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55" windowHeight="7995"/>
  </bookViews>
  <sheets>
    <sheet name="GYM-095" sheetId="10" r:id="rId1"/>
    <sheet name="GYM-095、096再確認用" sheetId="11" r:id="rId2"/>
    <sheet name="GYM-095、096再確認用 (majima )" sheetId="12" r:id="rId3"/>
  </sheets>
  <externalReferences>
    <externalReference r:id="rId4"/>
    <externalReference r:id="rId5"/>
    <externalReference r:id="rId6"/>
  </externalReferences>
  <definedNames>
    <definedName name="Classification" localSheetId="0">#REF!</definedName>
    <definedName name="Classification" localSheetId="1">#REF!</definedName>
    <definedName name="Classification" localSheetId="2">#REF!</definedName>
    <definedName name="Classification">#REF!</definedName>
    <definedName name="DateFormat" localSheetId="0">#REF!</definedName>
    <definedName name="DateFormat" localSheetId="1">#REF!</definedName>
    <definedName name="DateFormat" localSheetId="2">#REF!</definedName>
    <definedName name="DateFormat">#REF!</definedName>
    <definedName name="DateMaxValue" localSheetId="0">#REF!</definedName>
    <definedName name="DateMaxValue" localSheetId="1">#REF!</definedName>
    <definedName name="DateMaxValue" localSheetId="2">#REF!</definedName>
    <definedName name="DateMaxValue">#REF!</definedName>
    <definedName name="DateMinValue" localSheetId="0">#REF!</definedName>
    <definedName name="DateMinValue" localSheetId="1">#REF!</definedName>
    <definedName name="DateMinValue" localSheetId="2">#REF!</definedName>
    <definedName name="DateMinValue">#REF!</definedName>
    <definedName name="I_O">[1]リスト項目!$C$3:$C$7</definedName>
    <definedName name="NewBusinessDetailedDescriptionID" localSheetId="0">#REF!</definedName>
    <definedName name="NewBusinessDetailedDescriptionID" localSheetId="1">#REF!</definedName>
    <definedName name="NewBusinessDetailedDescriptionID" localSheetId="2">#REF!</definedName>
    <definedName name="NewBusinessDetailedDescriptionID">#REF!</definedName>
    <definedName name="NumberMaxValue" localSheetId="0">#REF!</definedName>
    <definedName name="NumberMaxValue" localSheetId="1">#REF!</definedName>
    <definedName name="NumberMaxValue" localSheetId="2">#REF!</definedName>
    <definedName name="NumberMaxValue">#REF!</definedName>
    <definedName name="NumberMinValue" localSheetId="0">#REF!</definedName>
    <definedName name="NumberMinValue" localSheetId="1">#REF!</definedName>
    <definedName name="NumberMinValue" localSheetId="2">#REF!</definedName>
    <definedName name="NumberMinValue">#REF!</definedName>
    <definedName name="NumberOfDecimals" localSheetId="0">#REF!</definedName>
    <definedName name="NumberOfDecimals" localSheetId="1">#REF!</definedName>
    <definedName name="NumberOfDecimals" localSheetId="2">#REF!</definedName>
    <definedName name="NumberOfDecimals">#REF!</definedName>
    <definedName name="ScreenFieldName" localSheetId="0">#REF!</definedName>
    <definedName name="ScreenFieldName" localSheetId="1">#REF!</definedName>
    <definedName name="ScreenFieldName" localSheetId="2">#REF!</definedName>
    <definedName name="ScreenFieldName">#REF!</definedName>
    <definedName name="ScreenFieldNo" localSheetId="0">#REF!</definedName>
    <definedName name="ScreenFieldNo" localSheetId="1">#REF!</definedName>
    <definedName name="ScreenFieldNo" localSheetId="2">#REF!</definedName>
    <definedName name="ScreenFieldNo">#REF!</definedName>
    <definedName name="ScreenSpecificationID" localSheetId="0">#REF!</definedName>
    <definedName name="ScreenSpecificationID" localSheetId="1">#REF!</definedName>
    <definedName name="ScreenSpecificationID" localSheetId="2">#REF!</definedName>
    <definedName name="ScreenSpecificationID">#REF!</definedName>
    <definedName name="ScreenSpecificationName" localSheetId="0">#REF!</definedName>
    <definedName name="ScreenSpecificationName" localSheetId="1">#REF!</definedName>
    <definedName name="ScreenSpecificationName" localSheetId="2">#REF!</definedName>
    <definedName name="ScreenSpecificationName">#REF!</definedName>
    <definedName name="StringFixedLen" localSheetId="0">#REF!</definedName>
    <definedName name="StringFixedLen" localSheetId="1">#REF!</definedName>
    <definedName name="StringFixedLen" localSheetId="2">#REF!</definedName>
    <definedName name="StringFixedLen">#REF!</definedName>
    <definedName name="stringInputModeEm" localSheetId="0">#REF!</definedName>
    <definedName name="stringInputModeEm" localSheetId="1">#REF!</definedName>
    <definedName name="stringInputModeEm" localSheetId="2">#REF!</definedName>
    <definedName name="stringInputModeEm">#REF!</definedName>
    <definedName name="stringInputModeEnAlphabetic" localSheetId="0">#REF!</definedName>
    <definedName name="stringInputModeEnAlphabetic" localSheetId="1">#REF!</definedName>
    <definedName name="stringInputModeEnAlphabetic" localSheetId="2">#REF!</definedName>
    <definedName name="stringInputModeEnAlphabetic">#REF!</definedName>
    <definedName name="stringInputModeEnNumber" localSheetId="0">#REF!</definedName>
    <definedName name="stringInputModeEnNumber" localSheetId="1">#REF!</definedName>
    <definedName name="stringInputModeEnNumber" localSheetId="2">#REF!</definedName>
    <definedName name="stringInputModeEnNumber">#REF!</definedName>
    <definedName name="StringMaxLen" localSheetId="0">#REF!</definedName>
    <definedName name="StringMaxLen" localSheetId="1">#REF!</definedName>
    <definedName name="StringMaxLen" localSheetId="2">#REF!</definedName>
    <definedName name="StringMaxLen">#REF!</definedName>
    <definedName name="StringMinLen" localSheetId="0">#REF!</definedName>
    <definedName name="StringMinLen" localSheetId="1">#REF!</definedName>
    <definedName name="StringMinLen" localSheetId="2">#REF!</definedName>
    <definedName name="StringMinLen">#REF!</definedName>
    <definedName name="ソート方向">[1]リスト項目!$J$3:$J$7</definedName>
    <definedName name="データ操作種別">[1]リスト項目!$I$3:$I$9</definedName>
    <definedName name="型" localSheetId="0">OFFSET([2]リスト情報!$C$2,0,0,COUNTA([2]リスト情報!$C:$C)-1,1)</definedName>
    <definedName name="型" localSheetId="1">OFFSET([2]リスト情報!$C$2,0,0,COUNTA([2]リスト情報!$C:$C)-1,1)</definedName>
    <definedName name="型" localSheetId="2">OFFSET([2]リスト情報!$C$2,0,0,COUNTA([2]リスト情報!$C:$C)-1,1)</definedName>
    <definedName name="型">OFFSET([2]リスト情報!$C$2,0,0,COUNTA([2]リスト情報!$C:$C)-1,1)</definedName>
    <definedName name="種別" localSheetId="0">OFFSET([2]リスト情報!$E$2,0,0,COUNTA([2]リスト情報!$E:$E)-1,1)</definedName>
    <definedName name="種別" localSheetId="1">OFFSET([2]リスト情報!$E$2,0,0,COUNTA([2]リスト情報!$E:$E)-1,1)</definedName>
    <definedName name="種別" localSheetId="2">OFFSET([2]リスト情報!$E$2,0,0,COUNTA([2]リスト情報!$E:$E)-1,1)</definedName>
    <definedName name="種別">OFFSET([2]リスト情報!$E$2,0,0,COUNTA([2]リスト情報!$E:$E)-1,1)</definedName>
    <definedName name="正常異常">[3]_resource!$A$2:$A$4</definedName>
    <definedName name="伝送手段">[3]_resource!$A$6:$A$11</definedName>
  </definedNames>
  <calcPr calcId="145621"/>
</workbook>
</file>

<file path=xl/calcChain.xml><?xml version="1.0" encoding="utf-8"?>
<calcChain xmlns="http://schemas.openxmlformats.org/spreadsheetml/2006/main">
  <c r="AN6" i="12" l="1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AC8" i="12"/>
  <c r="AC7" i="12"/>
  <c r="AC9" i="12" l="1"/>
  <c r="AB75" i="11"/>
  <c r="R75" i="11"/>
  <c r="AA75" i="11" s="1"/>
  <c r="H75" i="11"/>
  <c r="K75" i="11" s="1"/>
  <c r="M75" i="11" s="1"/>
  <c r="G75" i="11"/>
  <c r="I75" i="11" s="1"/>
  <c r="AB74" i="11"/>
  <c r="R74" i="11"/>
  <c r="AA74" i="11" s="1"/>
  <c r="H74" i="11"/>
  <c r="K74" i="11" s="1"/>
  <c r="M74" i="11" s="1"/>
  <c r="G74" i="11"/>
  <c r="I74" i="11" s="1"/>
  <c r="R73" i="11"/>
  <c r="AA73" i="11" s="1"/>
  <c r="H73" i="11"/>
  <c r="K73" i="11" s="1"/>
  <c r="G73" i="11"/>
  <c r="I73" i="11" s="1"/>
  <c r="R72" i="11"/>
  <c r="H72" i="11"/>
  <c r="K72" i="11" s="1"/>
  <c r="G72" i="11"/>
  <c r="I72" i="11" s="1"/>
  <c r="R71" i="11"/>
  <c r="AA71" i="11" s="1"/>
  <c r="H71" i="11"/>
  <c r="K71" i="11" s="1"/>
  <c r="G71" i="11"/>
  <c r="I71" i="11" s="1"/>
  <c r="R70" i="11"/>
  <c r="AA70" i="11" s="1"/>
  <c r="H70" i="11"/>
  <c r="K70" i="11" s="1"/>
  <c r="G70" i="11"/>
  <c r="I70" i="11" s="1"/>
  <c r="R69" i="11"/>
  <c r="AA69" i="11" s="1"/>
  <c r="H69" i="11"/>
  <c r="K69" i="11" s="1"/>
  <c r="G69" i="11"/>
  <c r="I69" i="11" s="1"/>
  <c r="R68" i="11"/>
  <c r="H68" i="11"/>
  <c r="K68" i="11" s="1"/>
  <c r="G68" i="11"/>
  <c r="I68" i="11" s="1"/>
  <c r="R67" i="11"/>
  <c r="H67" i="11"/>
  <c r="K67" i="11" s="1"/>
  <c r="G67" i="11"/>
  <c r="I67" i="11" s="1"/>
  <c r="R66" i="11"/>
  <c r="AA66" i="11" s="1"/>
  <c r="H66" i="11"/>
  <c r="K66" i="11" s="1"/>
  <c r="M66" i="11" s="1"/>
  <c r="M67" i="11" s="1"/>
  <c r="M68" i="11" s="1"/>
  <c r="M69" i="11" s="1"/>
  <c r="M70" i="11" s="1"/>
  <c r="M71" i="11" s="1"/>
  <c r="M72" i="11" s="1"/>
  <c r="M73" i="11" s="1"/>
  <c r="G66" i="11"/>
  <c r="I66" i="11" s="1"/>
  <c r="R65" i="11"/>
  <c r="AA65" i="11" s="1"/>
  <c r="H65" i="11"/>
  <c r="K65" i="11" s="1"/>
  <c r="M65" i="11" s="1"/>
  <c r="G65" i="11"/>
  <c r="I65" i="11" s="1"/>
  <c r="R64" i="11"/>
  <c r="H64" i="11"/>
  <c r="K64" i="11" s="1"/>
  <c r="M64" i="11" s="1"/>
  <c r="G64" i="11"/>
  <c r="I64" i="11" s="1"/>
  <c r="R63" i="11"/>
  <c r="H63" i="11"/>
  <c r="K63" i="11" s="1"/>
  <c r="M63" i="11" s="1"/>
  <c r="G63" i="11"/>
  <c r="I63" i="11" s="1"/>
  <c r="R62" i="11"/>
  <c r="AA62" i="11" s="1"/>
  <c r="H62" i="11"/>
  <c r="K62" i="11" s="1"/>
  <c r="M62" i="11" s="1"/>
  <c r="G62" i="11"/>
  <c r="I62" i="11" s="1"/>
  <c r="R61" i="11"/>
  <c r="AA61" i="11" s="1"/>
  <c r="H61" i="11"/>
  <c r="K61" i="11" s="1"/>
  <c r="M61" i="11" s="1"/>
  <c r="G61" i="11"/>
  <c r="I61" i="11" s="1"/>
  <c r="E61" i="11"/>
  <c r="E62" i="11" s="1"/>
  <c r="AD60" i="11"/>
  <c r="AJ60" i="11" s="1"/>
  <c r="S60" i="11"/>
  <c r="AB60" i="11" s="1"/>
  <c r="R60" i="11"/>
  <c r="H60" i="11"/>
  <c r="K60" i="11" s="1"/>
  <c r="M60" i="11" s="1"/>
  <c r="G60" i="11"/>
  <c r="I60" i="11" s="1"/>
  <c r="C60" i="11"/>
  <c r="AC46" i="11"/>
  <c r="AB46" i="11"/>
  <c r="Y46" i="11"/>
  <c r="AH46" i="11" s="1"/>
  <c r="R46" i="11"/>
  <c r="Q46" i="11" s="1"/>
  <c r="H46" i="11"/>
  <c r="K46" i="11" s="1"/>
  <c r="M46" i="11" s="1"/>
  <c r="G46" i="11"/>
  <c r="I46" i="11" s="1"/>
  <c r="AB45" i="11"/>
  <c r="R45" i="11"/>
  <c r="H45" i="11"/>
  <c r="K45" i="11" s="1"/>
  <c r="M45" i="11" s="1"/>
  <c r="G45" i="11"/>
  <c r="I45" i="11" s="1"/>
  <c r="R44" i="11"/>
  <c r="H44" i="11"/>
  <c r="K44" i="11" s="1"/>
  <c r="G44" i="11"/>
  <c r="I44" i="11" s="1"/>
  <c r="R43" i="11"/>
  <c r="AA43" i="11" s="1"/>
  <c r="H43" i="11"/>
  <c r="K43" i="11" s="1"/>
  <c r="G43" i="11"/>
  <c r="I43" i="11" s="1"/>
  <c r="R42" i="11"/>
  <c r="AA42" i="11" s="1"/>
  <c r="H42" i="11"/>
  <c r="K42" i="11" s="1"/>
  <c r="G42" i="11"/>
  <c r="I42" i="11" s="1"/>
  <c r="R41" i="11"/>
  <c r="AA41" i="11" s="1"/>
  <c r="H41" i="11"/>
  <c r="K41" i="11" s="1"/>
  <c r="G41" i="11"/>
  <c r="I41" i="11" s="1"/>
  <c r="R40" i="11"/>
  <c r="AA40" i="11" s="1"/>
  <c r="H40" i="11"/>
  <c r="K40" i="11" s="1"/>
  <c r="G40" i="11"/>
  <c r="I40" i="11" s="1"/>
  <c r="R39" i="11"/>
  <c r="H39" i="11"/>
  <c r="K39" i="11" s="1"/>
  <c r="G39" i="11"/>
  <c r="I39" i="11" s="1"/>
  <c r="R38" i="11"/>
  <c r="H38" i="11"/>
  <c r="K38" i="11" s="1"/>
  <c r="G38" i="11"/>
  <c r="I38" i="11" s="1"/>
  <c r="R37" i="11"/>
  <c r="AA37" i="11" s="1"/>
  <c r="H37" i="11"/>
  <c r="K37" i="11" s="1"/>
  <c r="M37" i="11" s="1"/>
  <c r="M38" i="11" s="1"/>
  <c r="M39" i="11" s="1"/>
  <c r="M40" i="11" s="1"/>
  <c r="M41" i="11" s="1"/>
  <c r="M42" i="11" s="1"/>
  <c r="M43" i="11" s="1"/>
  <c r="M44" i="11" s="1"/>
  <c r="G37" i="11"/>
  <c r="I37" i="11" s="1"/>
  <c r="R36" i="11"/>
  <c r="AA36" i="11" s="1"/>
  <c r="H36" i="11"/>
  <c r="K36" i="11" s="1"/>
  <c r="M36" i="11" s="1"/>
  <c r="G36" i="11"/>
  <c r="I36" i="11" s="1"/>
  <c r="R35" i="11"/>
  <c r="AA35" i="11" s="1"/>
  <c r="H35" i="11"/>
  <c r="K35" i="11" s="1"/>
  <c r="M35" i="11" s="1"/>
  <c r="G35" i="11"/>
  <c r="I35" i="11" s="1"/>
  <c r="R34" i="11"/>
  <c r="AA34" i="11" s="1"/>
  <c r="H34" i="11"/>
  <c r="K34" i="11" s="1"/>
  <c r="M34" i="11" s="1"/>
  <c r="G34" i="11"/>
  <c r="I34" i="11" s="1"/>
  <c r="R33" i="11"/>
  <c r="H33" i="11"/>
  <c r="K33" i="11" s="1"/>
  <c r="M33" i="11" s="1"/>
  <c r="G33" i="11"/>
  <c r="I33" i="11" s="1"/>
  <c r="R32" i="11"/>
  <c r="AA32" i="11" s="1"/>
  <c r="H32" i="11"/>
  <c r="K32" i="11" s="1"/>
  <c r="M32" i="11" s="1"/>
  <c r="G32" i="11"/>
  <c r="I32" i="11" s="1"/>
  <c r="E32" i="11"/>
  <c r="AD31" i="11"/>
  <c r="AJ31" i="11" s="1"/>
  <c r="S31" i="11"/>
  <c r="R31" i="11"/>
  <c r="H31" i="11"/>
  <c r="K31" i="11" s="1"/>
  <c r="M31" i="11" s="1"/>
  <c r="G31" i="11"/>
  <c r="I31" i="11" s="1"/>
  <c r="C31" i="11"/>
  <c r="H20" i="11"/>
  <c r="G20" i="11"/>
  <c r="D20" i="11"/>
  <c r="H19" i="11"/>
  <c r="G19" i="11"/>
  <c r="D19" i="11"/>
  <c r="C61" i="11" l="1"/>
  <c r="Q75" i="11"/>
  <c r="S61" i="11"/>
  <c r="AB61" i="11" s="1"/>
  <c r="Q74" i="11"/>
  <c r="T60" i="11"/>
  <c r="P60" i="11" s="1"/>
  <c r="Z60" i="11"/>
  <c r="AI60" i="11" s="1"/>
  <c r="AN60" i="11" s="1"/>
  <c r="AA31" i="11"/>
  <c r="AA39" i="11"/>
  <c r="T31" i="11"/>
  <c r="Q31" i="11"/>
  <c r="AB31" i="11"/>
  <c r="S32" i="11"/>
  <c r="Z31" i="11"/>
  <c r="AI31" i="11" s="1"/>
  <c r="AN31" i="11" s="1"/>
  <c r="AA38" i="11"/>
  <c r="E33" i="11"/>
  <c r="C32" i="11"/>
  <c r="AA33" i="11"/>
  <c r="AA44" i="11"/>
  <c r="P46" i="11"/>
  <c r="AA46" i="11"/>
  <c r="AA60" i="11"/>
  <c r="Q60" i="11"/>
  <c r="AA45" i="11"/>
  <c r="Q45" i="11"/>
  <c r="E63" i="11"/>
  <c r="C62" i="11"/>
  <c r="S62" i="11"/>
  <c r="AA64" i="11"/>
  <c r="AA63" i="11"/>
  <c r="AA67" i="11"/>
  <c r="AA68" i="11"/>
  <c r="AA72" i="11"/>
  <c r="T224" i="10"/>
  <c r="S224" i="10"/>
  <c r="S225" i="10" s="1"/>
  <c r="T220" i="10"/>
  <c r="U219" i="10"/>
  <c r="T219" i="10"/>
  <c r="T218" i="10"/>
  <c r="U217" i="10"/>
  <c r="T217" i="10"/>
  <c r="T216" i="10"/>
  <c r="U215" i="10"/>
  <c r="T215" i="10"/>
  <c r="T214" i="10"/>
  <c r="P196" i="10"/>
  <c r="AB170" i="10"/>
  <c r="R170" i="10"/>
  <c r="Q170" i="10"/>
  <c r="K170" i="10"/>
  <c r="M170" i="10" s="1"/>
  <c r="H170" i="10"/>
  <c r="G170" i="10"/>
  <c r="I170" i="10" s="1"/>
  <c r="AB169" i="10"/>
  <c r="R169" i="10"/>
  <c r="AA169" i="10" s="1"/>
  <c r="Q169" i="10"/>
  <c r="K169" i="10"/>
  <c r="M169" i="10" s="1"/>
  <c r="I169" i="10"/>
  <c r="H169" i="10"/>
  <c r="G169" i="10"/>
  <c r="R168" i="10"/>
  <c r="I168" i="10"/>
  <c r="H168" i="10"/>
  <c r="K168" i="10" s="1"/>
  <c r="G168" i="10"/>
  <c r="AA167" i="10"/>
  <c r="R167" i="10"/>
  <c r="H167" i="10"/>
  <c r="K167" i="10" s="1"/>
  <c r="G167" i="10"/>
  <c r="I167" i="10" s="1"/>
  <c r="AA166" i="10"/>
  <c r="R166" i="10"/>
  <c r="K166" i="10"/>
  <c r="H166" i="10"/>
  <c r="G166" i="10"/>
  <c r="I166" i="10" s="1"/>
  <c r="AA165" i="10"/>
  <c r="R165" i="10"/>
  <c r="K165" i="10"/>
  <c r="I165" i="10"/>
  <c r="H165" i="10"/>
  <c r="G165" i="10"/>
  <c r="R164" i="10"/>
  <c r="I164" i="10"/>
  <c r="H164" i="10"/>
  <c r="K164" i="10" s="1"/>
  <c r="G164" i="10"/>
  <c r="AA163" i="10"/>
  <c r="R163" i="10"/>
  <c r="H163" i="10"/>
  <c r="K163" i="10" s="1"/>
  <c r="G163" i="10"/>
  <c r="I163" i="10" s="1"/>
  <c r="R162" i="10"/>
  <c r="AA162" i="10" s="1"/>
  <c r="K162" i="10"/>
  <c r="I162" i="10"/>
  <c r="H162" i="10"/>
  <c r="G162" i="10"/>
  <c r="R161" i="10"/>
  <c r="I161" i="10"/>
  <c r="H161" i="10"/>
  <c r="K161" i="10" s="1"/>
  <c r="M161" i="10" s="1"/>
  <c r="M162" i="10" s="1"/>
  <c r="M163" i="10" s="1"/>
  <c r="M164" i="10" s="1"/>
  <c r="M165" i="10" s="1"/>
  <c r="M166" i="10" s="1"/>
  <c r="M167" i="10" s="1"/>
  <c r="M168" i="10" s="1"/>
  <c r="G161" i="10"/>
  <c r="R160" i="10"/>
  <c r="AA160" i="10" s="1"/>
  <c r="M160" i="10"/>
  <c r="H160" i="10"/>
  <c r="K160" i="10" s="1"/>
  <c r="G160" i="10"/>
  <c r="I160" i="10" s="1"/>
  <c r="AA159" i="10"/>
  <c r="R159" i="10"/>
  <c r="I159" i="10"/>
  <c r="H159" i="10"/>
  <c r="K159" i="10" s="1"/>
  <c r="M159" i="10" s="1"/>
  <c r="G159" i="10"/>
  <c r="R158" i="10"/>
  <c r="AA158" i="10" s="1"/>
  <c r="H158" i="10"/>
  <c r="K158" i="10" s="1"/>
  <c r="M158" i="10" s="1"/>
  <c r="G158" i="10"/>
  <c r="I158" i="10" s="1"/>
  <c r="AA157" i="10"/>
  <c r="R157" i="10"/>
  <c r="K157" i="10"/>
  <c r="M157" i="10" s="1"/>
  <c r="H157" i="10"/>
  <c r="G157" i="10"/>
  <c r="I157" i="10" s="1"/>
  <c r="AA156" i="10"/>
  <c r="S156" i="10"/>
  <c r="S157" i="10" s="1"/>
  <c r="R156" i="10"/>
  <c r="K156" i="10"/>
  <c r="M156" i="10" s="1"/>
  <c r="I156" i="10"/>
  <c r="H156" i="10"/>
  <c r="G156" i="10"/>
  <c r="E156" i="10"/>
  <c r="E157" i="10" s="1"/>
  <c r="AD155" i="10"/>
  <c r="AJ155" i="10" s="1"/>
  <c r="Z155" i="10"/>
  <c r="AI155" i="10" s="1"/>
  <c r="AN155" i="10" s="1"/>
  <c r="S155" i="10"/>
  <c r="AB155" i="10" s="1"/>
  <c r="R155" i="10"/>
  <c r="Q155" i="10" s="1"/>
  <c r="H155" i="10"/>
  <c r="K155" i="10" s="1"/>
  <c r="M155" i="10" s="1"/>
  <c r="T155" i="10" s="1"/>
  <c r="G155" i="10"/>
  <c r="I155" i="10" s="1"/>
  <c r="C155" i="10"/>
  <c r="AC141" i="10"/>
  <c r="AB141" i="10"/>
  <c r="Y141" i="10"/>
  <c r="AH141" i="10" s="1"/>
  <c r="R141" i="10"/>
  <c r="AA141" i="10" s="1"/>
  <c r="M141" i="10"/>
  <c r="K141" i="10"/>
  <c r="I141" i="10"/>
  <c r="H141" i="10"/>
  <c r="G141" i="10"/>
  <c r="AB140" i="10"/>
  <c r="R140" i="10"/>
  <c r="AA140" i="10" s="1"/>
  <c r="Q140" i="10"/>
  <c r="K140" i="10"/>
  <c r="M140" i="10" s="1"/>
  <c r="H140" i="10"/>
  <c r="G140" i="10"/>
  <c r="I140" i="10" s="1"/>
  <c r="R139" i="10"/>
  <c r="AA139" i="10" s="1"/>
  <c r="P198" i="10" s="1"/>
  <c r="K139" i="10"/>
  <c r="I139" i="10"/>
  <c r="H139" i="10"/>
  <c r="G139" i="10"/>
  <c r="R138" i="10"/>
  <c r="AA138" i="10" s="1"/>
  <c r="I138" i="10"/>
  <c r="H138" i="10"/>
  <c r="K138" i="10" s="1"/>
  <c r="G138" i="10"/>
  <c r="R137" i="10"/>
  <c r="H137" i="10"/>
  <c r="K137" i="10" s="1"/>
  <c r="G137" i="10"/>
  <c r="I137" i="10" s="1"/>
  <c r="AA136" i="10"/>
  <c r="R136" i="10"/>
  <c r="K136" i="10"/>
  <c r="H136" i="10"/>
  <c r="G136" i="10"/>
  <c r="I136" i="10" s="1"/>
  <c r="AA135" i="10"/>
  <c r="R135" i="10"/>
  <c r="K135" i="10"/>
  <c r="I135" i="10"/>
  <c r="H135" i="10"/>
  <c r="G135" i="10"/>
  <c r="R134" i="10"/>
  <c r="AA134" i="10" s="1"/>
  <c r="I134" i="10"/>
  <c r="H134" i="10"/>
  <c r="K134" i="10" s="1"/>
  <c r="G134" i="10"/>
  <c r="R133" i="10"/>
  <c r="H133" i="10"/>
  <c r="K133" i="10" s="1"/>
  <c r="G133" i="10"/>
  <c r="I133" i="10" s="1"/>
  <c r="AA132" i="10"/>
  <c r="R132" i="10"/>
  <c r="K132" i="10"/>
  <c r="M132" i="10" s="1"/>
  <c r="M133" i="10" s="1"/>
  <c r="M134" i="10" s="1"/>
  <c r="M135" i="10" s="1"/>
  <c r="M136" i="10" s="1"/>
  <c r="M137" i="10" s="1"/>
  <c r="M138" i="10" s="1"/>
  <c r="M139" i="10" s="1"/>
  <c r="H132" i="10"/>
  <c r="G132" i="10"/>
  <c r="I132" i="10" s="1"/>
  <c r="AA131" i="10"/>
  <c r="R131" i="10"/>
  <c r="K131" i="10"/>
  <c r="M131" i="10" s="1"/>
  <c r="I131" i="10"/>
  <c r="H131" i="10"/>
  <c r="G131" i="10"/>
  <c r="R130" i="10"/>
  <c r="H130" i="10"/>
  <c r="K130" i="10" s="1"/>
  <c r="M130" i="10" s="1"/>
  <c r="G130" i="10"/>
  <c r="I130" i="10" s="1"/>
  <c r="AA129" i="10"/>
  <c r="R129" i="10"/>
  <c r="K129" i="10"/>
  <c r="M129" i="10" s="1"/>
  <c r="H129" i="10"/>
  <c r="G129" i="10"/>
  <c r="I129" i="10" s="1"/>
  <c r="E129" i="10"/>
  <c r="R128" i="10"/>
  <c r="K128" i="10"/>
  <c r="M128" i="10" s="1"/>
  <c r="I128" i="10"/>
  <c r="H128" i="10"/>
  <c r="G128" i="10"/>
  <c r="E128" i="10"/>
  <c r="C128" i="10"/>
  <c r="R127" i="10"/>
  <c r="M127" i="10"/>
  <c r="I127" i="10"/>
  <c r="H127" i="10"/>
  <c r="K127" i="10" s="1"/>
  <c r="G127" i="10"/>
  <c r="E127" i="10"/>
  <c r="C127" i="10"/>
  <c r="AJ126" i="10"/>
  <c r="AD126" i="10"/>
  <c r="S126" i="10"/>
  <c r="AB126" i="10" s="1"/>
  <c r="R126" i="10"/>
  <c r="AA126" i="10" s="1"/>
  <c r="K126" i="10"/>
  <c r="M126" i="10" s="1"/>
  <c r="H126" i="10"/>
  <c r="G126" i="10"/>
  <c r="I126" i="10" s="1"/>
  <c r="C126" i="10"/>
  <c r="H113" i="10"/>
  <c r="G113" i="10"/>
  <c r="D113" i="10"/>
  <c r="H112" i="10"/>
  <c r="G112" i="10"/>
  <c r="D112" i="10"/>
  <c r="T61" i="11" l="1"/>
  <c r="N61" i="11" s="1"/>
  <c r="L61" i="11" s="1"/>
  <c r="Y60" i="11"/>
  <c r="AH60" i="11" s="1"/>
  <c r="AC60" i="11"/>
  <c r="Q61" i="11"/>
  <c r="N60" i="11"/>
  <c r="L60" i="11" s="1"/>
  <c r="O60" i="11"/>
  <c r="W60" i="11" s="1"/>
  <c r="AF60" i="11" s="1"/>
  <c r="AL60" i="11" s="1"/>
  <c r="S63" i="11"/>
  <c r="Q62" i="11"/>
  <c r="AB62" i="11"/>
  <c r="T62" i="11"/>
  <c r="AC61" i="11"/>
  <c r="U61" i="11"/>
  <c r="O61" i="11" s="1"/>
  <c r="W61" i="11" s="1"/>
  <c r="AF61" i="11" s="1"/>
  <c r="AL61" i="11" s="1"/>
  <c r="P61" i="11"/>
  <c r="C33" i="11"/>
  <c r="E34" i="11"/>
  <c r="AC31" i="11"/>
  <c r="Y31" i="11"/>
  <c r="AH31" i="11" s="1"/>
  <c r="P31" i="11"/>
  <c r="N31" i="11"/>
  <c r="L31" i="11" s="1"/>
  <c r="O31" i="11"/>
  <c r="W31" i="11" s="1"/>
  <c r="E64" i="11"/>
  <c r="C63" i="11"/>
  <c r="S33" i="11"/>
  <c r="Q32" i="11"/>
  <c r="T32" i="11"/>
  <c r="AB32" i="11"/>
  <c r="S158" i="10"/>
  <c r="Q157" i="10"/>
  <c r="AB157" i="10"/>
  <c r="T157" i="10"/>
  <c r="O155" i="10"/>
  <c r="W155" i="10" s="1"/>
  <c r="Y155" i="10"/>
  <c r="AH155" i="10" s="1"/>
  <c r="AC155" i="10"/>
  <c r="P155" i="10"/>
  <c r="N155" i="10"/>
  <c r="AA128" i="10"/>
  <c r="E158" i="10"/>
  <c r="C157" i="10"/>
  <c r="S127" i="10"/>
  <c r="Z126" i="10"/>
  <c r="AI126" i="10" s="1"/>
  <c r="AN126" i="10" s="1"/>
  <c r="Q126" i="10"/>
  <c r="T126" i="10"/>
  <c r="AD229" i="10"/>
  <c r="AC228" i="10"/>
  <c r="AB227" i="10"/>
  <c r="AB217" i="10"/>
  <c r="AC230" i="10"/>
  <c r="AB229" i="10"/>
  <c r="AD227" i="10"/>
  <c r="AB219" i="10"/>
  <c r="AB215" i="10"/>
  <c r="AC229" i="10"/>
  <c r="AD228" i="10"/>
  <c r="AC219" i="10"/>
  <c r="AB218" i="10"/>
  <c r="AD230" i="10"/>
  <c r="AB228" i="10"/>
  <c r="AB230" i="10"/>
  <c r="AC227" i="10"/>
  <c r="AB224" i="10"/>
  <c r="AB220" i="10"/>
  <c r="AC217" i="10"/>
  <c r="AB216" i="10"/>
  <c r="AC215" i="10"/>
  <c r="AB214" i="10"/>
  <c r="E130" i="10"/>
  <c r="C129" i="10"/>
  <c r="AA133" i="10"/>
  <c r="AA137" i="10"/>
  <c r="P141" i="10"/>
  <c r="AA127" i="10"/>
  <c r="AA130" i="10"/>
  <c r="L155" i="10"/>
  <c r="Q141" i="10"/>
  <c r="AA155" i="10"/>
  <c r="C156" i="10"/>
  <c r="Q156" i="10"/>
  <c r="AB156" i="10"/>
  <c r="T156" i="10"/>
  <c r="AA161" i="10"/>
  <c r="AD217" i="10"/>
  <c r="AD236" i="10" s="1"/>
  <c r="AC216" i="10"/>
  <c r="U216" i="10"/>
  <c r="AD216" i="10" s="1"/>
  <c r="AA164" i="10"/>
  <c r="AA168" i="10"/>
  <c r="U214" i="10"/>
  <c r="AD214" i="10" s="1"/>
  <c r="AC214" i="10"/>
  <c r="AD215" i="10"/>
  <c r="U218" i="10"/>
  <c r="AD218" i="10" s="1"/>
  <c r="AC218" i="10"/>
  <c r="AC237" i="10" s="1"/>
  <c r="AD219" i="10"/>
  <c r="T225" i="10"/>
  <c r="AC220" i="10"/>
  <c r="AC239" i="10" s="1"/>
  <c r="U220" i="10"/>
  <c r="AD220" i="10" s="1"/>
  <c r="AD239" i="10" s="1"/>
  <c r="U224" i="10"/>
  <c r="AD224" i="10" s="1"/>
  <c r="AC224" i="10"/>
  <c r="AB225" i="10"/>
  <c r="AA170" i="10"/>
  <c r="Y61" i="11" l="1"/>
  <c r="AH61" i="11" s="1"/>
  <c r="V60" i="11"/>
  <c r="AE60" i="11" s="1"/>
  <c r="AK60" i="11" s="1"/>
  <c r="AF31" i="11"/>
  <c r="AL31" i="11" s="1"/>
  <c r="V31" i="11"/>
  <c r="S64" i="11"/>
  <c r="Q63" i="11"/>
  <c r="T63" i="11"/>
  <c r="AB63" i="11"/>
  <c r="AB33" i="11"/>
  <c r="Q33" i="11"/>
  <c r="T33" i="11"/>
  <c r="S34" i="11"/>
  <c r="E35" i="11"/>
  <c r="C34" i="11"/>
  <c r="N62" i="11"/>
  <c r="L62" i="11" s="1"/>
  <c r="AC62" i="11"/>
  <c r="U62" i="11"/>
  <c r="Y62" i="11"/>
  <c r="AH62" i="11" s="1"/>
  <c r="P62" i="11"/>
  <c r="Z61" i="11"/>
  <c r="AI61" i="11" s="1"/>
  <c r="AN61" i="11" s="1"/>
  <c r="V61" i="11"/>
  <c r="AD61" i="11"/>
  <c r="AJ61" i="11" s="1"/>
  <c r="N32" i="11"/>
  <c r="L32" i="11" s="1"/>
  <c r="Y32" i="11"/>
  <c r="AH32" i="11" s="1"/>
  <c r="P32" i="11"/>
  <c r="AC32" i="11"/>
  <c r="U32" i="11"/>
  <c r="C64" i="11"/>
  <c r="E65" i="11"/>
  <c r="AF155" i="10"/>
  <c r="AL155" i="10" s="1"/>
  <c r="V155" i="10"/>
  <c r="AC225" i="10"/>
  <c r="U225" i="10"/>
  <c r="AD225" i="10" s="1"/>
  <c r="AD237" i="10"/>
  <c r="AC156" i="10"/>
  <c r="Y156" i="10"/>
  <c r="AH156" i="10" s="1"/>
  <c r="U156" i="10"/>
  <c r="P156" i="10"/>
  <c r="O156" i="10"/>
  <c r="N156" i="10"/>
  <c r="L156" i="10" s="1"/>
  <c r="AC234" i="10"/>
  <c r="E159" i="10"/>
  <c r="C158" i="10"/>
  <c r="N157" i="10"/>
  <c r="L157" i="10" s="1"/>
  <c r="AC157" i="10"/>
  <c r="Y157" i="10"/>
  <c r="AH157" i="10" s="1"/>
  <c r="U157" i="10"/>
  <c r="O157" i="10" s="1"/>
  <c r="W157" i="10" s="1"/>
  <c r="AF157" i="10" s="1"/>
  <c r="AL157" i="10" s="1"/>
  <c r="P157" i="10"/>
  <c r="AD234" i="10"/>
  <c r="E131" i="10"/>
  <c r="C130" i="10"/>
  <c r="AD238" i="10"/>
  <c r="AC233" i="10"/>
  <c r="W156" i="10"/>
  <c r="AF156" i="10" s="1"/>
  <c r="AL156" i="10" s="1"/>
  <c r="AC236" i="10"/>
  <c r="AC238" i="10"/>
  <c r="AB127" i="10"/>
  <c r="T127" i="10"/>
  <c r="S128" i="10"/>
  <c r="Q127" i="10"/>
  <c r="AD233" i="10"/>
  <c r="N126" i="10"/>
  <c r="L126" i="10" s="1"/>
  <c r="AC126" i="10"/>
  <c r="Y126" i="10"/>
  <c r="AH126" i="10" s="1"/>
  <c r="P126" i="10"/>
  <c r="O126" i="10"/>
  <c r="W126" i="10" s="1"/>
  <c r="S159" i="10"/>
  <c r="Q158" i="10"/>
  <c r="AB158" i="10"/>
  <c r="T158" i="10"/>
  <c r="X60" i="11" l="1"/>
  <c r="AG60" i="11" s="1"/>
  <c r="AM60" i="11" s="1"/>
  <c r="AE61" i="11"/>
  <c r="AK61" i="11" s="1"/>
  <c r="X61" i="11"/>
  <c r="AG61" i="11" s="1"/>
  <c r="AM61" i="11" s="1"/>
  <c r="E36" i="11"/>
  <c r="C35" i="11"/>
  <c r="AB64" i="11"/>
  <c r="T64" i="11"/>
  <c r="Q64" i="11"/>
  <c r="S65" i="11"/>
  <c r="AB34" i="11"/>
  <c r="T34" i="11"/>
  <c r="S35" i="11"/>
  <c r="Q34" i="11"/>
  <c r="AD32" i="11"/>
  <c r="AJ32" i="11" s="1"/>
  <c r="Z32" i="11"/>
  <c r="AI32" i="11" s="1"/>
  <c r="AN32" i="11" s="1"/>
  <c r="E66" i="11"/>
  <c r="C65" i="11"/>
  <c r="O32" i="11"/>
  <c r="W32" i="11" s="1"/>
  <c r="AF32" i="11" s="1"/>
  <c r="AL32" i="11" s="1"/>
  <c r="AD62" i="11"/>
  <c r="AJ62" i="11" s="1"/>
  <c r="Z62" i="11"/>
  <c r="AI62" i="11" s="1"/>
  <c r="AN62" i="11" s="1"/>
  <c r="U33" i="11"/>
  <c r="P33" i="11"/>
  <c r="Y33" i="11"/>
  <c r="AH33" i="11" s="1"/>
  <c r="N33" i="11"/>
  <c r="L33" i="11" s="1"/>
  <c r="AC33" i="11"/>
  <c r="U63" i="11"/>
  <c r="O63" i="11" s="1"/>
  <c r="W63" i="11" s="1"/>
  <c r="AF63" i="11" s="1"/>
  <c r="AL63" i="11" s="1"/>
  <c r="P63" i="11"/>
  <c r="AC63" i="11"/>
  <c r="Y63" i="11"/>
  <c r="AH63" i="11" s="1"/>
  <c r="N63" i="11"/>
  <c r="L63" i="11" s="1"/>
  <c r="O62" i="11"/>
  <c r="W62" i="11" s="1"/>
  <c r="AF62" i="11" s="1"/>
  <c r="AL62" i="11" s="1"/>
  <c r="AE31" i="11"/>
  <c r="AK31" i="11" s="1"/>
  <c r="X31" i="11"/>
  <c r="AG31" i="11" s="1"/>
  <c r="AM31" i="11" s="1"/>
  <c r="V126" i="10"/>
  <c r="AF126" i="10"/>
  <c r="AL126" i="10" s="1"/>
  <c r="C131" i="10"/>
  <c r="E132" i="10"/>
  <c r="S160" i="10"/>
  <c r="Q159" i="10"/>
  <c r="AB159" i="10"/>
  <c r="T159" i="10"/>
  <c r="AD157" i="10"/>
  <c r="AJ157" i="10" s="1"/>
  <c r="Z157" i="10"/>
  <c r="AI157" i="10" s="1"/>
  <c r="AN157" i="10" s="1"/>
  <c r="V157" i="10"/>
  <c r="AE155" i="10"/>
  <c r="AK155" i="10" s="1"/>
  <c r="X155" i="10"/>
  <c r="AG155" i="10" s="1"/>
  <c r="AM155" i="10" s="1"/>
  <c r="N158" i="10"/>
  <c r="L158" i="10" s="1"/>
  <c r="AC158" i="10"/>
  <c r="U158" i="10"/>
  <c r="O158" i="10" s="1"/>
  <c r="W158" i="10" s="1"/>
  <c r="AF158" i="10" s="1"/>
  <c r="AL158" i="10" s="1"/>
  <c r="P158" i="10"/>
  <c r="Y158" i="10"/>
  <c r="AH158" i="10" s="1"/>
  <c r="Q128" i="10"/>
  <c r="AB128" i="10"/>
  <c r="T128" i="10"/>
  <c r="S129" i="10"/>
  <c r="E160" i="10"/>
  <c r="C159" i="10"/>
  <c r="P127" i="10"/>
  <c r="N127" i="10"/>
  <c r="L127" i="10" s="1"/>
  <c r="Y127" i="10"/>
  <c r="AH127" i="10" s="1"/>
  <c r="U127" i="10"/>
  <c r="O127" i="10" s="1"/>
  <c r="W127" i="10" s="1"/>
  <c r="AF127" i="10" s="1"/>
  <c r="AL127" i="10" s="1"/>
  <c r="AC127" i="10"/>
  <c r="Z156" i="10"/>
  <c r="AI156" i="10" s="1"/>
  <c r="AN156" i="10" s="1"/>
  <c r="AD156" i="10"/>
  <c r="AJ156" i="10" s="1"/>
  <c r="V156" i="10"/>
  <c r="V32" i="11" l="1"/>
  <c r="X32" i="11" s="1"/>
  <c r="AG32" i="11" s="1"/>
  <c r="AM32" i="11" s="1"/>
  <c r="V62" i="11"/>
  <c r="X62" i="11" s="1"/>
  <c r="AG62" i="11" s="1"/>
  <c r="AM62" i="11" s="1"/>
  <c r="E67" i="11"/>
  <c r="C66" i="11"/>
  <c r="Q65" i="11"/>
  <c r="S66" i="11"/>
  <c r="AB65" i="11"/>
  <c r="T65" i="11"/>
  <c r="Z33" i="11"/>
  <c r="AI33" i="11" s="1"/>
  <c r="AN33" i="11" s="1"/>
  <c r="AD33" i="11"/>
  <c r="AJ33" i="11" s="1"/>
  <c r="AE32" i="11"/>
  <c r="AK32" i="11" s="1"/>
  <c r="Q35" i="11"/>
  <c r="S36" i="11"/>
  <c r="AB35" i="11"/>
  <c r="T35" i="11"/>
  <c r="E37" i="11"/>
  <c r="C36" i="11"/>
  <c r="Z63" i="11"/>
  <c r="AI63" i="11" s="1"/>
  <c r="AN63" i="11" s="1"/>
  <c r="V63" i="11"/>
  <c r="AD63" i="11"/>
  <c r="AJ63" i="11" s="1"/>
  <c r="O33" i="11"/>
  <c r="W33" i="11" s="1"/>
  <c r="AF33" i="11" s="1"/>
  <c r="AL33" i="11" s="1"/>
  <c r="P34" i="11"/>
  <c r="AC34" i="11"/>
  <c r="U34" i="11"/>
  <c r="O34" i="11" s="1"/>
  <c r="W34" i="11" s="1"/>
  <c r="AF34" i="11" s="1"/>
  <c r="AL34" i="11" s="1"/>
  <c r="Y34" i="11"/>
  <c r="AH34" i="11" s="1"/>
  <c r="N34" i="11"/>
  <c r="L34" i="11" s="1"/>
  <c r="P64" i="11"/>
  <c r="Y64" i="11"/>
  <c r="AH64" i="11" s="1"/>
  <c r="N64" i="11"/>
  <c r="L64" i="11" s="1"/>
  <c r="AC64" i="11"/>
  <c r="U64" i="11"/>
  <c r="AE156" i="10"/>
  <c r="AK156" i="10" s="1"/>
  <c r="X156" i="10"/>
  <c r="AG156" i="10" s="1"/>
  <c r="AM156" i="10" s="1"/>
  <c r="S130" i="10"/>
  <c r="AB129" i="10"/>
  <c r="Q129" i="10"/>
  <c r="T129" i="10"/>
  <c r="AC159" i="10"/>
  <c r="Y159" i="10"/>
  <c r="AH159" i="10" s="1"/>
  <c r="U159" i="10"/>
  <c r="O159" i="10" s="1"/>
  <c r="W159" i="10" s="1"/>
  <c r="AF159" i="10" s="1"/>
  <c r="AL159" i="10" s="1"/>
  <c r="P159" i="10"/>
  <c r="N159" i="10"/>
  <c r="L159" i="10" s="1"/>
  <c r="E133" i="10"/>
  <c r="C132" i="10"/>
  <c r="AD127" i="10"/>
  <c r="AJ127" i="10" s="1"/>
  <c r="Z127" i="10"/>
  <c r="AI127" i="10" s="1"/>
  <c r="AN127" i="10" s="1"/>
  <c r="V127" i="10"/>
  <c r="AC128" i="10"/>
  <c r="Y128" i="10"/>
  <c r="AH128" i="10" s="1"/>
  <c r="U128" i="10"/>
  <c r="O128" i="10" s="1"/>
  <c r="W128" i="10" s="1"/>
  <c r="AF128" i="10" s="1"/>
  <c r="AL128" i="10" s="1"/>
  <c r="P128" i="10"/>
  <c r="N128" i="10"/>
  <c r="L128" i="10" s="1"/>
  <c r="X157" i="10"/>
  <c r="AG157" i="10" s="1"/>
  <c r="AM157" i="10" s="1"/>
  <c r="AE157" i="10"/>
  <c r="AK157" i="10" s="1"/>
  <c r="E161" i="10"/>
  <c r="C160" i="10"/>
  <c r="AD158" i="10"/>
  <c r="AJ158" i="10" s="1"/>
  <c r="Z158" i="10"/>
  <c r="AI158" i="10" s="1"/>
  <c r="AN158" i="10" s="1"/>
  <c r="V158" i="10"/>
  <c r="S161" i="10"/>
  <c r="Q160" i="10"/>
  <c r="AB160" i="10"/>
  <c r="T160" i="10"/>
  <c r="AE126" i="10"/>
  <c r="AK126" i="10" s="1"/>
  <c r="X126" i="10"/>
  <c r="AG126" i="10" s="1"/>
  <c r="AM126" i="10" s="1"/>
  <c r="AE62" i="11" l="1"/>
  <c r="AK62" i="11" s="1"/>
  <c r="AD64" i="11"/>
  <c r="AJ64" i="11" s="1"/>
  <c r="Z64" i="11"/>
  <c r="AI64" i="11" s="1"/>
  <c r="AN64" i="11" s="1"/>
  <c r="AE63" i="11"/>
  <c r="AK63" i="11" s="1"/>
  <c r="X63" i="11"/>
  <c r="AG63" i="11" s="1"/>
  <c r="AM63" i="11" s="1"/>
  <c r="AC65" i="11"/>
  <c r="Y65" i="11"/>
  <c r="AH65" i="11" s="1"/>
  <c r="U65" i="11"/>
  <c r="O65" i="11" s="1"/>
  <c r="W65" i="11" s="1"/>
  <c r="AF65" i="11" s="1"/>
  <c r="AL65" i="11" s="1"/>
  <c r="P65" i="11"/>
  <c r="N65" i="11"/>
  <c r="L65" i="11" s="1"/>
  <c r="S37" i="11"/>
  <c r="T36" i="11"/>
  <c r="Q36" i="11"/>
  <c r="AB36" i="11"/>
  <c r="E68" i="11"/>
  <c r="C67" i="11"/>
  <c r="O64" i="11"/>
  <c r="W64" i="11" s="1"/>
  <c r="AF64" i="11" s="1"/>
  <c r="AL64" i="11" s="1"/>
  <c r="V34" i="11"/>
  <c r="Z34" i="11"/>
  <c r="AI34" i="11" s="1"/>
  <c r="AN34" i="11" s="1"/>
  <c r="AD34" i="11"/>
  <c r="AJ34" i="11" s="1"/>
  <c r="E38" i="11"/>
  <c r="C37" i="11"/>
  <c r="S67" i="11"/>
  <c r="Q66" i="11"/>
  <c r="AB66" i="11"/>
  <c r="T66" i="11"/>
  <c r="AC35" i="11"/>
  <c r="Y35" i="11"/>
  <c r="AH35" i="11" s="1"/>
  <c r="U35" i="11"/>
  <c r="N35" i="11"/>
  <c r="L35" i="11" s="1"/>
  <c r="P35" i="11"/>
  <c r="V33" i="11"/>
  <c r="O160" i="10"/>
  <c r="N160" i="10"/>
  <c r="L160" i="10" s="1"/>
  <c r="AC160" i="10"/>
  <c r="U160" i="10"/>
  <c r="Y160" i="10"/>
  <c r="AH160" i="10" s="1"/>
  <c r="P160" i="10"/>
  <c r="W160" i="10"/>
  <c r="AF160" i="10" s="1"/>
  <c r="AL160" i="10" s="1"/>
  <c r="AE158" i="10"/>
  <c r="AK158" i="10" s="1"/>
  <c r="X158" i="10"/>
  <c r="AG158" i="10" s="1"/>
  <c r="AM158" i="10" s="1"/>
  <c r="C161" i="10"/>
  <c r="E162" i="10"/>
  <c r="AB130" i="10"/>
  <c r="T130" i="10"/>
  <c r="S131" i="10"/>
  <c r="Q130" i="10"/>
  <c r="AE127" i="10"/>
  <c r="AK127" i="10" s="1"/>
  <c r="X127" i="10"/>
  <c r="AG127" i="10" s="1"/>
  <c r="AM127" i="10" s="1"/>
  <c r="C133" i="10"/>
  <c r="E134" i="10"/>
  <c r="P129" i="10"/>
  <c r="N129" i="10"/>
  <c r="L129" i="10" s="1"/>
  <c r="AC129" i="10"/>
  <c r="Y129" i="10"/>
  <c r="AH129" i="10" s="1"/>
  <c r="U129" i="10"/>
  <c r="O129" i="10"/>
  <c r="W129" i="10" s="1"/>
  <c r="AF129" i="10" s="1"/>
  <c r="AL129" i="10" s="1"/>
  <c r="AB161" i="10"/>
  <c r="T161" i="10"/>
  <c r="Q161" i="10"/>
  <c r="S162" i="10"/>
  <c r="Z128" i="10"/>
  <c r="AI128" i="10" s="1"/>
  <c r="AN128" i="10" s="1"/>
  <c r="V128" i="10"/>
  <c r="AD128" i="10"/>
  <c r="AJ128" i="10" s="1"/>
  <c r="AD159" i="10"/>
  <c r="AJ159" i="10" s="1"/>
  <c r="Z159" i="10"/>
  <c r="AI159" i="10" s="1"/>
  <c r="AN159" i="10" s="1"/>
  <c r="V159" i="10"/>
  <c r="AB67" i="11" l="1"/>
  <c r="S68" i="11"/>
  <c r="Q67" i="11"/>
  <c r="E69" i="11"/>
  <c r="C68" i="11"/>
  <c r="S38" i="11"/>
  <c r="Q37" i="11"/>
  <c r="AB37" i="11"/>
  <c r="T37" i="11"/>
  <c r="V64" i="11"/>
  <c r="AE33" i="11"/>
  <c r="AK33" i="11" s="1"/>
  <c r="X33" i="11"/>
  <c r="AG33" i="11" s="1"/>
  <c r="AM33" i="11" s="1"/>
  <c r="N66" i="11"/>
  <c r="AC66" i="11"/>
  <c r="U66" i="11"/>
  <c r="O66" i="11" s="1"/>
  <c r="Y66" i="11"/>
  <c r="AH66" i="11" s="1"/>
  <c r="P66" i="11"/>
  <c r="AE34" i="11"/>
  <c r="AK34" i="11" s="1"/>
  <c r="X34" i="11"/>
  <c r="AG34" i="11" s="1"/>
  <c r="AM34" i="11" s="1"/>
  <c r="Z65" i="11"/>
  <c r="AI65" i="11" s="1"/>
  <c r="AN65" i="11" s="1"/>
  <c r="V65" i="11"/>
  <c r="AD65" i="11"/>
  <c r="AJ65" i="11" s="1"/>
  <c r="AD35" i="11"/>
  <c r="AJ35" i="11" s="1"/>
  <c r="Z35" i="11"/>
  <c r="AI35" i="11" s="1"/>
  <c r="AN35" i="11" s="1"/>
  <c r="E39" i="11"/>
  <c r="C38" i="11"/>
  <c r="O35" i="11"/>
  <c r="W35" i="11" s="1"/>
  <c r="AF35" i="11" s="1"/>
  <c r="AL35" i="11" s="1"/>
  <c r="N36" i="11"/>
  <c r="L36" i="11" s="1"/>
  <c r="Y36" i="11"/>
  <c r="AH36" i="11" s="1"/>
  <c r="P36" i="11"/>
  <c r="AC36" i="11"/>
  <c r="U36" i="11"/>
  <c r="O36" i="11" s="1"/>
  <c r="W36" i="11" s="1"/>
  <c r="AF36" i="11" s="1"/>
  <c r="AL36" i="11" s="1"/>
  <c r="P130" i="10"/>
  <c r="Y130" i="10"/>
  <c r="AH130" i="10" s="1"/>
  <c r="U130" i="10"/>
  <c r="O130" i="10" s="1"/>
  <c r="W130" i="10" s="1"/>
  <c r="AF130" i="10" s="1"/>
  <c r="AL130" i="10" s="1"/>
  <c r="AC130" i="10"/>
  <c r="N130" i="10"/>
  <c r="L130" i="10" s="1"/>
  <c r="AE159" i="10"/>
  <c r="AK159" i="10" s="1"/>
  <c r="X159" i="10"/>
  <c r="AG159" i="10" s="1"/>
  <c r="AM159" i="10" s="1"/>
  <c r="AE128" i="10"/>
  <c r="AK128" i="10" s="1"/>
  <c r="X128" i="10"/>
  <c r="AG128" i="10" s="1"/>
  <c r="AM128" i="10" s="1"/>
  <c r="P161" i="10"/>
  <c r="O161" i="10"/>
  <c r="O162" i="10" s="1"/>
  <c r="O163" i="10" s="1"/>
  <c r="O164" i="10" s="1"/>
  <c r="O165" i="10" s="1"/>
  <c r="O166" i="10" s="1"/>
  <c r="O167" i="10" s="1"/>
  <c r="O168" i="10" s="1"/>
  <c r="O169" i="10" s="1"/>
  <c r="O170" i="10" s="1"/>
  <c r="Y161" i="10"/>
  <c r="AH161" i="10" s="1"/>
  <c r="AC161" i="10"/>
  <c r="U161" i="10"/>
  <c r="N161" i="10"/>
  <c r="AD129" i="10"/>
  <c r="AJ129" i="10" s="1"/>
  <c r="Z129" i="10"/>
  <c r="AI129" i="10" s="1"/>
  <c r="AN129" i="10" s="1"/>
  <c r="V129" i="10"/>
  <c r="AD160" i="10"/>
  <c r="AJ160" i="10" s="1"/>
  <c r="Z160" i="10"/>
  <c r="AI160" i="10" s="1"/>
  <c r="AN160" i="10" s="1"/>
  <c r="V160" i="10"/>
  <c r="E135" i="10"/>
  <c r="C134" i="10"/>
  <c r="E163" i="10"/>
  <c r="C162" i="10"/>
  <c r="Q162" i="10"/>
  <c r="AB162" i="10"/>
  <c r="S163" i="10"/>
  <c r="Q131" i="10"/>
  <c r="S132" i="10"/>
  <c r="AB131" i="10"/>
  <c r="T131" i="10"/>
  <c r="O67" i="11" l="1"/>
  <c r="O68" i="11" s="1"/>
  <c r="O69" i="11" s="1"/>
  <c r="O70" i="11" s="1"/>
  <c r="O71" i="11" s="1"/>
  <c r="O72" i="11" s="1"/>
  <c r="O73" i="11" s="1"/>
  <c r="O74" i="11" s="1"/>
  <c r="O75" i="11" s="1"/>
  <c r="W66" i="11"/>
  <c r="AF66" i="11" s="1"/>
  <c r="AL66" i="11" s="1"/>
  <c r="E40" i="11"/>
  <c r="C39" i="11"/>
  <c r="E70" i="11"/>
  <c r="C69" i="11"/>
  <c r="AE65" i="11"/>
  <c r="AK65" i="11" s="1"/>
  <c r="X65" i="11"/>
  <c r="AG65" i="11" s="1"/>
  <c r="AM65" i="11" s="1"/>
  <c r="AE64" i="11"/>
  <c r="AK64" i="11" s="1"/>
  <c r="X64" i="11"/>
  <c r="AG64" i="11" s="1"/>
  <c r="AM64" i="11" s="1"/>
  <c r="AB68" i="11"/>
  <c r="Q68" i="11"/>
  <c r="S69" i="11"/>
  <c r="V35" i="11"/>
  <c r="AB38" i="11"/>
  <c r="S39" i="11"/>
  <c r="Q38" i="11"/>
  <c r="AD36" i="11"/>
  <c r="AJ36" i="11" s="1"/>
  <c r="Z36" i="11"/>
  <c r="AI36" i="11" s="1"/>
  <c r="AN36" i="11" s="1"/>
  <c r="V36" i="11"/>
  <c r="N67" i="11"/>
  <c r="L66" i="11"/>
  <c r="O37" i="11"/>
  <c r="O38" i="11" s="1"/>
  <c r="O39" i="11" s="1"/>
  <c r="O40" i="11" s="1"/>
  <c r="O41" i="11" s="1"/>
  <c r="O42" i="11" s="1"/>
  <c r="O43" i="11" s="1"/>
  <c r="O44" i="11" s="1"/>
  <c r="O45" i="11" s="1"/>
  <c r="O46" i="11" s="1"/>
  <c r="W46" i="11" s="1"/>
  <c r="AF46" i="11" s="1"/>
  <c r="AL46" i="11" s="1"/>
  <c r="AC37" i="11"/>
  <c r="U37" i="11"/>
  <c r="P37" i="11"/>
  <c r="Y37" i="11"/>
  <c r="AH37" i="11" s="1"/>
  <c r="N37" i="11"/>
  <c r="AD66" i="11"/>
  <c r="AJ66" i="11" s="1"/>
  <c r="Z66" i="11"/>
  <c r="AI66" i="11" s="1"/>
  <c r="AN66" i="11" s="1"/>
  <c r="V66" i="11"/>
  <c r="C135" i="10"/>
  <c r="E136" i="10"/>
  <c r="X129" i="10"/>
  <c r="AG129" i="10" s="1"/>
  <c r="AM129" i="10" s="1"/>
  <c r="AE129" i="10"/>
  <c r="AK129" i="10" s="1"/>
  <c r="N162" i="10"/>
  <c r="L161" i="10"/>
  <c r="AC131" i="10"/>
  <c r="Y131" i="10"/>
  <c r="AH131" i="10" s="1"/>
  <c r="U131" i="10"/>
  <c r="N131" i="10"/>
  <c r="L131" i="10" s="1"/>
  <c r="P131" i="10"/>
  <c r="S164" i="10"/>
  <c r="Q163" i="10"/>
  <c r="AB163" i="10"/>
  <c r="AE160" i="10"/>
  <c r="AK160" i="10" s="1"/>
  <c r="X160" i="10"/>
  <c r="AG160" i="10" s="1"/>
  <c r="AM160" i="10" s="1"/>
  <c r="Z161" i="10"/>
  <c r="AI161" i="10" s="1"/>
  <c r="AN161" i="10" s="1"/>
  <c r="AD161" i="10"/>
  <c r="AJ161" i="10" s="1"/>
  <c r="E164" i="10"/>
  <c r="C163" i="10"/>
  <c r="AD130" i="10"/>
  <c r="AJ130" i="10" s="1"/>
  <c r="V130" i="10"/>
  <c r="Z130" i="10"/>
  <c r="AI130" i="10" s="1"/>
  <c r="AN130" i="10" s="1"/>
  <c r="S133" i="10"/>
  <c r="T132" i="10"/>
  <c r="AB132" i="10"/>
  <c r="Q132" i="10"/>
  <c r="W161" i="10"/>
  <c r="AF161" i="10" s="1"/>
  <c r="AL161" i="10" s="1"/>
  <c r="W37" i="11" l="1"/>
  <c r="AF37" i="11" s="1"/>
  <c r="AL37" i="11" s="1"/>
  <c r="Z37" i="11"/>
  <c r="AI37" i="11" s="1"/>
  <c r="AN37" i="11" s="1"/>
  <c r="AD37" i="11"/>
  <c r="AJ37" i="11" s="1"/>
  <c r="N68" i="11"/>
  <c r="L67" i="11"/>
  <c r="T67" i="11"/>
  <c r="X35" i="11"/>
  <c r="AG35" i="11" s="1"/>
  <c r="AM35" i="11" s="1"/>
  <c r="AE35" i="11"/>
  <c r="AK35" i="11" s="1"/>
  <c r="E41" i="11"/>
  <c r="C40" i="11"/>
  <c r="X66" i="11"/>
  <c r="AG66" i="11" s="1"/>
  <c r="AM66" i="11" s="1"/>
  <c r="AE66" i="11"/>
  <c r="AK66" i="11" s="1"/>
  <c r="L37" i="11"/>
  <c r="N38" i="11"/>
  <c r="AE36" i="11"/>
  <c r="AK36" i="11" s="1"/>
  <c r="X36" i="11"/>
  <c r="AG36" i="11" s="1"/>
  <c r="AM36" i="11" s="1"/>
  <c r="Q39" i="11"/>
  <c r="AB39" i="11"/>
  <c r="S40" i="11"/>
  <c r="Q69" i="11"/>
  <c r="AB69" i="11"/>
  <c r="S70" i="11"/>
  <c r="E71" i="11"/>
  <c r="C70" i="11"/>
  <c r="N132" i="10"/>
  <c r="Y132" i="10"/>
  <c r="AH132" i="10" s="1"/>
  <c r="P132" i="10"/>
  <c r="AC132" i="10"/>
  <c r="O132" i="10"/>
  <c r="O133" i="10" s="1"/>
  <c r="O134" i="10" s="1"/>
  <c r="O135" i="10" s="1"/>
  <c r="O136" i="10" s="1"/>
  <c r="O137" i="10" s="1"/>
  <c r="O138" i="10" s="1"/>
  <c r="O139" i="10" s="1"/>
  <c r="O140" i="10" s="1"/>
  <c r="O141" i="10" s="1"/>
  <c r="W141" i="10" s="1"/>
  <c r="AF141" i="10" s="1"/>
  <c r="AL141" i="10" s="1"/>
  <c r="U132" i="10"/>
  <c r="AD131" i="10"/>
  <c r="AJ131" i="10" s="1"/>
  <c r="Z131" i="10"/>
  <c r="AI131" i="10" s="1"/>
  <c r="AN131" i="10" s="1"/>
  <c r="N163" i="10"/>
  <c r="L162" i="10"/>
  <c r="T162" i="10"/>
  <c r="AB133" i="10"/>
  <c r="AB233" i="10" s="1"/>
  <c r="Q133" i="10"/>
  <c r="S134" i="10"/>
  <c r="C164" i="10"/>
  <c r="E165" i="10"/>
  <c r="AE130" i="10"/>
  <c r="AK130" i="10" s="1"/>
  <c r="X130" i="10"/>
  <c r="AG130" i="10" s="1"/>
  <c r="AM130" i="10" s="1"/>
  <c r="V161" i="10"/>
  <c r="S165" i="10"/>
  <c r="AB164" i="10"/>
  <c r="Q164" i="10"/>
  <c r="O131" i="10"/>
  <c r="W131" i="10" s="1"/>
  <c r="AF131" i="10" s="1"/>
  <c r="AL131" i="10" s="1"/>
  <c r="E137" i="10"/>
  <c r="C136" i="10"/>
  <c r="V37" i="11" l="1"/>
  <c r="X37" i="11" s="1"/>
  <c r="AG37" i="11" s="1"/>
  <c r="AM37" i="11" s="1"/>
  <c r="S71" i="11"/>
  <c r="Q70" i="11"/>
  <c r="AB70" i="11"/>
  <c r="N39" i="11"/>
  <c r="L38" i="11"/>
  <c r="T38" i="11"/>
  <c r="P67" i="11"/>
  <c r="Y67" i="11"/>
  <c r="AH67" i="11" s="1"/>
  <c r="U67" i="11"/>
  <c r="AC67" i="11"/>
  <c r="W67" i="11"/>
  <c r="AF67" i="11" s="1"/>
  <c r="AL67" i="11" s="1"/>
  <c r="AE37" i="11"/>
  <c r="AK37" i="11" s="1"/>
  <c r="E72" i="11"/>
  <c r="C71" i="11"/>
  <c r="E42" i="11"/>
  <c r="C41" i="11"/>
  <c r="S41" i="11"/>
  <c r="Q40" i="11"/>
  <c r="AB40" i="11"/>
  <c r="N69" i="11"/>
  <c r="L68" i="11"/>
  <c r="T68" i="11"/>
  <c r="AC162" i="10"/>
  <c r="Y162" i="10"/>
  <c r="AH162" i="10" s="1"/>
  <c r="U162" i="10"/>
  <c r="P162" i="10"/>
  <c r="W162" i="10"/>
  <c r="AF162" i="10" s="1"/>
  <c r="AL162" i="10" s="1"/>
  <c r="L132" i="10"/>
  <c r="N133" i="10"/>
  <c r="C137" i="10"/>
  <c r="E138" i="10"/>
  <c r="AB134" i="10"/>
  <c r="AB234" i="10" s="1"/>
  <c r="S135" i="10"/>
  <c r="Q134" i="10"/>
  <c r="AB165" i="10"/>
  <c r="S166" i="10"/>
  <c r="Q165" i="10"/>
  <c r="E166" i="10"/>
  <c r="C165" i="10"/>
  <c r="L163" i="10"/>
  <c r="N164" i="10"/>
  <c r="T163" i="10"/>
  <c r="AD132" i="10"/>
  <c r="AJ132" i="10" s="1"/>
  <c r="Z132" i="10"/>
  <c r="AI132" i="10" s="1"/>
  <c r="AN132" i="10" s="1"/>
  <c r="AE161" i="10"/>
  <c r="AK161" i="10" s="1"/>
  <c r="X161" i="10"/>
  <c r="AG161" i="10" s="1"/>
  <c r="AM161" i="10" s="1"/>
  <c r="V131" i="10"/>
  <c r="W132" i="10"/>
  <c r="AF132" i="10" s="1"/>
  <c r="AL132" i="10" s="1"/>
  <c r="P68" i="11" l="1"/>
  <c r="AC68" i="11"/>
  <c r="Y68" i="11"/>
  <c r="AH68" i="11" s="1"/>
  <c r="U68" i="11"/>
  <c r="W68" i="11"/>
  <c r="AF68" i="11" s="1"/>
  <c r="AL68" i="11" s="1"/>
  <c r="AB41" i="11"/>
  <c r="S42" i="11"/>
  <c r="Q41" i="11"/>
  <c r="E73" i="11"/>
  <c r="C72" i="11"/>
  <c r="P38" i="11"/>
  <c r="Y38" i="11"/>
  <c r="AH38" i="11" s="1"/>
  <c r="AC38" i="11"/>
  <c r="U38" i="11"/>
  <c r="W38" i="11"/>
  <c r="AF38" i="11" s="1"/>
  <c r="AL38" i="11" s="1"/>
  <c r="N70" i="11"/>
  <c r="L69" i="11"/>
  <c r="T69" i="11"/>
  <c r="AD67" i="11"/>
  <c r="AJ67" i="11" s="1"/>
  <c r="V67" i="11"/>
  <c r="Z67" i="11"/>
  <c r="AI67" i="11" s="1"/>
  <c r="AN67" i="11" s="1"/>
  <c r="E43" i="11"/>
  <c r="C42" i="11"/>
  <c r="N40" i="11"/>
  <c r="L39" i="11"/>
  <c r="T39" i="11"/>
  <c r="S72" i="11"/>
  <c r="Q71" i="11"/>
  <c r="AB71" i="11"/>
  <c r="V132" i="10"/>
  <c r="X131" i="10"/>
  <c r="AG131" i="10" s="1"/>
  <c r="AM131" i="10" s="1"/>
  <c r="AE131" i="10"/>
  <c r="AK131" i="10" s="1"/>
  <c r="Q166" i="10"/>
  <c r="AB166" i="10"/>
  <c r="S167" i="10"/>
  <c r="Q135" i="10"/>
  <c r="S136" i="10"/>
  <c r="AB135" i="10"/>
  <c r="AB235" i="10" s="1"/>
  <c r="L133" i="10"/>
  <c r="N134" i="10"/>
  <c r="T133" i="10"/>
  <c r="Z162" i="10"/>
  <c r="AI162" i="10" s="1"/>
  <c r="AN162" i="10" s="1"/>
  <c r="AD162" i="10"/>
  <c r="AJ162" i="10" s="1"/>
  <c r="V162" i="10"/>
  <c r="U163" i="10"/>
  <c r="Y163" i="10"/>
  <c r="AH163" i="10" s="1"/>
  <c r="P163" i="10"/>
  <c r="AC163" i="10"/>
  <c r="W163" i="10"/>
  <c r="AF163" i="10" s="1"/>
  <c r="AL163" i="10" s="1"/>
  <c r="E167" i="10"/>
  <c r="C166" i="10"/>
  <c r="N165" i="10"/>
  <c r="L164" i="10"/>
  <c r="T164" i="10"/>
  <c r="E139" i="10"/>
  <c r="C138" i="10"/>
  <c r="AB72" i="11" l="1"/>
  <c r="S73" i="11"/>
  <c r="Q72" i="11"/>
  <c r="Q42" i="11"/>
  <c r="S43" i="11"/>
  <c r="AB42" i="11"/>
  <c r="Z68" i="11"/>
  <c r="AI68" i="11" s="1"/>
  <c r="AN68" i="11" s="1"/>
  <c r="AD68" i="11"/>
  <c r="AJ68" i="11" s="1"/>
  <c r="V68" i="11"/>
  <c r="AC39" i="11"/>
  <c r="Y39" i="11"/>
  <c r="AH39" i="11" s="1"/>
  <c r="U39" i="11"/>
  <c r="P39" i="11"/>
  <c r="W39" i="11"/>
  <c r="AF39" i="11" s="1"/>
  <c r="AL39" i="11" s="1"/>
  <c r="E44" i="11"/>
  <c r="C43" i="11"/>
  <c r="AC69" i="11"/>
  <c r="Y69" i="11"/>
  <c r="AH69" i="11" s="1"/>
  <c r="U69" i="11"/>
  <c r="P69" i="11"/>
  <c r="W69" i="11"/>
  <c r="AF69" i="11" s="1"/>
  <c r="AL69" i="11" s="1"/>
  <c r="Z38" i="11"/>
  <c r="AI38" i="11" s="1"/>
  <c r="AN38" i="11" s="1"/>
  <c r="AD38" i="11"/>
  <c r="AJ38" i="11" s="1"/>
  <c r="V38" i="11"/>
  <c r="E74" i="11"/>
  <c r="C73" i="11"/>
  <c r="N41" i="11"/>
  <c r="L40" i="11"/>
  <c r="T40" i="11"/>
  <c r="AE67" i="11"/>
  <c r="AK67" i="11" s="1"/>
  <c r="X67" i="11"/>
  <c r="AG67" i="11" s="1"/>
  <c r="AM67" i="11" s="1"/>
  <c r="N71" i="11"/>
  <c r="L70" i="11"/>
  <c r="T70" i="11"/>
  <c r="U133" i="10"/>
  <c r="P133" i="10"/>
  <c r="AC133" i="10"/>
  <c r="Y133" i="10"/>
  <c r="AH133" i="10" s="1"/>
  <c r="W133" i="10"/>
  <c r="AF133" i="10" s="1"/>
  <c r="AL133" i="10" s="1"/>
  <c r="E140" i="10"/>
  <c r="C139" i="10"/>
  <c r="S168" i="10"/>
  <c r="Q167" i="10"/>
  <c r="AB167" i="10"/>
  <c r="AC164" i="10"/>
  <c r="Y164" i="10"/>
  <c r="AH164" i="10" s="1"/>
  <c r="P164" i="10"/>
  <c r="U164" i="10"/>
  <c r="W164" i="10"/>
  <c r="AF164" i="10" s="1"/>
  <c r="AL164" i="10" s="1"/>
  <c r="E168" i="10"/>
  <c r="C167" i="10"/>
  <c r="AD163" i="10"/>
  <c r="AJ163" i="10" s="1"/>
  <c r="Z163" i="10"/>
  <c r="AI163" i="10" s="1"/>
  <c r="AN163" i="10" s="1"/>
  <c r="V163" i="10"/>
  <c r="N166" i="10"/>
  <c r="L165" i="10"/>
  <c r="T165" i="10"/>
  <c r="AE162" i="10"/>
  <c r="AK162" i="10" s="1"/>
  <c r="X162" i="10"/>
  <c r="AG162" i="10" s="1"/>
  <c r="AM162" i="10" s="1"/>
  <c r="N135" i="10"/>
  <c r="L134" i="10"/>
  <c r="T134" i="10"/>
  <c r="S137" i="10"/>
  <c r="AB136" i="10"/>
  <c r="AB236" i="10" s="1"/>
  <c r="Q136" i="10"/>
  <c r="AE132" i="10"/>
  <c r="AK132" i="10" s="1"/>
  <c r="X132" i="10"/>
  <c r="AG132" i="10" s="1"/>
  <c r="AM132" i="10" s="1"/>
  <c r="AC70" i="11" l="1"/>
  <c r="Y70" i="11"/>
  <c r="AH70" i="11" s="1"/>
  <c r="U70" i="11"/>
  <c r="P70" i="11"/>
  <c r="W70" i="11"/>
  <c r="AF70" i="11" s="1"/>
  <c r="AL70" i="11" s="1"/>
  <c r="AC40" i="11"/>
  <c r="U40" i="11"/>
  <c r="Y40" i="11"/>
  <c r="AH40" i="11" s="1"/>
  <c r="P40" i="11"/>
  <c r="W40" i="11"/>
  <c r="AF40" i="11" s="1"/>
  <c r="AL40" i="11" s="1"/>
  <c r="C74" i="11"/>
  <c r="E75" i="11"/>
  <c r="C75" i="11" s="1"/>
  <c r="AE68" i="11"/>
  <c r="AK68" i="11" s="1"/>
  <c r="X68" i="11"/>
  <c r="AG68" i="11" s="1"/>
  <c r="AM68" i="11" s="1"/>
  <c r="Q73" i="11"/>
  <c r="AB73" i="11"/>
  <c r="N72" i="11"/>
  <c r="L71" i="11"/>
  <c r="T71" i="11"/>
  <c r="AE38" i="11"/>
  <c r="AK38" i="11" s="1"/>
  <c r="X38" i="11"/>
  <c r="AG38" i="11" s="1"/>
  <c r="AM38" i="11" s="1"/>
  <c r="Z39" i="11"/>
  <c r="AI39" i="11" s="1"/>
  <c r="AN39" i="11" s="1"/>
  <c r="V39" i="11"/>
  <c r="AD39" i="11"/>
  <c r="AJ39" i="11" s="1"/>
  <c r="S44" i="11"/>
  <c r="AB43" i="11"/>
  <c r="Q43" i="11"/>
  <c r="L41" i="11"/>
  <c r="N42" i="11"/>
  <c r="T41" i="11"/>
  <c r="AD69" i="11"/>
  <c r="AJ69" i="11" s="1"/>
  <c r="Z69" i="11"/>
  <c r="AI69" i="11" s="1"/>
  <c r="AN69" i="11" s="1"/>
  <c r="V69" i="11"/>
  <c r="C44" i="11"/>
  <c r="E45" i="11"/>
  <c r="P165" i="10"/>
  <c r="Y165" i="10"/>
  <c r="AH165" i="10" s="1"/>
  <c r="AC165" i="10"/>
  <c r="U165" i="10"/>
  <c r="W165" i="10"/>
  <c r="AF165" i="10" s="1"/>
  <c r="AL165" i="10" s="1"/>
  <c r="AB168" i="10"/>
  <c r="Q168" i="10"/>
  <c r="V164" i="10"/>
  <c r="Z164" i="10"/>
  <c r="AI164" i="10" s="1"/>
  <c r="AN164" i="10" s="1"/>
  <c r="AD164" i="10"/>
  <c r="AJ164" i="10" s="1"/>
  <c r="N136" i="10"/>
  <c r="L135" i="10"/>
  <c r="T135" i="10"/>
  <c r="AB137" i="10"/>
  <c r="AB237" i="10" s="1"/>
  <c r="Q137" i="10"/>
  <c r="S138" i="10"/>
  <c r="N167" i="10"/>
  <c r="L166" i="10"/>
  <c r="T166" i="10"/>
  <c r="C140" i="10"/>
  <c r="E141" i="10"/>
  <c r="P134" i="10"/>
  <c r="AC134" i="10"/>
  <c r="Y134" i="10"/>
  <c r="AH134" i="10" s="1"/>
  <c r="U134" i="10"/>
  <c r="W134" i="10"/>
  <c r="AF134" i="10" s="1"/>
  <c r="AL134" i="10" s="1"/>
  <c r="AE163" i="10"/>
  <c r="AK163" i="10" s="1"/>
  <c r="X163" i="10"/>
  <c r="AG163" i="10" s="1"/>
  <c r="AM163" i="10" s="1"/>
  <c r="C168" i="10"/>
  <c r="E169" i="10"/>
  <c r="V133" i="10"/>
  <c r="Z133" i="10"/>
  <c r="AI133" i="10" s="1"/>
  <c r="AN133" i="10" s="1"/>
  <c r="AD133" i="10"/>
  <c r="AJ133" i="10" s="1"/>
  <c r="P41" i="11" l="1"/>
  <c r="AC41" i="11"/>
  <c r="Y41" i="11"/>
  <c r="AH41" i="11" s="1"/>
  <c r="U41" i="11"/>
  <c r="W41" i="11"/>
  <c r="AF41" i="11" s="1"/>
  <c r="AL41" i="11" s="1"/>
  <c r="AE39" i="11"/>
  <c r="AK39" i="11" s="1"/>
  <c r="X39" i="11"/>
  <c r="AG39" i="11" s="1"/>
  <c r="AM39" i="11" s="1"/>
  <c r="W71" i="11"/>
  <c r="AF71" i="11" s="1"/>
  <c r="AL71" i="11" s="1"/>
  <c r="AC71" i="11"/>
  <c r="Y71" i="11"/>
  <c r="AH71" i="11" s="1"/>
  <c r="U71" i="11"/>
  <c r="P71" i="11"/>
  <c r="C45" i="11"/>
  <c r="E46" i="11"/>
  <c r="X69" i="11"/>
  <c r="AG69" i="11" s="1"/>
  <c r="AM69" i="11" s="1"/>
  <c r="AE69" i="11"/>
  <c r="AK69" i="11" s="1"/>
  <c r="N43" i="11"/>
  <c r="L42" i="11"/>
  <c r="T42" i="11"/>
  <c r="AD40" i="11"/>
  <c r="AJ40" i="11" s="1"/>
  <c r="Z40" i="11"/>
  <c r="AI40" i="11" s="1"/>
  <c r="AN40" i="11" s="1"/>
  <c r="V40" i="11"/>
  <c r="AD70" i="11"/>
  <c r="AJ70" i="11" s="1"/>
  <c r="Z70" i="11"/>
  <c r="AI70" i="11" s="1"/>
  <c r="AN70" i="11" s="1"/>
  <c r="V70" i="11"/>
  <c r="AB44" i="11"/>
  <c r="Q44" i="11"/>
  <c r="N73" i="11"/>
  <c r="L72" i="11"/>
  <c r="T72" i="11"/>
  <c r="E170" i="10"/>
  <c r="C170" i="10" s="1"/>
  <c r="C169" i="10"/>
  <c r="N137" i="10"/>
  <c r="L136" i="10"/>
  <c r="T136" i="10"/>
  <c r="AD165" i="10"/>
  <c r="AJ165" i="10" s="1"/>
  <c r="Z165" i="10"/>
  <c r="AI165" i="10" s="1"/>
  <c r="AN165" i="10" s="1"/>
  <c r="V165" i="10"/>
  <c r="E142" i="10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C141" i="10"/>
  <c r="V134" i="10"/>
  <c r="AD134" i="10"/>
  <c r="AJ134" i="10" s="1"/>
  <c r="Z134" i="10"/>
  <c r="AI134" i="10" s="1"/>
  <c r="AN134" i="10" s="1"/>
  <c r="L167" i="10"/>
  <c r="N168" i="10"/>
  <c r="T167" i="10"/>
  <c r="AC135" i="10"/>
  <c r="Y135" i="10"/>
  <c r="AH135" i="10" s="1"/>
  <c r="U135" i="10"/>
  <c r="P135" i="10"/>
  <c r="W135" i="10"/>
  <c r="AF135" i="10" s="1"/>
  <c r="AL135" i="10" s="1"/>
  <c r="AE133" i="10"/>
  <c r="AK133" i="10" s="1"/>
  <c r="X133" i="10"/>
  <c r="AG133" i="10" s="1"/>
  <c r="AM133" i="10" s="1"/>
  <c r="AC166" i="10"/>
  <c r="Y166" i="10"/>
  <c r="AH166" i="10" s="1"/>
  <c r="U166" i="10"/>
  <c r="P166" i="10"/>
  <c r="W166" i="10"/>
  <c r="AF166" i="10" s="1"/>
  <c r="AL166" i="10" s="1"/>
  <c r="AB138" i="10"/>
  <c r="AB238" i="10" s="1"/>
  <c r="S139" i="10"/>
  <c r="Q138" i="10"/>
  <c r="AE164" i="10"/>
  <c r="AK164" i="10" s="1"/>
  <c r="X164" i="10"/>
  <c r="AG164" i="10" s="1"/>
  <c r="AM164" i="10" s="1"/>
  <c r="AE40" i="11" l="1"/>
  <c r="AK40" i="11" s="1"/>
  <c r="X40" i="11"/>
  <c r="AG40" i="11" s="1"/>
  <c r="AM40" i="11" s="1"/>
  <c r="N74" i="11"/>
  <c r="L73" i="11"/>
  <c r="T73" i="11"/>
  <c r="X70" i="11"/>
  <c r="AG70" i="11" s="1"/>
  <c r="AM70" i="11" s="1"/>
  <c r="AE70" i="11"/>
  <c r="AK70" i="11" s="1"/>
  <c r="N44" i="11"/>
  <c r="L43" i="11"/>
  <c r="T43" i="11"/>
  <c r="AD41" i="11"/>
  <c r="AJ41" i="11" s="1"/>
  <c r="Z41" i="11"/>
  <c r="AI41" i="11" s="1"/>
  <c r="AN41" i="11" s="1"/>
  <c r="V41" i="11"/>
  <c r="C46" i="11"/>
  <c r="E47" i="1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P72" i="11"/>
  <c r="AC72" i="11"/>
  <c r="Y72" i="11"/>
  <c r="AH72" i="11" s="1"/>
  <c r="U72" i="11"/>
  <c r="W72" i="11"/>
  <c r="AF72" i="11" s="1"/>
  <c r="AL72" i="11" s="1"/>
  <c r="AC42" i="11"/>
  <c r="Y42" i="11"/>
  <c r="AH42" i="11" s="1"/>
  <c r="U42" i="11"/>
  <c r="P42" i="11"/>
  <c r="W42" i="11"/>
  <c r="AF42" i="11" s="1"/>
  <c r="AL42" i="11" s="1"/>
  <c r="AD71" i="11"/>
  <c r="AJ71" i="11" s="1"/>
  <c r="Z71" i="11"/>
  <c r="AI71" i="11" s="1"/>
  <c r="AN71" i="11" s="1"/>
  <c r="V71" i="11"/>
  <c r="U167" i="10"/>
  <c r="Y167" i="10"/>
  <c r="AH167" i="10" s="1"/>
  <c r="P167" i="10"/>
  <c r="AC167" i="10"/>
  <c r="W167" i="10"/>
  <c r="AF167" i="10" s="1"/>
  <c r="AL167" i="10" s="1"/>
  <c r="AE165" i="10"/>
  <c r="AK165" i="10" s="1"/>
  <c r="X165" i="10"/>
  <c r="AG165" i="10" s="1"/>
  <c r="AM165" i="10" s="1"/>
  <c r="Q139" i="10"/>
  <c r="AB139" i="10"/>
  <c r="AB239" i="10" s="1"/>
  <c r="AD135" i="10"/>
  <c r="AJ135" i="10" s="1"/>
  <c r="Z135" i="10"/>
  <c r="AI135" i="10" s="1"/>
  <c r="AN135" i="10" s="1"/>
  <c r="V135" i="10"/>
  <c r="N169" i="10"/>
  <c r="L168" i="10"/>
  <c r="T168" i="10"/>
  <c r="AE134" i="10"/>
  <c r="AK134" i="10" s="1"/>
  <c r="X134" i="10"/>
  <c r="AG134" i="10" s="1"/>
  <c r="AM134" i="10" s="1"/>
  <c r="N138" i="10"/>
  <c r="L137" i="10"/>
  <c r="T137" i="10"/>
  <c r="Z166" i="10"/>
  <c r="AI166" i="10" s="1"/>
  <c r="AN166" i="10" s="1"/>
  <c r="AD166" i="10"/>
  <c r="AJ166" i="10" s="1"/>
  <c r="V166" i="10"/>
  <c r="Y136" i="10"/>
  <c r="AH136" i="10" s="1"/>
  <c r="P136" i="10"/>
  <c r="AC136" i="10"/>
  <c r="W136" i="10"/>
  <c r="AF136" i="10" s="1"/>
  <c r="AL136" i="10" s="1"/>
  <c r="U136" i="10"/>
  <c r="AE71" i="11" l="1"/>
  <c r="AK71" i="11" s="1"/>
  <c r="X71" i="11"/>
  <c r="AG71" i="11" s="1"/>
  <c r="AM71" i="11" s="1"/>
  <c r="L44" i="11"/>
  <c r="N45" i="11"/>
  <c r="T44" i="11"/>
  <c r="AD42" i="11"/>
  <c r="AJ42" i="11" s="1"/>
  <c r="Z42" i="11"/>
  <c r="AI42" i="11" s="1"/>
  <c r="AN42" i="11" s="1"/>
  <c r="V42" i="11"/>
  <c r="AD72" i="11"/>
  <c r="AJ72" i="11" s="1"/>
  <c r="Z72" i="11"/>
  <c r="AI72" i="11" s="1"/>
  <c r="AN72" i="11" s="1"/>
  <c r="V72" i="11"/>
  <c r="N75" i="11"/>
  <c r="L75" i="11" s="1"/>
  <c r="L74" i="11"/>
  <c r="Y43" i="11"/>
  <c r="AH43" i="11" s="1"/>
  <c r="P43" i="11"/>
  <c r="AC43" i="11"/>
  <c r="W43" i="11"/>
  <c r="AF43" i="11" s="1"/>
  <c r="AL43" i="11" s="1"/>
  <c r="U43" i="11"/>
  <c r="X41" i="11"/>
  <c r="AG41" i="11" s="1"/>
  <c r="AM41" i="11" s="1"/>
  <c r="AE41" i="11"/>
  <c r="AK41" i="11" s="1"/>
  <c r="AC73" i="11"/>
  <c r="Y73" i="11"/>
  <c r="AH73" i="11" s="1"/>
  <c r="U73" i="11"/>
  <c r="P73" i="11"/>
  <c r="W73" i="11"/>
  <c r="AF73" i="11" s="1"/>
  <c r="AL73" i="11" s="1"/>
  <c r="T74" i="11"/>
  <c r="AE166" i="10"/>
  <c r="AK166" i="10" s="1"/>
  <c r="X166" i="10"/>
  <c r="AG166" i="10" s="1"/>
  <c r="AM166" i="10" s="1"/>
  <c r="AC168" i="10"/>
  <c r="T169" i="10"/>
  <c r="Y168" i="10"/>
  <c r="AH168" i="10" s="1"/>
  <c r="P168" i="10"/>
  <c r="U168" i="10"/>
  <c r="W168" i="10"/>
  <c r="AF168" i="10" s="1"/>
  <c r="AL168" i="10" s="1"/>
  <c r="N139" i="10"/>
  <c r="L138" i="10"/>
  <c r="T138" i="10"/>
  <c r="N170" i="10"/>
  <c r="L170" i="10" s="1"/>
  <c r="L169" i="10"/>
  <c r="AD136" i="10"/>
  <c r="AJ136" i="10" s="1"/>
  <c r="Z136" i="10"/>
  <c r="AI136" i="10" s="1"/>
  <c r="AN136" i="10" s="1"/>
  <c r="V136" i="10"/>
  <c r="U137" i="10"/>
  <c r="P137" i="10"/>
  <c r="AC137" i="10"/>
  <c r="Y137" i="10"/>
  <c r="AH137" i="10" s="1"/>
  <c r="W137" i="10"/>
  <c r="AF137" i="10" s="1"/>
  <c r="AL137" i="10" s="1"/>
  <c r="X135" i="10"/>
  <c r="AG135" i="10" s="1"/>
  <c r="AM135" i="10" s="1"/>
  <c r="AE135" i="10"/>
  <c r="AK135" i="10" s="1"/>
  <c r="AD167" i="10"/>
  <c r="AJ167" i="10" s="1"/>
  <c r="Z167" i="10"/>
  <c r="AI167" i="10" s="1"/>
  <c r="AN167" i="10" s="1"/>
  <c r="V167" i="10"/>
  <c r="AD73" i="11" l="1"/>
  <c r="AJ73" i="11" s="1"/>
  <c r="Z73" i="11"/>
  <c r="AI73" i="11" s="1"/>
  <c r="AN73" i="11" s="1"/>
  <c r="V73" i="11"/>
  <c r="AE72" i="11"/>
  <c r="AK72" i="11" s="1"/>
  <c r="X72" i="11"/>
  <c r="AG72" i="11" s="1"/>
  <c r="AM72" i="11" s="1"/>
  <c r="N46" i="11"/>
  <c r="L46" i="11" s="1"/>
  <c r="L45" i="11"/>
  <c r="W74" i="11"/>
  <c r="AF74" i="11" s="1"/>
  <c r="AL74" i="11" s="1"/>
  <c r="T75" i="11"/>
  <c r="AC74" i="11"/>
  <c r="Y74" i="11"/>
  <c r="AH74" i="11" s="1"/>
  <c r="U74" i="11"/>
  <c r="P74" i="11"/>
  <c r="AD43" i="11"/>
  <c r="AJ43" i="11" s="1"/>
  <c r="Z43" i="11"/>
  <c r="AI43" i="11" s="1"/>
  <c r="AN43" i="11" s="1"/>
  <c r="V43" i="11"/>
  <c r="U44" i="11"/>
  <c r="P44" i="11"/>
  <c r="Y44" i="11"/>
  <c r="AH44" i="11" s="1"/>
  <c r="T45" i="11"/>
  <c r="AC44" i="11"/>
  <c r="W44" i="11"/>
  <c r="AF44" i="11" s="1"/>
  <c r="AL44" i="11" s="1"/>
  <c r="AE42" i="11"/>
  <c r="AK42" i="11" s="1"/>
  <c r="X42" i="11"/>
  <c r="AG42" i="11" s="1"/>
  <c r="AM42" i="11" s="1"/>
  <c r="AE136" i="10"/>
  <c r="AK136" i="10" s="1"/>
  <c r="X136" i="10"/>
  <c r="AG136" i="10" s="1"/>
  <c r="AM136" i="10" s="1"/>
  <c r="AC169" i="10"/>
  <c r="Y169" i="10"/>
  <c r="AH169" i="10" s="1"/>
  <c r="U169" i="10"/>
  <c r="P169" i="10"/>
  <c r="T170" i="10"/>
  <c r="W169" i="10"/>
  <c r="AF169" i="10" s="1"/>
  <c r="AL169" i="10" s="1"/>
  <c r="P138" i="10"/>
  <c r="AC138" i="10"/>
  <c r="U138" i="10"/>
  <c r="Y138" i="10"/>
  <c r="AH138" i="10" s="1"/>
  <c r="W138" i="10"/>
  <c r="AF138" i="10" s="1"/>
  <c r="AL138" i="10" s="1"/>
  <c r="V168" i="10"/>
  <c r="AD168" i="10"/>
  <c r="AJ168" i="10" s="1"/>
  <c r="Z168" i="10"/>
  <c r="AI168" i="10" s="1"/>
  <c r="AN168" i="10" s="1"/>
  <c r="AE167" i="10"/>
  <c r="AK167" i="10" s="1"/>
  <c r="X167" i="10"/>
  <c r="AG167" i="10" s="1"/>
  <c r="AM167" i="10" s="1"/>
  <c r="V137" i="10"/>
  <c r="Z137" i="10"/>
  <c r="AI137" i="10" s="1"/>
  <c r="AN137" i="10" s="1"/>
  <c r="AD137" i="10"/>
  <c r="AJ137" i="10" s="1"/>
  <c r="N140" i="10"/>
  <c r="L139" i="10"/>
  <c r="P184" i="10"/>
  <c r="P192" i="10" s="1"/>
  <c r="P195" i="10" s="1"/>
  <c r="T139" i="10"/>
  <c r="AC45" i="11" l="1"/>
  <c r="Y45" i="11"/>
  <c r="AH45" i="11" s="1"/>
  <c r="U45" i="11"/>
  <c r="U46" i="11" s="1"/>
  <c r="P45" i="11"/>
  <c r="W45" i="11"/>
  <c r="AF45" i="11" s="1"/>
  <c r="AL45" i="11" s="1"/>
  <c r="AE43" i="11"/>
  <c r="AK43" i="11" s="1"/>
  <c r="X43" i="11"/>
  <c r="AG43" i="11" s="1"/>
  <c r="AM43" i="11" s="1"/>
  <c r="AD74" i="11"/>
  <c r="AJ74" i="11" s="1"/>
  <c r="Z74" i="11"/>
  <c r="AI74" i="11" s="1"/>
  <c r="AN74" i="11" s="1"/>
  <c r="V74" i="11"/>
  <c r="X73" i="11"/>
  <c r="AG73" i="11" s="1"/>
  <c r="AM73" i="11" s="1"/>
  <c r="AE73" i="11"/>
  <c r="AK73" i="11" s="1"/>
  <c r="V44" i="11"/>
  <c r="Z44" i="11"/>
  <c r="AI44" i="11" s="1"/>
  <c r="AN44" i="11" s="1"/>
  <c r="AD44" i="11"/>
  <c r="AJ44" i="11" s="1"/>
  <c r="AC75" i="11"/>
  <c r="Y75" i="11"/>
  <c r="AH75" i="11" s="1"/>
  <c r="U75" i="11"/>
  <c r="P75" i="11"/>
  <c r="W75" i="11"/>
  <c r="AF75" i="11" s="1"/>
  <c r="AL75" i="11" s="1"/>
  <c r="P197" i="10"/>
  <c r="P201" i="10"/>
  <c r="S226" i="10"/>
  <c r="AC139" i="10"/>
  <c r="Y139" i="10"/>
  <c r="AH139" i="10" s="1"/>
  <c r="U139" i="10"/>
  <c r="T140" i="10"/>
  <c r="P139" i="10"/>
  <c r="W139" i="10"/>
  <c r="AF139" i="10" s="1"/>
  <c r="AL139" i="10" s="1"/>
  <c r="AE137" i="10"/>
  <c r="AK137" i="10" s="1"/>
  <c r="X137" i="10"/>
  <c r="AG137" i="10" s="1"/>
  <c r="AM137" i="10" s="1"/>
  <c r="V138" i="10"/>
  <c r="Z138" i="10"/>
  <c r="AI138" i="10" s="1"/>
  <c r="AN138" i="10" s="1"/>
  <c r="AD138" i="10"/>
  <c r="AJ138" i="10" s="1"/>
  <c r="AC170" i="10"/>
  <c r="Y170" i="10"/>
  <c r="AH170" i="10" s="1"/>
  <c r="U170" i="10"/>
  <c r="P170" i="10"/>
  <c r="W170" i="10"/>
  <c r="AF170" i="10" s="1"/>
  <c r="AL170" i="10" s="1"/>
  <c r="AE168" i="10"/>
  <c r="AK168" i="10" s="1"/>
  <c r="X168" i="10"/>
  <c r="AG168" i="10" s="1"/>
  <c r="AM168" i="10" s="1"/>
  <c r="L140" i="10"/>
  <c r="N141" i="10"/>
  <c r="L141" i="10" s="1"/>
  <c r="AD169" i="10"/>
  <c r="AJ169" i="10" s="1"/>
  <c r="V169" i="10"/>
  <c r="Z169" i="10"/>
  <c r="AI169" i="10" s="1"/>
  <c r="AN169" i="10" s="1"/>
  <c r="AE44" i="11" l="1"/>
  <c r="AK44" i="11" s="1"/>
  <c r="X44" i="11"/>
  <c r="AG44" i="11" s="1"/>
  <c r="AM44" i="11" s="1"/>
  <c r="AE74" i="11"/>
  <c r="AK74" i="11" s="1"/>
  <c r="X74" i="11"/>
  <c r="AG74" i="11" s="1"/>
  <c r="AM74" i="11" s="1"/>
  <c r="AD45" i="11"/>
  <c r="AJ45" i="11" s="1"/>
  <c r="V45" i="11"/>
  <c r="Z45" i="11"/>
  <c r="AI45" i="11" s="1"/>
  <c r="AN45" i="11" s="1"/>
  <c r="AD75" i="11"/>
  <c r="AJ75" i="11" s="1"/>
  <c r="Z75" i="11"/>
  <c r="AI75" i="11" s="1"/>
  <c r="AN75" i="11" s="1"/>
  <c r="V75" i="11"/>
  <c r="AD46" i="11"/>
  <c r="AJ46" i="11" s="1"/>
  <c r="Z46" i="11"/>
  <c r="AI46" i="11" s="1"/>
  <c r="AN46" i="11" s="1"/>
  <c r="V46" i="11"/>
  <c r="AE169" i="10"/>
  <c r="AK169" i="10" s="1"/>
  <c r="X169" i="10"/>
  <c r="AG169" i="10" s="1"/>
  <c r="AM169" i="10" s="1"/>
  <c r="AE138" i="10"/>
  <c r="AK138" i="10" s="1"/>
  <c r="X138" i="10"/>
  <c r="AG138" i="10" s="1"/>
  <c r="AM138" i="10" s="1"/>
  <c r="AB226" i="10"/>
  <c r="T226" i="10"/>
  <c r="U140" i="10"/>
  <c r="P140" i="10"/>
  <c r="Y140" i="10"/>
  <c r="AH140" i="10" s="1"/>
  <c r="U141" i="10"/>
  <c r="AC140" i="10"/>
  <c r="W140" i="10"/>
  <c r="AF140" i="10" s="1"/>
  <c r="AL140" i="10" s="1"/>
  <c r="Z139" i="10"/>
  <c r="AI139" i="10" s="1"/>
  <c r="AN139" i="10" s="1"/>
  <c r="AD139" i="10"/>
  <c r="AJ139" i="10" s="1"/>
  <c r="V139" i="10"/>
  <c r="AD170" i="10"/>
  <c r="AJ170" i="10" s="1"/>
  <c r="V170" i="10"/>
  <c r="Z170" i="10"/>
  <c r="AI170" i="10" s="1"/>
  <c r="AN170" i="10" s="1"/>
  <c r="AE46" i="11" l="1"/>
  <c r="AK46" i="11" s="1"/>
  <c r="X46" i="11"/>
  <c r="AG46" i="11" s="1"/>
  <c r="AM46" i="11" s="1"/>
  <c r="X75" i="11"/>
  <c r="AG75" i="11" s="1"/>
  <c r="AM75" i="11" s="1"/>
  <c r="AE75" i="11"/>
  <c r="AK75" i="11" s="1"/>
  <c r="AE45" i="11"/>
  <c r="AK45" i="11" s="1"/>
  <c r="X45" i="11"/>
  <c r="AG45" i="11" s="1"/>
  <c r="AM45" i="11" s="1"/>
  <c r="AE139" i="10"/>
  <c r="AK139" i="10" s="1"/>
  <c r="X139" i="10"/>
  <c r="AG139" i="10" s="1"/>
  <c r="AM139" i="10" s="1"/>
  <c r="V140" i="10"/>
  <c r="Z140" i="10"/>
  <c r="AI140" i="10" s="1"/>
  <c r="AN140" i="10" s="1"/>
  <c r="AD140" i="10"/>
  <c r="AJ140" i="10" s="1"/>
  <c r="AD141" i="10"/>
  <c r="AJ141" i="10" s="1"/>
  <c r="Z141" i="10"/>
  <c r="AI141" i="10" s="1"/>
  <c r="AN141" i="10" s="1"/>
  <c r="V141" i="10"/>
  <c r="U226" i="10"/>
  <c r="AD226" i="10" s="1"/>
  <c r="AD235" i="10" s="1"/>
  <c r="AC226" i="10"/>
  <c r="AC235" i="10" s="1"/>
  <c r="AE170" i="10"/>
  <c r="AK170" i="10" s="1"/>
  <c r="X170" i="10"/>
  <c r="AG170" i="10" s="1"/>
  <c r="AM170" i="10" s="1"/>
  <c r="AE141" i="10" l="1"/>
  <c r="AK141" i="10" s="1"/>
  <c r="X141" i="10"/>
  <c r="AG141" i="10" s="1"/>
  <c r="AM141" i="10" s="1"/>
  <c r="AE140" i="10"/>
  <c r="AK140" i="10" s="1"/>
  <c r="X140" i="10"/>
  <c r="AG140" i="10" s="1"/>
  <c r="AM140" i="10" s="1"/>
</calcChain>
</file>

<file path=xl/sharedStrings.xml><?xml version="1.0" encoding="utf-8"?>
<sst xmlns="http://schemas.openxmlformats.org/spreadsheetml/2006/main" count="2376" uniqueCount="244">
  <si>
    <t>DEL_FLG</t>
  </si>
  <si>
    <t>REG_USR_ID</t>
  </si>
  <si>
    <t>REG_PGM_ID</t>
  </si>
  <si>
    <t>REG_TS</t>
  </si>
  <si>
    <t>UPD_USR_ID</t>
  </si>
  <si>
    <t>UPD_PGM_ID</t>
  </si>
  <si>
    <t>UPD_TS</t>
  </si>
  <si>
    <t>VER_NO</t>
  </si>
  <si>
    <t>0</t>
  </si>
  <si>
    <t>1</t>
  </si>
  <si>
    <t>9999999999</t>
  </si>
  <si>
    <t>SI_DEAL_CD</t>
  </si>
  <si>
    <t>PRJ_CD</t>
  </si>
  <si>
    <t>RPT_BSDT</t>
  </si>
  <si>
    <t>FCT_CMP_DT</t>
  </si>
  <si>
    <t>FCT_CMP_MNHOUR</t>
  </si>
  <si>
    <t>DELAY_DAYS</t>
  </si>
  <si>
    <t>SPI</t>
  </si>
  <si>
    <t>CPI</t>
  </si>
  <si>
    <t>ACC_RATE</t>
  </si>
  <si>
    <t>PLN_ACC_RATE</t>
  </si>
  <si>
    <t>BAC</t>
  </si>
  <si>
    <t>PV</t>
  </si>
  <si>
    <t>EV</t>
  </si>
  <si>
    <t>AC</t>
  </si>
  <si>
    <t>EAC</t>
  </si>
  <si>
    <t>ETC</t>
  </si>
  <si>
    <t>VAC</t>
  </si>
  <si>
    <t>SV</t>
  </si>
  <si>
    <t>CV</t>
  </si>
  <si>
    <t>BAC_PRICE</t>
  </si>
  <si>
    <t>PV_PRICE</t>
  </si>
  <si>
    <t>EV_PRICE</t>
  </si>
  <si>
    <t>AC_PRICE</t>
  </si>
  <si>
    <t>EAC_PRICE</t>
  </si>
  <si>
    <t>ETC_PRICE</t>
  </si>
  <si>
    <t>VAC_PRICE</t>
  </si>
  <si>
    <t>SV_PRICE</t>
  </si>
  <si>
    <t>CV_PRICE</t>
  </si>
  <si>
    <t>2013/03/01</t>
  </si>
  <si>
    <t>10</t>
  </si>
  <si>
    <t>5874</t>
  </si>
  <si>
    <t>SI_DEAL_NM</t>
  </si>
  <si>
    <t>SI_DEAL_STATS</t>
  </si>
  <si>
    <t>SI_DEAL_STATS_UPD_DT</t>
  </si>
  <si>
    <t>SI_DEAL_STR_DT</t>
  </si>
  <si>
    <t>SI_DEAL_END_DT</t>
  </si>
  <si>
    <t>SI_DEAL_CUST_CD</t>
  </si>
  <si>
    <t>SI_DEAL_CUST_CONT_ORGAN_NM</t>
  </si>
  <si>
    <t>SI_DEAL_CUST_CONT_CHG</t>
  </si>
  <si>
    <t>SI_DEAL_CUST_CONT_TEL</t>
  </si>
  <si>
    <t>SI_DEAL_CUST_CONT_FAX</t>
  </si>
  <si>
    <t>SI_DEAL_CUST_CONT_EMAIL</t>
  </si>
  <si>
    <t>SI_DEAL_EGY_DEPT_CD</t>
  </si>
  <si>
    <t>SI_DEAL_EGY_EMP_CD</t>
  </si>
  <si>
    <t>SI_DEAL_AUTO_MK_FLG</t>
  </si>
  <si>
    <t>PROP_CST_LMT_PRICE</t>
  </si>
  <si>
    <t>SI_REL_CONT_EST_PRICE</t>
  </si>
  <si>
    <t>SI_REL_CONT_COST_EST_PRICE</t>
  </si>
  <si>
    <t>SV_REL_CONT_EST_PRICE</t>
  </si>
  <si>
    <t>SV_REL_CONT_COST_EST_PRICE</t>
  </si>
  <si>
    <t>EQP_CONT_EST_PRICE</t>
  </si>
  <si>
    <t>EQP_CONT_COST_EST_PRICE</t>
  </si>
  <si>
    <t>INCO_FLG</t>
  </si>
  <si>
    <t>ALERT_NOTICE_DEST_1</t>
  </si>
  <si>
    <t>ALERT_NOTICE_DEST_2</t>
  </si>
  <si>
    <t>ALERT_NOTICE_DEST_3</t>
  </si>
  <si>
    <t>SI12000063</t>
  </si>
  <si>
    <t>ＳＩ案件＿生産性ＦＩＸ納品確認用</t>
  </si>
  <si>
    <t>0000000027</t>
  </si>
  <si>
    <t>顧客組織名Ａ</t>
  </si>
  <si>
    <t>顧客担当者Ａ</t>
  </si>
  <si>
    <t>0112A11000</t>
  </si>
  <si>
    <t>1860584</t>
  </si>
  <si>
    <t>100000000</t>
  </si>
  <si>
    <t>70000000</t>
  </si>
  <si>
    <t>30000000</t>
  </si>
  <si>
    <t>18000000</t>
  </si>
  <si>
    <t>20000000</t>
  </si>
  <si>
    <t>15000000</t>
  </si>
  <si>
    <t>121</t>
  </si>
  <si>
    <t>DPJBAS01000</t>
  </si>
  <si>
    <t>WHCO_MNG_PRJ_NO</t>
  </si>
  <si>
    <t>PRJ_NM</t>
  </si>
  <si>
    <t>PRJ_DT_NM</t>
  </si>
  <si>
    <t>PRJ_STR_DT</t>
  </si>
  <si>
    <t>PRJ_END_DT</t>
  </si>
  <si>
    <t>PRJ_STATS_SEG</t>
  </si>
  <si>
    <t>PRJ_TPL</t>
  </si>
  <si>
    <t>PRJ_FORM_SEG</t>
  </si>
  <si>
    <t>PRJ_INCO_PSC_FLG</t>
  </si>
  <si>
    <t>PROS_INCO_PRICE</t>
  </si>
  <si>
    <t>PRJ_PROP_CST_LMT_PRICE</t>
  </si>
  <si>
    <t>PRJ_RPT_BS_YOUBI</t>
  </si>
  <si>
    <t>PRJ_PROG_ENT_CLOSE_YOUBI</t>
  </si>
  <si>
    <t>PRJ_BAS_OPE_TM</t>
  </si>
  <si>
    <t>PRJ_EGY_EMP_CD</t>
  </si>
  <si>
    <t>PRJ_EGY_EMP_AUTO_LNK_FLG</t>
  </si>
  <si>
    <t>PRJ_SLS_COST_TRNS_DEPT_CD</t>
  </si>
  <si>
    <t>PRJ_DEV_DEPT_CD</t>
  </si>
  <si>
    <t>SI_DEAL_SYNC_REG_FLG</t>
  </si>
  <si>
    <t>PRJ_CUST_CD</t>
  </si>
  <si>
    <t>PRJ_OPN_NOTICE_FLG</t>
  </si>
  <si>
    <t>PRJ_SHIP_APP_NOTICE_FLG</t>
  </si>
  <si>
    <t>PRJ_PROG_AUTO_SET_FLG</t>
  </si>
  <si>
    <t>PRJ_OUTS_PROG_AUTO_SET_FLG</t>
  </si>
  <si>
    <t>PROP_PRJ_FLG</t>
  </si>
  <si>
    <t>FLAW_PRJ_FLG</t>
  </si>
  <si>
    <t>FLAW_PRJ_CD</t>
  </si>
  <si>
    <t>PRJ_STATS_RECV_DT</t>
  </si>
  <si>
    <t>SND_FLG</t>
  </si>
  <si>
    <t>BUSI_PROC_DT</t>
  </si>
  <si>
    <t>PJ12000040</t>
  </si>
  <si>
    <t>010</t>
  </si>
  <si>
    <t>T010000010</t>
  </si>
  <si>
    <t>DEV:役務提供型作業(一括)</t>
  </si>
  <si>
    <t>7.5</t>
  </si>
  <si>
    <t>DPJBAS06000</t>
  </si>
  <si>
    <t>DPJBAS09000</t>
  </si>
  <si>
    <t>5</t>
  </si>
  <si>
    <t>WBS_CD</t>
  </si>
  <si>
    <t>WBS_NM</t>
  </si>
  <si>
    <t>PARENT_WBS_ID</t>
  </si>
  <si>
    <t>DSP_SEQ</t>
  </si>
  <si>
    <t>1.</t>
  </si>
  <si>
    <t>ＷＢＳ１</t>
  </si>
  <si>
    <t>DPJWBS01000</t>
  </si>
  <si>
    <t>2.</t>
  </si>
  <si>
    <t>ＷＢＳ２</t>
  </si>
  <si>
    <t>2</t>
  </si>
  <si>
    <t>PLN_STR_DT</t>
  </si>
  <si>
    <t>PLN_END_DT</t>
  </si>
  <si>
    <t>RSLT_STR_DT</t>
  </si>
  <si>
    <t>RSLT_END_DT</t>
  </si>
  <si>
    <t>AC2_PRICE</t>
  </si>
  <si>
    <t>EAC2_PRICE</t>
  </si>
  <si>
    <t>ETC2_PRICE</t>
  </si>
  <si>
    <t>VAC2_PRICE</t>
  </si>
  <si>
    <t>CV2_PRICE</t>
  </si>
  <si>
    <t>FCT_FLG</t>
  </si>
  <si>
    <t>PLN_END_AF_FLG</t>
  </si>
  <si>
    <t>CMP_AF_FLG</t>
  </si>
  <si>
    <t>jpjprg05003</t>
  </si>
  <si>
    <t>2013/06/12</t>
  </si>
  <si>
    <t>PRJ_RESRC_EMP_CD</t>
  </si>
  <si>
    <t>PRJ_RESRC_EMP_NM</t>
  </si>
  <si>
    <t>PRJ_RESRC_STR_DT</t>
  </si>
  <si>
    <t>PRJ_RESRC_END_DT</t>
  </si>
  <si>
    <t>PRJ_RESRC_ROLE</t>
  </si>
  <si>
    <t>PRJ_RESRC_OPE_TM</t>
  </si>
  <si>
    <t>PRJ_RESRC_TBA_FLG</t>
  </si>
  <si>
    <t>PRJ_RESRC_TBA_PST_ID</t>
  </si>
  <si>
    <t>プロジェクト別EVM集計SNAPトラン（PJTR_PJ_PRJ_EVM_SUM_SNAP）の状態</t>
    <rPh sb="46" eb="48">
      <t>ジョウタイ</t>
    </rPh>
    <phoneticPr fontId="5"/>
  </si>
  <si>
    <t>ＳＩ案件（2013/03/01～2013/08/31）に紐づく プロジェクト①（2013/03/01～2013/05/31） 及び プロジェクト②（2013/06/01～2013/08/31） が在る状態で</t>
    <rPh sb="2" eb="4">
      <t>アンケン</t>
    </rPh>
    <rPh sb="28" eb="29">
      <t>ヒモ</t>
    </rPh>
    <rPh sb="63" eb="64">
      <t>オヨ</t>
    </rPh>
    <rPh sb="98" eb="99">
      <t>ア</t>
    </rPh>
    <rPh sb="100" eb="102">
      <t>ジョウタイ</t>
    </rPh>
    <phoneticPr fontId="5"/>
  </si>
  <si>
    <t>最新の報告基準日が2013/07/15と仮定したプロジェクト別EVM集計SNAPトランを作成し、EVM分析一覧画面でＳＩ案件を選択した場合、</t>
    <rPh sb="0" eb="2">
      <t>サイシン</t>
    </rPh>
    <rPh sb="3" eb="5">
      <t>ホウコク</t>
    </rPh>
    <rPh sb="5" eb="8">
      <t>キジュンビ</t>
    </rPh>
    <rPh sb="20" eb="22">
      <t>カテイ</t>
    </rPh>
    <rPh sb="44" eb="46">
      <t>サクセイ</t>
    </rPh>
    <phoneticPr fontId="5"/>
  </si>
  <si>
    <t>報告基準日欄が2013/09/16と表示されてしまっている。（期待値は2013/07/15）</t>
    <rPh sb="0" eb="2">
      <t>ホウコク</t>
    </rPh>
    <rPh sb="2" eb="5">
      <t>キジュンビ</t>
    </rPh>
    <rPh sb="5" eb="6">
      <t>ラン</t>
    </rPh>
    <rPh sb="18" eb="20">
      <t>ヒョウジ</t>
    </rPh>
    <rPh sb="31" eb="33">
      <t>キタイ</t>
    </rPh>
    <rPh sb="33" eb="34">
      <t>アタイ</t>
    </rPh>
    <phoneticPr fontId="5"/>
  </si>
  <si>
    <t>そのまま生産性FIXシミュレーション確認画面に遷移すると、</t>
    <rPh sb="4" eb="7">
      <t>セイサンセイ</t>
    </rPh>
    <rPh sb="18" eb="20">
      <t>カクニン</t>
    </rPh>
    <rPh sb="20" eb="22">
      <t>ガメン</t>
    </rPh>
    <rPh sb="23" eb="25">
      <t>センイ</t>
    </rPh>
    <phoneticPr fontId="5"/>
  </si>
  <si>
    <t>2013/09/16列のタイトル背景色が赤色になってしまう。（本来は2013/07/15列のタイトル背景色が赤色になるのが正しい）</t>
    <phoneticPr fontId="5"/>
  </si>
  <si>
    <t>事象再現データは以下の通り</t>
    <rPh sb="0" eb="2">
      <t>ジショウ</t>
    </rPh>
    <rPh sb="2" eb="4">
      <t>サイゲン</t>
    </rPh>
    <rPh sb="8" eb="10">
      <t>イカ</t>
    </rPh>
    <rPh sb="11" eb="12">
      <t>トオ</t>
    </rPh>
    <phoneticPr fontId="5"/>
  </si>
  <si>
    <t>select * from PJTR_PJ_SI_DEAL where SI_DEAL_CD = 'SI12000063'</t>
    <phoneticPr fontId="5"/>
  </si>
  <si>
    <t>SI案件トラン（PJTR_PJ_SI_DEAL）</t>
    <phoneticPr fontId="5"/>
  </si>
  <si>
    <t>SI_DEAL_CD</t>
    <phoneticPr fontId="5"/>
  </si>
  <si>
    <t>SI12000063</t>
    <phoneticPr fontId="5"/>
  </si>
  <si>
    <t>2013/08/31</t>
    <phoneticPr fontId="5"/>
  </si>
  <si>
    <t>2013/07/02</t>
  </si>
  <si>
    <t>select * from PJTR_PJ_PRJ where prj_cd in ('PJ12000040','PJ12000041')</t>
    <phoneticPr fontId="5"/>
  </si>
  <si>
    <t>プロジェクトトラン（PJTR_PJ_PRJ）</t>
    <phoneticPr fontId="5"/>
  </si>
  <si>
    <t>ＰＪ＿生産性ＦＩＸ①</t>
  </si>
  <si>
    <t>ＰＪ＿生産性ＦＩＸ詳細①</t>
  </si>
  <si>
    <t>2013/05/31</t>
    <phoneticPr fontId="5"/>
  </si>
  <si>
    <t>PJ12000041</t>
    <phoneticPr fontId="5"/>
  </si>
  <si>
    <t>ＰＪ＿生産性ＦＩＸ②</t>
    <phoneticPr fontId="5"/>
  </si>
  <si>
    <t>ＰＪ＿生産性ＦＩＸ詳細②</t>
    <phoneticPr fontId="5"/>
  </si>
  <si>
    <t>2013/06/01</t>
    <phoneticPr fontId="5"/>
  </si>
  <si>
    <t>select * from PJTR_PJ_PRJ_RESRC where prj_cd in ('PJ12000040','PJ12000041')</t>
    <phoneticPr fontId="5"/>
  </si>
  <si>
    <t>プロジェクトリソーストラン（PJTR_PJ_PRJ_RESRC）</t>
    <phoneticPr fontId="5"/>
  </si>
  <si>
    <t>1</t>
    <phoneticPr fontId="5"/>
  </si>
  <si>
    <t>2013/07/02</t>
    <phoneticPr fontId="5"/>
  </si>
  <si>
    <t>select * from PJTR_PJ_WBS where WBS_ID in ('814','815','844','845')</t>
    <phoneticPr fontId="5"/>
  </si>
  <si>
    <t>WBSトラン（PJTR_PJ_WBS）</t>
    <phoneticPr fontId="5"/>
  </si>
  <si>
    <t>WBS_ID</t>
    <phoneticPr fontId="5"/>
  </si>
  <si>
    <t>814</t>
    <phoneticPr fontId="5"/>
  </si>
  <si>
    <t>815</t>
    <phoneticPr fontId="5"/>
  </si>
  <si>
    <t>844</t>
    <phoneticPr fontId="5"/>
  </si>
  <si>
    <t>845</t>
    <phoneticPr fontId="5"/>
  </si>
  <si>
    <t>select * from PJTR_PJ_PRJ_EVM_SUM_SNAP where prj_cd in ('PJ12000040','PJ12000041')</t>
    <phoneticPr fontId="5"/>
  </si>
  <si>
    <t>営業日数</t>
    <rPh sb="0" eb="2">
      <t>エイギョウ</t>
    </rPh>
    <rPh sb="2" eb="4">
      <t>ニッスウ</t>
    </rPh>
    <phoneticPr fontId="5"/>
  </si>
  <si>
    <t>曜日</t>
    <rPh sb="0" eb="2">
      <t>ヨウビ</t>
    </rPh>
    <phoneticPr fontId="5"/>
  </si>
  <si>
    <t>経過</t>
    <rPh sb="0" eb="2">
      <t>ケイカ</t>
    </rPh>
    <phoneticPr fontId="5"/>
  </si>
  <si>
    <t>PJ12000040</t>
    <phoneticPr fontId="5"/>
  </si>
  <si>
    <t>0</t>
    <phoneticPr fontId="5"/>
  </si>
  <si>
    <t>0</t>
    <phoneticPr fontId="5"/>
  </si>
  <si>
    <t>0</t>
    <phoneticPr fontId="5"/>
  </si>
  <si>
    <t>1</t>
    <phoneticPr fontId="5"/>
  </si>
  <si>
    <t>2013/6/13</t>
    <phoneticPr fontId="5"/>
  </si>
  <si>
    <t>465</t>
    <phoneticPr fontId="5"/>
  </si>
  <si>
    <t>1</t>
    <phoneticPr fontId="5"/>
  </si>
  <si>
    <t>コピー</t>
    <phoneticPr fontId="5"/>
  </si>
  <si>
    <t>2013/05/31</t>
  </si>
  <si>
    <t>2013/6/13</t>
  </si>
  <si>
    <t>465</t>
  </si>
  <si>
    <t>PJ12000041</t>
    <phoneticPr fontId="5"/>
  </si>
  <si>
    <t>PJ12000041</t>
  </si>
  <si>
    <t>▲</t>
    <phoneticPr fontId="5"/>
  </si>
  <si>
    <t>予測</t>
    <rPh sb="0" eb="2">
      <t>ヨソク</t>
    </rPh>
    <phoneticPr fontId="5"/>
  </si>
  <si>
    <t>1</t>
    <phoneticPr fontId="5"/>
  </si>
  <si>
    <t>0</t>
    <phoneticPr fontId="5"/>
  </si>
  <si>
    <t>1</t>
    <phoneticPr fontId="5"/>
  </si>
  <si>
    <t>0</t>
    <phoneticPr fontId="5"/>
  </si>
  <si>
    <t>1</t>
    <phoneticPr fontId="5"/>
  </si>
  <si>
    <t>0</t>
    <phoneticPr fontId="5"/>
  </si>
  <si>
    <t>(1)　計画終了日時点での不足工数（リカバリしなければならない工数）を求める。実際の計算式は計画終了日を含む週のBAC-EVとなる</t>
    <rPh sb="4" eb="6">
      <t>ケイカク</t>
    </rPh>
    <rPh sb="6" eb="8">
      <t>シュウリョウ</t>
    </rPh>
    <rPh sb="8" eb="9">
      <t>ビ</t>
    </rPh>
    <rPh sb="9" eb="11">
      <t>ジテン</t>
    </rPh>
    <rPh sb="13" eb="15">
      <t>フソク</t>
    </rPh>
    <rPh sb="15" eb="17">
      <t>コウスウ</t>
    </rPh>
    <rPh sb="31" eb="33">
      <t>コウスウ</t>
    </rPh>
    <rPh sb="35" eb="36">
      <t>モト</t>
    </rPh>
    <rPh sb="39" eb="41">
      <t>ジッサイ</t>
    </rPh>
    <rPh sb="42" eb="44">
      <t>ケイサン</t>
    </rPh>
    <rPh sb="44" eb="45">
      <t>シキ</t>
    </rPh>
    <rPh sb="46" eb="48">
      <t>ケイカク</t>
    </rPh>
    <rPh sb="48" eb="50">
      <t>シュウリョウ</t>
    </rPh>
    <rPh sb="50" eb="51">
      <t>ビ</t>
    </rPh>
    <rPh sb="52" eb="53">
      <t>フク</t>
    </rPh>
    <rPh sb="54" eb="55">
      <t>シュウ</t>
    </rPh>
    <phoneticPr fontId="5"/>
  </si>
  <si>
    <t>h不足する</t>
    <rPh sb="1" eb="3">
      <t>フソク</t>
    </rPh>
    <phoneticPr fontId="5"/>
  </si>
  <si>
    <t>※上記計算の最終週のEVはDB取得値ではなく、BACにSPIをかけることで算出する。上記表はリカバリされた結果での表となっている</t>
    <rPh sb="1" eb="3">
      <t>ジョウキ</t>
    </rPh>
    <rPh sb="3" eb="5">
      <t>ケイサン</t>
    </rPh>
    <rPh sb="6" eb="8">
      <t>サイシュウ</t>
    </rPh>
    <rPh sb="8" eb="9">
      <t>シュウ</t>
    </rPh>
    <rPh sb="15" eb="17">
      <t>シュトク</t>
    </rPh>
    <rPh sb="17" eb="18">
      <t>チ</t>
    </rPh>
    <rPh sb="37" eb="39">
      <t>サンシュツ</t>
    </rPh>
    <rPh sb="42" eb="44">
      <t>ジョウキ</t>
    </rPh>
    <rPh sb="44" eb="45">
      <t>ヒョウ</t>
    </rPh>
    <rPh sb="53" eb="55">
      <t>ケッカ</t>
    </rPh>
    <rPh sb="57" eb="58">
      <t>ヒョウ</t>
    </rPh>
    <phoneticPr fontId="5"/>
  </si>
  <si>
    <t>(2)　リカバリしなければならない工数を回復するための工数を求める。実際の計算式は計画終了日を含む週の(BAC-EV)/SPIとなり、目標EV値となる</t>
    <rPh sb="17" eb="19">
      <t>コウスウ</t>
    </rPh>
    <rPh sb="20" eb="22">
      <t>カイフク</t>
    </rPh>
    <rPh sb="27" eb="29">
      <t>コウスウ</t>
    </rPh>
    <rPh sb="30" eb="31">
      <t>モト</t>
    </rPh>
    <rPh sb="34" eb="36">
      <t>ジッサイ</t>
    </rPh>
    <rPh sb="37" eb="39">
      <t>ケイサン</t>
    </rPh>
    <rPh sb="39" eb="40">
      <t>シキ</t>
    </rPh>
    <rPh sb="41" eb="43">
      <t>ケイカク</t>
    </rPh>
    <rPh sb="43" eb="46">
      <t>シュウリョウビ</t>
    </rPh>
    <rPh sb="47" eb="48">
      <t>フク</t>
    </rPh>
    <rPh sb="49" eb="50">
      <t>シュウ</t>
    </rPh>
    <rPh sb="67" eb="69">
      <t>モクヒョウ</t>
    </rPh>
    <rPh sb="71" eb="72">
      <t>チ</t>
    </rPh>
    <phoneticPr fontId="5"/>
  </si>
  <si>
    <t>←終了予定日から、これまでと同じ生産性で進んだ場合にこれだけ工数（h）がかかる</t>
    <rPh sb="1" eb="3">
      <t>シュウリョウ</t>
    </rPh>
    <rPh sb="3" eb="6">
      <t>ヨテイビ</t>
    </rPh>
    <rPh sb="14" eb="15">
      <t>オナ</t>
    </rPh>
    <rPh sb="16" eb="19">
      <t>セイサンセイ</t>
    </rPh>
    <rPh sb="20" eb="21">
      <t>スス</t>
    </rPh>
    <rPh sb="23" eb="25">
      <t>バアイ</t>
    </rPh>
    <rPh sb="30" eb="32">
      <t>コウスウ</t>
    </rPh>
    <phoneticPr fontId="5"/>
  </si>
  <si>
    <t>(3)　計画残日数（営業日数※）を求める。上記表の場合、8日となる。営業日数の取得は共通処理を用い、開始日と終了日を指定し、その間の営業日数を取得する形となる</t>
    <rPh sb="4" eb="6">
      <t>ケイカク</t>
    </rPh>
    <rPh sb="6" eb="7">
      <t>ザン</t>
    </rPh>
    <rPh sb="7" eb="9">
      <t>ニッスウ</t>
    </rPh>
    <rPh sb="10" eb="12">
      <t>エイギョウ</t>
    </rPh>
    <rPh sb="12" eb="14">
      <t>ニッスウ</t>
    </rPh>
    <rPh sb="17" eb="18">
      <t>モト</t>
    </rPh>
    <rPh sb="21" eb="23">
      <t>ジョウキ</t>
    </rPh>
    <rPh sb="23" eb="24">
      <t>ヒョウ</t>
    </rPh>
    <rPh sb="25" eb="27">
      <t>バアイ</t>
    </rPh>
    <rPh sb="29" eb="30">
      <t>ニチ</t>
    </rPh>
    <rPh sb="34" eb="36">
      <t>エイギョウ</t>
    </rPh>
    <rPh sb="36" eb="38">
      <t>ニッスウ</t>
    </rPh>
    <rPh sb="39" eb="41">
      <t>シュトク</t>
    </rPh>
    <rPh sb="42" eb="44">
      <t>キョウツウ</t>
    </rPh>
    <rPh sb="44" eb="46">
      <t>ショリ</t>
    </rPh>
    <rPh sb="47" eb="48">
      <t>モチ</t>
    </rPh>
    <rPh sb="50" eb="52">
      <t>カイシ</t>
    </rPh>
    <rPh sb="52" eb="53">
      <t>ビ</t>
    </rPh>
    <rPh sb="54" eb="57">
      <t>シュウリョウビ</t>
    </rPh>
    <rPh sb="58" eb="60">
      <t>シテイ</t>
    </rPh>
    <rPh sb="64" eb="65">
      <t>カン</t>
    </rPh>
    <rPh sb="66" eb="68">
      <t>エイギョウ</t>
    </rPh>
    <rPh sb="68" eb="70">
      <t>ニッスウ</t>
    </rPh>
    <rPh sb="71" eb="73">
      <t>シュトク</t>
    </rPh>
    <rPh sb="75" eb="76">
      <t>カタチ</t>
    </rPh>
    <phoneticPr fontId="5"/>
  </si>
  <si>
    <t>(4)　回復工数を計画残日数で割り、一日あたりの追加必要要員数を算出する。実際の計算式は(BAC-EV)/SPI/計画残日数となる</t>
    <rPh sb="4" eb="6">
      <t>カイフク</t>
    </rPh>
    <rPh sb="6" eb="8">
      <t>コウスウ</t>
    </rPh>
    <rPh sb="9" eb="11">
      <t>ケイカク</t>
    </rPh>
    <rPh sb="11" eb="12">
      <t>ザン</t>
    </rPh>
    <rPh sb="12" eb="14">
      <t>ニッスウ</t>
    </rPh>
    <rPh sb="15" eb="16">
      <t>ワ</t>
    </rPh>
    <rPh sb="18" eb="20">
      <t>イチニチ</t>
    </rPh>
    <rPh sb="24" eb="26">
      <t>ツイカ</t>
    </rPh>
    <rPh sb="26" eb="28">
      <t>ヒツヨウ</t>
    </rPh>
    <rPh sb="28" eb="31">
      <t>ヨウインスウ</t>
    </rPh>
    <rPh sb="32" eb="34">
      <t>サンシュツ</t>
    </rPh>
    <rPh sb="37" eb="39">
      <t>ジッサイ</t>
    </rPh>
    <rPh sb="40" eb="42">
      <t>ケイサン</t>
    </rPh>
    <rPh sb="42" eb="43">
      <t>シキ</t>
    </rPh>
    <rPh sb="57" eb="59">
      <t>ケイカク</t>
    </rPh>
    <rPh sb="59" eb="60">
      <t>ザン</t>
    </rPh>
    <rPh sb="60" eb="62">
      <t>ニッスウ</t>
    </rPh>
    <phoneticPr fontId="5"/>
  </si>
  <si>
    <t>人/1日で</t>
    <rPh sb="0" eb="1">
      <t>ニン</t>
    </rPh>
    <rPh sb="3" eb="4">
      <t>ヒ</t>
    </rPh>
    <phoneticPr fontId="5"/>
  </si>
  <si>
    <t>(5)　1人日追加した際のACを算出する。実際の計算式はBAC額/BACとなり、人日単価となる</t>
    <rPh sb="5" eb="6">
      <t>ニン</t>
    </rPh>
    <rPh sb="6" eb="7">
      <t>ニチ</t>
    </rPh>
    <rPh sb="7" eb="9">
      <t>ツイカ</t>
    </rPh>
    <rPh sb="11" eb="12">
      <t>サイ</t>
    </rPh>
    <rPh sb="16" eb="18">
      <t>サンシュツ</t>
    </rPh>
    <rPh sb="21" eb="23">
      <t>ジッサイ</t>
    </rPh>
    <rPh sb="24" eb="26">
      <t>ケイサン</t>
    </rPh>
    <rPh sb="26" eb="27">
      <t>シキ</t>
    </rPh>
    <rPh sb="31" eb="32">
      <t>ガク</t>
    </rPh>
    <rPh sb="40" eb="41">
      <t>ニン</t>
    </rPh>
    <rPh sb="41" eb="42">
      <t>ニチ</t>
    </rPh>
    <rPh sb="42" eb="44">
      <t>タンカ</t>
    </rPh>
    <phoneticPr fontId="5"/>
  </si>
  <si>
    <t>時間単価を求める必要がある場合は、上記を7.5（時間）で割ることにより算出する（具体的な時間は汎用区分マスタ038-30に登録されている値）</t>
    <rPh sb="0" eb="2">
      <t>ジカン</t>
    </rPh>
    <rPh sb="2" eb="4">
      <t>タンカ</t>
    </rPh>
    <rPh sb="5" eb="6">
      <t>モト</t>
    </rPh>
    <rPh sb="8" eb="10">
      <t>ヒツヨウ</t>
    </rPh>
    <rPh sb="13" eb="15">
      <t>バアイ</t>
    </rPh>
    <rPh sb="17" eb="19">
      <t>ジョウキ</t>
    </rPh>
    <rPh sb="24" eb="26">
      <t>ジカン</t>
    </rPh>
    <rPh sb="28" eb="29">
      <t>ワ</t>
    </rPh>
    <rPh sb="35" eb="37">
      <t>サンシュツ</t>
    </rPh>
    <rPh sb="40" eb="43">
      <t>グタイテキ</t>
    </rPh>
    <rPh sb="44" eb="46">
      <t>ジカン</t>
    </rPh>
    <rPh sb="47" eb="49">
      <t>ハンヨウ</t>
    </rPh>
    <rPh sb="49" eb="51">
      <t>クブン</t>
    </rPh>
    <rPh sb="61" eb="63">
      <t>トウロク</t>
    </rPh>
    <rPh sb="68" eb="69">
      <t>アタイ</t>
    </rPh>
    <phoneticPr fontId="5"/>
  </si>
  <si>
    <t>←終了予定日から、これまでと同じ生産性で進んだ場合にこれだけのAC額がかかる</t>
    <rPh sb="1" eb="3">
      <t>シュウリョウ</t>
    </rPh>
    <rPh sb="3" eb="6">
      <t>ヨテイビ</t>
    </rPh>
    <rPh sb="14" eb="15">
      <t>オナ</t>
    </rPh>
    <rPh sb="16" eb="19">
      <t>セイサンセイ</t>
    </rPh>
    <rPh sb="20" eb="21">
      <t>スス</t>
    </rPh>
    <rPh sb="23" eb="25">
      <t>バアイ</t>
    </rPh>
    <rPh sb="33" eb="34">
      <t>ガク</t>
    </rPh>
    <phoneticPr fontId="5"/>
  </si>
  <si>
    <t>（表A）現時点生産性でのEVM表</t>
    <rPh sb="1" eb="2">
      <t>ヒョウ</t>
    </rPh>
    <rPh sb="4" eb="7">
      <t>ゲンジテン</t>
    </rPh>
    <rPh sb="7" eb="10">
      <t>セイサンセイ</t>
    </rPh>
    <rPh sb="15" eb="16">
      <t>ヒョウ</t>
    </rPh>
    <phoneticPr fontId="5"/>
  </si>
  <si>
    <t>▲</t>
  </si>
  <si>
    <t>（表B）リカバリを行う場合の追加EVM表</t>
    <rPh sb="1" eb="2">
      <t>ヒョウ</t>
    </rPh>
    <rPh sb="9" eb="10">
      <t>オコナ</t>
    </rPh>
    <rPh sb="11" eb="13">
      <t>バアイ</t>
    </rPh>
    <rPh sb="14" eb="16">
      <t>ツイカ</t>
    </rPh>
    <rPh sb="19" eb="20">
      <t>ヒョウ</t>
    </rPh>
    <phoneticPr fontId="5"/>
  </si>
  <si>
    <t>2731410</t>
  </si>
  <si>
    <t>これより下は参考情報（課題とは直接関係ありません）</t>
    <rPh sb="4" eb="5">
      <t>シタ</t>
    </rPh>
    <rPh sb="6" eb="8">
      <t>サンコウ</t>
    </rPh>
    <rPh sb="8" eb="10">
      <t>ジョウホウ</t>
    </rPh>
    <rPh sb="11" eb="13">
      <t>カダイ</t>
    </rPh>
    <rPh sb="15" eb="17">
      <t>チョクセツ</t>
    </rPh>
    <rPh sb="17" eb="19">
      <t>カンケイ</t>
    </rPh>
    <phoneticPr fontId="1"/>
  </si>
  <si>
    <t>再確認</t>
    <rPh sb="0" eb="1">
      <t>サイ</t>
    </rPh>
    <rPh sb="1" eb="3">
      <t>カクニン</t>
    </rPh>
    <phoneticPr fontId="5"/>
  </si>
  <si>
    <t>再確認データは以下の通り</t>
    <rPh sb="0" eb="1">
      <t>サイ</t>
    </rPh>
    <rPh sb="1" eb="3">
      <t>カクニン</t>
    </rPh>
    <rPh sb="7" eb="9">
      <t>イカ</t>
    </rPh>
    <rPh sb="10" eb="11">
      <t>トオ</t>
    </rPh>
    <phoneticPr fontId="5"/>
  </si>
  <si>
    <t>1</t>
    <phoneticPr fontId="1"/>
  </si>
  <si>
    <t>SI12000097</t>
  </si>
  <si>
    <t>SI12000097</t>
    <phoneticPr fontId="5"/>
  </si>
  <si>
    <t>select * from PJTR_PJ_SI_DEAL where SI_DEAL_CD = 'SI12000097'</t>
  </si>
  <si>
    <t>PJ12000078</t>
  </si>
  <si>
    <t>865</t>
    <phoneticPr fontId="5"/>
  </si>
  <si>
    <t>select * from PJTR_PJ_WBS where WBS_ID in ('864','865')</t>
    <phoneticPr fontId="1"/>
  </si>
  <si>
    <t>PJ12000079</t>
  </si>
  <si>
    <t>select * from PJTR_PJ_PRJ where prj_cd in ('PJ12000078','PJ12000079')</t>
  </si>
  <si>
    <t>select * from PJTR_PJ_PRJ_RESRC where prj_cd in ('PJ12000078','PJ12000079')</t>
  </si>
  <si>
    <t>select * from PJTR_PJ_PRJ_EVM_SUM_SNAP where prj_cd in ('PJ12000078','PJ12000079')</t>
  </si>
  <si>
    <t>PV</t>
    <phoneticPr fontId="1"/>
  </si>
  <si>
    <t>EV</t>
    <phoneticPr fontId="1"/>
  </si>
  <si>
    <t>2013/06/01</t>
  </si>
  <si>
    <t>2013/08/31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</si>
</sst>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aaa"/>
    <numFmt numFmtId="178" formatCode="0.00_ "/>
    <numFmt numFmtId="179" formatCode="0.0000_ "/>
    <numFmt numFmtId="180" formatCode="0_ "/>
  </numFmts>
  <fonts count="2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  <scheme val="major"/>
    </font>
    <font>
      <b/>
      <sz val="16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4"/>
      <color theme="1"/>
      <name val="ＭＳ Ｐゴシック"/>
      <family val="3"/>
      <charset val="128"/>
      <scheme val="minor"/>
    </font>
    <font>
      <b/>
      <sz val="8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/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/>
    <xf numFmtId="0" fontId="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116">
    <xf numFmtId="0" fontId="0" fillId="0" borderId="0" xfId="0">
      <alignment vertical="center"/>
    </xf>
    <xf numFmtId="49" fontId="6" fillId="3" borderId="1" xfId="11" applyNumberFormat="1" applyFont="1" applyFill="1" applyBorder="1"/>
    <xf numFmtId="49" fontId="6" fillId="0" borderId="1" xfId="11" applyNumberFormat="1" applyFont="1" applyBorder="1"/>
    <xf numFmtId="0" fontId="6" fillId="3" borderId="1" xfId="11" applyFont="1" applyFill="1" applyBorder="1" applyAlignment="1">
      <alignment vertical="center"/>
    </xf>
    <xf numFmtId="49" fontId="6" fillId="5" borderId="1" xfId="11" applyNumberFormat="1" applyFont="1" applyFill="1" applyBorder="1"/>
    <xf numFmtId="49" fontId="6" fillId="4" borderId="1" xfId="11" applyNumberFormat="1" applyFont="1" applyFill="1" applyBorder="1"/>
    <xf numFmtId="49" fontId="8" fillId="3" borderId="1" xfId="21" applyNumberFormat="1" applyFont="1" applyFill="1" applyBorder="1">
      <alignment vertical="center"/>
    </xf>
    <xf numFmtId="49" fontId="8" fillId="4" borderId="1" xfId="21" applyNumberFormat="1" applyFont="1" applyFill="1" applyBorder="1">
      <alignment vertical="center"/>
    </xf>
    <xf numFmtId="176" fontId="8" fillId="4" borderId="1" xfId="21" applyNumberFormat="1" applyFont="1" applyFill="1" applyBorder="1">
      <alignment vertical="center"/>
    </xf>
    <xf numFmtId="49" fontId="8" fillId="4" borderId="1" xfId="11" applyNumberFormat="1" applyFont="1" applyFill="1" applyBorder="1" applyAlignment="1">
      <alignment vertical="center"/>
    </xf>
    <xf numFmtId="0" fontId="8" fillId="4" borderId="1" xfId="21" applyNumberFormat="1" applyFont="1" applyFill="1" applyBorder="1">
      <alignment vertical="center"/>
    </xf>
    <xf numFmtId="49" fontId="12" fillId="2" borderId="0" xfId="11" applyNumberFormat="1" applyFont="1" applyFill="1"/>
    <xf numFmtId="49" fontId="2" fillId="2" borderId="0" xfId="11" applyNumberFormat="1" applyFill="1"/>
    <xf numFmtId="0" fontId="13" fillId="2" borderId="0" xfId="11" applyFont="1" applyFill="1"/>
    <xf numFmtId="49" fontId="13" fillId="2" borderId="0" xfId="11" applyNumberFormat="1" applyFont="1" applyFill="1" applyAlignment="1">
      <alignment horizontal="left"/>
    </xf>
    <xf numFmtId="49" fontId="6" fillId="2" borderId="0" xfId="11" applyNumberFormat="1" applyFont="1" applyFill="1" applyAlignment="1">
      <alignment horizontal="center"/>
    </xf>
    <xf numFmtId="49" fontId="6" fillId="2" borderId="0" xfId="11" applyNumberFormat="1" applyFont="1" applyFill="1"/>
    <xf numFmtId="49" fontId="4" fillId="2" borderId="0" xfId="11" applyNumberFormat="1" applyFont="1" applyFill="1"/>
    <xf numFmtId="0" fontId="2" fillId="2" borderId="0" xfId="11" applyFill="1" applyAlignment="1">
      <alignment vertical="center"/>
    </xf>
    <xf numFmtId="49" fontId="6" fillId="2" borderId="1" xfId="11" applyNumberFormat="1" applyFont="1" applyFill="1" applyBorder="1"/>
    <xf numFmtId="0" fontId="6" fillId="2" borderId="1" xfId="11" applyFont="1" applyFill="1" applyBorder="1" applyAlignment="1">
      <alignment vertical="center"/>
    </xf>
    <xf numFmtId="49" fontId="6" fillId="5" borderId="0" xfId="11" applyNumberFormat="1" applyFont="1" applyFill="1" applyBorder="1"/>
    <xf numFmtId="49" fontId="6" fillId="2" borderId="0" xfId="11" applyNumberFormat="1" applyFont="1" applyFill="1" applyBorder="1"/>
    <xf numFmtId="0" fontId="7" fillId="2" borderId="0" xfId="21" applyFont="1" applyFill="1">
      <alignment vertical="center"/>
    </xf>
    <xf numFmtId="0" fontId="11" fillId="2" borderId="0" xfId="21" applyFill="1">
      <alignment vertical="center"/>
    </xf>
    <xf numFmtId="49" fontId="6" fillId="2" borderId="0" xfId="11" applyNumberFormat="1" applyFont="1" applyFill="1" applyAlignment="1"/>
    <xf numFmtId="0" fontId="6" fillId="2" borderId="0" xfId="11" applyNumberFormat="1" applyFont="1" applyFill="1" applyAlignment="1">
      <alignment horizontal="center"/>
    </xf>
    <xf numFmtId="177" fontId="6" fillId="2" borderId="0" xfId="11" applyNumberFormat="1" applyFont="1" applyFill="1"/>
    <xf numFmtId="49" fontId="8" fillId="5" borderId="2" xfId="21" applyNumberFormat="1" applyFont="1" applyFill="1" applyBorder="1">
      <alignment vertical="center"/>
    </xf>
    <xf numFmtId="176" fontId="8" fillId="5" borderId="2" xfId="21" applyNumberFormat="1" applyFont="1" applyFill="1" applyBorder="1">
      <alignment vertical="center"/>
    </xf>
    <xf numFmtId="0" fontId="8" fillId="5" borderId="2" xfId="11" applyNumberFormat="1" applyFont="1" applyFill="1" applyBorder="1" applyAlignment="1">
      <alignment vertical="center"/>
    </xf>
    <xf numFmtId="49" fontId="8" fillId="5" borderId="2" xfId="11" applyNumberFormat="1" applyFont="1" applyFill="1" applyBorder="1" applyAlignment="1">
      <alignment vertical="center"/>
    </xf>
    <xf numFmtId="0" fontId="8" fillId="5" borderId="2" xfId="21" applyNumberFormat="1" applyFont="1" applyFill="1" applyBorder="1">
      <alignment vertical="center"/>
    </xf>
    <xf numFmtId="49" fontId="8" fillId="5" borderId="2" xfId="21" quotePrefix="1" applyNumberFormat="1" applyFont="1" applyFill="1" applyBorder="1">
      <alignment vertical="center"/>
    </xf>
    <xf numFmtId="49" fontId="8" fillId="5" borderId="3" xfId="21" applyNumberFormat="1" applyFont="1" applyFill="1" applyBorder="1">
      <alignment vertical="center"/>
    </xf>
    <xf numFmtId="176" fontId="8" fillId="5" borderId="3" xfId="21" applyNumberFormat="1" applyFont="1" applyFill="1" applyBorder="1">
      <alignment vertical="center"/>
    </xf>
    <xf numFmtId="0" fontId="8" fillId="5" borderId="3" xfId="11" applyNumberFormat="1" applyFont="1" applyFill="1" applyBorder="1" applyAlignment="1">
      <alignment vertical="center"/>
    </xf>
    <xf numFmtId="49" fontId="8" fillId="5" borderId="3" xfId="11" applyNumberFormat="1" applyFont="1" applyFill="1" applyBorder="1" applyAlignment="1">
      <alignment vertical="center"/>
    </xf>
    <xf numFmtId="0" fontId="8" fillId="5" borderId="3" xfId="21" applyNumberFormat="1" applyFont="1" applyFill="1" applyBorder="1">
      <alignment vertical="center"/>
    </xf>
    <xf numFmtId="49" fontId="8" fillId="5" borderId="3" xfId="21" quotePrefix="1" applyNumberFormat="1" applyFont="1" applyFill="1" applyBorder="1">
      <alignment vertical="center"/>
    </xf>
    <xf numFmtId="49" fontId="8" fillId="4" borderId="3" xfId="21" applyNumberFormat="1" applyFont="1" applyFill="1" applyBorder="1">
      <alignment vertical="center"/>
    </xf>
    <xf numFmtId="176" fontId="8" fillId="4" borderId="3" xfId="21" applyNumberFormat="1" applyFont="1" applyFill="1" applyBorder="1">
      <alignment vertical="center"/>
    </xf>
    <xf numFmtId="49" fontId="8" fillId="4" borderId="3" xfId="11" applyNumberFormat="1" applyFont="1" applyFill="1" applyBorder="1" applyAlignment="1">
      <alignment horizontal="right" vertical="center"/>
    </xf>
    <xf numFmtId="49" fontId="8" fillId="4" borderId="3" xfId="11" applyNumberFormat="1" applyFont="1" applyFill="1" applyBorder="1" applyAlignment="1">
      <alignment vertical="center"/>
    </xf>
    <xf numFmtId="0" fontId="8" fillId="4" borderId="3" xfId="21" applyNumberFormat="1" applyFont="1" applyFill="1" applyBorder="1">
      <alignment vertical="center"/>
    </xf>
    <xf numFmtId="49" fontId="8" fillId="4" borderId="3" xfId="21" quotePrefix="1" applyNumberFormat="1" applyFont="1" applyFill="1" applyBorder="1">
      <alignment vertical="center"/>
    </xf>
    <xf numFmtId="49" fontId="8" fillId="3" borderId="3" xfId="21" applyNumberFormat="1" applyFont="1" applyFill="1" applyBorder="1">
      <alignment vertical="center"/>
    </xf>
    <xf numFmtId="176" fontId="8" fillId="3" borderId="3" xfId="21" applyNumberFormat="1" applyFont="1" applyFill="1" applyBorder="1">
      <alignment vertical="center"/>
    </xf>
    <xf numFmtId="0" fontId="8" fillId="3" borderId="3" xfId="11" applyNumberFormat="1" applyFont="1" applyFill="1" applyBorder="1" applyAlignment="1">
      <alignment vertical="center"/>
    </xf>
    <xf numFmtId="49" fontId="8" fillId="3" borderId="3" xfId="11" applyNumberFormat="1" applyFont="1" applyFill="1" applyBorder="1" applyAlignment="1">
      <alignment vertical="center"/>
    </xf>
    <xf numFmtId="0" fontId="8" fillId="3" borderId="3" xfId="21" applyNumberFormat="1" applyFont="1" applyFill="1" applyBorder="1">
      <alignment vertical="center"/>
    </xf>
    <xf numFmtId="49" fontId="8" fillId="3" borderId="3" xfId="21" quotePrefix="1" applyNumberFormat="1" applyFont="1" applyFill="1" applyBorder="1">
      <alignment vertical="center"/>
    </xf>
    <xf numFmtId="49" fontId="8" fillId="3" borderId="4" xfId="21" applyNumberFormat="1" applyFont="1" applyFill="1" applyBorder="1">
      <alignment vertical="center"/>
    </xf>
    <xf numFmtId="176" fontId="8" fillId="3" borderId="4" xfId="21" applyNumberFormat="1" applyFont="1" applyFill="1" applyBorder="1">
      <alignment vertical="center"/>
    </xf>
    <xf numFmtId="0" fontId="8" fillId="3" borderId="4" xfId="11" applyNumberFormat="1" applyFont="1" applyFill="1" applyBorder="1" applyAlignment="1">
      <alignment vertical="center"/>
    </xf>
    <xf numFmtId="49" fontId="8" fillId="3" borderId="4" xfId="11" applyNumberFormat="1" applyFont="1" applyFill="1" applyBorder="1" applyAlignment="1">
      <alignment vertical="center"/>
    </xf>
    <xf numFmtId="0" fontId="8" fillId="3" borderId="4" xfId="21" applyNumberFormat="1" applyFont="1" applyFill="1" applyBorder="1">
      <alignment vertical="center"/>
    </xf>
    <xf numFmtId="49" fontId="8" fillId="4" borderId="4" xfId="21" applyNumberFormat="1" applyFont="1" applyFill="1" applyBorder="1">
      <alignment vertical="center"/>
    </xf>
    <xf numFmtId="49" fontId="8" fillId="3" borderId="4" xfId="21" quotePrefix="1" applyNumberFormat="1" applyFont="1" applyFill="1" applyBorder="1">
      <alignment vertical="center"/>
    </xf>
    <xf numFmtId="49" fontId="8" fillId="6" borderId="3" xfId="21" applyNumberFormat="1" applyFont="1" applyFill="1" applyBorder="1">
      <alignment vertical="center"/>
    </xf>
    <xf numFmtId="176" fontId="8" fillId="6" borderId="3" xfId="21" applyNumberFormat="1" applyFont="1" applyFill="1" applyBorder="1">
      <alignment vertical="center"/>
    </xf>
    <xf numFmtId="0" fontId="8" fillId="6" borderId="3" xfId="11" applyNumberFormat="1" applyFont="1" applyFill="1" applyBorder="1" applyAlignment="1">
      <alignment vertical="center"/>
    </xf>
    <xf numFmtId="49" fontId="8" fillId="6" borderId="3" xfId="11" applyNumberFormat="1" applyFont="1" applyFill="1" applyBorder="1" applyAlignment="1">
      <alignment vertical="center"/>
    </xf>
    <xf numFmtId="0" fontId="8" fillId="6" borderId="3" xfId="21" applyNumberFormat="1" applyFont="1" applyFill="1" applyBorder="1">
      <alignment vertical="center"/>
    </xf>
    <xf numFmtId="49" fontId="8" fillId="6" borderId="3" xfId="21" quotePrefix="1" applyNumberFormat="1" applyFont="1" applyFill="1" applyBorder="1">
      <alignment vertical="center"/>
    </xf>
    <xf numFmtId="49" fontId="8" fillId="6" borderId="5" xfId="21" applyNumberFormat="1" applyFont="1" applyFill="1" applyBorder="1">
      <alignment vertical="center"/>
    </xf>
    <xf numFmtId="176" fontId="8" fillId="6" borderId="5" xfId="21" applyNumberFormat="1" applyFont="1" applyFill="1" applyBorder="1">
      <alignment vertical="center"/>
    </xf>
    <xf numFmtId="0" fontId="8" fillId="6" borderId="5" xfId="11" applyNumberFormat="1" applyFont="1" applyFill="1" applyBorder="1" applyAlignment="1">
      <alignment vertical="center"/>
    </xf>
    <xf numFmtId="49" fontId="8" fillId="6" borderId="5" xfId="11" applyNumberFormat="1" applyFont="1" applyFill="1" applyBorder="1" applyAlignment="1">
      <alignment vertical="center"/>
    </xf>
    <xf numFmtId="0" fontId="8" fillId="6" borderId="5" xfId="21" applyNumberFormat="1" applyFont="1" applyFill="1" applyBorder="1">
      <alignment vertical="center"/>
    </xf>
    <xf numFmtId="49" fontId="8" fillId="6" borderId="5" xfId="21" quotePrefix="1" applyNumberFormat="1" applyFont="1" applyFill="1" applyBorder="1">
      <alignment vertical="center"/>
    </xf>
    <xf numFmtId="49" fontId="8" fillId="5" borderId="6" xfId="21" applyNumberFormat="1" applyFont="1" applyFill="1" applyBorder="1">
      <alignment vertical="center"/>
    </xf>
    <xf numFmtId="176" fontId="8" fillId="5" borderId="6" xfId="21" applyNumberFormat="1" applyFont="1" applyFill="1" applyBorder="1">
      <alignment vertical="center"/>
    </xf>
    <xf numFmtId="0" fontId="8" fillId="5" borderId="6" xfId="11" applyNumberFormat="1" applyFont="1" applyFill="1" applyBorder="1" applyAlignment="1">
      <alignment vertical="center"/>
    </xf>
    <xf numFmtId="49" fontId="8" fillId="5" borderId="6" xfId="11" applyNumberFormat="1" applyFont="1" applyFill="1" applyBorder="1" applyAlignment="1">
      <alignment vertical="center"/>
    </xf>
    <xf numFmtId="0" fontId="8" fillId="5" borderId="6" xfId="21" applyNumberFormat="1" applyFont="1" applyFill="1" applyBorder="1">
      <alignment vertical="center"/>
    </xf>
    <xf numFmtId="49" fontId="8" fillId="5" borderId="6" xfId="21" quotePrefix="1" applyNumberFormat="1" applyFont="1" applyFill="1" applyBorder="1">
      <alignment vertical="center"/>
    </xf>
    <xf numFmtId="49" fontId="8" fillId="3" borderId="5" xfId="21" applyNumberFormat="1" applyFont="1" applyFill="1" applyBorder="1">
      <alignment vertical="center"/>
    </xf>
    <xf numFmtId="176" fontId="8" fillId="3" borderId="5" xfId="21" applyNumberFormat="1" applyFont="1" applyFill="1" applyBorder="1">
      <alignment vertical="center"/>
    </xf>
    <xf numFmtId="0" fontId="8" fillId="3" borderId="5" xfId="11" applyNumberFormat="1" applyFont="1" applyFill="1" applyBorder="1" applyAlignment="1">
      <alignment vertical="center"/>
    </xf>
    <xf numFmtId="49" fontId="8" fillId="3" borderId="5" xfId="11" applyNumberFormat="1" applyFont="1" applyFill="1" applyBorder="1" applyAlignment="1">
      <alignment vertical="center"/>
    </xf>
    <xf numFmtId="0" fontId="8" fillId="3" borderId="5" xfId="21" applyNumberFormat="1" applyFont="1" applyFill="1" applyBorder="1">
      <alignment vertical="center"/>
    </xf>
    <xf numFmtId="49" fontId="8" fillId="3" borderId="5" xfId="21" quotePrefix="1" applyNumberFormat="1" applyFont="1" applyFill="1" applyBorder="1">
      <alignment vertical="center"/>
    </xf>
    <xf numFmtId="49" fontId="8" fillId="5" borderId="0" xfId="21" applyNumberFormat="1" applyFont="1" applyFill="1" applyBorder="1">
      <alignment vertical="center"/>
    </xf>
    <xf numFmtId="176" fontId="8" fillId="5" borderId="0" xfId="21" applyNumberFormat="1" applyFont="1" applyFill="1" applyBorder="1">
      <alignment vertical="center"/>
    </xf>
    <xf numFmtId="0" fontId="8" fillId="5" borderId="0" xfId="11" applyNumberFormat="1" applyFont="1" applyFill="1" applyBorder="1" applyAlignment="1">
      <alignment vertical="center"/>
    </xf>
    <xf numFmtId="49" fontId="8" fillId="5" borderId="0" xfId="11" applyNumberFormat="1" applyFont="1" applyFill="1" applyBorder="1" applyAlignment="1">
      <alignment vertical="center"/>
    </xf>
    <xf numFmtId="0" fontId="8" fillId="5" borderId="0" xfId="21" applyNumberFormat="1" applyFont="1" applyFill="1" applyBorder="1">
      <alignment vertical="center"/>
    </xf>
    <xf numFmtId="49" fontId="8" fillId="5" borderId="0" xfId="21" quotePrefix="1" applyNumberFormat="1" applyFont="1" applyFill="1" applyBorder="1">
      <alignment vertical="center"/>
    </xf>
    <xf numFmtId="0" fontId="12" fillId="2" borderId="0" xfId="11" applyFont="1" applyFill="1" applyBorder="1" applyAlignment="1">
      <alignment vertical="center"/>
    </xf>
    <xf numFmtId="49" fontId="4" fillId="2" borderId="0" xfId="11" applyNumberFormat="1" applyFont="1" applyFill="1" applyAlignment="1">
      <alignment horizontal="right"/>
    </xf>
    <xf numFmtId="49" fontId="16" fillId="2" borderId="0" xfId="11" applyNumberFormat="1" applyFont="1" applyFill="1"/>
    <xf numFmtId="0" fontId="4" fillId="2" borderId="0" xfId="11" applyNumberFormat="1" applyFont="1" applyFill="1" applyAlignment="1">
      <alignment horizontal="right"/>
    </xf>
    <xf numFmtId="0" fontId="17" fillId="0" borderId="0" xfId="11" applyFont="1" applyBorder="1" applyAlignment="1">
      <alignment vertical="center"/>
    </xf>
    <xf numFmtId="49" fontId="8" fillId="5" borderId="1" xfId="21" applyNumberFormat="1" applyFont="1" applyFill="1" applyBorder="1">
      <alignment vertical="center"/>
    </xf>
    <xf numFmtId="176" fontId="8" fillId="5" borderId="1" xfId="21" applyNumberFormat="1" applyFont="1" applyFill="1" applyBorder="1">
      <alignment vertical="center"/>
    </xf>
    <xf numFmtId="0" fontId="8" fillId="5" borderId="1" xfId="11" applyNumberFormat="1" applyFont="1" applyFill="1" applyBorder="1" applyAlignment="1">
      <alignment vertical="center"/>
    </xf>
    <xf numFmtId="49" fontId="8" fillId="5" borderId="1" xfId="11" applyNumberFormat="1" applyFont="1" applyFill="1" applyBorder="1" applyAlignment="1">
      <alignment vertical="center"/>
    </xf>
    <xf numFmtId="0" fontId="8" fillId="5" borderId="1" xfId="21" applyNumberFormat="1" applyFont="1" applyFill="1" applyBorder="1">
      <alignment vertical="center"/>
    </xf>
    <xf numFmtId="49" fontId="8" fillId="5" borderId="1" xfId="21" quotePrefix="1" applyNumberFormat="1" applyFont="1" applyFill="1" applyBorder="1">
      <alignment vertical="center"/>
    </xf>
    <xf numFmtId="49" fontId="8" fillId="4" borderId="1" xfId="11" applyNumberFormat="1" applyFont="1" applyFill="1" applyBorder="1" applyAlignment="1">
      <alignment horizontal="right" vertical="center"/>
    </xf>
    <xf numFmtId="49" fontId="8" fillId="4" borderId="1" xfId="21" quotePrefix="1" applyNumberFormat="1" applyFont="1" applyFill="1" applyBorder="1">
      <alignment vertical="center"/>
    </xf>
    <xf numFmtId="0" fontId="12" fillId="2" borderId="1" xfId="11" applyNumberFormat="1" applyFont="1" applyFill="1" applyBorder="1"/>
    <xf numFmtId="0" fontId="12" fillId="7" borderId="1" xfId="11" applyNumberFormat="1" applyFont="1" applyFill="1" applyBorder="1"/>
    <xf numFmtId="49" fontId="18" fillId="5" borderId="0" xfId="21" applyNumberFormat="1" applyFont="1" applyFill="1" applyBorder="1">
      <alignment vertical="center"/>
    </xf>
    <xf numFmtId="0" fontId="14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49" fontId="19" fillId="6" borderId="3" xfId="21" applyNumberFormat="1" applyFont="1" applyFill="1" applyBorder="1">
      <alignment vertical="center"/>
    </xf>
    <xf numFmtId="49" fontId="19" fillId="6" borderId="5" xfId="21" applyNumberFormat="1" applyFont="1" applyFill="1" applyBorder="1">
      <alignment vertical="center"/>
    </xf>
    <xf numFmtId="178" fontId="12" fillId="2" borderId="0" xfId="11" applyNumberFormat="1" applyFont="1" applyFill="1"/>
    <xf numFmtId="179" fontId="12" fillId="2" borderId="0" xfId="11" applyNumberFormat="1" applyFont="1" applyFill="1"/>
    <xf numFmtId="0" fontId="6" fillId="2" borderId="0" xfId="11" applyNumberFormat="1" applyFont="1" applyFill="1"/>
    <xf numFmtId="0" fontId="8" fillId="5" borderId="0" xfId="21" quotePrefix="1" applyNumberFormat="1" applyFont="1" applyFill="1" applyBorder="1">
      <alignment vertical="center"/>
    </xf>
    <xf numFmtId="0" fontId="2" fillId="2" borderId="0" xfId="11" applyNumberFormat="1" applyFill="1"/>
    <xf numFmtId="180" fontId="8" fillId="5" borderId="0" xfId="11" applyNumberFormat="1" applyFont="1" applyFill="1" applyBorder="1" applyAlignment="1">
      <alignment vertical="center"/>
    </xf>
    <xf numFmtId="178" fontId="8" fillId="5" borderId="0" xfId="21" applyNumberFormat="1" applyFont="1" applyFill="1" applyBorder="1">
      <alignment vertical="center"/>
    </xf>
  </cellXfs>
  <cellStyles count="22">
    <cellStyle name="桁区切り 2" xfId="4"/>
    <cellStyle name="標準" xfId="0" builtinId="0"/>
    <cellStyle name="標準 10" xfId="5"/>
    <cellStyle name="標準 11" xfId="6"/>
    <cellStyle name="標準 12" xfId="7"/>
    <cellStyle name="標準 13" xfId="8"/>
    <cellStyle name="標準 14" xfId="9"/>
    <cellStyle name="標準 15" xfId="10"/>
    <cellStyle name="標準 16" xfId="3"/>
    <cellStyle name="標準 16 2" xfId="21"/>
    <cellStyle name="標準 2" xfId="1"/>
    <cellStyle name="標準 2 2" xfId="11"/>
    <cellStyle name="標準 2 3" xfId="12"/>
    <cellStyle name="標準 3" xfId="2"/>
    <cellStyle name="標準 3 2" xfId="13"/>
    <cellStyle name="標準 4" xfId="14"/>
    <cellStyle name="標準 5" xfId="15"/>
    <cellStyle name="標準 6" xfId="16"/>
    <cellStyle name="標準 7" xfId="17"/>
    <cellStyle name="標準 8" xfId="18"/>
    <cellStyle name="標準 8 2" xfId="19"/>
    <cellStyle name="標準 9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53</xdr:row>
      <xdr:rowOff>0</xdr:rowOff>
    </xdr:from>
    <xdr:to>
      <xdr:col>22</xdr:col>
      <xdr:colOff>200025</xdr:colOff>
      <xdr:row>94</xdr:row>
      <xdr:rowOff>95250</xdr:rowOff>
    </xdr:to>
    <xdr:pic>
      <xdr:nvPicPr>
        <xdr:cNvPr id="2" name="図 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9439275"/>
          <a:ext cx="12239625" cy="712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9</xdr:row>
      <xdr:rowOff>47625</xdr:rowOff>
    </xdr:from>
    <xdr:to>
      <xdr:col>22</xdr:col>
      <xdr:colOff>190500</xdr:colOff>
      <xdr:row>50</xdr:row>
      <xdr:rowOff>63314</xdr:rowOff>
    </xdr:to>
    <xdr:pic>
      <xdr:nvPicPr>
        <xdr:cNvPr id="3" name="図 3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43100"/>
          <a:ext cx="12239625" cy="706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295275</xdr:colOff>
      <xdr:row>178</xdr:row>
      <xdr:rowOff>152400</xdr:rowOff>
    </xdr:from>
    <xdr:to>
      <xdr:col>33</xdr:col>
      <xdr:colOff>133350</xdr:colOff>
      <xdr:row>193</xdr:row>
      <xdr:rowOff>47625</xdr:rowOff>
    </xdr:to>
    <xdr:pic>
      <xdr:nvPicPr>
        <xdr:cNvPr id="4" name="図 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31070550"/>
          <a:ext cx="7010400" cy="206692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132</xdr:row>
      <xdr:rowOff>0</xdr:rowOff>
    </xdr:from>
    <xdr:to>
      <xdr:col>19</xdr:col>
      <xdr:colOff>333375</xdr:colOff>
      <xdr:row>138</xdr:row>
      <xdr:rowOff>0</xdr:rowOff>
    </xdr:to>
    <xdr:sp macro="" textlink="">
      <xdr:nvSpPr>
        <xdr:cNvPr id="5" name="正方形/長方形 4"/>
        <xdr:cNvSpPr/>
      </xdr:nvSpPr>
      <xdr:spPr>
        <a:xfrm>
          <a:off x="11572875" y="23031450"/>
          <a:ext cx="333375" cy="1028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20</xdr:col>
      <xdr:colOff>0</xdr:colOff>
      <xdr:row>131</xdr:row>
      <xdr:rowOff>171449</xdr:rowOff>
    </xdr:from>
    <xdr:to>
      <xdr:col>20</xdr:col>
      <xdr:colOff>333375</xdr:colOff>
      <xdr:row>141</xdr:row>
      <xdr:rowOff>0</xdr:rowOff>
    </xdr:to>
    <xdr:sp macro="" textlink="">
      <xdr:nvSpPr>
        <xdr:cNvPr id="6" name="正方形/長方形 5"/>
        <xdr:cNvSpPr/>
      </xdr:nvSpPr>
      <xdr:spPr>
        <a:xfrm>
          <a:off x="11915775" y="23031449"/>
          <a:ext cx="333375" cy="15430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137</xdr:row>
      <xdr:rowOff>161924</xdr:rowOff>
    </xdr:from>
    <xdr:to>
      <xdr:col>19</xdr:col>
      <xdr:colOff>333375</xdr:colOff>
      <xdr:row>138</xdr:row>
      <xdr:rowOff>171449</xdr:rowOff>
    </xdr:to>
    <xdr:sp macro="" textlink="">
      <xdr:nvSpPr>
        <xdr:cNvPr id="7" name="正方形/長方形 6"/>
        <xdr:cNvSpPr/>
      </xdr:nvSpPr>
      <xdr:spPr>
        <a:xfrm>
          <a:off x="11572875" y="24050624"/>
          <a:ext cx="333375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16</xdr:col>
      <xdr:colOff>723900</xdr:colOff>
      <xdr:row>129</xdr:row>
      <xdr:rowOff>133350</xdr:rowOff>
    </xdr:from>
    <xdr:to>
      <xdr:col>18</xdr:col>
      <xdr:colOff>38100</xdr:colOff>
      <xdr:row>132</xdr:row>
      <xdr:rowOff>0</xdr:rowOff>
    </xdr:to>
    <xdr:sp macro="" textlink="">
      <xdr:nvSpPr>
        <xdr:cNvPr id="8" name="四角形吹き出し 7"/>
        <xdr:cNvSpPr/>
      </xdr:nvSpPr>
      <xdr:spPr bwMode="auto">
        <a:xfrm>
          <a:off x="10848975" y="22650450"/>
          <a:ext cx="419100" cy="381000"/>
        </a:xfrm>
        <a:prstGeom prst="wedgeRectCallout">
          <a:avLst>
            <a:gd name="adj1" fmla="val 129047"/>
            <a:gd name="adj2" fmla="val 5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Ａ</a:t>
          </a:r>
        </a:p>
      </xdr:txBody>
    </xdr:sp>
    <xdr:clientData/>
  </xdr:twoCellAnchor>
  <xdr:twoCellAnchor>
    <xdr:from>
      <xdr:col>21</xdr:col>
      <xdr:colOff>304800</xdr:colOff>
      <xdr:row>133</xdr:row>
      <xdr:rowOff>104775</xdr:rowOff>
    </xdr:from>
    <xdr:to>
      <xdr:col>22</xdr:col>
      <xdr:colOff>247650</xdr:colOff>
      <xdr:row>135</xdr:row>
      <xdr:rowOff>142875</xdr:rowOff>
    </xdr:to>
    <xdr:sp macro="" textlink="">
      <xdr:nvSpPr>
        <xdr:cNvPr id="9" name="四角形吹き出し 8"/>
        <xdr:cNvSpPr/>
      </xdr:nvSpPr>
      <xdr:spPr bwMode="auto">
        <a:xfrm>
          <a:off x="12563475" y="23307675"/>
          <a:ext cx="419100" cy="381000"/>
        </a:xfrm>
        <a:prstGeom prst="wedgeRectCallout">
          <a:avLst>
            <a:gd name="adj1" fmla="val -136862"/>
            <a:gd name="adj2" fmla="val 6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Ｄ</a:t>
          </a:r>
        </a:p>
      </xdr:txBody>
    </xdr:sp>
    <xdr:clientData/>
  </xdr:twoCellAnchor>
  <xdr:twoCellAnchor>
    <xdr:from>
      <xdr:col>16</xdr:col>
      <xdr:colOff>704850</xdr:colOff>
      <xdr:row>136</xdr:row>
      <xdr:rowOff>9525</xdr:rowOff>
    </xdr:from>
    <xdr:to>
      <xdr:col>18</xdr:col>
      <xdr:colOff>19050</xdr:colOff>
      <xdr:row>138</xdr:row>
      <xdr:rowOff>47625</xdr:rowOff>
    </xdr:to>
    <xdr:sp macro="" textlink="">
      <xdr:nvSpPr>
        <xdr:cNvPr id="10" name="四角形吹き出し 9"/>
        <xdr:cNvSpPr/>
      </xdr:nvSpPr>
      <xdr:spPr bwMode="auto">
        <a:xfrm>
          <a:off x="10829925" y="23726775"/>
          <a:ext cx="419100" cy="381000"/>
        </a:xfrm>
        <a:prstGeom prst="wedgeRectCallout">
          <a:avLst>
            <a:gd name="adj1" fmla="val 135865"/>
            <a:gd name="adj2" fmla="val 618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Ｂ</a:t>
          </a:r>
        </a:p>
      </xdr:txBody>
    </xdr:sp>
    <xdr:clientData/>
  </xdr:twoCellAnchor>
  <xdr:twoCellAnchor>
    <xdr:from>
      <xdr:col>19</xdr:col>
      <xdr:colOff>0</xdr:colOff>
      <xdr:row>139</xdr:row>
      <xdr:rowOff>9525</xdr:rowOff>
    </xdr:from>
    <xdr:to>
      <xdr:col>19</xdr:col>
      <xdr:colOff>333375</xdr:colOff>
      <xdr:row>140</xdr:row>
      <xdr:rowOff>161925</xdr:rowOff>
    </xdr:to>
    <xdr:sp macro="" textlink="">
      <xdr:nvSpPr>
        <xdr:cNvPr id="11" name="正方形/長方形 10"/>
        <xdr:cNvSpPr/>
      </xdr:nvSpPr>
      <xdr:spPr>
        <a:xfrm>
          <a:off x="11572875" y="24241125"/>
          <a:ext cx="33337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17</xdr:col>
      <xdr:colOff>9525</xdr:colOff>
      <xdr:row>140</xdr:row>
      <xdr:rowOff>161926</xdr:rowOff>
    </xdr:from>
    <xdr:to>
      <xdr:col>18</xdr:col>
      <xdr:colOff>85725</xdr:colOff>
      <xdr:row>143</xdr:row>
      <xdr:rowOff>9526</xdr:rowOff>
    </xdr:to>
    <xdr:sp macro="" textlink="">
      <xdr:nvSpPr>
        <xdr:cNvPr id="12" name="四角形吹き出し 11"/>
        <xdr:cNvSpPr/>
      </xdr:nvSpPr>
      <xdr:spPr bwMode="auto">
        <a:xfrm>
          <a:off x="10896600" y="24564976"/>
          <a:ext cx="419100" cy="361950"/>
        </a:xfrm>
        <a:prstGeom prst="wedgeRectCallout">
          <a:avLst>
            <a:gd name="adj1" fmla="val 119956"/>
            <a:gd name="adj2" fmla="val -58114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Ｃ</a:t>
          </a:r>
        </a:p>
      </xdr:txBody>
    </xdr:sp>
    <xdr:clientData/>
  </xdr:twoCellAnchor>
  <xdr:twoCellAnchor>
    <xdr:from>
      <xdr:col>17</xdr:col>
      <xdr:colOff>331304</xdr:colOff>
      <xdr:row>225</xdr:row>
      <xdr:rowOff>926</xdr:rowOff>
    </xdr:from>
    <xdr:to>
      <xdr:col>19</xdr:col>
      <xdr:colOff>16565</xdr:colOff>
      <xdr:row>226</xdr:row>
      <xdr:rowOff>30694</xdr:rowOff>
    </xdr:to>
    <xdr:sp macro="" textlink="">
      <xdr:nvSpPr>
        <xdr:cNvPr id="13" name="正方形/長方形 12"/>
        <xdr:cNvSpPr/>
      </xdr:nvSpPr>
      <xdr:spPr>
        <a:xfrm>
          <a:off x="11218379" y="38329526"/>
          <a:ext cx="371061" cy="201218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20</xdr:col>
      <xdr:colOff>168088</xdr:colOff>
      <xdr:row>79</xdr:row>
      <xdr:rowOff>34738</xdr:rowOff>
    </xdr:from>
    <xdr:to>
      <xdr:col>22</xdr:col>
      <xdr:colOff>296399</xdr:colOff>
      <xdr:row>82</xdr:row>
      <xdr:rowOff>129988</xdr:rowOff>
    </xdr:to>
    <xdr:sp macro="" textlink="">
      <xdr:nvSpPr>
        <xdr:cNvPr id="14" name="正方形/長方形 13"/>
        <xdr:cNvSpPr/>
      </xdr:nvSpPr>
      <xdr:spPr>
        <a:xfrm>
          <a:off x="12083863" y="13931713"/>
          <a:ext cx="947461" cy="60960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11</xdr:col>
      <xdr:colOff>770283</xdr:colOff>
      <xdr:row>227</xdr:row>
      <xdr:rowOff>66261</xdr:rowOff>
    </xdr:from>
    <xdr:to>
      <xdr:col>16</xdr:col>
      <xdr:colOff>208723</xdr:colOff>
      <xdr:row>232</xdr:row>
      <xdr:rowOff>142875</xdr:rowOff>
    </xdr:to>
    <xdr:sp macro="" textlink="">
      <xdr:nvSpPr>
        <xdr:cNvPr id="15" name="四角形吹き出し 14"/>
        <xdr:cNvSpPr/>
      </xdr:nvSpPr>
      <xdr:spPr bwMode="auto">
        <a:xfrm>
          <a:off x="7761633" y="38737761"/>
          <a:ext cx="2572165" cy="876714"/>
        </a:xfrm>
        <a:prstGeom prst="wedgeRectCallout">
          <a:avLst>
            <a:gd name="adj1" fmla="val 86771"/>
            <a:gd name="adj2" fmla="val -86340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bg1"/>
              </a:solidFill>
            </a:rPr>
            <a:t>PV</a:t>
          </a:r>
          <a:r>
            <a:rPr kumimoji="1" lang="ja-JP" altLang="en-US" sz="1100" b="1">
              <a:solidFill>
                <a:schemeClr val="bg1"/>
              </a:solidFill>
            </a:rPr>
            <a:t>値について、</a:t>
          </a:r>
          <a:r>
            <a:rPr kumimoji="1" lang="en-US" altLang="ja-JP" sz="1100" b="1">
              <a:solidFill>
                <a:schemeClr val="bg1"/>
              </a:solidFill>
            </a:rPr>
            <a:t>EV</a:t>
          </a:r>
          <a:r>
            <a:rPr kumimoji="1" lang="ja-JP" altLang="en-US" sz="1100" b="1">
              <a:solidFill>
                <a:schemeClr val="bg1"/>
              </a:solidFill>
            </a:rPr>
            <a:t>値を超えるシミュレーション結果が得られる場合、目標</a:t>
          </a:r>
          <a:r>
            <a:rPr kumimoji="1" lang="en-US" altLang="ja-JP" sz="1100" b="1">
              <a:solidFill>
                <a:schemeClr val="bg1"/>
              </a:solidFill>
            </a:rPr>
            <a:t>EV</a:t>
          </a:r>
          <a:r>
            <a:rPr kumimoji="1" lang="ja-JP" altLang="en-US" sz="1100" b="1">
              <a:solidFill>
                <a:schemeClr val="bg1"/>
              </a:solidFill>
            </a:rPr>
            <a:t>での打ち切りとする為、このような結果となるべきだが・・・</a:t>
          </a:r>
        </a:p>
      </xdr:txBody>
    </xdr:sp>
    <xdr:clientData/>
  </xdr:twoCellAnchor>
  <xdr:twoCellAnchor>
    <xdr:from>
      <xdr:col>17</xdr:col>
      <xdr:colOff>301486</xdr:colOff>
      <xdr:row>231</xdr:row>
      <xdr:rowOff>100220</xdr:rowOff>
    </xdr:from>
    <xdr:to>
      <xdr:col>21</xdr:col>
      <xdr:colOff>66260</xdr:colOff>
      <xdr:row>239</xdr:row>
      <xdr:rowOff>57978</xdr:rowOff>
    </xdr:to>
    <xdr:sp macro="" textlink="">
      <xdr:nvSpPr>
        <xdr:cNvPr id="16" name="正方形/長方形 15"/>
        <xdr:cNvSpPr/>
      </xdr:nvSpPr>
      <xdr:spPr>
        <a:xfrm>
          <a:off x="11188561" y="39428945"/>
          <a:ext cx="1136374" cy="13007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17</xdr:col>
      <xdr:colOff>304800</xdr:colOff>
      <xdr:row>224</xdr:row>
      <xdr:rowOff>145677</xdr:rowOff>
    </xdr:from>
    <xdr:to>
      <xdr:col>21</xdr:col>
      <xdr:colOff>69574</xdr:colOff>
      <xdr:row>230</xdr:row>
      <xdr:rowOff>41414</xdr:rowOff>
    </xdr:to>
    <xdr:sp macro="" textlink="">
      <xdr:nvSpPr>
        <xdr:cNvPr id="17" name="正方形/長方形 16"/>
        <xdr:cNvSpPr/>
      </xdr:nvSpPr>
      <xdr:spPr>
        <a:xfrm>
          <a:off x="11191875" y="38302827"/>
          <a:ext cx="1136374" cy="924437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11</xdr:col>
      <xdr:colOff>815010</xdr:colOff>
      <xdr:row>235</xdr:row>
      <xdr:rowOff>127551</xdr:rowOff>
    </xdr:from>
    <xdr:to>
      <xdr:col>16</xdr:col>
      <xdr:colOff>253450</xdr:colOff>
      <xdr:row>241</xdr:row>
      <xdr:rowOff>69572</xdr:rowOff>
    </xdr:to>
    <xdr:sp macro="" textlink="">
      <xdr:nvSpPr>
        <xdr:cNvPr id="18" name="四角形吹き出し 17"/>
        <xdr:cNvSpPr/>
      </xdr:nvSpPr>
      <xdr:spPr bwMode="auto">
        <a:xfrm>
          <a:off x="7806360" y="40113501"/>
          <a:ext cx="2572165" cy="913571"/>
        </a:xfrm>
        <a:prstGeom prst="wedgeRectCallout">
          <a:avLst>
            <a:gd name="adj1" fmla="val 86771"/>
            <a:gd name="adj2" fmla="val -86340"/>
          </a:avLst>
        </a:prstGeom>
        <a:solidFill>
          <a:srgbClr val="FF000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現在のソースコーディングだと</a:t>
          </a:r>
          <a:endParaRPr kumimoji="1" lang="en-US" altLang="ja-JP" sz="11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PV</a:t>
          </a:r>
          <a:r>
            <a:rPr kumimoji="1" lang="ja-JP" alt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値について、</a:t>
          </a:r>
          <a:r>
            <a:rPr kumimoji="1" lang="en-US" altLang="ja-JP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EV</a:t>
          </a:r>
          <a:r>
            <a:rPr kumimoji="1" lang="ja-JP" altLang="ja-JP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値を超えるシミュレーション結果が得られ</a:t>
          </a:r>
          <a:r>
            <a:rPr kumimoji="1" lang="ja-JP" alt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ても、そのままこのように計算してしまっている様に思われる。</a:t>
          </a:r>
          <a:endParaRPr kumimoji="1" lang="ja-JP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209550</xdr:colOff>
      <xdr:row>230</xdr:row>
      <xdr:rowOff>104775</xdr:rowOff>
    </xdr:from>
    <xdr:to>
      <xdr:col>30</xdr:col>
      <xdr:colOff>56029</xdr:colOff>
      <xdr:row>239</xdr:row>
      <xdr:rowOff>107674</xdr:rowOff>
    </xdr:to>
    <xdr:sp macro="" textlink="">
      <xdr:nvSpPr>
        <xdr:cNvPr id="19" name="正方形/長方形 18"/>
        <xdr:cNvSpPr/>
      </xdr:nvSpPr>
      <xdr:spPr>
        <a:xfrm>
          <a:off x="14125575" y="39290625"/>
          <a:ext cx="2475379" cy="1488799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26</xdr:col>
      <xdr:colOff>590550</xdr:colOff>
      <xdr:row>212</xdr:row>
      <xdr:rowOff>147431</xdr:rowOff>
    </xdr:from>
    <xdr:to>
      <xdr:col>30</xdr:col>
      <xdr:colOff>28575</xdr:colOff>
      <xdr:row>230</xdr:row>
      <xdr:rowOff>19050</xdr:rowOff>
    </xdr:to>
    <xdr:sp macro="" textlink="">
      <xdr:nvSpPr>
        <xdr:cNvPr id="20" name="正方形/長方形 19"/>
        <xdr:cNvSpPr/>
      </xdr:nvSpPr>
      <xdr:spPr>
        <a:xfrm>
          <a:off x="14792325" y="36228131"/>
          <a:ext cx="1781175" cy="2976769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17</xdr:col>
      <xdr:colOff>212911</xdr:colOff>
      <xdr:row>15</xdr:row>
      <xdr:rowOff>112060</xdr:rowOff>
    </xdr:from>
    <xdr:to>
      <xdr:col>21</xdr:col>
      <xdr:colOff>324971</xdr:colOff>
      <xdr:row>17</xdr:row>
      <xdr:rowOff>156884</xdr:rowOff>
    </xdr:to>
    <xdr:sp macro="" textlink="">
      <xdr:nvSpPr>
        <xdr:cNvPr id="21" name="正方形/長方形 20"/>
        <xdr:cNvSpPr/>
      </xdr:nvSpPr>
      <xdr:spPr>
        <a:xfrm>
          <a:off x="11099986" y="3036235"/>
          <a:ext cx="1483660" cy="38772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15</xdr:col>
      <xdr:colOff>67235</xdr:colOff>
      <xdr:row>46</xdr:row>
      <xdr:rowOff>152399</xdr:rowOff>
    </xdr:from>
    <xdr:to>
      <xdr:col>18</xdr:col>
      <xdr:colOff>163606</xdr:colOff>
      <xdr:row>49</xdr:row>
      <xdr:rowOff>23532</xdr:rowOff>
    </xdr:to>
    <xdr:sp macro="" textlink="">
      <xdr:nvSpPr>
        <xdr:cNvPr id="22" name="正方形/長方形 21"/>
        <xdr:cNvSpPr/>
      </xdr:nvSpPr>
      <xdr:spPr>
        <a:xfrm>
          <a:off x="9525560" y="8391524"/>
          <a:ext cx="1868021" cy="385483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8</xdr:col>
      <xdr:colOff>459441</xdr:colOff>
      <xdr:row>7</xdr:row>
      <xdr:rowOff>33617</xdr:rowOff>
    </xdr:from>
    <xdr:to>
      <xdr:col>15</xdr:col>
      <xdr:colOff>638735</xdr:colOff>
      <xdr:row>14</xdr:row>
      <xdr:rowOff>56029</xdr:rowOff>
    </xdr:to>
    <xdr:sp macro="" textlink="">
      <xdr:nvSpPr>
        <xdr:cNvPr id="23" name="四角形吹き出し 22"/>
        <xdr:cNvSpPr/>
      </xdr:nvSpPr>
      <xdr:spPr bwMode="auto">
        <a:xfrm>
          <a:off x="5240991" y="1519517"/>
          <a:ext cx="4856069" cy="1289237"/>
        </a:xfrm>
        <a:prstGeom prst="wedgeRectCallout">
          <a:avLst>
            <a:gd name="adj1" fmla="val 70801"/>
            <a:gd name="adj2" fmla="val 84395"/>
          </a:avLst>
        </a:prstGeom>
        <a:solidFill>
          <a:srgbClr val="FF0000">
            <a:alpha val="90000"/>
          </a:srgbClr>
        </a:solidFill>
        <a:ln w="38100">
          <a:solidFill>
            <a:srgbClr val="00B050"/>
          </a:solidFill>
          <a:miter lim="800000"/>
          <a:headEnd/>
          <a:tailEnd/>
        </a:ln>
      </xdr:spPr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chemeClr val="bg1"/>
              </a:solidFill>
            </a:rPr>
            <a:t>ＳＩ案件について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ja-JP" altLang="en-US" sz="1600" b="1">
              <a:solidFill>
                <a:schemeClr val="bg1"/>
              </a:solidFill>
            </a:rPr>
            <a:t>期待する報告基準日は</a:t>
          </a:r>
          <a:r>
            <a:rPr kumimoji="1" lang="en-US" altLang="ja-JP" sz="1600" b="1">
              <a:solidFill>
                <a:schemeClr val="bg1"/>
              </a:solidFill>
            </a:rPr>
            <a:t>2013/07/15</a:t>
          </a:r>
          <a:r>
            <a:rPr kumimoji="1" lang="ja-JP" altLang="en-US" sz="1600" b="1">
              <a:solidFill>
                <a:schemeClr val="bg1"/>
              </a:solidFill>
            </a:rPr>
            <a:t>だが、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en-US" altLang="ja-JP" sz="1600" b="1">
              <a:solidFill>
                <a:schemeClr val="bg1"/>
              </a:solidFill>
            </a:rPr>
            <a:t>2013/9/16</a:t>
          </a:r>
          <a:r>
            <a:rPr kumimoji="1" lang="ja-JP" altLang="en-US" sz="1600" b="1">
              <a:solidFill>
                <a:schemeClr val="bg1"/>
              </a:solidFill>
            </a:rPr>
            <a:t>と表示されてしまっている。</a:t>
          </a:r>
        </a:p>
      </xdr:txBody>
    </xdr:sp>
    <xdr:clientData/>
  </xdr:twoCellAnchor>
  <xdr:twoCellAnchor>
    <xdr:from>
      <xdr:col>11</xdr:col>
      <xdr:colOff>705970</xdr:colOff>
      <xdr:row>40</xdr:row>
      <xdr:rowOff>145677</xdr:rowOff>
    </xdr:from>
    <xdr:to>
      <xdr:col>14</xdr:col>
      <xdr:colOff>392205</xdr:colOff>
      <xdr:row>43</xdr:row>
      <xdr:rowOff>145677</xdr:rowOff>
    </xdr:to>
    <xdr:sp macro="" textlink="">
      <xdr:nvSpPr>
        <xdr:cNvPr id="24" name="四角形吹き出し 23"/>
        <xdr:cNvSpPr/>
      </xdr:nvSpPr>
      <xdr:spPr bwMode="auto">
        <a:xfrm>
          <a:off x="7697320" y="7356102"/>
          <a:ext cx="1734110" cy="514350"/>
        </a:xfrm>
        <a:prstGeom prst="wedgeRectCallout">
          <a:avLst>
            <a:gd name="adj1" fmla="val 60482"/>
            <a:gd name="adj2" fmla="val 188987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生産性</a:t>
          </a:r>
          <a:r>
            <a:rPr kumimoji="1" lang="en-US" altLang="ja-JP" sz="1100" b="1">
              <a:solidFill>
                <a:schemeClr val="bg1"/>
              </a:solidFill>
            </a:rPr>
            <a:t>FIX</a:t>
          </a:r>
          <a:r>
            <a:rPr kumimoji="1" lang="ja-JP" altLang="en-US" sz="1100" b="1">
              <a:solidFill>
                <a:schemeClr val="bg1"/>
              </a:solidFill>
            </a:rPr>
            <a:t>シミュレーションボタンを押下する。</a:t>
          </a:r>
        </a:p>
      </xdr:txBody>
    </xdr:sp>
    <xdr:clientData/>
  </xdr:twoCellAnchor>
  <xdr:twoCellAnchor>
    <xdr:from>
      <xdr:col>19</xdr:col>
      <xdr:colOff>0</xdr:colOff>
      <xdr:row>161</xdr:row>
      <xdr:rowOff>0</xdr:rowOff>
    </xdr:from>
    <xdr:to>
      <xdr:col>19</xdr:col>
      <xdr:colOff>333375</xdr:colOff>
      <xdr:row>167</xdr:row>
      <xdr:rowOff>0</xdr:rowOff>
    </xdr:to>
    <xdr:sp macro="" textlink="">
      <xdr:nvSpPr>
        <xdr:cNvPr id="25" name="正方形/長方形 24"/>
        <xdr:cNvSpPr/>
      </xdr:nvSpPr>
      <xdr:spPr>
        <a:xfrm>
          <a:off x="11572875" y="28003500"/>
          <a:ext cx="333375" cy="1028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20</xdr:col>
      <xdr:colOff>0</xdr:colOff>
      <xdr:row>160</xdr:row>
      <xdr:rowOff>171449</xdr:rowOff>
    </xdr:from>
    <xdr:to>
      <xdr:col>20</xdr:col>
      <xdr:colOff>333375</xdr:colOff>
      <xdr:row>170</xdr:row>
      <xdr:rowOff>0</xdr:rowOff>
    </xdr:to>
    <xdr:sp macro="" textlink="">
      <xdr:nvSpPr>
        <xdr:cNvPr id="26" name="正方形/長方形 25"/>
        <xdr:cNvSpPr/>
      </xdr:nvSpPr>
      <xdr:spPr>
        <a:xfrm>
          <a:off x="11915775" y="28003499"/>
          <a:ext cx="333375" cy="15430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166</xdr:row>
      <xdr:rowOff>161924</xdr:rowOff>
    </xdr:from>
    <xdr:to>
      <xdr:col>19</xdr:col>
      <xdr:colOff>333375</xdr:colOff>
      <xdr:row>167</xdr:row>
      <xdr:rowOff>171449</xdr:rowOff>
    </xdr:to>
    <xdr:sp macro="" textlink="">
      <xdr:nvSpPr>
        <xdr:cNvPr id="27" name="正方形/長方形 26"/>
        <xdr:cNvSpPr/>
      </xdr:nvSpPr>
      <xdr:spPr>
        <a:xfrm>
          <a:off x="11572875" y="29022674"/>
          <a:ext cx="333375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16</xdr:col>
      <xdr:colOff>723900</xdr:colOff>
      <xdr:row>158</xdr:row>
      <xdr:rowOff>133350</xdr:rowOff>
    </xdr:from>
    <xdr:to>
      <xdr:col>18</xdr:col>
      <xdr:colOff>38100</xdr:colOff>
      <xdr:row>161</xdr:row>
      <xdr:rowOff>0</xdr:rowOff>
    </xdr:to>
    <xdr:sp macro="" textlink="">
      <xdr:nvSpPr>
        <xdr:cNvPr id="28" name="四角形吹き出し 27"/>
        <xdr:cNvSpPr/>
      </xdr:nvSpPr>
      <xdr:spPr bwMode="auto">
        <a:xfrm>
          <a:off x="10848975" y="27622500"/>
          <a:ext cx="419100" cy="381000"/>
        </a:xfrm>
        <a:prstGeom prst="wedgeRectCallout">
          <a:avLst>
            <a:gd name="adj1" fmla="val 129047"/>
            <a:gd name="adj2" fmla="val 5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Ａ</a:t>
          </a:r>
        </a:p>
      </xdr:txBody>
    </xdr:sp>
    <xdr:clientData/>
  </xdr:twoCellAnchor>
  <xdr:twoCellAnchor>
    <xdr:from>
      <xdr:col>21</xdr:col>
      <xdr:colOff>304800</xdr:colOff>
      <xdr:row>162</xdr:row>
      <xdr:rowOff>104775</xdr:rowOff>
    </xdr:from>
    <xdr:to>
      <xdr:col>22</xdr:col>
      <xdr:colOff>247650</xdr:colOff>
      <xdr:row>164</xdr:row>
      <xdr:rowOff>142875</xdr:rowOff>
    </xdr:to>
    <xdr:sp macro="" textlink="">
      <xdr:nvSpPr>
        <xdr:cNvPr id="29" name="四角形吹き出し 28"/>
        <xdr:cNvSpPr/>
      </xdr:nvSpPr>
      <xdr:spPr bwMode="auto">
        <a:xfrm>
          <a:off x="12563475" y="28279725"/>
          <a:ext cx="419100" cy="381000"/>
        </a:xfrm>
        <a:prstGeom prst="wedgeRectCallout">
          <a:avLst>
            <a:gd name="adj1" fmla="val -136862"/>
            <a:gd name="adj2" fmla="val 6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Ｄ</a:t>
          </a:r>
        </a:p>
      </xdr:txBody>
    </xdr:sp>
    <xdr:clientData/>
  </xdr:twoCellAnchor>
  <xdr:twoCellAnchor>
    <xdr:from>
      <xdr:col>16</xdr:col>
      <xdr:colOff>704850</xdr:colOff>
      <xdr:row>165</xdr:row>
      <xdr:rowOff>9525</xdr:rowOff>
    </xdr:from>
    <xdr:to>
      <xdr:col>18</xdr:col>
      <xdr:colOff>19050</xdr:colOff>
      <xdr:row>167</xdr:row>
      <xdr:rowOff>47625</xdr:rowOff>
    </xdr:to>
    <xdr:sp macro="" textlink="">
      <xdr:nvSpPr>
        <xdr:cNvPr id="30" name="四角形吹き出し 29"/>
        <xdr:cNvSpPr/>
      </xdr:nvSpPr>
      <xdr:spPr bwMode="auto">
        <a:xfrm>
          <a:off x="10829925" y="28698825"/>
          <a:ext cx="419100" cy="381000"/>
        </a:xfrm>
        <a:prstGeom prst="wedgeRectCallout">
          <a:avLst>
            <a:gd name="adj1" fmla="val 135865"/>
            <a:gd name="adj2" fmla="val 618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Ｂ</a:t>
          </a:r>
        </a:p>
      </xdr:txBody>
    </xdr:sp>
    <xdr:clientData/>
  </xdr:twoCellAnchor>
  <xdr:twoCellAnchor>
    <xdr:from>
      <xdr:col>19</xdr:col>
      <xdr:colOff>0</xdr:colOff>
      <xdr:row>168</xdr:row>
      <xdr:rowOff>9525</xdr:rowOff>
    </xdr:from>
    <xdr:to>
      <xdr:col>19</xdr:col>
      <xdr:colOff>333375</xdr:colOff>
      <xdr:row>170</xdr:row>
      <xdr:rowOff>9525</xdr:rowOff>
    </xdr:to>
    <xdr:sp macro="" textlink="">
      <xdr:nvSpPr>
        <xdr:cNvPr id="31" name="正方形/長方形 30"/>
        <xdr:cNvSpPr/>
      </xdr:nvSpPr>
      <xdr:spPr>
        <a:xfrm>
          <a:off x="11572875" y="29213175"/>
          <a:ext cx="3333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369793</xdr:colOff>
      <xdr:row>14</xdr:row>
      <xdr:rowOff>100854</xdr:rowOff>
    </xdr:from>
    <xdr:to>
      <xdr:col>5</xdr:col>
      <xdr:colOff>302558</xdr:colOff>
      <xdr:row>16</xdr:row>
      <xdr:rowOff>123265</xdr:rowOff>
    </xdr:to>
    <xdr:sp macro="" textlink="">
      <xdr:nvSpPr>
        <xdr:cNvPr id="32" name="正方形/長方形 31"/>
        <xdr:cNvSpPr/>
      </xdr:nvSpPr>
      <xdr:spPr>
        <a:xfrm>
          <a:off x="693643" y="2853579"/>
          <a:ext cx="2180665" cy="365311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7</xdr:col>
      <xdr:colOff>67235</xdr:colOff>
      <xdr:row>69</xdr:row>
      <xdr:rowOff>33617</xdr:rowOff>
    </xdr:from>
    <xdr:to>
      <xdr:col>18</xdr:col>
      <xdr:colOff>44824</xdr:colOff>
      <xdr:row>76</xdr:row>
      <xdr:rowOff>56030</xdr:rowOff>
    </xdr:to>
    <xdr:sp macro="" textlink="">
      <xdr:nvSpPr>
        <xdr:cNvPr id="33" name="四角形吹き出し 32"/>
        <xdr:cNvSpPr/>
      </xdr:nvSpPr>
      <xdr:spPr bwMode="auto">
        <a:xfrm>
          <a:off x="4096310" y="12216092"/>
          <a:ext cx="7178489" cy="1222563"/>
        </a:xfrm>
        <a:prstGeom prst="wedgeRectCallout">
          <a:avLst>
            <a:gd name="adj1" fmla="val 61744"/>
            <a:gd name="adj2" fmla="val 93740"/>
          </a:avLst>
        </a:prstGeom>
        <a:solidFill>
          <a:srgbClr val="FF0000">
            <a:alpha val="90000"/>
          </a:srgbClr>
        </a:solidFill>
        <a:ln w="38100">
          <a:solidFill>
            <a:srgbClr val="00B050"/>
          </a:solidFill>
          <a:miter lim="800000"/>
          <a:headEnd/>
          <a:tailEnd/>
        </a:ln>
      </xdr:spPr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chemeClr val="bg1"/>
              </a:solidFill>
            </a:rPr>
            <a:t>生産性ＦＩＸシミュレーション画面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en-US" altLang="ja-JP" sz="1600" b="1">
              <a:solidFill>
                <a:schemeClr val="bg1"/>
              </a:solidFill>
            </a:rPr>
            <a:t>2013/09/16</a:t>
          </a:r>
          <a:r>
            <a:rPr kumimoji="1" lang="ja-JP" altLang="en-US" sz="1600" b="1">
              <a:solidFill>
                <a:schemeClr val="bg1"/>
              </a:solidFill>
            </a:rPr>
            <a:t>列のタイトル背景色が赤色になってしまう。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ja-JP" altLang="en-US" sz="1600" b="1">
              <a:solidFill>
                <a:schemeClr val="bg1"/>
              </a:solidFill>
            </a:rPr>
            <a:t>（本来は</a:t>
          </a:r>
          <a:r>
            <a:rPr kumimoji="1" lang="en-US" altLang="ja-JP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2013/07/15</a:t>
          </a:r>
          <a:r>
            <a:rPr kumimoji="1" lang="ja-JP" alt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列のタイトル背景色が赤色になるのが正しい）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126</xdr:row>
      <xdr:rowOff>0</xdr:rowOff>
    </xdr:from>
    <xdr:to>
      <xdr:col>22</xdr:col>
      <xdr:colOff>454555</xdr:colOff>
      <xdr:row>173</xdr:row>
      <xdr:rowOff>67492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118" y="20193000"/>
          <a:ext cx="12209525" cy="6914286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37</xdr:row>
      <xdr:rowOff>0</xdr:rowOff>
    </xdr:from>
    <xdr:to>
      <xdr:col>19</xdr:col>
      <xdr:colOff>333375</xdr:colOff>
      <xdr:row>43</xdr:row>
      <xdr:rowOff>0</xdr:rowOff>
    </xdr:to>
    <xdr:sp macro="" textlink="">
      <xdr:nvSpPr>
        <xdr:cNvPr id="5" name="正方形/長方形 4"/>
        <xdr:cNvSpPr/>
      </xdr:nvSpPr>
      <xdr:spPr>
        <a:xfrm>
          <a:off x="11572875" y="23050500"/>
          <a:ext cx="333375" cy="1028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20</xdr:col>
      <xdr:colOff>0</xdr:colOff>
      <xdr:row>36</xdr:row>
      <xdr:rowOff>171449</xdr:rowOff>
    </xdr:from>
    <xdr:to>
      <xdr:col>20</xdr:col>
      <xdr:colOff>333375</xdr:colOff>
      <xdr:row>46</xdr:row>
      <xdr:rowOff>0</xdr:rowOff>
    </xdr:to>
    <xdr:sp macro="" textlink="">
      <xdr:nvSpPr>
        <xdr:cNvPr id="6" name="正方形/長方形 5"/>
        <xdr:cNvSpPr/>
      </xdr:nvSpPr>
      <xdr:spPr>
        <a:xfrm>
          <a:off x="11915775" y="23050499"/>
          <a:ext cx="333375" cy="15430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42</xdr:row>
      <xdr:rowOff>161924</xdr:rowOff>
    </xdr:from>
    <xdr:to>
      <xdr:col>19</xdr:col>
      <xdr:colOff>333375</xdr:colOff>
      <xdr:row>43</xdr:row>
      <xdr:rowOff>171449</xdr:rowOff>
    </xdr:to>
    <xdr:sp macro="" textlink="">
      <xdr:nvSpPr>
        <xdr:cNvPr id="7" name="正方形/長方形 6"/>
        <xdr:cNvSpPr/>
      </xdr:nvSpPr>
      <xdr:spPr>
        <a:xfrm>
          <a:off x="11572875" y="24069674"/>
          <a:ext cx="333375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16</xdr:col>
      <xdr:colOff>723900</xdr:colOff>
      <xdr:row>34</xdr:row>
      <xdr:rowOff>133350</xdr:rowOff>
    </xdr:from>
    <xdr:to>
      <xdr:col>18</xdr:col>
      <xdr:colOff>38100</xdr:colOff>
      <xdr:row>37</xdr:row>
      <xdr:rowOff>0</xdr:rowOff>
    </xdr:to>
    <xdr:sp macro="" textlink="">
      <xdr:nvSpPr>
        <xdr:cNvPr id="8" name="四角形吹き出し 7"/>
        <xdr:cNvSpPr/>
      </xdr:nvSpPr>
      <xdr:spPr bwMode="auto">
        <a:xfrm>
          <a:off x="10848975" y="22669500"/>
          <a:ext cx="419100" cy="381000"/>
        </a:xfrm>
        <a:prstGeom prst="wedgeRectCallout">
          <a:avLst>
            <a:gd name="adj1" fmla="val 129047"/>
            <a:gd name="adj2" fmla="val 5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Ａ</a:t>
          </a:r>
        </a:p>
      </xdr:txBody>
    </xdr:sp>
    <xdr:clientData/>
  </xdr:twoCellAnchor>
  <xdr:twoCellAnchor>
    <xdr:from>
      <xdr:col>21</xdr:col>
      <xdr:colOff>304800</xdr:colOff>
      <xdr:row>38</xdr:row>
      <xdr:rowOff>104775</xdr:rowOff>
    </xdr:from>
    <xdr:to>
      <xdr:col>22</xdr:col>
      <xdr:colOff>247650</xdr:colOff>
      <xdr:row>40</xdr:row>
      <xdr:rowOff>142875</xdr:rowOff>
    </xdr:to>
    <xdr:sp macro="" textlink="">
      <xdr:nvSpPr>
        <xdr:cNvPr id="9" name="四角形吹き出し 8"/>
        <xdr:cNvSpPr/>
      </xdr:nvSpPr>
      <xdr:spPr bwMode="auto">
        <a:xfrm>
          <a:off x="12563475" y="23326725"/>
          <a:ext cx="419100" cy="381000"/>
        </a:xfrm>
        <a:prstGeom prst="wedgeRectCallout">
          <a:avLst>
            <a:gd name="adj1" fmla="val -136862"/>
            <a:gd name="adj2" fmla="val 6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Ｄ</a:t>
          </a:r>
        </a:p>
      </xdr:txBody>
    </xdr:sp>
    <xdr:clientData/>
  </xdr:twoCellAnchor>
  <xdr:twoCellAnchor>
    <xdr:from>
      <xdr:col>16</xdr:col>
      <xdr:colOff>704850</xdr:colOff>
      <xdr:row>41</xdr:row>
      <xdr:rowOff>9525</xdr:rowOff>
    </xdr:from>
    <xdr:to>
      <xdr:col>18</xdr:col>
      <xdr:colOff>19050</xdr:colOff>
      <xdr:row>43</xdr:row>
      <xdr:rowOff>47625</xdr:rowOff>
    </xdr:to>
    <xdr:sp macro="" textlink="">
      <xdr:nvSpPr>
        <xdr:cNvPr id="10" name="四角形吹き出し 9"/>
        <xdr:cNvSpPr/>
      </xdr:nvSpPr>
      <xdr:spPr bwMode="auto">
        <a:xfrm>
          <a:off x="10829925" y="23745825"/>
          <a:ext cx="419100" cy="381000"/>
        </a:xfrm>
        <a:prstGeom prst="wedgeRectCallout">
          <a:avLst>
            <a:gd name="adj1" fmla="val 135865"/>
            <a:gd name="adj2" fmla="val 618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Ｂ</a:t>
          </a:r>
        </a:p>
      </xdr:txBody>
    </xdr:sp>
    <xdr:clientData/>
  </xdr:twoCellAnchor>
  <xdr:twoCellAnchor>
    <xdr:from>
      <xdr:col>19</xdr:col>
      <xdr:colOff>0</xdr:colOff>
      <xdr:row>44</xdr:row>
      <xdr:rowOff>9525</xdr:rowOff>
    </xdr:from>
    <xdr:to>
      <xdr:col>19</xdr:col>
      <xdr:colOff>333375</xdr:colOff>
      <xdr:row>45</xdr:row>
      <xdr:rowOff>161925</xdr:rowOff>
    </xdr:to>
    <xdr:sp macro="" textlink="">
      <xdr:nvSpPr>
        <xdr:cNvPr id="11" name="正方形/長方形 10"/>
        <xdr:cNvSpPr/>
      </xdr:nvSpPr>
      <xdr:spPr>
        <a:xfrm>
          <a:off x="11572875" y="24260175"/>
          <a:ext cx="333375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17</xdr:col>
      <xdr:colOff>9525</xdr:colOff>
      <xdr:row>45</xdr:row>
      <xdr:rowOff>161926</xdr:rowOff>
    </xdr:from>
    <xdr:to>
      <xdr:col>18</xdr:col>
      <xdr:colOff>85725</xdr:colOff>
      <xdr:row>48</xdr:row>
      <xdr:rowOff>9526</xdr:rowOff>
    </xdr:to>
    <xdr:sp macro="" textlink="">
      <xdr:nvSpPr>
        <xdr:cNvPr id="12" name="四角形吹き出し 11"/>
        <xdr:cNvSpPr/>
      </xdr:nvSpPr>
      <xdr:spPr bwMode="auto">
        <a:xfrm>
          <a:off x="10896600" y="24584026"/>
          <a:ext cx="419100" cy="361950"/>
        </a:xfrm>
        <a:prstGeom prst="wedgeRectCallout">
          <a:avLst>
            <a:gd name="adj1" fmla="val 119956"/>
            <a:gd name="adj2" fmla="val -58114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Ｃ</a:t>
          </a:r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333375</xdr:colOff>
      <xdr:row>72</xdr:row>
      <xdr:rowOff>0</xdr:rowOff>
    </xdr:to>
    <xdr:sp macro="" textlink="">
      <xdr:nvSpPr>
        <xdr:cNvPr id="25" name="正方形/長方形 24"/>
        <xdr:cNvSpPr/>
      </xdr:nvSpPr>
      <xdr:spPr>
        <a:xfrm>
          <a:off x="11572875" y="28022550"/>
          <a:ext cx="333375" cy="1028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20</xdr:col>
      <xdr:colOff>0</xdr:colOff>
      <xdr:row>65</xdr:row>
      <xdr:rowOff>171449</xdr:rowOff>
    </xdr:from>
    <xdr:to>
      <xdr:col>20</xdr:col>
      <xdr:colOff>333375</xdr:colOff>
      <xdr:row>75</xdr:row>
      <xdr:rowOff>0</xdr:rowOff>
    </xdr:to>
    <xdr:sp macro="" textlink="">
      <xdr:nvSpPr>
        <xdr:cNvPr id="26" name="正方形/長方形 25"/>
        <xdr:cNvSpPr/>
      </xdr:nvSpPr>
      <xdr:spPr>
        <a:xfrm>
          <a:off x="11915775" y="28022549"/>
          <a:ext cx="333375" cy="15430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19</xdr:col>
      <xdr:colOff>0</xdr:colOff>
      <xdr:row>71</xdr:row>
      <xdr:rowOff>161924</xdr:rowOff>
    </xdr:from>
    <xdr:to>
      <xdr:col>19</xdr:col>
      <xdr:colOff>333375</xdr:colOff>
      <xdr:row>72</xdr:row>
      <xdr:rowOff>171449</xdr:rowOff>
    </xdr:to>
    <xdr:sp macro="" textlink="">
      <xdr:nvSpPr>
        <xdr:cNvPr id="27" name="正方形/長方形 26"/>
        <xdr:cNvSpPr/>
      </xdr:nvSpPr>
      <xdr:spPr>
        <a:xfrm>
          <a:off x="11572875" y="29041724"/>
          <a:ext cx="333375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16</xdr:col>
      <xdr:colOff>723900</xdr:colOff>
      <xdr:row>63</xdr:row>
      <xdr:rowOff>133350</xdr:rowOff>
    </xdr:from>
    <xdr:to>
      <xdr:col>18</xdr:col>
      <xdr:colOff>38100</xdr:colOff>
      <xdr:row>66</xdr:row>
      <xdr:rowOff>0</xdr:rowOff>
    </xdr:to>
    <xdr:sp macro="" textlink="">
      <xdr:nvSpPr>
        <xdr:cNvPr id="28" name="四角形吹き出し 27"/>
        <xdr:cNvSpPr/>
      </xdr:nvSpPr>
      <xdr:spPr bwMode="auto">
        <a:xfrm>
          <a:off x="10848975" y="27641550"/>
          <a:ext cx="419100" cy="381000"/>
        </a:xfrm>
        <a:prstGeom prst="wedgeRectCallout">
          <a:avLst>
            <a:gd name="adj1" fmla="val 129047"/>
            <a:gd name="adj2" fmla="val 5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Ａ</a:t>
          </a:r>
        </a:p>
      </xdr:txBody>
    </xdr:sp>
    <xdr:clientData/>
  </xdr:twoCellAnchor>
  <xdr:twoCellAnchor>
    <xdr:from>
      <xdr:col>21</xdr:col>
      <xdr:colOff>304800</xdr:colOff>
      <xdr:row>67</xdr:row>
      <xdr:rowOff>104775</xdr:rowOff>
    </xdr:from>
    <xdr:to>
      <xdr:col>22</xdr:col>
      <xdr:colOff>247650</xdr:colOff>
      <xdr:row>69</xdr:row>
      <xdr:rowOff>142875</xdr:rowOff>
    </xdr:to>
    <xdr:sp macro="" textlink="">
      <xdr:nvSpPr>
        <xdr:cNvPr id="29" name="四角形吹き出し 28"/>
        <xdr:cNvSpPr/>
      </xdr:nvSpPr>
      <xdr:spPr bwMode="auto">
        <a:xfrm>
          <a:off x="12563475" y="28298775"/>
          <a:ext cx="419100" cy="381000"/>
        </a:xfrm>
        <a:prstGeom prst="wedgeRectCallout">
          <a:avLst>
            <a:gd name="adj1" fmla="val -136862"/>
            <a:gd name="adj2" fmla="val 693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Ｄ</a:t>
          </a:r>
        </a:p>
      </xdr:txBody>
    </xdr:sp>
    <xdr:clientData/>
  </xdr:twoCellAnchor>
  <xdr:twoCellAnchor>
    <xdr:from>
      <xdr:col>16</xdr:col>
      <xdr:colOff>704850</xdr:colOff>
      <xdr:row>70</xdr:row>
      <xdr:rowOff>9525</xdr:rowOff>
    </xdr:from>
    <xdr:to>
      <xdr:col>18</xdr:col>
      <xdr:colOff>19050</xdr:colOff>
      <xdr:row>72</xdr:row>
      <xdr:rowOff>47625</xdr:rowOff>
    </xdr:to>
    <xdr:sp macro="" textlink="">
      <xdr:nvSpPr>
        <xdr:cNvPr id="30" name="四角形吹き出し 29"/>
        <xdr:cNvSpPr/>
      </xdr:nvSpPr>
      <xdr:spPr bwMode="auto">
        <a:xfrm>
          <a:off x="10829925" y="28717875"/>
          <a:ext cx="419100" cy="381000"/>
        </a:xfrm>
        <a:prstGeom prst="wedgeRectCallout">
          <a:avLst>
            <a:gd name="adj1" fmla="val 135865"/>
            <a:gd name="adj2" fmla="val 61886"/>
          </a:avLst>
        </a:prstGeom>
        <a:solidFill>
          <a:srgbClr val="0070C0">
            <a:alpha val="90000"/>
          </a:srgbClr>
        </a:solidFill>
        <a:ln w="9525">
          <a:solidFill>
            <a:srgbClr val="00008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Ｂ</a:t>
          </a:r>
        </a:p>
      </xdr:txBody>
    </xdr:sp>
    <xdr:clientData/>
  </xdr:twoCellAnchor>
  <xdr:twoCellAnchor>
    <xdr:from>
      <xdr:col>19</xdr:col>
      <xdr:colOff>0</xdr:colOff>
      <xdr:row>73</xdr:row>
      <xdr:rowOff>9525</xdr:rowOff>
    </xdr:from>
    <xdr:to>
      <xdr:col>19</xdr:col>
      <xdr:colOff>333375</xdr:colOff>
      <xdr:row>75</xdr:row>
      <xdr:rowOff>9525</xdr:rowOff>
    </xdr:to>
    <xdr:sp macro="" textlink="">
      <xdr:nvSpPr>
        <xdr:cNvPr id="31" name="正方形/長方形 30"/>
        <xdr:cNvSpPr/>
      </xdr:nvSpPr>
      <xdr:spPr>
        <a:xfrm>
          <a:off x="11572875" y="29232225"/>
          <a:ext cx="3333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23</xdr:col>
      <xdr:colOff>20321</xdr:colOff>
      <xdr:row>124</xdr:row>
      <xdr:rowOff>77016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118" y="13054853"/>
          <a:ext cx="12257144" cy="6923810"/>
        </a:xfrm>
        <a:prstGeom prst="rect">
          <a:avLst/>
        </a:prstGeom>
      </xdr:spPr>
    </xdr:pic>
    <xdr:clientData/>
  </xdr:twoCellAnchor>
  <xdr:twoCellAnchor>
    <xdr:from>
      <xdr:col>18</xdr:col>
      <xdr:colOff>123264</xdr:colOff>
      <xdr:row>84</xdr:row>
      <xdr:rowOff>56030</xdr:rowOff>
    </xdr:from>
    <xdr:to>
      <xdr:col>22</xdr:col>
      <xdr:colOff>100853</xdr:colOff>
      <xdr:row>87</xdr:row>
      <xdr:rowOff>1</xdr:rowOff>
    </xdr:to>
    <xdr:sp macro="" textlink="">
      <xdr:nvSpPr>
        <xdr:cNvPr id="35" name="正方形/長方形 34"/>
        <xdr:cNvSpPr/>
      </xdr:nvSpPr>
      <xdr:spPr>
        <a:xfrm>
          <a:off x="11340352" y="14130618"/>
          <a:ext cx="1501589" cy="381001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8</xdr:col>
      <xdr:colOff>717176</xdr:colOff>
      <xdr:row>74</xdr:row>
      <xdr:rowOff>89646</xdr:rowOff>
    </xdr:from>
    <xdr:to>
      <xdr:col>16</xdr:col>
      <xdr:colOff>224117</xdr:colOff>
      <xdr:row>82</xdr:row>
      <xdr:rowOff>123264</xdr:rowOff>
    </xdr:to>
    <xdr:sp macro="" textlink="">
      <xdr:nvSpPr>
        <xdr:cNvPr id="36" name="四角形吹き出し 35"/>
        <xdr:cNvSpPr/>
      </xdr:nvSpPr>
      <xdr:spPr bwMode="auto">
        <a:xfrm>
          <a:off x="5490882" y="12640234"/>
          <a:ext cx="4840941" cy="1266265"/>
        </a:xfrm>
        <a:prstGeom prst="wedgeRectCallout">
          <a:avLst>
            <a:gd name="adj1" fmla="val 70801"/>
            <a:gd name="adj2" fmla="val 84395"/>
          </a:avLst>
        </a:prstGeom>
        <a:solidFill>
          <a:srgbClr val="0070C0">
            <a:alpha val="90000"/>
          </a:srgbClr>
        </a:solidFill>
        <a:ln w="38100">
          <a:solidFill>
            <a:srgbClr val="00B050"/>
          </a:solidFill>
          <a:miter lim="800000"/>
          <a:headEnd/>
          <a:tailEnd/>
        </a:ln>
      </xdr:spPr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chemeClr val="bg1"/>
              </a:solidFill>
            </a:rPr>
            <a:t>ＳＩ案件について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ja-JP" altLang="en-US" sz="1600" b="1">
              <a:solidFill>
                <a:schemeClr val="bg1"/>
              </a:solidFill>
            </a:rPr>
            <a:t>期待する報告基準日は</a:t>
          </a:r>
          <a:r>
            <a:rPr kumimoji="1" lang="en-US" altLang="ja-JP" sz="1600" b="1">
              <a:solidFill>
                <a:schemeClr val="bg1"/>
              </a:solidFill>
            </a:rPr>
            <a:t>2013/07/15</a:t>
          </a:r>
          <a:r>
            <a:rPr kumimoji="1" lang="ja-JP" altLang="en-US" sz="1600" b="1">
              <a:solidFill>
                <a:schemeClr val="bg1"/>
              </a:solidFill>
            </a:rPr>
            <a:t>通りに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ja-JP" altLang="en-US" sz="1600" b="1">
              <a:solidFill>
                <a:schemeClr val="bg1"/>
              </a:solidFill>
            </a:rPr>
            <a:t>表示されている。</a:t>
          </a:r>
        </a:p>
      </xdr:txBody>
    </xdr:sp>
    <xdr:clientData/>
  </xdr:twoCellAnchor>
  <xdr:twoCellAnchor editAs="oneCell">
    <xdr:from>
      <xdr:col>3</xdr:col>
      <xdr:colOff>11206</xdr:colOff>
      <xdr:row>171</xdr:row>
      <xdr:rowOff>100853</xdr:rowOff>
    </xdr:from>
    <xdr:to>
      <xdr:col>23</xdr:col>
      <xdr:colOff>22003</xdr:colOff>
      <xdr:row>219</xdr:row>
      <xdr:rowOff>22668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324" y="26849294"/>
          <a:ext cx="12247620" cy="6914286"/>
        </a:xfrm>
        <a:prstGeom prst="rect">
          <a:avLst/>
        </a:prstGeom>
      </xdr:spPr>
    </xdr:pic>
    <xdr:clientData/>
  </xdr:twoCellAnchor>
  <xdr:twoCellAnchor>
    <xdr:from>
      <xdr:col>10</xdr:col>
      <xdr:colOff>291353</xdr:colOff>
      <xdr:row>156</xdr:row>
      <xdr:rowOff>101974</xdr:rowOff>
    </xdr:from>
    <xdr:to>
      <xdr:col>11</xdr:col>
      <xdr:colOff>475693</xdr:colOff>
      <xdr:row>159</xdr:row>
      <xdr:rowOff>56029</xdr:rowOff>
    </xdr:to>
    <xdr:sp macro="" textlink="">
      <xdr:nvSpPr>
        <xdr:cNvPr id="38" name="正方形/長方形 37"/>
        <xdr:cNvSpPr/>
      </xdr:nvSpPr>
      <xdr:spPr>
        <a:xfrm>
          <a:off x="6499412" y="24665268"/>
          <a:ext cx="957546" cy="391085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0</xdr:col>
      <xdr:colOff>56030</xdr:colOff>
      <xdr:row>141</xdr:row>
      <xdr:rowOff>134471</xdr:rowOff>
    </xdr:from>
    <xdr:to>
      <xdr:col>11</xdr:col>
      <xdr:colOff>246530</xdr:colOff>
      <xdr:row>150</xdr:row>
      <xdr:rowOff>22413</xdr:rowOff>
    </xdr:to>
    <xdr:sp macro="" textlink="">
      <xdr:nvSpPr>
        <xdr:cNvPr id="39" name="四角形吹き出し 38"/>
        <xdr:cNvSpPr/>
      </xdr:nvSpPr>
      <xdr:spPr bwMode="auto">
        <a:xfrm>
          <a:off x="56030" y="22512618"/>
          <a:ext cx="7171765" cy="1199030"/>
        </a:xfrm>
        <a:prstGeom prst="wedgeRectCallout">
          <a:avLst>
            <a:gd name="adj1" fmla="val 49556"/>
            <a:gd name="adj2" fmla="val 132058"/>
          </a:avLst>
        </a:prstGeom>
        <a:solidFill>
          <a:srgbClr val="0070C0">
            <a:alpha val="90000"/>
          </a:srgbClr>
        </a:solidFill>
        <a:ln w="38100">
          <a:solidFill>
            <a:srgbClr val="00B050"/>
          </a:solidFill>
          <a:miter lim="800000"/>
          <a:headEnd/>
          <a:tailEnd/>
        </a:ln>
      </xdr:spPr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chemeClr val="bg1"/>
              </a:solidFill>
            </a:rPr>
            <a:t>生産性ＦＩＸシミュレーション画面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ja-JP" alt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期待通り</a:t>
          </a:r>
          <a:r>
            <a:rPr kumimoji="1" lang="en-US" altLang="ja-JP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2013/07/15</a:t>
          </a:r>
          <a:r>
            <a:rPr kumimoji="1" lang="ja-JP" alt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列のタイトル背景色が赤色になっている。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818030</xdr:colOff>
      <xdr:row>202</xdr:row>
      <xdr:rowOff>78441</xdr:rowOff>
    </xdr:from>
    <xdr:to>
      <xdr:col>13</xdr:col>
      <xdr:colOff>150723</xdr:colOff>
      <xdr:row>205</xdr:row>
      <xdr:rowOff>32497</xdr:rowOff>
    </xdr:to>
    <xdr:sp macro="" textlink="">
      <xdr:nvSpPr>
        <xdr:cNvPr id="41" name="正方形/長方形 40"/>
        <xdr:cNvSpPr/>
      </xdr:nvSpPr>
      <xdr:spPr>
        <a:xfrm>
          <a:off x="7799295" y="31342853"/>
          <a:ext cx="957546" cy="391085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4</xdr:col>
      <xdr:colOff>582707</xdr:colOff>
      <xdr:row>184</xdr:row>
      <xdr:rowOff>11207</xdr:rowOff>
    </xdr:from>
    <xdr:to>
      <xdr:col>15</xdr:col>
      <xdr:colOff>201707</xdr:colOff>
      <xdr:row>192</xdr:row>
      <xdr:rowOff>44825</xdr:rowOff>
    </xdr:to>
    <xdr:sp macro="" textlink="">
      <xdr:nvSpPr>
        <xdr:cNvPr id="42" name="四角形吹き出し 41"/>
        <xdr:cNvSpPr/>
      </xdr:nvSpPr>
      <xdr:spPr bwMode="auto">
        <a:xfrm>
          <a:off x="2465295" y="28653442"/>
          <a:ext cx="7171765" cy="1199030"/>
        </a:xfrm>
        <a:prstGeom prst="wedgeRectCallout">
          <a:avLst>
            <a:gd name="adj1" fmla="val 46744"/>
            <a:gd name="adj2" fmla="val 20843"/>
          </a:avLst>
        </a:prstGeom>
        <a:solidFill>
          <a:srgbClr val="0070C0">
            <a:alpha val="90000"/>
          </a:srgbClr>
        </a:solidFill>
        <a:ln w="38100">
          <a:solidFill>
            <a:srgbClr val="00B050"/>
          </a:solidFill>
          <a:miter lim="800000"/>
          <a:headEnd/>
          <a:tailEnd/>
        </a:ln>
      </xdr:spPr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chemeClr val="bg1"/>
              </a:solidFill>
            </a:rPr>
            <a:t>納期ＦＩＸシミュレーション画面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en-US" altLang="ja-JP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GYM-096</a:t>
          </a:r>
          <a:r>
            <a:rPr kumimoji="1" lang="ja-JP" alt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の課題も発生せず、当画面に遷移する事ができる。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55</xdr:row>
      <xdr:rowOff>0</xdr:rowOff>
    </xdr:from>
    <xdr:to>
      <xdr:col>22</xdr:col>
      <xdr:colOff>25930</xdr:colOff>
      <xdr:row>102</xdr:row>
      <xdr:rowOff>67492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0297775"/>
          <a:ext cx="12198880" cy="67826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22</xdr:col>
      <xdr:colOff>67946</xdr:colOff>
      <xdr:row>53</xdr:row>
      <xdr:rowOff>77016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13296900"/>
          <a:ext cx="12240896" cy="6792141"/>
        </a:xfrm>
        <a:prstGeom prst="rect">
          <a:avLst/>
        </a:prstGeom>
      </xdr:spPr>
    </xdr:pic>
    <xdr:clientData/>
  </xdr:twoCellAnchor>
  <xdr:twoCellAnchor editAs="oneCell">
    <xdr:from>
      <xdr:col>3</xdr:col>
      <xdr:colOff>11206</xdr:colOff>
      <xdr:row>100</xdr:row>
      <xdr:rowOff>100853</xdr:rowOff>
    </xdr:from>
    <xdr:to>
      <xdr:col>22</xdr:col>
      <xdr:colOff>69628</xdr:colOff>
      <xdr:row>148</xdr:row>
      <xdr:rowOff>22668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806" y="26828003"/>
          <a:ext cx="12231372" cy="6779815"/>
        </a:xfrm>
        <a:prstGeom prst="rect">
          <a:avLst/>
        </a:prstGeom>
      </xdr:spPr>
    </xdr:pic>
    <xdr:clientData/>
  </xdr:twoCellAnchor>
  <xdr:twoCellAnchor>
    <xdr:from>
      <xdr:col>10</xdr:col>
      <xdr:colOff>291353</xdr:colOff>
      <xdr:row>85</xdr:row>
      <xdr:rowOff>101974</xdr:rowOff>
    </xdr:from>
    <xdr:to>
      <xdr:col>11</xdr:col>
      <xdr:colOff>475693</xdr:colOff>
      <xdr:row>88</xdr:row>
      <xdr:rowOff>56029</xdr:rowOff>
    </xdr:to>
    <xdr:sp macro="" textlink="">
      <xdr:nvSpPr>
        <xdr:cNvPr id="22" name="正方形/長方形 21"/>
        <xdr:cNvSpPr/>
      </xdr:nvSpPr>
      <xdr:spPr>
        <a:xfrm>
          <a:off x="6511178" y="24685999"/>
          <a:ext cx="955865" cy="382680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0</xdr:col>
      <xdr:colOff>56030</xdr:colOff>
      <xdr:row>70</xdr:row>
      <xdr:rowOff>134471</xdr:rowOff>
    </xdr:from>
    <xdr:to>
      <xdr:col>11</xdr:col>
      <xdr:colOff>246530</xdr:colOff>
      <xdr:row>79</xdr:row>
      <xdr:rowOff>22413</xdr:rowOff>
    </xdr:to>
    <xdr:sp macro="" textlink="">
      <xdr:nvSpPr>
        <xdr:cNvPr id="23" name="四角形吹き出し 22"/>
        <xdr:cNvSpPr/>
      </xdr:nvSpPr>
      <xdr:spPr bwMode="auto">
        <a:xfrm>
          <a:off x="56030" y="22575371"/>
          <a:ext cx="7181850" cy="1173817"/>
        </a:xfrm>
        <a:prstGeom prst="wedgeRectCallout">
          <a:avLst>
            <a:gd name="adj1" fmla="val 49556"/>
            <a:gd name="adj2" fmla="val 132058"/>
          </a:avLst>
        </a:prstGeom>
        <a:solidFill>
          <a:srgbClr val="0070C0">
            <a:alpha val="90000"/>
          </a:srgbClr>
        </a:solidFill>
        <a:ln w="38100">
          <a:solidFill>
            <a:srgbClr val="00B050"/>
          </a:solidFill>
          <a:miter lim="800000"/>
          <a:headEnd/>
          <a:tailEnd/>
        </a:ln>
      </xdr:spPr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chemeClr val="bg1"/>
              </a:solidFill>
            </a:rPr>
            <a:t>生産性ＦＩＸシミュレーション画面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ja-JP" alt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期待通り</a:t>
          </a:r>
          <a:r>
            <a:rPr kumimoji="1" lang="en-US" altLang="ja-JP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2013/07/15</a:t>
          </a:r>
          <a:r>
            <a:rPr kumimoji="1" lang="ja-JP" alt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列のタイトル背景色が赤色になっている。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818030</xdr:colOff>
      <xdr:row>131</xdr:row>
      <xdr:rowOff>78441</xdr:rowOff>
    </xdr:from>
    <xdr:to>
      <xdr:col>13</xdr:col>
      <xdr:colOff>150723</xdr:colOff>
      <xdr:row>134</xdr:row>
      <xdr:rowOff>32497</xdr:rowOff>
    </xdr:to>
    <xdr:sp macro="" textlink="">
      <xdr:nvSpPr>
        <xdr:cNvPr id="24" name="正方形/長方形 23"/>
        <xdr:cNvSpPr/>
      </xdr:nvSpPr>
      <xdr:spPr>
        <a:xfrm>
          <a:off x="7809380" y="31234716"/>
          <a:ext cx="961468" cy="382681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4</xdr:col>
      <xdr:colOff>582707</xdr:colOff>
      <xdr:row>113</xdr:row>
      <xdr:rowOff>11207</xdr:rowOff>
    </xdr:from>
    <xdr:to>
      <xdr:col>15</xdr:col>
      <xdr:colOff>201707</xdr:colOff>
      <xdr:row>121</xdr:row>
      <xdr:rowOff>44825</xdr:rowOff>
    </xdr:to>
    <xdr:sp macro="" textlink="">
      <xdr:nvSpPr>
        <xdr:cNvPr id="25" name="四角形吹き出し 24"/>
        <xdr:cNvSpPr/>
      </xdr:nvSpPr>
      <xdr:spPr bwMode="auto">
        <a:xfrm>
          <a:off x="2468657" y="28595732"/>
          <a:ext cx="7191375" cy="1176618"/>
        </a:xfrm>
        <a:prstGeom prst="wedgeRectCallout">
          <a:avLst>
            <a:gd name="adj1" fmla="val 46744"/>
            <a:gd name="adj2" fmla="val 20843"/>
          </a:avLst>
        </a:prstGeom>
        <a:solidFill>
          <a:srgbClr val="0070C0">
            <a:alpha val="90000"/>
          </a:srgbClr>
        </a:solidFill>
        <a:ln w="38100">
          <a:solidFill>
            <a:srgbClr val="00B050"/>
          </a:solidFill>
          <a:miter lim="800000"/>
          <a:headEnd/>
          <a:tailEnd/>
        </a:ln>
      </xdr:spPr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chemeClr val="bg1"/>
              </a:solidFill>
            </a:rPr>
            <a:t>納期ＦＩＸシミュレーション画面</a:t>
          </a:r>
          <a:endParaRPr kumimoji="1" lang="en-US" altLang="ja-JP" sz="1600" b="1">
            <a:solidFill>
              <a:schemeClr val="bg1"/>
            </a:solidFill>
          </a:endParaRPr>
        </a:p>
        <a:p>
          <a:pPr algn="l"/>
          <a:r>
            <a:rPr kumimoji="1" lang="en-US" altLang="ja-JP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GYM-096</a:t>
          </a:r>
          <a:r>
            <a:rPr kumimoji="1" lang="ja-JP" alt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の課題も発生せず、当画面に遷移する事ができる。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2"/>
  <sheetViews>
    <sheetView tabSelected="1" zoomScale="80" zoomScaleNormal="80" workbookViewId="0"/>
  </sheetViews>
  <sheetFormatPr defaultRowHeight="11.25" x14ac:dyDescent="0.15"/>
  <cols>
    <col min="1" max="1" width="4.25" style="15" bestFit="1" customWidth="1"/>
    <col min="2" max="2" width="4.875" style="15" customWidth="1"/>
    <col min="3" max="3" width="3.875" style="11" customWidth="1"/>
    <col min="4" max="4" width="11.75" style="11" customWidth="1"/>
    <col min="5" max="5" width="9" style="11"/>
    <col min="6" max="6" width="9.375" style="11" bestFit="1" customWidth="1"/>
    <col min="7" max="7" width="9.75" style="11" bestFit="1" customWidth="1"/>
    <col min="8" max="8" width="9.875" style="11" bestFit="1" customWidth="1"/>
    <col min="9" max="9" width="10.5" style="11" customWidth="1"/>
    <col min="10" max="10" width="8.375" style="11" customWidth="1"/>
    <col min="11" max="11" width="10.125" style="11" bestFit="1" customWidth="1"/>
    <col min="12" max="12" width="12.5" style="11" customWidth="1"/>
    <col min="13" max="13" width="8.875" style="11" customWidth="1"/>
    <col min="14" max="15" width="5.5" style="11" bestFit="1" customWidth="1"/>
    <col min="16" max="16" width="8.75" style="11" bestFit="1" customWidth="1"/>
    <col min="17" max="17" width="10" style="11" customWidth="1"/>
    <col min="18" max="21" width="4.5" style="11" bestFit="1" customWidth="1"/>
    <col min="22" max="23" width="6.25" style="11" bestFit="1" customWidth="1"/>
    <col min="24" max="24" width="5.5" style="11" bestFit="1" customWidth="1"/>
    <col min="25" max="26" width="3.75" style="11" bestFit="1" customWidth="1"/>
    <col min="27" max="27" width="8.25" style="11" bestFit="1" customWidth="1"/>
    <col min="28" max="30" width="7.5" style="11" bestFit="1" customWidth="1"/>
    <col min="31" max="31" width="8.125" style="11" bestFit="1" customWidth="1"/>
    <col min="32" max="32" width="8" style="11" bestFit="1" customWidth="1"/>
    <col min="33" max="33" width="8.25" style="11" bestFit="1" customWidth="1"/>
    <col min="34" max="35" width="7.375" style="11" bestFit="1" customWidth="1"/>
    <col min="36" max="36" width="8.125" style="11" bestFit="1" customWidth="1"/>
    <col min="37" max="37" width="8.875" style="11" bestFit="1" customWidth="1"/>
    <col min="38" max="38" width="8.75" style="11" bestFit="1" customWidth="1"/>
    <col min="39" max="39" width="9" style="11" bestFit="1" customWidth="1"/>
    <col min="40" max="40" width="8.125" style="11" bestFit="1" customWidth="1"/>
    <col min="41" max="41" width="6.625" style="11" bestFit="1" customWidth="1"/>
    <col min="42" max="42" width="11.75" style="11" bestFit="1" customWidth="1"/>
    <col min="43" max="43" width="9" style="11" bestFit="1" customWidth="1"/>
    <col min="44" max="44" width="6.625" style="11" bestFit="1" customWidth="1"/>
    <col min="45" max="45" width="9" style="11" bestFit="1" customWidth="1"/>
    <col min="46" max="46" width="8.75" style="11" bestFit="1" customWidth="1"/>
    <col min="47" max="48" width="9" style="11" bestFit="1" customWidth="1"/>
    <col min="49" max="49" width="8.875" style="11" bestFit="1" customWidth="1"/>
    <col min="50" max="50" width="9" style="11" bestFit="1" customWidth="1"/>
    <col min="51" max="51" width="6.25" style="11" bestFit="1" customWidth="1"/>
    <col min="52" max="256" width="9" style="11"/>
    <col min="257" max="257" width="4.25" style="11" bestFit="1" customWidth="1"/>
    <col min="258" max="258" width="4.875" style="11" customWidth="1"/>
    <col min="259" max="259" width="3.875" style="11" customWidth="1"/>
    <col min="260" max="260" width="11.75" style="11" customWidth="1"/>
    <col min="261" max="261" width="9" style="11"/>
    <col min="262" max="262" width="9.375" style="11" bestFit="1" customWidth="1"/>
    <col min="263" max="263" width="9.75" style="11" bestFit="1" customWidth="1"/>
    <col min="264" max="264" width="9.875" style="11" bestFit="1" customWidth="1"/>
    <col min="265" max="265" width="10.5" style="11" customWidth="1"/>
    <col min="266" max="266" width="8.375" style="11" customWidth="1"/>
    <col min="267" max="267" width="10.125" style="11" bestFit="1" customWidth="1"/>
    <col min="268" max="268" width="12.5" style="11" customWidth="1"/>
    <col min="269" max="269" width="8.875" style="11" customWidth="1"/>
    <col min="270" max="271" width="5.5" style="11" bestFit="1" customWidth="1"/>
    <col min="272" max="272" width="8.75" style="11" bestFit="1" customWidth="1"/>
    <col min="273" max="273" width="10" style="11" customWidth="1"/>
    <col min="274" max="277" width="4.5" style="11" bestFit="1" customWidth="1"/>
    <col min="278" max="279" width="6.25" style="11" bestFit="1" customWidth="1"/>
    <col min="280" max="280" width="5.5" style="11" bestFit="1" customWidth="1"/>
    <col min="281" max="282" width="3.75" style="11" bestFit="1" customWidth="1"/>
    <col min="283" max="283" width="8.25" style="11" bestFit="1" customWidth="1"/>
    <col min="284" max="286" width="7.5" style="11" bestFit="1" customWidth="1"/>
    <col min="287" max="287" width="8.125" style="11" bestFit="1" customWidth="1"/>
    <col min="288" max="288" width="8" style="11" bestFit="1" customWidth="1"/>
    <col min="289" max="289" width="8.25" style="11" bestFit="1" customWidth="1"/>
    <col min="290" max="291" width="7.375" style="11" bestFit="1" customWidth="1"/>
    <col min="292" max="292" width="8.125" style="11" bestFit="1" customWidth="1"/>
    <col min="293" max="293" width="8.875" style="11" bestFit="1" customWidth="1"/>
    <col min="294" max="294" width="8.75" style="11" bestFit="1" customWidth="1"/>
    <col min="295" max="295" width="9" style="11" bestFit="1" customWidth="1"/>
    <col min="296" max="296" width="8.125" style="11" bestFit="1" customWidth="1"/>
    <col min="297" max="297" width="6.625" style="11" bestFit="1" customWidth="1"/>
    <col min="298" max="298" width="11.75" style="11" bestFit="1" customWidth="1"/>
    <col min="299" max="299" width="9" style="11" bestFit="1" customWidth="1"/>
    <col min="300" max="300" width="6.625" style="11" bestFit="1" customWidth="1"/>
    <col min="301" max="301" width="9" style="11" bestFit="1" customWidth="1"/>
    <col min="302" max="302" width="8.75" style="11" bestFit="1" customWidth="1"/>
    <col min="303" max="304" width="9" style="11" bestFit="1" customWidth="1"/>
    <col min="305" max="305" width="8.875" style="11" bestFit="1" customWidth="1"/>
    <col min="306" max="306" width="9" style="11" bestFit="1" customWidth="1"/>
    <col min="307" max="307" width="6.25" style="11" bestFit="1" customWidth="1"/>
    <col min="308" max="512" width="9" style="11"/>
    <col min="513" max="513" width="4.25" style="11" bestFit="1" customWidth="1"/>
    <col min="514" max="514" width="4.875" style="11" customWidth="1"/>
    <col min="515" max="515" width="3.875" style="11" customWidth="1"/>
    <col min="516" max="516" width="11.75" style="11" customWidth="1"/>
    <col min="517" max="517" width="9" style="11"/>
    <col min="518" max="518" width="9.375" style="11" bestFit="1" customWidth="1"/>
    <col min="519" max="519" width="9.75" style="11" bestFit="1" customWidth="1"/>
    <col min="520" max="520" width="9.875" style="11" bestFit="1" customWidth="1"/>
    <col min="521" max="521" width="10.5" style="11" customWidth="1"/>
    <col min="522" max="522" width="8.375" style="11" customWidth="1"/>
    <col min="523" max="523" width="10.125" style="11" bestFit="1" customWidth="1"/>
    <col min="524" max="524" width="12.5" style="11" customWidth="1"/>
    <col min="525" max="525" width="8.875" style="11" customWidth="1"/>
    <col min="526" max="527" width="5.5" style="11" bestFit="1" customWidth="1"/>
    <col min="528" max="528" width="8.75" style="11" bestFit="1" customWidth="1"/>
    <col min="529" max="529" width="10" style="11" customWidth="1"/>
    <col min="530" max="533" width="4.5" style="11" bestFit="1" customWidth="1"/>
    <col min="534" max="535" width="6.25" style="11" bestFit="1" customWidth="1"/>
    <col min="536" max="536" width="5.5" style="11" bestFit="1" customWidth="1"/>
    <col min="537" max="538" width="3.75" style="11" bestFit="1" customWidth="1"/>
    <col min="539" max="539" width="8.25" style="11" bestFit="1" customWidth="1"/>
    <col min="540" max="542" width="7.5" style="11" bestFit="1" customWidth="1"/>
    <col min="543" max="543" width="8.125" style="11" bestFit="1" customWidth="1"/>
    <col min="544" max="544" width="8" style="11" bestFit="1" customWidth="1"/>
    <col min="545" max="545" width="8.25" style="11" bestFit="1" customWidth="1"/>
    <col min="546" max="547" width="7.375" style="11" bestFit="1" customWidth="1"/>
    <col min="548" max="548" width="8.125" style="11" bestFit="1" customWidth="1"/>
    <col min="549" max="549" width="8.875" style="11" bestFit="1" customWidth="1"/>
    <col min="550" max="550" width="8.75" style="11" bestFit="1" customWidth="1"/>
    <col min="551" max="551" width="9" style="11" bestFit="1" customWidth="1"/>
    <col min="552" max="552" width="8.125" style="11" bestFit="1" customWidth="1"/>
    <col min="553" max="553" width="6.625" style="11" bestFit="1" customWidth="1"/>
    <col min="554" max="554" width="11.75" style="11" bestFit="1" customWidth="1"/>
    <col min="555" max="555" width="9" style="11" bestFit="1" customWidth="1"/>
    <col min="556" max="556" width="6.625" style="11" bestFit="1" customWidth="1"/>
    <col min="557" max="557" width="9" style="11" bestFit="1" customWidth="1"/>
    <col min="558" max="558" width="8.75" style="11" bestFit="1" customWidth="1"/>
    <col min="559" max="560" width="9" style="11" bestFit="1" customWidth="1"/>
    <col min="561" max="561" width="8.875" style="11" bestFit="1" customWidth="1"/>
    <col min="562" max="562" width="9" style="11" bestFit="1" customWidth="1"/>
    <col min="563" max="563" width="6.25" style="11" bestFit="1" customWidth="1"/>
    <col min="564" max="768" width="9" style="11"/>
    <col min="769" max="769" width="4.25" style="11" bestFit="1" customWidth="1"/>
    <col min="770" max="770" width="4.875" style="11" customWidth="1"/>
    <col min="771" max="771" width="3.875" style="11" customWidth="1"/>
    <col min="772" max="772" width="11.75" style="11" customWidth="1"/>
    <col min="773" max="773" width="9" style="11"/>
    <col min="774" max="774" width="9.375" style="11" bestFit="1" customWidth="1"/>
    <col min="775" max="775" width="9.75" style="11" bestFit="1" customWidth="1"/>
    <col min="776" max="776" width="9.875" style="11" bestFit="1" customWidth="1"/>
    <col min="777" max="777" width="10.5" style="11" customWidth="1"/>
    <col min="778" max="778" width="8.375" style="11" customWidth="1"/>
    <col min="779" max="779" width="10.125" style="11" bestFit="1" customWidth="1"/>
    <col min="780" max="780" width="12.5" style="11" customWidth="1"/>
    <col min="781" max="781" width="8.875" style="11" customWidth="1"/>
    <col min="782" max="783" width="5.5" style="11" bestFit="1" customWidth="1"/>
    <col min="784" max="784" width="8.75" style="11" bestFit="1" customWidth="1"/>
    <col min="785" max="785" width="10" style="11" customWidth="1"/>
    <col min="786" max="789" width="4.5" style="11" bestFit="1" customWidth="1"/>
    <col min="790" max="791" width="6.25" style="11" bestFit="1" customWidth="1"/>
    <col min="792" max="792" width="5.5" style="11" bestFit="1" customWidth="1"/>
    <col min="793" max="794" width="3.75" style="11" bestFit="1" customWidth="1"/>
    <col min="795" max="795" width="8.25" style="11" bestFit="1" customWidth="1"/>
    <col min="796" max="798" width="7.5" style="11" bestFit="1" customWidth="1"/>
    <col min="799" max="799" width="8.125" style="11" bestFit="1" customWidth="1"/>
    <col min="800" max="800" width="8" style="11" bestFit="1" customWidth="1"/>
    <col min="801" max="801" width="8.25" style="11" bestFit="1" customWidth="1"/>
    <col min="802" max="803" width="7.375" style="11" bestFit="1" customWidth="1"/>
    <col min="804" max="804" width="8.125" style="11" bestFit="1" customWidth="1"/>
    <col min="805" max="805" width="8.875" style="11" bestFit="1" customWidth="1"/>
    <col min="806" max="806" width="8.75" style="11" bestFit="1" customWidth="1"/>
    <col min="807" max="807" width="9" style="11" bestFit="1" customWidth="1"/>
    <col min="808" max="808" width="8.125" style="11" bestFit="1" customWidth="1"/>
    <col min="809" max="809" width="6.625" style="11" bestFit="1" customWidth="1"/>
    <col min="810" max="810" width="11.75" style="11" bestFit="1" customWidth="1"/>
    <col min="811" max="811" width="9" style="11" bestFit="1" customWidth="1"/>
    <col min="812" max="812" width="6.625" style="11" bestFit="1" customWidth="1"/>
    <col min="813" max="813" width="9" style="11" bestFit="1" customWidth="1"/>
    <col min="814" max="814" width="8.75" style="11" bestFit="1" customWidth="1"/>
    <col min="815" max="816" width="9" style="11" bestFit="1" customWidth="1"/>
    <col min="817" max="817" width="8.875" style="11" bestFit="1" customWidth="1"/>
    <col min="818" max="818" width="9" style="11" bestFit="1" customWidth="1"/>
    <col min="819" max="819" width="6.25" style="11" bestFit="1" customWidth="1"/>
    <col min="820" max="1024" width="9" style="11"/>
    <col min="1025" max="1025" width="4.25" style="11" bestFit="1" customWidth="1"/>
    <col min="1026" max="1026" width="4.875" style="11" customWidth="1"/>
    <col min="1027" max="1027" width="3.875" style="11" customWidth="1"/>
    <col min="1028" max="1028" width="11.75" style="11" customWidth="1"/>
    <col min="1029" max="1029" width="9" style="11"/>
    <col min="1030" max="1030" width="9.375" style="11" bestFit="1" customWidth="1"/>
    <col min="1031" max="1031" width="9.75" style="11" bestFit="1" customWidth="1"/>
    <col min="1032" max="1032" width="9.875" style="11" bestFit="1" customWidth="1"/>
    <col min="1033" max="1033" width="10.5" style="11" customWidth="1"/>
    <col min="1034" max="1034" width="8.375" style="11" customWidth="1"/>
    <col min="1035" max="1035" width="10.125" style="11" bestFit="1" customWidth="1"/>
    <col min="1036" max="1036" width="12.5" style="11" customWidth="1"/>
    <col min="1037" max="1037" width="8.875" style="11" customWidth="1"/>
    <col min="1038" max="1039" width="5.5" style="11" bestFit="1" customWidth="1"/>
    <col min="1040" max="1040" width="8.75" style="11" bestFit="1" customWidth="1"/>
    <col min="1041" max="1041" width="10" style="11" customWidth="1"/>
    <col min="1042" max="1045" width="4.5" style="11" bestFit="1" customWidth="1"/>
    <col min="1046" max="1047" width="6.25" style="11" bestFit="1" customWidth="1"/>
    <col min="1048" max="1048" width="5.5" style="11" bestFit="1" customWidth="1"/>
    <col min="1049" max="1050" width="3.75" style="11" bestFit="1" customWidth="1"/>
    <col min="1051" max="1051" width="8.25" style="11" bestFit="1" customWidth="1"/>
    <col min="1052" max="1054" width="7.5" style="11" bestFit="1" customWidth="1"/>
    <col min="1055" max="1055" width="8.125" style="11" bestFit="1" customWidth="1"/>
    <col min="1056" max="1056" width="8" style="11" bestFit="1" customWidth="1"/>
    <col min="1057" max="1057" width="8.25" style="11" bestFit="1" customWidth="1"/>
    <col min="1058" max="1059" width="7.375" style="11" bestFit="1" customWidth="1"/>
    <col min="1060" max="1060" width="8.125" style="11" bestFit="1" customWidth="1"/>
    <col min="1061" max="1061" width="8.875" style="11" bestFit="1" customWidth="1"/>
    <col min="1062" max="1062" width="8.75" style="11" bestFit="1" customWidth="1"/>
    <col min="1063" max="1063" width="9" style="11" bestFit="1" customWidth="1"/>
    <col min="1064" max="1064" width="8.125" style="11" bestFit="1" customWidth="1"/>
    <col min="1065" max="1065" width="6.625" style="11" bestFit="1" customWidth="1"/>
    <col min="1066" max="1066" width="11.75" style="11" bestFit="1" customWidth="1"/>
    <col min="1067" max="1067" width="9" style="11" bestFit="1" customWidth="1"/>
    <col min="1068" max="1068" width="6.625" style="11" bestFit="1" customWidth="1"/>
    <col min="1069" max="1069" width="9" style="11" bestFit="1" customWidth="1"/>
    <col min="1070" max="1070" width="8.75" style="11" bestFit="1" customWidth="1"/>
    <col min="1071" max="1072" width="9" style="11" bestFit="1" customWidth="1"/>
    <col min="1073" max="1073" width="8.875" style="11" bestFit="1" customWidth="1"/>
    <col min="1074" max="1074" width="9" style="11" bestFit="1" customWidth="1"/>
    <col min="1075" max="1075" width="6.25" style="11" bestFit="1" customWidth="1"/>
    <col min="1076" max="1280" width="9" style="11"/>
    <col min="1281" max="1281" width="4.25" style="11" bestFit="1" customWidth="1"/>
    <col min="1282" max="1282" width="4.875" style="11" customWidth="1"/>
    <col min="1283" max="1283" width="3.875" style="11" customWidth="1"/>
    <col min="1284" max="1284" width="11.75" style="11" customWidth="1"/>
    <col min="1285" max="1285" width="9" style="11"/>
    <col min="1286" max="1286" width="9.375" style="11" bestFit="1" customWidth="1"/>
    <col min="1287" max="1287" width="9.75" style="11" bestFit="1" customWidth="1"/>
    <col min="1288" max="1288" width="9.875" style="11" bestFit="1" customWidth="1"/>
    <col min="1289" max="1289" width="10.5" style="11" customWidth="1"/>
    <col min="1290" max="1290" width="8.375" style="11" customWidth="1"/>
    <col min="1291" max="1291" width="10.125" style="11" bestFit="1" customWidth="1"/>
    <col min="1292" max="1292" width="12.5" style="11" customWidth="1"/>
    <col min="1293" max="1293" width="8.875" style="11" customWidth="1"/>
    <col min="1294" max="1295" width="5.5" style="11" bestFit="1" customWidth="1"/>
    <col min="1296" max="1296" width="8.75" style="11" bestFit="1" customWidth="1"/>
    <col min="1297" max="1297" width="10" style="11" customWidth="1"/>
    <col min="1298" max="1301" width="4.5" style="11" bestFit="1" customWidth="1"/>
    <col min="1302" max="1303" width="6.25" style="11" bestFit="1" customWidth="1"/>
    <col min="1304" max="1304" width="5.5" style="11" bestFit="1" customWidth="1"/>
    <col min="1305" max="1306" width="3.75" style="11" bestFit="1" customWidth="1"/>
    <col min="1307" max="1307" width="8.25" style="11" bestFit="1" customWidth="1"/>
    <col min="1308" max="1310" width="7.5" style="11" bestFit="1" customWidth="1"/>
    <col min="1311" max="1311" width="8.125" style="11" bestFit="1" customWidth="1"/>
    <col min="1312" max="1312" width="8" style="11" bestFit="1" customWidth="1"/>
    <col min="1313" max="1313" width="8.25" style="11" bestFit="1" customWidth="1"/>
    <col min="1314" max="1315" width="7.375" style="11" bestFit="1" customWidth="1"/>
    <col min="1316" max="1316" width="8.125" style="11" bestFit="1" customWidth="1"/>
    <col min="1317" max="1317" width="8.875" style="11" bestFit="1" customWidth="1"/>
    <col min="1318" max="1318" width="8.75" style="11" bestFit="1" customWidth="1"/>
    <col min="1319" max="1319" width="9" style="11" bestFit="1" customWidth="1"/>
    <col min="1320" max="1320" width="8.125" style="11" bestFit="1" customWidth="1"/>
    <col min="1321" max="1321" width="6.625" style="11" bestFit="1" customWidth="1"/>
    <col min="1322" max="1322" width="11.75" style="11" bestFit="1" customWidth="1"/>
    <col min="1323" max="1323" width="9" style="11" bestFit="1" customWidth="1"/>
    <col min="1324" max="1324" width="6.625" style="11" bestFit="1" customWidth="1"/>
    <col min="1325" max="1325" width="9" style="11" bestFit="1" customWidth="1"/>
    <col min="1326" max="1326" width="8.75" style="11" bestFit="1" customWidth="1"/>
    <col min="1327" max="1328" width="9" style="11" bestFit="1" customWidth="1"/>
    <col min="1329" max="1329" width="8.875" style="11" bestFit="1" customWidth="1"/>
    <col min="1330" max="1330" width="9" style="11" bestFit="1" customWidth="1"/>
    <col min="1331" max="1331" width="6.25" style="11" bestFit="1" customWidth="1"/>
    <col min="1332" max="1536" width="9" style="11"/>
    <col min="1537" max="1537" width="4.25" style="11" bestFit="1" customWidth="1"/>
    <col min="1538" max="1538" width="4.875" style="11" customWidth="1"/>
    <col min="1539" max="1539" width="3.875" style="11" customWidth="1"/>
    <col min="1540" max="1540" width="11.75" style="11" customWidth="1"/>
    <col min="1541" max="1541" width="9" style="11"/>
    <col min="1542" max="1542" width="9.375" style="11" bestFit="1" customWidth="1"/>
    <col min="1543" max="1543" width="9.75" style="11" bestFit="1" customWidth="1"/>
    <col min="1544" max="1544" width="9.875" style="11" bestFit="1" customWidth="1"/>
    <col min="1545" max="1545" width="10.5" style="11" customWidth="1"/>
    <col min="1546" max="1546" width="8.375" style="11" customWidth="1"/>
    <col min="1547" max="1547" width="10.125" style="11" bestFit="1" customWidth="1"/>
    <col min="1548" max="1548" width="12.5" style="11" customWidth="1"/>
    <col min="1549" max="1549" width="8.875" style="11" customWidth="1"/>
    <col min="1550" max="1551" width="5.5" style="11" bestFit="1" customWidth="1"/>
    <col min="1552" max="1552" width="8.75" style="11" bestFit="1" customWidth="1"/>
    <col min="1553" max="1553" width="10" style="11" customWidth="1"/>
    <col min="1554" max="1557" width="4.5" style="11" bestFit="1" customWidth="1"/>
    <col min="1558" max="1559" width="6.25" style="11" bestFit="1" customWidth="1"/>
    <col min="1560" max="1560" width="5.5" style="11" bestFit="1" customWidth="1"/>
    <col min="1561" max="1562" width="3.75" style="11" bestFit="1" customWidth="1"/>
    <col min="1563" max="1563" width="8.25" style="11" bestFit="1" customWidth="1"/>
    <col min="1564" max="1566" width="7.5" style="11" bestFit="1" customWidth="1"/>
    <col min="1567" max="1567" width="8.125" style="11" bestFit="1" customWidth="1"/>
    <col min="1568" max="1568" width="8" style="11" bestFit="1" customWidth="1"/>
    <col min="1569" max="1569" width="8.25" style="11" bestFit="1" customWidth="1"/>
    <col min="1570" max="1571" width="7.375" style="11" bestFit="1" customWidth="1"/>
    <col min="1572" max="1572" width="8.125" style="11" bestFit="1" customWidth="1"/>
    <col min="1573" max="1573" width="8.875" style="11" bestFit="1" customWidth="1"/>
    <col min="1574" max="1574" width="8.75" style="11" bestFit="1" customWidth="1"/>
    <col min="1575" max="1575" width="9" style="11" bestFit="1" customWidth="1"/>
    <col min="1576" max="1576" width="8.125" style="11" bestFit="1" customWidth="1"/>
    <col min="1577" max="1577" width="6.625" style="11" bestFit="1" customWidth="1"/>
    <col min="1578" max="1578" width="11.75" style="11" bestFit="1" customWidth="1"/>
    <col min="1579" max="1579" width="9" style="11" bestFit="1" customWidth="1"/>
    <col min="1580" max="1580" width="6.625" style="11" bestFit="1" customWidth="1"/>
    <col min="1581" max="1581" width="9" style="11" bestFit="1" customWidth="1"/>
    <col min="1582" max="1582" width="8.75" style="11" bestFit="1" customWidth="1"/>
    <col min="1583" max="1584" width="9" style="11" bestFit="1" customWidth="1"/>
    <col min="1585" max="1585" width="8.875" style="11" bestFit="1" customWidth="1"/>
    <col min="1586" max="1586" width="9" style="11" bestFit="1" customWidth="1"/>
    <col min="1587" max="1587" width="6.25" style="11" bestFit="1" customWidth="1"/>
    <col min="1588" max="1792" width="9" style="11"/>
    <col min="1793" max="1793" width="4.25" style="11" bestFit="1" customWidth="1"/>
    <col min="1794" max="1794" width="4.875" style="11" customWidth="1"/>
    <col min="1795" max="1795" width="3.875" style="11" customWidth="1"/>
    <col min="1796" max="1796" width="11.75" style="11" customWidth="1"/>
    <col min="1797" max="1797" width="9" style="11"/>
    <col min="1798" max="1798" width="9.375" style="11" bestFit="1" customWidth="1"/>
    <col min="1799" max="1799" width="9.75" style="11" bestFit="1" customWidth="1"/>
    <col min="1800" max="1800" width="9.875" style="11" bestFit="1" customWidth="1"/>
    <col min="1801" max="1801" width="10.5" style="11" customWidth="1"/>
    <col min="1802" max="1802" width="8.375" style="11" customWidth="1"/>
    <col min="1803" max="1803" width="10.125" style="11" bestFit="1" customWidth="1"/>
    <col min="1804" max="1804" width="12.5" style="11" customWidth="1"/>
    <col min="1805" max="1805" width="8.875" style="11" customWidth="1"/>
    <col min="1806" max="1807" width="5.5" style="11" bestFit="1" customWidth="1"/>
    <col min="1808" max="1808" width="8.75" style="11" bestFit="1" customWidth="1"/>
    <col min="1809" max="1809" width="10" style="11" customWidth="1"/>
    <col min="1810" max="1813" width="4.5" style="11" bestFit="1" customWidth="1"/>
    <col min="1814" max="1815" width="6.25" style="11" bestFit="1" customWidth="1"/>
    <col min="1816" max="1816" width="5.5" style="11" bestFit="1" customWidth="1"/>
    <col min="1817" max="1818" width="3.75" style="11" bestFit="1" customWidth="1"/>
    <col min="1819" max="1819" width="8.25" style="11" bestFit="1" customWidth="1"/>
    <col min="1820" max="1822" width="7.5" style="11" bestFit="1" customWidth="1"/>
    <col min="1823" max="1823" width="8.125" style="11" bestFit="1" customWidth="1"/>
    <col min="1824" max="1824" width="8" style="11" bestFit="1" customWidth="1"/>
    <col min="1825" max="1825" width="8.25" style="11" bestFit="1" customWidth="1"/>
    <col min="1826" max="1827" width="7.375" style="11" bestFit="1" customWidth="1"/>
    <col min="1828" max="1828" width="8.125" style="11" bestFit="1" customWidth="1"/>
    <col min="1829" max="1829" width="8.875" style="11" bestFit="1" customWidth="1"/>
    <col min="1830" max="1830" width="8.75" style="11" bestFit="1" customWidth="1"/>
    <col min="1831" max="1831" width="9" style="11" bestFit="1" customWidth="1"/>
    <col min="1832" max="1832" width="8.125" style="11" bestFit="1" customWidth="1"/>
    <col min="1833" max="1833" width="6.625" style="11" bestFit="1" customWidth="1"/>
    <col min="1834" max="1834" width="11.75" style="11" bestFit="1" customWidth="1"/>
    <col min="1835" max="1835" width="9" style="11" bestFit="1" customWidth="1"/>
    <col min="1836" max="1836" width="6.625" style="11" bestFit="1" customWidth="1"/>
    <col min="1837" max="1837" width="9" style="11" bestFit="1" customWidth="1"/>
    <col min="1838" max="1838" width="8.75" style="11" bestFit="1" customWidth="1"/>
    <col min="1839" max="1840" width="9" style="11" bestFit="1" customWidth="1"/>
    <col min="1841" max="1841" width="8.875" style="11" bestFit="1" customWidth="1"/>
    <col min="1842" max="1842" width="9" style="11" bestFit="1" customWidth="1"/>
    <col min="1843" max="1843" width="6.25" style="11" bestFit="1" customWidth="1"/>
    <col min="1844" max="2048" width="9" style="11"/>
    <col min="2049" max="2049" width="4.25" style="11" bestFit="1" customWidth="1"/>
    <col min="2050" max="2050" width="4.875" style="11" customWidth="1"/>
    <col min="2051" max="2051" width="3.875" style="11" customWidth="1"/>
    <col min="2052" max="2052" width="11.75" style="11" customWidth="1"/>
    <col min="2053" max="2053" width="9" style="11"/>
    <col min="2054" max="2054" width="9.375" style="11" bestFit="1" customWidth="1"/>
    <col min="2055" max="2055" width="9.75" style="11" bestFit="1" customWidth="1"/>
    <col min="2056" max="2056" width="9.875" style="11" bestFit="1" customWidth="1"/>
    <col min="2057" max="2057" width="10.5" style="11" customWidth="1"/>
    <col min="2058" max="2058" width="8.375" style="11" customWidth="1"/>
    <col min="2059" max="2059" width="10.125" style="11" bestFit="1" customWidth="1"/>
    <col min="2060" max="2060" width="12.5" style="11" customWidth="1"/>
    <col min="2061" max="2061" width="8.875" style="11" customWidth="1"/>
    <col min="2062" max="2063" width="5.5" style="11" bestFit="1" customWidth="1"/>
    <col min="2064" max="2064" width="8.75" style="11" bestFit="1" customWidth="1"/>
    <col min="2065" max="2065" width="10" style="11" customWidth="1"/>
    <col min="2066" max="2069" width="4.5" style="11" bestFit="1" customWidth="1"/>
    <col min="2070" max="2071" width="6.25" style="11" bestFit="1" customWidth="1"/>
    <col min="2072" max="2072" width="5.5" style="11" bestFit="1" customWidth="1"/>
    <col min="2073" max="2074" width="3.75" style="11" bestFit="1" customWidth="1"/>
    <col min="2075" max="2075" width="8.25" style="11" bestFit="1" customWidth="1"/>
    <col min="2076" max="2078" width="7.5" style="11" bestFit="1" customWidth="1"/>
    <col min="2079" max="2079" width="8.125" style="11" bestFit="1" customWidth="1"/>
    <col min="2080" max="2080" width="8" style="11" bestFit="1" customWidth="1"/>
    <col min="2081" max="2081" width="8.25" style="11" bestFit="1" customWidth="1"/>
    <col min="2082" max="2083" width="7.375" style="11" bestFit="1" customWidth="1"/>
    <col min="2084" max="2084" width="8.125" style="11" bestFit="1" customWidth="1"/>
    <col min="2085" max="2085" width="8.875" style="11" bestFit="1" customWidth="1"/>
    <col min="2086" max="2086" width="8.75" style="11" bestFit="1" customWidth="1"/>
    <col min="2087" max="2087" width="9" style="11" bestFit="1" customWidth="1"/>
    <col min="2088" max="2088" width="8.125" style="11" bestFit="1" customWidth="1"/>
    <col min="2089" max="2089" width="6.625" style="11" bestFit="1" customWidth="1"/>
    <col min="2090" max="2090" width="11.75" style="11" bestFit="1" customWidth="1"/>
    <col min="2091" max="2091" width="9" style="11" bestFit="1" customWidth="1"/>
    <col min="2092" max="2092" width="6.625" style="11" bestFit="1" customWidth="1"/>
    <col min="2093" max="2093" width="9" style="11" bestFit="1" customWidth="1"/>
    <col min="2094" max="2094" width="8.75" style="11" bestFit="1" customWidth="1"/>
    <col min="2095" max="2096" width="9" style="11" bestFit="1" customWidth="1"/>
    <col min="2097" max="2097" width="8.875" style="11" bestFit="1" customWidth="1"/>
    <col min="2098" max="2098" width="9" style="11" bestFit="1" customWidth="1"/>
    <col min="2099" max="2099" width="6.25" style="11" bestFit="1" customWidth="1"/>
    <col min="2100" max="2304" width="9" style="11"/>
    <col min="2305" max="2305" width="4.25" style="11" bestFit="1" customWidth="1"/>
    <col min="2306" max="2306" width="4.875" style="11" customWidth="1"/>
    <col min="2307" max="2307" width="3.875" style="11" customWidth="1"/>
    <col min="2308" max="2308" width="11.75" style="11" customWidth="1"/>
    <col min="2309" max="2309" width="9" style="11"/>
    <col min="2310" max="2310" width="9.375" style="11" bestFit="1" customWidth="1"/>
    <col min="2311" max="2311" width="9.75" style="11" bestFit="1" customWidth="1"/>
    <col min="2312" max="2312" width="9.875" style="11" bestFit="1" customWidth="1"/>
    <col min="2313" max="2313" width="10.5" style="11" customWidth="1"/>
    <col min="2314" max="2314" width="8.375" style="11" customWidth="1"/>
    <col min="2315" max="2315" width="10.125" style="11" bestFit="1" customWidth="1"/>
    <col min="2316" max="2316" width="12.5" style="11" customWidth="1"/>
    <col min="2317" max="2317" width="8.875" style="11" customWidth="1"/>
    <col min="2318" max="2319" width="5.5" style="11" bestFit="1" customWidth="1"/>
    <col min="2320" max="2320" width="8.75" style="11" bestFit="1" customWidth="1"/>
    <col min="2321" max="2321" width="10" style="11" customWidth="1"/>
    <col min="2322" max="2325" width="4.5" style="11" bestFit="1" customWidth="1"/>
    <col min="2326" max="2327" width="6.25" style="11" bestFit="1" customWidth="1"/>
    <col min="2328" max="2328" width="5.5" style="11" bestFit="1" customWidth="1"/>
    <col min="2329" max="2330" width="3.75" style="11" bestFit="1" customWidth="1"/>
    <col min="2331" max="2331" width="8.25" style="11" bestFit="1" customWidth="1"/>
    <col min="2332" max="2334" width="7.5" style="11" bestFit="1" customWidth="1"/>
    <col min="2335" max="2335" width="8.125" style="11" bestFit="1" customWidth="1"/>
    <col min="2336" max="2336" width="8" style="11" bestFit="1" customWidth="1"/>
    <col min="2337" max="2337" width="8.25" style="11" bestFit="1" customWidth="1"/>
    <col min="2338" max="2339" width="7.375" style="11" bestFit="1" customWidth="1"/>
    <col min="2340" max="2340" width="8.125" style="11" bestFit="1" customWidth="1"/>
    <col min="2341" max="2341" width="8.875" style="11" bestFit="1" customWidth="1"/>
    <col min="2342" max="2342" width="8.75" style="11" bestFit="1" customWidth="1"/>
    <col min="2343" max="2343" width="9" style="11" bestFit="1" customWidth="1"/>
    <col min="2344" max="2344" width="8.125" style="11" bestFit="1" customWidth="1"/>
    <col min="2345" max="2345" width="6.625" style="11" bestFit="1" customWidth="1"/>
    <col min="2346" max="2346" width="11.75" style="11" bestFit="1" customWidth="1"/>
    <col min="2347" max="2347" width="9" style="11" bestFit="1" customWidth="1"/>
    <col min="2348" max="2348" width="6.625" style="11" bestFit="1" customWidth="1"/>
    <col min="2349" max="2349" width="9" style="11" bestFit="1" customWidth="1"/>
    <col min="2350" max="2350" width="8.75" style="11" bestFit="1" customWidth="1"/>
    <col min="2351" max="2352" width="9" style="11" bestFit="1" customWidth="1"/>
    <col min="2353" max="2353" width="8.875" style="11" bestFit="1" customWidth="1"/>
    <col min="2354" max="2354" width="9" style="11" bestFit="1" customWidth="1"/>
    <col min="2355" max="2355" width="6.25" style="11" bestFit="1" customWidth="1"/>
    <col min="2356" max="2560" width="9" style="11"/>
    <col min="2561" max="2561" width="4.25" style="11" bestFit="1" customWidth="1"/>
    <col min="2562" max="2562" width="4.875" style="11" customWidth="1"/>
    <col min="2563" max="2563" width="3.875" style="11" customWidth="1"/>
    <col min="2564" max="2564" width="11.75" style="11" customWidth="1"/>
    <col min="2565" max="2565" width="9" style="11"/>
    <col min="2566" max="2566" width="9.375" style="11" bestFit="1" customWidth="1"/>
    <col min="2567" max="2567" width="9.75" style="11" bestFit="1" customWidth="1"/>
    <col min="2568" max="2568" width="9.875" style="11" bestFit="1" customWidth="1"/>
    <col min="2569" max="2569" width="10.5" style="11" customWidth="1"/>
    <col min="2570" max="2570" width="8.375" style="11" customWidth="1"/>
    <col min="2571" max="2571" width="10.125" style="11" bestFit="1" customWidth="1"/>
    <col min="2572" max="2572" width="12.5" style="11" customWidth="1"/>
    <col min="2573" max="2573" width="8.875" style="11" customWidth="1"/>
    <col min="2574" max="2575" width="5.5" style="11" bestFit="1" customWidth="1"/>
    <col min="2576" max="2576" width="8.75" style="11" bestFit="1" customWidth="1"/>
    <col min="2577" max="2577" width="10" style="11" customWidth="1"/>
    <col min="2578" max="2581" width="4.5" style="11" bestFit="1" customWidth="1"/>
    <col min="2582" max="2583" width="6.25" style="11" bestFit="1" customWidth="1"/>
    <col min="2584" max="2584" width="5.5" style="11" bestFit="1" customWidth="1"/>
    <col min="2585" max="2586" width="3.75" style="11" bestFit="1" customWidth="1"/>
    <col min="2587" max="2587" width="8.25" style="11" bestFit="1" customWidth="1"/>
    <col min="2588" max="2590" width="7.5" style="11" bestFit="1" customWidth="1"/>
    <col min="2591" max="2591" width="8.125" style="11" bestFit="1" customWidth="1"/>
    <col min="2592" max="2592" width="8" style="11" bestFit="1" customWidth="1"/>
    <col min="2593" max="2593" width="8.25" style="11" bestFit="1" customWidth="1"/>
    <col min="2594" max="2595" width="7.375" style="11" bestFit="1" customWidth="1"/>
    <col min="2596" max="2596" width="8.125" style="11" bestFit="1" customWidth="1"/>
    <col min="2597" max="2597" width="8.875" style="11" bestFit="1" customWidth="1"/>
    <col min="2598" max="2598" width="8.75" style="11" bestFit="1" customWidth="1"/>
    <col min="2599" max="2599" width="9" style="11" bestFit="1" customWidth="1"/>
    <col min="2600" max="2600" width="8.125" style="11" bestFit="1" customWidth="1"/>
    <col min="2601" max="2601" width="6.625" style="11" bestFit="1" customWidth="1"/>
    <col min="2602" max="2602" width="11.75" style="11" bestFit="1" customWidth="1"/>
    <col min="2603" max="2603" width="9" style="11" bestFit="1" customWidth="1"/>
    <col min="2604" max="2604" width="6.625" style="11" bestFit="1" customWidth="1"/>
    <col min="2605" max="2605" width="9" style="11" bestFit="1" customWidth="1"/>
    <col min="2606" max="2606" width="8.75" style="11" bestFit="1" customWidth="1"/>
    <col min="2607" max="2608" width="9" style="11" bestFit="1" customWidth="1"/>
    <col min="2609" max="2609" width="8.875" style="11" bestFit="1" customWidth="1"/>
    <col min="2610" max="2610" width="9" style="11" bestFit="1" customWidth="1"/>
    <col min="2611" max="2611" width="6.25" style="11" bestFit="1" customWidth="1"/>
    <col min="2612" max="2816" width="9" style="11"/>
    <col min="2817" max="2817" width="4.25" style="11" bestFit="1" customWidth="1"/>
    <col min="2818" max="2818" width="4.875" style="11" customWidth="1"/>
    <col min="2819" max="2819" width="3.875" style="11" customWidth="1"/>
    <col min="2820" max="2820" width="11.75" style="11" customWidth="1"/>
    <col min="2821" max="2821" width="9" style="11"/>
    <col min="2822" max="2822" width="9.375" style="11" bestFit="1" customWidth="1"/>
    <col min="2823" max="2823" width="9.75" style="11" bestFit="1" customWidth="1"/>
    <col min="2824" max="2824" width="9.875" style="11" bestFit="1" customWidth="1"/>
    <col min="2825" max="2825" width="10.5" style="11" customWidth="1"/>
    <col min="2826" max="2826" width="8.375" style="11" customWidth="1"/>
    <col min="2827" max="2827" width="10.125" style="11" bestFit="1" customWidth="1"/>
    <col min="2828" max="2828" width="12.5" style="11" customWidth="1"/>
    <col min="2829" max="2829" width="8.875" style="11" customWidth="1"/>
    <col min="2830" max="2831" width="5.5" style="11" bestFit="1" customWidth="1"/>
    <col min="2832" max="2832" width="8.75" style="11" bestFit="1" customWidth="1"/>
    <col min="2833" max="2833" width="10" style="11" customWidth="1"/>
    <col min="2834" max="2837" width="4.5" style="11" bestFit="1" customWidth="1"/>
    <col min="2838" max="2839" width="6.25" style="11" bestFit="1" customWidth="1"/>
    <col min="2840" max="2840" width="5.5" style="11" bestFit="1" customWidth="1"/>
    <col min="2841" max="2842" width="3.75" style="11" bestFit="1" customWidth="1"/>
    <col min="2843" max="2843" width="8.25" style="11" bestFit="1" customWidth="1"/>
    <col min="2844" max="2846" width="7.5" style="11" bestFit="1" customWidth="1"/>
    <col min="2847" max="2847" width="8.125" style="11" bestFit="1" customWidth="1"/>
    <col min="2848" max="2848" width="8" style="11" bestFit="1" customWidth="1"/>
    <col min="2849" max="2849" width="8.25" style="11" bestFit="1" customWidth="1"/>
    <col min="2850" max="2851" width="7.375" style="11" bestFit="1" customWidth="1"/>
    <col min="2852" max="2852" width="8.125" style="11" bestFit="1" customWidth="1"/>
    <col min="2853" max="2853" width="8.875" style="11" bestFit="1" customWidth="1"/>
    <col min="2854" max="2854" width="8.75" style="11" bestFit="1" customWidth="1"/>
    <col min="2855" max="2855" width="9" style="11" bestFit="1" customWidth="1"/>
    <col min="2856" max="2856" width="8.125" style="11" bestFit="1" customWidth="1"/>
    <col min="2857" max="2857" width="6.625" style="11" bestFit="1" customWidth="1"/>
    <col min="2858" max="2858" width="11.75" style="11" bestFit="1" customWidth="1"/>
    <col min="2859" max="2859" width="9" style="11" bestFit="1" customWidth="1"/>
    <col min="2860" max="2860" width="6.625" style="11" bestFit="1" customWidth="1"/>
    <col min="2861" max="2861" width="9" style="11" bestFit="1" customWidth="1"/>
    <col min="2862" max="2862" width="8.75" style="11" bestFit="1" customWidth="1"/>
    <col min="2863" max="2864" width="9" style="11" bestFit="1" customWidth="1"/>
    <col min="2865" max="2865" width="8.875" style="11" bestFit="1" customWidth="1"/>
    <col min="2866" max="2866" width="9" style="11" bestFit="1" customWidth="1"/>
    <col min="2867" max="2867" width="6.25" style="11" bestFit="1" customWidth="1"/>
    <col min="2868" max="3072" width="9" style="11"/>
    <col min="3073" max="3073" width="4.25" style="11" bestFit="1" customWidth="1"/>
    <col min="3074" max="3074" width="4.875" style="11" customWidth="1"/>
    <col min="3075" max="3075" width="3.875" style="11" customWidth="1"/>
    <col min="3076" max="3076" width="11.75" style="11" customWidth="1"/>
    <col min="3077" max="3077" width="9" style="11"/>
    <col min="3078" max="3078" width="9.375" style="11" bestFit="1" customWidth="1"/>
    <col min="3079" max="3079" width="9.75" style="11" bestFit="1" customWidth="1"/>
    <col min="3080" max="3080" width="9.875" style="11" bestFit="1" customWidth="1"/>
    <col min="3081" max="3081" width="10.5" style="11" customWidth="1"/>
    <col min="3082" max="3082" width="8.375" style="11" customWidth="1"/>
    <col min="3083" max="3083" width="10.125" style="11" bestFit="1" customWidth="1"/>
    <col min="3084" max="3084" width="12.5" style="11" customWidth="1"/>
    <col min="3085" max="3085" width="8.875" style="11" customWidth="1"/>
    <col min="3086" max="3087" width="5.5" style="11" bestFit="1" customWidth="1"/>
    <col min="3088" max="3088" width="8.75" style="11" bestFit="1" customWidth="1"/>
    <col min="3089" max="3089" width="10" style="11" customWidth="1"/>
    <col min="3090" max="3093" width="4.5" style="11" bestFit="1" customWidth="1"/>
    <col min="3094" max="3095" width="6.25" style="11" bestFit="1" customWidth="1"/>
    <col min="3096" max="3096" width="5.5" style="11" bestFit="1" customWidth="1"/>
    <col min="3097" max="3098" width="3.75" style="11" bestFit="1" customWidth="1"/>
    <col min="3099" max="3099" width="8.25" style="11" bestFit="1" customWidth="1"/>
    <col min="3100" max="3102" width="7.5" style="11" bestFit="1" customWidth="1"/>
    <col min="3103" max="3103" width="8.125" style="11" bestFit="1" customWidth="1"/>
    <col min="3104" max="3104" width="8" style="11" bestFit="1" customWidth="1"/>
    <col min="3105" max="3105" width="8.25" style="11" bestFit="1" customWidth="1"/>
    <col min="3106" max="3107" width="7.375" style="11" bestFit="1" customWidth="1"/>
    <col min="3108" max="3108" width="8.125" style="11" bestFit="1" customWidth="1"/>
    <col min="3109" max="3109" width="8.875" style="11" bestFit="1" customWidth="1"/>
    <col min="3110" max="3110" width="8.75" style="11" bestFit="1" customWidth="1"/>
    <col min="3111" max="3111" width="9" style="11" bestFit="1" customWidth="1"/>
    <col min="3112" max="3112" width="8.125" style="11" bestFit="1" customWidth="1"/>
    <col min="3113" max="3113" width="6.625" style="11" bestFit="1" customWidth="1"/>
    <col min="3114" max="3114" width="11.75" style="11" bestFit="1" customWidth="1"/>
    <col min="3115" max="3115" width="9" style="11" bestFit="1" customWidth="1"/>
    <col min="3116" max="3116" width="6.625" style="11" bestFit="1" customWidth="1"/>
    <col min="3117" max="3117" width="9" style="11" bestFit="1" customWidth="1"/>
    <col min="3118" max="3118" width="8.75" style="11" bestFit="1" customWidth="1"/>
    <col min="3119" max="3120" width="9" style="11" bestFit="1" customWidth="1"/>
    <col min="3121" max="3121" width="8.875" style="11" bestFit="1" customWidth="1"/>
    <col min="3122" max="3122" width="9" style="11" bestFit="1" customWidth="1"/>
    <col min="3123" max="3123" width="6.25" style="11" bestFit="1" customWidth="1"/>
    <col min="3124" max="3328" width="9" style="11"/>
    <col min="3329" max="3329" width="4.25" style="11" bestFit="1" customWidth="1"/>
    <col min="3330" max="3330" width="4.875" style="11" customWidth="1"/>
    <col min="3331" max="3331" width="3.875" style="11" customWidth="1"/>
    <col min="3332" max="3332" width="11.75" style="11" customWidth="1"/>
    <col min="3333" max="3333" width="9" style="11"/>
    <col min="3334" max="3334" width="9.375" style="11" bestFit="1" customWidth="1"/>
    <col min="3335" max="3335" width="9.75" style="11" bestFit="1" customWidth="1"/>
    <col min="3336" max="3336" width="9.875" style="11" bestFit="1" customWidth="1"/>
    <col min="3337" max="3337" width="10.5" style="11" customWidth="1"/>
    <col min="3338" max="3338" width="8.375" style="11" customWidth="1"/>
    <col min="3339" max="3339" width="10.125" style="11" bestFit="1" customWidth="1"/>
    <col min="3340" max="3340" width="12.5" style="11" customWidth="1"/>
    <col min="3341" max="3341" width="8.875" style="11" customWidth="1"/>
    <col min="3342" max="3343" width="5.5" style="11" bestFit="1" customWidth="1"/>
    <col min="3344" max="3344" width="8.75" style="11" bestFit="1" customWidth="1"/>
    <col min="3345" max="3345" width="10" style="11" customWidth="1"/>
    <col min="3346" max="3349" width="4.5" style="11" bestFit="1" customWidth="1"/>
    <col min="3350" max="3351" width="6.25" style="11" bestFit="1" customWidth="1"/>
    <col min="3352" max="3352" width="5.5" style="11" bestFit="1" customWidth="1"/>
    <col min="3353" max="3354" width="3.75" style="11" bestFit="1" customWidth="1"/>
    <col min="3355" max="3355" width="8.25" style="11" bestFit="1" customWidth="1"/>
    <col min="3356" max="3358" width="7.5" style="11" bestFit="1" customWidth="1"/>
    <col min="3359" max="3359" width="8.125" style="11" bestFit="1" customWidth="1"/>
    <col min="3360" max="3360" width="8" style="11" bestFit="1" customWidth="1"/>
    <col min="3361" max="3361" width="8.25" style="11" bestFit="1" customWidth="1"/>
    <col min="3362" max="3363" width="7.375" style="11" bestFit="1" customWidth="1"/>
    <col min="3364" max="3364" width="8.125" style="11" bestFit="1" customWidth="1"/>
    <col min="3365" max="3365" width="8.875" style="11" bestFit="1" customWidth="1"/>
    <col min="3366" max="3366" width="8.75" style="11" bestFit="1" customWidth="1"/>
    <col min="3367" max="3367" width="9" style="11" bestFit="1" customWidth="1"/>
    <col min="3368" max="3368" width="8.125" style="11" bestFit="1" customWidth="1"/>
    <col min="3369" max="3369" width="6.625" style="11" bestFit="1" customWidth="1"/>
    <col min="3370" max="3370" width="11.75" style="11" bestFit="1" customWidth="1"/>
    <col min="3371" max="3371" width="9" style="11" bestFit="1" customWidth="1"/>
    <col min="3372" max="3372" width="6.625" style="11" bestFit="1" customWidth="1"/>
    <col min="3373" max="3373" width="9" style="11" bestFit="1" customWidth="1"/>
    <col min="3374" max="3374" width="8.75" style="11" bestFit="1" customWidth="1"/>
    <col min="3375" max="3376" width="9" style="11" bestFit="1" customWidth="1"/>
    <col min="3377" max="3377" width="8.875" style="11" bestFit="1" customWidth="1"/>
    <col min="3378" max="3378" width="9" style="11" bestFit="1" customWidth="1"/>
    <col min="3379" max="3379" width="6.25" style="11" bestFit="1" customWidth="1"/>
    <col min="3380" max="3584" width="9" style="11"/>
    <col min="3585" max="3585" width="4.25" style="11" bestFit="1" customWidth="1"/>
    <col min="3586" max="3586" width="4.875" style="11" customWidth="1"/>
    <col min="3587" max="3587" width="3.875" style="11" customWidth="1"/>
    <col min="3588" max="3588" width="11.75" style="11" customWidth="1"/>
    <col min="3589" max="3589" width="9" style="11"/>
    <col min="3590" max="3590" width="9.375" style="11" bestFit="1" customWidth="1"/>
    <col min="3591" max="3591" width="9.75" style="11" bestFit="1" customWidth="1"/>
    <col min="3592" max="3592" width="9.875" style="11" bestFit="1" customWidth="1"/>
    <col min="3593" max="3593" width="10.5" style="11" customWidth="1"/>
    <col min="3594" max="3594" width="8.375" style="11" customWidth="1"/>
    <col min="3595" max="3595" width="10.125" style="11" bestFit="1" customWidth="1"/>
    <col min="3596" max="3596" width="12.5" style="11" customWidth="1"/>
    <col min="3597" max="3597" width="8.875" style="11" customWidth="1"/>
    <col min="3598" max="3599" width="5.5" style="11" bestFit="1" customWidth="1"/>
    <col min="3600" max="3600" width="8.75" style="11" bestFit="1" customWidth="1"/>
    <col min="3601" max="3601" width="10" style="11" customWidth="1"/>
    <col min="3602" max="3605" width="4.5" style="11" bestFit="1" customWidth="1"/>
    <col min="3606" max="3607" width="6.25" style="11" bestFit="1" customWidth="1"/>
    <col min="3608" max="3608" width="5.5" style="11" bestFit="1" customWidth="1"/>
    <col min="3609" max="3610" width="3.75" style="11" bestFit="1" customWidth="1"/>
    <col min="3611" max="3611" width="8.25" style="11" bestFit="1" customWidth="1"/>
    <col min="3612" max="3614" width="7.5" style="11" bestFit="1" customWidth="1"/>
    <col min="3615" max="3615" width="8.125" style="11" bestFit="1" customWidth="1"/>
    <col min="3616" max="3616" width="8" style="11" bestFit="1" customWidth="1"/>
    <col min="3617" max="3617" width="8.25" style="11" bestFit="1" customWidth="1"/>
    <col min="3618" max="3619" width="7.375" style="11" bestFit="1" customWidth="1"/>
    <col min="3620" max="3620" width="8.125" style="11" bestFit="1" customWidth="1"/>
    <col min="3621" max="3621" width="8.875" style="11" bestFit="1" customWidth="1"/>
    <col min="3622" max="3622" width="8.75" style="11" bestFit="1" customWidth="1"/>
    <col min="3623" max="3623" width="9" style="11" bestFit="1" customWidth="1"/>
    <col min="3624" max="3624" width="8.125" style="11" bestFit="1" customWidth="1"/>
    <col min="3625" max="3625" width="6.625" style="11" bestFit="1" customWidth="1"/>
    <col min="3626" max="3626" width="11.75" style="11" bestFit="1" customWidth="1"/>
    <col min="3627" max="3627" width="9" style="11" bestFit="1" customWidth="1"/>
    <col min="3628" max="3628" width="6.625" style="11" bestFit="1" customWidth="1"/>
    <col min="3629" max="3629" width="9" style="11" bestFit="1" customWidth="1"/>
    <col min="3630" max="3630" width="8.75" style="11" bestFit="1" customWidth="1"/>
    <col min="3631" max="3632" width="9" style="11" bestFit="1" customWidth="1"/>
    <col min="3633" max="3633" width="8.875" style="11" bestFit="1" customWidth="1"/>
    <col min="3634" max="3634" width="9" style="11" bestFit="1" customWidth="1"/>
    <col min="3635" max="3635" width="6.25" style="11" bestFit="1" customWidth="1"/>
    <col min="3636" max="3840" width="9" style="11"/>
    <col min="3841" max="3841" width="4.25" style="11" bestFit="1" customWidth="1"/>
    <col min="3842" max="3842" width="4.875" style="11" customWidth="1"/>
    <col min="3843" max="3843" width="3.875" style="11" customWidth="1"/>
    <col min="3844" max="3844" width="11.75" style="11" customWidth="1"/>
    <col min="3845" max="3845" width="9" style="11"/>
    <col min="3846" max="3846" width="9.375" style="11" bestFit="1" customWidth="1"/>
    <col min="3847" max="3847" width="9.75" style="11" bestFit="1" customWidth="1"/>
    <col min="3848" max="3848" width="9.875" style="11" bestFit="1" customWidth="1"/>
    <col min="3849" max="3849" width="10.5" style="11" customWidth="1"/>
    <col min="3850" max="3850" width="8.375" style="11" customWidth="1"/>
    <col min="3851" max="3851" width="10.125" style="11" bestFit="1" customWidth="1"/>
    <col min="3852" max="3852" width="12.5" style="11" customWidth="1"/>
    <col min="3853" max="3853" width="8.875" style="11" customWidth="1"/>
    <col min="3854" max="3855" width="5.5" style="11" bestFit="1" customWidth="1"/>
    <col min="3856" max="3856" width="8.75" style="11" bestFit="1" customWidth="1"/>
    <col min="3857" max="3857" width="10" style="11" customWidth="1"/>
    <col min="3858" max="3861" width="4.5" style="11" bestFit="1" customWidth="1"/>
    <col min="3862" max="3863" width="6.25" style="11" bestFit="1" customWidth="1"/>
    <col min="3864" max="3864" width="5.5" style="11" bestFit="1" customWidth="1"/>
    <col min="3865" max="3866" width="3.75" style="11" bestFit="1" customWidth="1"/>
    <col min="3867" max="3867" width="8.25" style="11" bestFit="1" customWidth="1"/>
    <col min="3868" max="3870" width="7.5" style="11" bestFit="1" customWidth="1"/>
    <col min="3871" max="3871" width="8.125" style="11" bestFit="1" customWidth="1"/>
    <col min="3872" max="3872" width="8" style="11" bestFit="1" customWidth="1"/>
    <col min="3873" max="3873" width="8.25" style="11" bestFit="1" customWidth="1"/>
    <col min="3874" max="3875" width="7.375" style="11" bestFit="1" customWidth="1"/>
    <col min="3876" max="3876" width="8.125" style="11" bestFit="1" customWidth="1"/>
    <col min="3877" max="3877" width="8.875" style="11" bestFit="1" customWidth="1"/>
    <col min="3878" max="3878" width="8.75" style="11" bestFit="1" customWidth="1"/>
    <col min="3879" max="3879" width="9" style="11" bestFit="1" customWidth="1"/>
    <col min="3880" max="3880" width="8.125" style="11" bestFit="1" customWidth="1"/>
    <col min="3881" max="3881" width="6.625" style="11" bestFit="1" customWidth="1"/>
    <col min="3882" max="3882" width="11.75" style="11" bestFit="1" customWidth="1"/>
    <col min="3883" max="3883" width="9" style="11" bestFit="1" customWidth="1"/>
    <col min="3884" max="3884" width="6.625" style="11" bestFit="1" customWidth="1"/>
    <col min="3885" max="3885" width="9" style="11" bestFit="1" customWidth="1"/>
    <col min="3886" max="3886" width="8.75" style="11" bestFit="1" customWidth="1"/>
    <col min="3887" max="3888" width="9" style="11" bestFit="1" customWidth="1"/>
    <col min="3889" max="3889" width="8.875" style="11" bestFit="1" customWidth="1"/>
    <col min="3890" max="3890" width="9" style="11" bestFit="1" customWidth="1"/>
    <col min="3891" max="3891" width="6.25" style="11" bestFit="1" customWidth="1"/>
    <col min="3892" max="4096" width="9" style="11"/>
    <col min="4097" max="4097" width="4.25" style="11" bestFit="1" customWidth="1"/>
    <col min="4098" max="4098" width="4.875" style="11" customWidth="1"/>
    <col min="4099" max="4099" width="3.875" style="11" customWidth="1"/>
    <col min="4100" max="4100" width="11.75" style="11" customWidth="1"/>
    <col min="4101" max="4101" width="9" style="11"/>
    <col min="4102" max="4102" width="9.375" style="11" bestFit="1" customWidth="1"/>
    <col min="4103" max="4103" width="9.75" style="11" bestFit="1" customWidth="1"/>
    <col min="4104" max="4104" width="9.875" style="11" bestFit="1" customWidth="1"/>
    <col min="4105" max="4105" width="10.5" style="11" customWidth="1"/>
    <col min="4106" max="4106" width="8.375" style="11" customWidth="1"/>
    <col min="4107" max="4107" width="10.125" style="11" bestFit="1" customWidth="1"/>
    <col min="4108" max="4108" width="12.5" style="11" customWidth="1"/>
    <col min="4109" max="4109" width="8.875" style="11" customWidth="1"/>
    <col min="4110" max="4111" width="5.5" style="11" bestFit="1" customWidth="1"/>
    <col min="4112" max="4112" width="8.75" style="11" bestFit="1" customWidth="1"/>
    <col min="4113" max="4113" width="10" style="11" customWidth="1"/>
    <col min="4114" max="4117" width="4.5" style="11" bestFit="1" customWidth="1"/>
    <col min="4118" max="4119" width="6.25" style="11" bestFit="1" customWidth="1"/>
    <col min="4120" max="4120" width="5.5" style="11" bestFit="1" customWidth="1"/>
    <col min="4121" max="4122" width="3.75" style="11" bestFit="1" customWidth="1"/>
    <col min="4123" max="4123" width="8.25" style="11" bestFit="1" customWidth="1"/>
    <col min="4124" max="4126" width="7.5" style="11" bestFit="1" customWidth="1"/>
    <col min="4127" max="4127" width="8.125" style="11" bestFit="1" customWidth="1"/>
    <col min="4128" max="4128" width="8" style="11" bestFit="1" customWidth="1"/>
    <col min="4129" max="4129" width="8.25" style="11" bestFit="1" customWidth="1"/>
    <col min="4130" max="4131" width="7.375" style="11" bestFit="1" customWidth="1"/>
    <col min="4132" max="4132" width="8.125" style="11" bestFit="1" customWidth="1"/>
    <col min="4133" max="4133" width="8.875" style="11" bestFit="1" customWidth="1"/>
    <col min="4134" max="4134" width="8.75" style="11" bestFit="1" customWidth="1"/>
    <col min="4135" max="4135" width="9" style="11" bestFit="1" customWidth="1"/>
    <col min="4136" max="4136" width="8.125" style="11" bestFit="1" customWidth="1"/>
    <col min="4137" max="4137" width="6.625" style="11" bestFit="1" customWidth="1"/>
    <col min="4138" max="4138" width="11.75" style="11" bestFit="1" customWidth="1"/>
    <col min="4139" max="4139" width="9" style="11" bestFit="1" customWidth="1"/>
    <col min="4140" max="4140" width="6.625" style="11" bestFit="1" customWidth="1"/>
    <col min="4141" max="4141" width="9" style="11" bestFit="1" customWidth="1"/>
    <col min="4142" max="4142" width="8.75" style="11" bestFit="1" customWidth="1"/>
    <col min="4143" max="4144" width="9" style="11" bestFit="1" customWidth="1"/>
    <col min="4145" max="4145" width="8.875" style="11" bestFit="1" customWidth="1"/>
    <col min="4146" max="4146" width="9" style="11" bestFit="1" customWidth="1"/>
    <col min="4147" max="4147" width="6.25" style="11" bestFit="1" customWidth="1"/>
    <col min="4148" max="4352" width="9" style="11"/>
    <col min="4353" max="4353" width="4.25" style="11" bestFit="1" customWidth="1"/>
    <col min="4354" max="4354" width="4.875" style="11" customWidth="1"/>
    <col min="4355" max="4355" width="3.875" style="11" customWidth="1"/>
    <col min="4356" max="4356" width="11.75" style="11" customWidth="1"/>
    <col min="4357" max="4357" width="9" style="11"/>
    <col min="4358" max="4358" width="9.375" style="11" bestFit="1" customWidth="1"/>
    <col min="4359" max="4359" width="9.75" style="11" bestFit="1" customWidth="1"/>
    <col min="4360" max="4360" width="9.875" style="11" bestFit="1" customWidth="1"/>
    <col min="4361" max="4361" width="10.5" style="11" customWidth="1"/>
    <col min="4362" max="4362" width="8.375" style="11" customWidth="1"/>
    <col min="4363" max="4363" width="10.125" style="11" bestFit="1" customWidth="1"/>
    <col min="4364" max="4364" width="12.5" style="11" customWidth="1"/>
    <col min="4365" max="4365" width="8.875" style="11" customWidth="1"/>
    <col min="4366" max="4367" width="5.5" style="11" bestFit="1" customWidth="1"/>
    <col min="4368" max="4368" width="8.75" style="11" bestFit="1" customWidth="1"/>
    <col min="4369" max="4369" width="10" style="11" customWidth="1"/>
    <col min="4370" max="4373" width="4.5" style="11" bestFit="1" customWidth="1"/>
    <col min="4374" max="4375" width="6.25" style="11" bestFit="1" customWidth="1"/>
    <col min="4376" max="4376" width="5.5" style="11" bestFit="1" customWidth="1"/>
    <col min="4377" max="4378" width="3.75" style="11" bestFit="1" customWidth="1"/>
    <col min="4379" max="4379" width="8.25" style="11" bestFit="1" customWidth="1"/>
    <col min="4380" max="4382" width="7.5" style="11" bestFit="1" customWidth="1"/>
    <col min="4383" max="4383" width="8.125" style="11" bestFit="1" customWidth="1"/>
    <col min="4384" max="4384" width="8" style="11" bestFit="1" customWidth="1"/>
    <col min="4385" max="4385" width="8.25" style="11" bestFit="1" customWidth="1"/>
    <col min="4386" max="4387" width="7.375" style="11" bestFit="1" customWidth="1"/>
    <col min="4388" max="4388" width="8.125" style="11" bestFit="1" customWidth="1"/>
    <col min="4389" max="4389" width="8.875" style="11" bestFit="1" customWidth="1"/>
    <col min="4390" max="4390" width="8.75" style="11" bestFit="1" customWidth="1"/>
    <col min="4391" max="4391" width="9" style="11" bestFit="1" customWidth="1"/>
    <col min="4392" max="4392" width="8.125" style="11" bestFit="1" customWidth="1"/>
    <col min="4393" max="4393" width="6.625" style="11" bestFit="1" customWidth="1"/>
    <col min="4394" max="4394" width="11.75" style="11" bestFit="1" customWidth="1"/>
    <col min="4395" max="4395" width="9" style="11" bestFit="1" customWidth="1"/>
    <col min="4396" max="4396" width="6.625" style="11" bestFit="1" customWidth="1"/>
    <col min="4397" max="4397" width="9" style="11" bestFit="1" customWidth="1"/>
    <col min="4398" max="4398" width="8.75" style="11" bestFit="1" customWidth="1"/>
    <col min="4399" max="4400" width="9" style="11" bestFit="1" customWidth="1"/>
    <col min="4401" max="4401" width="8.875" style="11" bestFit="1" customWidth="1"/>
    <col min="4402" max="4402" width="9" style="11" bestFit="1" customWidth="1"/>
    <col min="4403" max="4403" width="6.25" style="11" bestFit="1" customWidth="1"/>
    <col min="4404" max="4608" width="9" style="11"/>
    <col min="4609" max="4609" width="4.25" style="11" bestFit="1" customWidth="1"/>
    <col min="4610" max="4610" width="4.875" style="11" customWidth="1"/>
    <col min="4611" max="4611" width="3.875" style="11" customWidth="1"/>
    <col min="4612" max="4612" width="11.75" style="11" customWidth="1"/>
    <col min="4613" max="4613" width="9" style="11"/>
    <col min="4614" max="4614" width="9.375" style="11" bestFit="1" customWidth="1"/>
    <col min="4615" max="4615" width="9.75" style="11" bestFit="1" customWidth="1"/>
    <col min="4616" max="4616" width="9.875" style="11" bestFit="1" customWidth="1"/>
    <col min="4617" max="4617" width="10.5" style="11" customWidth="1"/>
    <col min="4618" max="4618" width="8.375" style="11" customWidth="1"/>
    <col min="4619" max="4619" width="10.125" style="11" bestFit="1" customWidth="1"/>
    <col min="4620" max="4620" width="12.5" style="11" customWidth="1"/>
    <col min="4621" max="4621" width="8.875" style="11" customWidth="1"/>
    <col min="4622" max="4623" width="5.5" style="11" bestFit="1" customWidth="1"/>
    <col min="4624" max="4624" width="8.75" style="11" bestFit="1" customWidth="1"/>
    <col min="4625" max="4625" width="10" style="11" customWidth="1"/>
    <col min="4626" max="4629" width="4.5" style="11" bestFit="1" customWidth="1"/>
    <col min="4630" max="4631" width="6.25" style="11" bestFit="1" customWidth="1"/>
    <col min="4632" max="4632" width="5.5" style="11" bestFit="1" customWidth="1"/>
    <col min="4633" max="4634" width="3.75" style="11" bestFit="1" customWidth="1"/>
    <col min="4635" max="4635" width="8.25" style="11" bestFit="1" customWidth="1"/>
    <col min="4636" max="4638" width="7.5" style="11" bestFit="1" customWidth="1"/>
    <col min="4639" max="4639" width="8.125" style="11" bestFit="1" customWidth="1"/>
    <col min="4640" max="4640" width="8" style="11" bestFit="1" customWidth="1"/>
    <col min="4641" max="4641" width="8.25" style="11" bestFit="1" customWidth="1"/>
    <col min="4642" max="4643" width="7.375" style="11" bestFit="1" customWidth="1"/>
    <col min="4644" max="4644" width="8.125" style="11" bestFit="1" customWidth="1"/>
    <col min="4645" max="4645" width="8.875" style="11" bestFit="1" customWidth="1"/>
    <col min="4646" max="4646" width="8.75" style="11" bestFit="1" customWidth="1"/>
    <col min="4647" max="4647" width="9" style="11" bestFit="1" customWidth="1"/>
    <col min="4648" max="4648" width="8.125" style="11" bestFit="1" customWidth="1"/>
    <col min="4649" max="4649" width="6.625" style="11" bestFit="1" customWidth="1"/>
    <col min="4650" max="4650" width="11.75" style="11" bestFit="1" customWidth="1"/>
    <col min="4651" max="4651" width="9" style="11" bestFit="1" customWidth="1"/>
    <col min="4652" max="4652" width="6.625" style="11" bestFit="1" customWidth="1"/>
    <col min="4653" max="4653" width="9" style="11" bestFit="1" customWidth="1"/>
    <col min="4654" max="4654" width="8.75" style="11" bestFit="1" customWidth="1"/>
    <col min="4655" max="4656" width="9" style="11" bestFit="1" customWidth="1"/>
    <col min="4657" max="4657" width="8.875" style="11" bestFit="1" customWidth="1"/>
    <col min="4658" max="4658" width="9" style="11" bestFit="1" customWidth="1"/>
    <col min="4659" max="4659" width="6.25" style="11" bestFit="1" customWidth="1"/>
    <col min="4660" max="4864" width="9" style="11"/>
    <col min="4865" max="4865" width="4.25" style="11" bestFit="1" customWidth="1"/>
    <col min="4866" max="4866" width="4.875" style="11" customWidth="1"/>
    <col min="4867" max="4867" width="3.875" style="11" customWidth="1"/>
    <col min="4868" max="4868" width="11.75" style="11" customWidth="1"/>
    <col min="4869" max="4869" width="9" style="11"/>
    <col min="4870" max="4870" width="9.375" style="11" bestFit="1" customWidth="1"/>
    <col min="4871" max="4871" width="9.75" style="11" bestFit="1" customWidth="1"/>
    <col min="4872" max="4872" width="9.875" style="11" bestFit="1" customWidth="1"/>
    <col min="4873" max="4873" width="10.5" style="11" customWidth="1"/>
    <col min="4874" max="4874" width="8.375" style="11" customWidth="1"/>
    <col min="4875" max="4875" width="10.125" style="11" bestFit="1" customWidth="1"/>
    <col min="4876" max="4876" width="12.5" style="11" customWidth="1"/>
    <col min="4877" max="4877" width="8.875" style="11" customWidth="1"/>
    <col min="4878" max="4879" width="5.5" style="11" bestFit="1" customWidth="1"/>
    <col min="4880" max="4880" width="8.75" style="11" bestFit="1" customWidth="1"/>
    <col min="4881" max="4881" width="10" style="11" customWidth="1"/>
    <col min="4882" max="4885" width="4.5" style="11" bestFit="1" customWidth="1"/>
    <col min="4886" max="4887" width="6.25" style="11" bestFit="1" customWidth="1"/>
    <col min="4888" max="4888" width="5.5" style="11" bestFit="1" customWidth="1"/>
    <col min="4889" max="4890" width="3.75" style="11" bestFit="1" customWidth="1"/>
    <col min="4891" max="4891" width="8.25" style="11" bestFit="1" customWidth="1"/>
    <col min="4892" max="4894" width="7.5" style="11" bestFit="1" customWidth="1"/>
    <col min="4895" max="4895" width="8.125" style="11" bestFit="1" customWidth="1"/>
    <col min="4896" max="4896" width="8" style="11" bestFit="1" customWidth="1"/>
    <col min="4897" max="4897" width="8.25" style="11" bestFit="1" customWidth="1"/>
    <col min="4898" max="4899" width="7.375" style="11" bestFit="1" customWidth="1"/>
    <col min="4900" max="4900" width="8.125" style="11" bestFit="1" customWidth="1"/>
    <col min="4901" max="4901" width="8.875" style="11" bestFit="1" customWidth="1"/>
    <col min="4902" max="4902" width="8.75" style="11" bestFit="1" customWidth="1"/>
    <col min="4903" max="4903" width="9" style="11" bestFit="1" customWidth="1"/>
    <col min="4904" max="4904" width="8.125" style="11" bestFit="1" customWidth="1"/>
    <col min="4905" max="4905" width="6.625" style="11" bestFit="1" customWidth="1"/>
    <col min="4906" max="4906" width="11.75" style="11" bestFit="1" customWidth="1"/>
    <col min="4907" max="4907" width="9" style="11" bestFit="1" customWidth="1"/>
    <col min="4908" max="4908" width="6.625" style="11" bestFit="1" customWidth="1"/>
    <col min="4909" max="4909" width="9" style="11" bestFit="1" customWidth="1"/>
    <col min="4910" max="4910" width="8.75" style="11" bestFit="1" customWidth="1"/>
    <col min="4911" max="4912" width="9" style="11" bestFit="1" customWidth="1"/>
    <col min="4913" max="4913" width="8.875" style="11" bestFit="1" customWidth="1"/>
    <col min="4914" max="4914" width="9" style="11" bestFit="1" customWidth="1"/>
    <col min="4915" max="4915" width="6.25" style="11" bestFit="1" customWidth="1"/>
    <col min="4916" max="5120" width="9" style="11"/>
    <col min="5121" max="5121" width="4.25" style="11" bestFit="1" customWidth="1"/>
    <col min="5122" max="5122" width="4.875" style="11" customWidth="1"/>
    <col min="5123" max="5123" width="3.875" style="11" customWidth="1"/>
    <col min="5124" max="5124" width="11.75" style="11" customWidth="1"/>
    <col min="5125" max="5125" width="9" style="11"/>
    <col min="5126" max="5126" width="9.375" style="11" bestFit="1" customWidth="1"/>
    <col min="5127" max="5127" width="9.75" style="11" bestFit="1" customWidth="1"/>
    <col min="5128" max="5128" width="9.875" style="11" bestFit="1" customWidth="1"/>
    <col min="5129" max="5129" width="10.5" style="11" customWidth="1"/>
    <col min="5130" max="5130" width="8.375" style="11" customWidth="1"/>
    <col min="5131" max="5131" width="10.125" style="11" bestFit="1" customWidth="1"/>
    <col min="5132" max="5132" width="12.5" style="11" customWidth="1"/>
    <col min="5133" max="5133" width="8.875" style="11" customWidth="1"/>
    <col min="5134" max="5135" width="5.5" style="11" bestFit="1" customWidth="1"/>
    <col min="5136" max="5136" width="8.75" style="11" bestFit="1" customWidth="1"/>
    <col min="5137" max="5137" width="10" style="11" customWidth="1"/>
    <col min="5138" max="5141" width="4.5" style="11" bestFit="1" customWidth="1"/>
    <col min="5142" max="5143" width="6.25" style="11" bestFit="1" customWidth="1"/>
    <col min="5144" max="5144" width="5.5" style="11" bestFit="1" customWidth="1"/>
    <col min="5145" max="5146" width="3.75" style="11" bestFit="1" customWidth="1"/>
    <col min="5147" max="5147" width="8.25" style="11" bestFit="1" customWidth="1"/>
    <col min="5148" max="5150" width="7.5" style="11" bestFit="1" customWidth="1"/>
    <col min="5151" max="5151" width="8.125" style="11" bestFit="1" customWidth="1"/>
    <col min="5152" max="5152" width="8" style="11" bestFit="1" customWidth="1"/>
    <col min="5153" max="5153" width="8.25" style="11" bestFit="1" customWidth="1"/>
    <col min="5154" max="5155" width="7.375" style="11" bestFit="1" customWidth="1"/>
    <col min="5156" max="5156" width="8.125" style="11" bestFit="1" customWidth="1"/>
    <col min="5157" max="5157" width="8.875" style="11" bestFit="1" customWidth="1"/>
    <col min="5158" max="5158" width="8.75" style="11" bestFit="1" customWidth="1"/>
    <col min="5159" max="5159" width="9" style="11" bestFit="1" customWidth="1"/>
    <col min="5160" max="5160" width="8.125" style="11" bestFit="1" customWidth="1"/>
    <col min="5161" max="5161" width="6.625" style="11" bestFit="1" customWidth="1"/>
    <col min="5162" max="5162" width="11.75" style="11" bestFit="1" customWidth="1"/>
    <col min="5163" max="5163" width="9" style="11" bestFit="1" customWidth="1"/>
    <col min="5164" max="5164" width="6.625" style="11" bestFit="1" customWidth="1"/>
    <col min="5165" max="5165" width="9" style="11" bestFit="1" customWidth="1"/>
    <col min="5166" max="5166" width="8.75" style="11" bestFit="1" customWidth="1"/>
    <col min="5167" max="5168" width="9" style="11" bestFit="1" customWidth="1"/>
    <col min="5169" max="5169" width="8.875" style="11" bestFit="1" customWidth="1"/>
    <col min="5170" max="5170" width="9" style="11" bestFit="1" customWidth="1"/>
    <col min="5171" max="5171" width="6.25" style="11" bestFit="1" customWidth="1"/>
    <col min="5172" max="5376" width="9" style="11"/>
    <col min="5377" max="5377" width="4.25" style="11" bestFit="1" customWidth="1"/>
    <col min="5378" max="5378" width="4.875" style="11" customWidth="1"/>
    <col min="5379" max="5379" width="3.875" style="11" customWidth="1"/>
    <col min="5380" max="5380" width="11.75" style="11" customWidth="1"/>
    <col min="5381" max="5381" width="9" style="11"/>
    <col min="5382" max="5382" width="9.375" style="11" bestFit="1" customWidth="1"/>
    <col min="5383" max="5383" width="9.75" style="11" bestFit="1" customWidth="1"/>
    <col min="5384" max="5384" width="9.875" style="11" bestFit="1" customWidth="1"/>
    <col min="5385" max="5385" width="10.5" style="11" customWidth="1"/>
    <col min="5386" max="5386" width="8.375" style="11" customWidth="1"/>
    <col min="5387" max="5387" width="10.125" style="11" bestFit="1" customWidth="1"/>
    <col min="5388" max="5388" width="12.5" style="11" customWidth="1"/>
    <col min="5389" max="5389" width="8.875" style="11" customWidth="1"/>
    <col min="5390" max="5391" width="5.5" style="11" bestFit="1" customWidth="1"/>
    <col min="5392" max="5392" width="8.75" style="11" bestFit="1" customWidth="1"/>
    <col min="5393" max="5393" width="10" style="11" customWidth="1"/>
    <col min="5394" max="5397" width="4.5" style="11" bestFit="1" customWidth="1"/>
    <col min="5398" max="5399" width="6.25" style="11" bestFit="1" customWidth="1"/>
    <col min="5400" max="5400" width="5.5" style="11" bestFit="1" customWidth="1"/>
    <col min="5401" max="5402" width="3.75" style="11" bestFit="1" customWidth="1"/>
    <col min="5403" max="5403" width="8.25" style="11" bestFit="1" customWidth="1"/>
    <col min="5404" max="5406" width="7.5" style="11" bestFit="1" customWidth="1"/>
    <col min="5407" max="5407" width="8.125" style="11" bestFit="1" customWidth="1"/>
    <col min="5408" max="5408" width="8" style="11" bestFit="1" customWidth="1"/>
    <col min="5409" max="5409" width="8.25" style="11" bestFit="1" customWidth="1"/>
    <col min="5410" max="5411" width="7.375" style="11" bestFit="1" customWidth="1"/>
    <col min="5412" max="5412" width="8.125" style="11" bestFit="1" customWidth="1"/>
    <col min="5413" max="5413" width="8.875" style="11" bestFit="1" customWidth="1"/>
    <col min="5414" max="5414" width="8.75" style="11" bestFit="1" customWidth="1"/>
    <col min="5415" max="5415" width="9" style="11" bestFit="1" customWidth="1"/>
    <col min="5416" max="5416" width="8.125" style="11" bestFit="1" customWidth="1"/>
    <col min="5417" max="5417" width="6.625" style="11" bestFit="1" customWidth="1"/>
    <col min="5418" max="5418" width="11.75" style="11" bestFit="1" customWidth="1"/>
    <col min="5419" max="5419" width="9" style="11" bestFit="1" customWidth="1"/>
    <col min="5420" max="5420" width="6.625" style="11" bestFit="1" customWidth="1"/>
    <col min="5421" max="5421" width="9" style="11" bestFit="1" customWidth="1"/>
    <col min="5422" max="5422" width="8.75" style="11" bestFit="1" customWidth="1"/>
    <col min="5423" max="5424" width="9" style="11" bestFit="1" customWidth="1"/>
    <col min="5425" max="5425" width="8.875" style="11" bestFit="1" customWidth="1"/>
    <col min="5426" max="5426" width="9" style="11" bestFit="1" customWidth="1"/>
    <col min="5427" max="5427" width="6.25" style="11" bestFit="1" customWidth="1"/>
    <col min="5428" max="5632" width="9" style="11"/>
    <col min="5633" max="5633" width="4.25" style="11" bestFit="1" customWidth="1"/>
    <col min="5634" max="5634" width="4.875" style="11" customWidth="1"/>
    <col min="5635" max="5635" width="3.875" style="11" customWidth="1"/>
    <col min="5636" max="5636" width="11.75" style="11" customWidth="1"/>
    <col min="5637" max="5637" width="9" style="11"/>
    <col min="5638" max="5638" width="9.375" style="11" bestFit="1" customWidth="1"/>
    <col min="5639" max="5639" width="9.75" style="11" bestFit="1" customWidth="1"/>
    <col min="5640" max="5640" width="9.875" style="11" bestFit="1" customWidth="1"/>
    <col min="5641" max="5641" width="10.5" style="11" customWidth="1"/>
    <col min="5642" max="5642" width="8.375" style="11" customWidth="1"/>
    <col min="5643" max="5643" width="10.125" style="11" bestFit="1" customWidth="1"/>
    <col min="5644" max="5644" width="12.5" style="11" customWidth="1"/>
    <col min="5645" max="5645" width="8.875" style="11" customWidth="1"/>
    <col min="5646" max="5647" width="5.5" style="11" bestFit="1" customWidth="1"/>
    <col min="5648" max="5648" width="8.75" style="11" bestFit="1" customWidth="1"/>
    <col min="5649" max="5649" width="10" style="11" customWidth="1"/>
    <col min="5650" max="5653" width="4.5" style="11" bestFit="1" customWidth="1"/>
    <col min="5654" max="5655" width="6.25" style="11" bestFit="1" customWidth="1"/>
    <col min="5656" max="5656" width="5.5" style="11" bestFit="1" customWidth="1"/>
    <col min="5657" max="5658" width="3.75" style="11" bestFit="1" customWidth="1"/>
    <col min="5659" max="5659" width="8.25" style="11" bestFit="1" customWidth="1"/>
    <col min="5660" max="5662" width="7.5" style="11" bestFit="1" customWidth="1"/>
    <col min="5663" max="5663" width="8.125" style="11" bestFit="1" customWidth="1"/>
    <col min="5664" max="5664" width="8" style="11" bestFit="1" customWidth="1"/>
    <col min="5665" max="5665" width="8.25" style="11" bestFit="1" customWidth="1"/>
    <col min="5666" max="5667" width="7.375" style="11" bestFit="1" customWidth="1"/>
    <col min="5668" max="5668" width="8.125" style="11" bestFit="1" customWidth="1"/>
    <col min="5669" max="5669" width="8.875" style="11" bestFit="1" customWidth="1"/>
    <col min="5670" max="5670" width="8.75" style="11" bestFit="1" customWidth="1"/>
    <col min="5671" max="5671" width="9" style="11" bestFit="1" customWidth="1"/>
    <col min="5672" max="5672" width="8.125" style="11" bestFit="1" customWidth="1"/>
    <col min="5673" max="5673" width="6.625" style="11" bestFit="1" customWidth="1"/>
    <col min="5674" max="5674" width="11.75" style="11" bestFit="1" customWidth="1"/>
    <col min="5675" max="5675" width="9" style="11" bestFit="1" customWidth="1"/>
    <col min="5676" max="5676" width="6.625" style="11" bestFit="1" customWidth="1"/>
    <col min="5677" max="5677" width="9" style="11" bestFit="1" customWidth="1"/>
    <col min="5678" max="5678" width="8.75" style="11" bestFit="1" customWidth="1"/>
    <col min="5679" max="5680" width="9" style="11" bestFit="1" customWidth="1"/>
    <col min="5681" max="5681" width="8.875" style="11" bestFit="1" customWidth="1"/>
    <col min="5682" max="5682" width="9" style="11" bestFit="1" customWidth="1"/>
    <col min="5683" max="5683" width="6.25" style="11" bestFit="1" customWidth="1"/>
    <col min="5684" max="5888" width="9" style="11"/>
    <col min="5889" max="5889" width="4.25" style="11" bestFit="1" customWidth="1"/>
    <col min="5890" max="5890" width="4.875" style="11" customWidth="1"/>
    <col min="5891" max="5891" width="3.875" style="11" customWidth="1"/>
    <col min="5892" max="5892" width="11.75" style="11" customWidth="1"/>
    <col min="5893" max="5893" width="9" style="11"/>
    <col min="5894" max="5894" width="9.375" style="11" bestFit="1" customWidth="1"/>
    <col min="5895" max="5895" width="9.75" style="11" bestFit="1" customWidth="1"/>
    <col min="5896" max="5896" width="9.875" style="11" bestFit="1" customWidth="1"/>
    <col min="5897" max="5897" width="10.5" style="11" customWidth="1"/>
    <col min="5898" max="5898" width="8.375" style="11" customWidth="1"/>
    <col min="5899" max="5899" width="10.125" style="11" bestFit="1" customWidth="1"/>
    <col min="5900" max="5900" width="12.5" style="11" customWidth="1"/>
    <col min="5901" max="5901" width="8.875" style="11" customWidth="1"/>
    <col min="5902" max="5903" width="5.5" style="11" bestFit="1" customWidth="1"/>
    <col min="5904" max="5904" width="8.75" style="11" bestFit="1" customWidth="1"/>
    <col min="5905" max="5905" width="10" style="11" customWidth="1"/>
    <col min="5906" max="5909" width="4.5" style="11" bestFit="1" customWidth="1"/>
    <col min="5910" max="5911" width="6.25" style="11" bestFit="1" customWidth="1"/>
    <col min="5912" max="5912" width="5.5" style="11" bestFit="1" customWidth="1"/>
    <col min="5913" max="5914" width="3.75" style="11" bestFit="1" customWidth="1"/>
    <col min="5915" max="5915" width="8.25" style="11" bestFit="1" customWidth="1"/>
    <col min="5916" max="5918" width="7.5" style="11" bestFit="1" customWidth="1"/>
    <col min="5919" max="5919" width="8.125" style="11" bestFit="1" customWidth="1"/>
    <col min="5920" max="5920" width="8" style="11" bestFit="1" customWidth="1"/>
    <col min="5921" max="5921" width="8.25" style="11" bestFit="1" customWidth="1"/>
    <col min="5922" max="5923" width="7.375" style="11" bestFit="1" customWidth="1"/>
    <col min="5924" max="5924" width="8.125" style="11" bestFit="1" customWidth="1"/>
    <col min="5925" max="5925" width="8.875" style="11" bestFit="1" customWidth="1"/>
    <col min="5926" max="5926" width="8.75" style="11" bestFit="1" customWidth="1"/>
    <col min="5927" max="5927" width="9" style="11" bestFit="1" customWidth="1"/>
    <col min="5928" max="5928" width="8.125" style="11" bestFit="1" customWidth="1"/>
    <col min="5929" max="5929" width="6.625" style="11" bestFit="1" customWidth="1"/>
    <col min="5930" max="5930" width="11.75" style="11" bestFit="1" customWidth="1"/>
    <col min="5931" max="5931" width="9" style="11" bestFit="1" customWidth="1"/>
    <col min="5932" max="5932" width="6.625" style="11" bestFit="1" customWidth="1"/>
    <col min="5933" max="5933" width="9" style="11" bestFit="1" customWidth="1"/>
    <col min="5934" max="5934" width="8.75" style="11" bestFit="1" customWidth="1"/>
    <col min="5935" max="5936" width="9" style="11" bestFit="1" customWidth="1"/>
    <col min="5937" max="5937" width="8.875" style="11" bestFit="1" customWidth="1"/>
    <col min="5938" max="5938" width="9" style="11" bestFit="1" customWidth="1"/>
    <col min="5939" max="5939" width="6.25" style="11" bestFit="1" customWidth="1"/>
    <col min="5940" max="6144" width="9" style="11"/>
    <col min="6145" max="6145" width="4.25" style="11" bestFit="1" customWidth="1"/>
    <col min="6146" max="6146" width="4.875" style="11" customWidth="1"/>
    <col min="6147" max="6147" width="3.875" style="11" customWidth="1"/>
    <col min="6148" max="6148" width="11.75" style="11" customWidth="1"/>
    <col min="6149" max="6149" width="9" style="11"/>
    <col min="6150" max="6150" width="9.375" style="11" bestFit="1" customWidth="1"/>
    <col min="6151" max="6151" width="9.75" style="11" bestFit="1" customWidth="1"/>
    <col min="6152" max="6152" width="9.875" style="11" bestFit="1" customWidth="1"/>
    <col min="6153" max="6153" width="10.5" style="11" customWidth="1"/>
    <col min="6154" max="6154" width="8.375" style="11" customWidth="1"/>
    <col min="6155" max="6155" width="10.125" style="11" bestFit="1" customWidth="1"/>
    <col min="6156" max="6156" width="12.5" style="11" customWidth="1"/>
    <col min="6157" max="6157" width="8.875" style="11" customWidth="1"/>
    <col min="6158" max="6159" width="5.5" style="11" bestFit="1" customWidth="1"/>
    <col min="6160" max="6160" width="8.75" style="11" bestFit="1" customWidth="1"/>
    <col min="6161" max="6161" width="10" style="11" customWidth="1"/>
    <col min="6162" max="6165" width="4.5" style="11" bestFit="1" customWidth="1"/>
    <col min="6166" max="6167" width="6.25" style="11" bestFit="1" customWidth="1"/>
    <col min="6168" max="6168" width="5.5" style="11" bestFit="1" customWidth="1"/>
    <col min="6169" max="6170" width="3.75" style="11" bestFit="1" customWidth="1"/>
    <col min="6171" max="6171" width="8.25" style="11" bestFit="1" customWidth="1"/>
    <col min="6172" max="6174" width="7.5" style="11" bestFit="1" customWidth="1"/>
    <col min="6175" max="6175" width="8.125" style="11" bestFit="1" customWidth="1"/>
    <col min="6176" max="6176" width="8" style="11" bestFit="1" customWidth="1"/>
    <col min="6177" max="6177" width="8.25" style="11" bestFit="1" customWidth="1"/>
    <col min="6178" max="6179" width="7.375" style="11" bestFit="1" customWidth="1"/>
    <col min="6180" max="6180" width="8.125" style="11" bestFit="1" customWidth="1"/>
    <col min="6181" max="6181" width="8.875" style="11" bestFit="1" customWidth="1"/>
    <col min="6182" max="6182" width="8.75" style="11" bestFit="1" customWidth="1"/>
    <col min="6183" max="6183" width="9" style="11" bestFit="1" customWidth="1"/>
    <col min="6184" max="6184" width="8.125" style="11" bestFit="1" customWidth="1"/>
    <col min="6185" max="6185" width="6.625" style="11" bestFit="1" customWidth="1"/>
    <col min="6186" max="6186" width="11.75" style="11" bestFit="1" customWidth="1"/>
    <col min="6187" max="6187" width="9" style="11" bestFit="1" customWidth="1"/>
    <col min="6188" max="6188" width="6.625" style="11" bestFit="1" customWidth="1"/>
    <col min="6189" max="6189" width="9" style="11" bestFit="1" customWidth="1"/>
    <col min="6190" max="6190" width="8.75" style="11" bestFit="1" customWidth="1"/>
    <col min="6191" max="6192" width="9" style="11" bestFit="1" customWidth="1"/>
    <col min="6193" max="6193" width="8.875" style="11" bestFit="1" customWidth="1"/>
    <col min="6194" max="6194" width="9" style="11" bestFit="1" customWidth="1"/>
    <col min="6195" max="6195" width="6.25" style="11" bestFit="1" customWidth="1"/>
    <col min="6196" max="6400" width="9" style="11"/>
    <col min="6401" max="6401" width="4.25" style="11" bestFit="1" customWidth="1"/>
    <col min="6402" max="6402" width="4.875" style="11" customWidth="1"/>
    <col min="6403" max="6403" width="3.875" style="11" customWidth="1"/>
    <col min="6404" max="6404" width="11.75" style="11" customWidth="1"/>
    <col min="6405" max="6405" width="9" style="11"/>
    <col min="6406" max="6406" width="9.375" style="11" bestFit="1" customWidth="1"/>
    <col min="6407" max="6407" width="9.75" style="11" bestFit="1" customWidth="1"/>
    <col min="6408" max="6408" width="9.875" style="11" bestFit="1" customWidth="1"/>
    <col min="6409" max="6409" width="10.5" style="11" customWidth="1"/>
    <col min="6410" max="6410" width="8.375" style="11" customWidth="1"/>
    <col min="6411" max="6411" width="10.125" style="11" bestFit="1" customWidth="1"/>
    <col min="6412" max="6412" width="12.5" style="11" customWidth="1"/>
    <col min="6413" max="6413" width="8.875" style="11" customWidth="1"/>
    <col min="6414" max="6415" width="5.5" style="11" bestFit="1" customWidth="1"/>
    <col min="6416" max="6416" width="8.75" style="11" bestFit="1" customWidth="1"/>
    <col min="6417" max="6417" width="10" style="11" customWidth="1"/>
    <col min="6418" max="6421" width="4.5" style="11" bestFit="1" customWidth="1"/>
    <col min="6422" max="6423" width="6.25" style="11" bestFit="1" customWidth="1"/>
    <col min="6424" max="6424" width="5.5" style="11" bestFit="1" customWidth="1"/>
    <col min="6425" max="6426" width="3.75" style="11" bestFit="1" customWidth="1"/>
    <col min="6427" max="6427" width="8.25" style="11" bestFit="1" customWidth="1"/>
    <col min="6428" max="6430" width="7.5" style="11" bestFit="1" customWidth="1"/>
    <col min="6431" max="6431" width="8.125" style="11" bestFit="1" customWidth="1"/>
    <col min="6432" max="6432" width="8" style="11" bestFit="1" customWidth="1"/>
    <col min="6433" max="6433" width="8.25" style="11" bestFit="1" customWidth="1"/>
    <col min="6434" max="6435" width="7.375" style="11" bestFit="1" customWidth="1"/>
    <col min="6436" max="6436" width="8.125" style="11" bestFit="1" customWidth="1"/>
    <col min="6437" max="6437" width="8.875" style="11" bestFit="1" customWidth="1"/>
    <col min="6438" max="6438" width="8.75" style="11" bestFit="1" customWidth="1"/>
    <col min="6439" max="6439" width="9" style="11" bestFit="1" customWidth="1"/>
    <col min="6440" max="6440" width="8.125" style="11" bestFit="1" customWidth="1"/>
    <col min="6441" max="6441" width="6.625" style="11" bestFit="1" customWidth="1"/>
    <col min="6442" max="6442" width="11.75" style="11" bestFit="1" customWidth="1"/>
    <col min="6443" max="6443" width="9" style="11" bestFit="1" customWidth="1"/>
    <col min="6444" max="6444" width="6.625" style="11" bestFit="1" customWidth="1"/>
    <col min="6445" max="6445" width="9" style="11" bestFit="1" customWidth="1"/>
    <col min="6446" max="6446" width="8.75" style="11" bestFit="1" customWidth="1"/>
    <col min="6447" max="6448" width="9" style="11" bestFit="1" customWidth="1"/>
    <col min="6449" max="6449" width="8.875" style="11" bestFit="1" customWidth="1"/>
    <col min="6450" max="6450" width="9" style="11" bestFit="1" customWidth="1"/>
    <col min="6451" max="6451" width="6.25" style="11" bestFit="1" customWidth="1"/>
    <col min="6452" max="6656" width="9" style="11"/>
    <col min="6657" max="6657" width="4.25" style="11" bestFit="1" customWidth="1"/>
    <col min="6658" max="6658" width="4.875" style="11" customWidth="1"/>
    <col min="6659" max="6659" width="3.875" style="11" customWidth="1"/>
    <col min="6660" max="6660" width="11.75" style="11" customWidth="1"/>
    <col min="6661" max="6661" width="9" style="11"/>
    <col min="6662" max="6662" width="9.375" style="11" bestFit="1" customWidth="1"/>
    <col min="6663" max="6663" width="9.75" style="11" bestFit="1" customWidth="1"/>
    <col min="6664" max="6664" width="9.875" style="11" bestFit="1" customWidth="1"/>
    <col min="6665" max="6665" width="10.5" style="11" customWidth="1"/>
    <col min="6666" max="6666" width="8.375" style="11" customWidth="1"/>
    <col min="6667" max="6667" width="10.125" style="11" bestFit="1" customWidth="1"/>
    <col min="6668" max="6668" width="12.5" style="11" customWidth="1"/>
    <col min="6669" max="6669" width="8.875" style="11" customWidth="1"/>
    <col min="6670" max="6671" width="5.5" style="11" bestFit="1" customWidth="1"/>
    <col min="6672" max="6672" width="8.75" style="11" bestFit="1" customWidth="1"/>
    <col min="6673" max="6673" width="10" style="11" customWidth="1"/>
    <col min="6674" max="6677" width="4.5" style="11" bestFit="1" customWidth="1"/>
    <col min="6678" max="6679" width="6.25" style="11" bestFit="1" customWidth="1"/>
    <col min="6680" max="6680" width="5.5" style="11" bestFit="1" customWidth="1"/>
    <col min="6681" max="6682" width="3.75" style="11" bestFit="1" customWidth="1"/>
    <col min="6683" max="6683" width="8.25" style="11" bestFit="1" customWidth="1"/>
    <col min="6684" max="6686" width="7.5" style="11" bestFit="1" customWidth="1"/>
    <col min="6687" max="6687" width="8.125" style="11" bestFit="1" customWidth="1"/>
    <col min="6688" max="6688" width="8" style="11" bestFit="1" customWidth="1"/>
    <col min="6689" max="6689" width="8.25" style="11" bestFit="1" customWidth="1"/>
    <col min="6690" max="6691" width="7.375" style="11" bestFit="1" customWidth="1"/>
    <col min="6692" max="6692" width="8.125" style="11" bestFit="1" customWidth="1"/>
    <col min="6693" max="6693" width="8.875" style="11" bestFit="1" customWidth="1"/>
    <col min="6694" max="6694" width="8.75" style="11" bestFit="1" customWidth="1"/>
    <col min="6695" max="6695" width="9" style="11" bestFit="1" customWidth="1"/>
    <col min="6696" max="6696" width="8.125" style="11" bestFit="1" customWidth="1"/>
    <col min="6697" max="6697" width="6.625" style="11" bestFit="1" customWidth="1"/>
    <col min="6698" max="6698" width="11.75" style="11" bestFit="1" customWidth="1"/>
    <col min="6699" max="6699" width="9" style="11" bestFit="1" customWidth="1"/>
    <col min="6700" max="6700" width="6.625" style="11" bestFit="1" customWidth="1"/>
    <col min="6701" max="6701" width="9" style="11" bestFit="1" customWidth="1"/>
    <col min="6702" max="6702" width="8.75" style="11" bestFit="1" customWidth="1"/>
    <col min="6703" max="6704" width="9" style="11" bestFit="1" customWidth="1"/>
    <col min="6705" max="6705" width="8.875" style="11" bestFit="1" customWidth="1"/>
    <col min="6706" max="6706" width="9" style="11" bestFit="1" customWidth="1"/>
    <col min="6707" max="6707" width="6.25" style="11" bestFit="1" customWidth="1"/>
    <col min="6708" max="6912" width="9" style="11"/>
    <col min="6913" max="6913" width="4.25" style="11" bestFit="1" customWidth="1"/>
    <col min="6914" max="6914" width="4.875" style="11" customWidth="1"/>
    <col min="6915" max="6915" width="3.875" style="11" customWidth="1"/>
    <col min="6916" max="6916" width="11.75" style="11" customWidth="1"/>
    <col min="6917" max="6917" width="9" style="11"/>
    <col min="6918" max="6918" width="9.375" style="11" bestFit="1" customWidth="1"/>
    <col min="6919" max="6919" width="9.75" style="11" bestFit="1" customWidth="1"/>
    <col min="6920" max="6920" width="9.875" style="11" bestFit="1" customWidth="1"/>
    <col min="6921" max="6921" width="10.5" style="11" customWidth="1"/>
    <col min="6922" max="6922" width="8.375" style="11" customWidth="1"/>
    <col min="6923" max="6923" width="10.125" style="11" bestFit="1" customWidth="1"/>
    <col min="6924" max="6924" width="12.5" style="11" customWidth="1"/>
    <col min="6925" max="6925" width="8.875" style="11" customWidth="1"/>
    <col min="6926" max="6927" width="5.5" style="11" bestFit="1" customWidth="1"/>
    <col min="6928" max="6928" width="8.75" style="11" bestFit="1" customWidth="1"/>
    <col min="6929" max="6929" width="10" style="11" customWidth="1"/>
    <col min="6930" max="6933" width="4.5" style="11" bestFit="1" customWidth="1"/>
    <col min="6934" max="6935" width="6.25" style="11" bestFit="1" customWidth="1"/>
    <col min="6936" max="6936" width="5.5" style="11" bestFit="1" customWidth="1"/>
    <col min="6937" max="6938" width="3.75" style="11" bestFit="1" customWidth="1"/>
    <col min="6939" max="6939" width="8.25" style="11" bestFit="1" customWidth="1"/>
    <col min="6940" max="6942" width="7.5" style="11" bestFit="1" customWidth="1"/>
    <col min="6943" max="6943" width="8.125" style="11" bestFit="1" customWidth="1"/>
    <col min="6944" max="6944" width="8" style="11" bestFit="1" customWidth="1"/>
    <col min="6945" max="6945" width="8.25" style="11" bestFit="1" customWidth="1"/>
    <col min="6946" max="6947" width="7.375" style="11" bestFit="1" customWidth="1"/>
    <col min="6948" max="6948" width="8.125" style="11" bestFit="1" customWidth="1"/>
    <col min="6949" max="6949" width="8.875" style="11" bestFit="1" customWidth="1"/>
    <col min="6950" max="6950" width="8.75" style="11" bestFit="1" customWidth="1"/>
    <col min="6951" max="6951" width="9" style="11" bestFit="1" customWidth="1"/>
    <col min="6952" max="6952" width="8.125" style="11" bestFit="1" customWidth="1"/>
    <col min="6953" max="6953" width="6.625" style="11" bestFit="1" customWidth="1"/>
    <col min="6954" max="6954" width="11.75" style="11" bestFit="1" customWidth="1"/>
    <col min="6955" max="6955" width="9" style="11" bestFit="1" customWidth="1"/>
    <col min="6956" max="6956" width="6.625" style="11" bestFit="1" customWidth="1"/>
    <col min="6957" max="6957" width="9" style="11" bestFit="1" customWidth="1"/>
    <col min="6958" max="6958" width="8.75" style="11" bestFit="1" customWidth="1"/>
    <col min="6959" max="6960" width="9" style="11" bestFit="1" customWidth="1"/>
    <col min="6961" max="6961" width="8.875" style="11" bestFit="1" customWidth="1"/>
    <col min="6962" max="6962" width="9" style="11" bestFit="1" customWidth="1"/>
    <col min="6963" max="6963" width="6.25" style="11" bestFit="1" customWidth="1"/>
    <col min="6964" max="7168" width="9" style="11"/>
    <col min="7169" max="7169" width="4.25" style="11" bestFit="1" customWidth="1"/>
    <col min="7170" max="7170" width="4.875" style="11" customWidth="1"/>
    <col min="7171" max="7171" width="3.875" style="11" customWidth="1"/>
    <col min="7172" max="7172" width="11.75" style="11" customWidth="1"/>
    <col min="7173" max="7173" width="9" style="11"/>
    <col min="7174" max="7174" width="9.375" style="11" bestFit="1" customWidth="1"/>
    <col min="7175" max="7175" width="9.75" style="11" bestFit="1" customWidth="1"/>
    <col min="7176" max="7176" width="9.875" style="11" bestFit="1" customWidth="1"/>
    <col min="7177" max="7177" width="10.5" style="11" customWidth="1"/>
    <col min="7178" max="7178" width="8.375" style="11" customWidth="1"/>
    <col min="7179" max="7179" width="10.125" style="11" bestFit="1" customWidth="1"/>
    <col min="7180" max="7180" width="12.5" style="11" customWidth="1"/>
    <col min="7181" max="7181" width="8.875" style="11" customWidth="1"/>
    <col min="7182" max="7183" width="5.5" style="11" bestFit="1" customWidth="1"/>
    <col min="7184" max="7184" width="8.75" style="11" bestFit="1" customWidth="1"/>
    <col min="7185" max="7185" width="10" style="11" customWidth="1"/>
    <col min="7186" max="7189" width="4.5" style="11" bestFit="1" customWidth="1"/>
    <col min="7190" max="7191" width="6.25" style="11" bestFit="1" customWidth="1"/>
    <col min="7192" max="7192" width="5.5" style="11" bestFit="1" customWidth="1"/>
    <col min="7193" max="7194" width="3.75" style="11" bestFit="1" customWidth="1"/>
    <col min="7195" max="7195" width="8.25" style="11" bestFit="1" customWidth="1"/>
    <col min="7196" max="7198" width="7.5" style="11" bestFit="1" customWidth="1"/>
    <col min="7199" max="7199" width="8.125" style="11" bestFit="1" customWidth="1"/>
    <col min="7200" max="7200" width="8" style="11" bestFit="1" customWidth="1"/>
    <col min="7201" max="7201" width="8.25" style="11" bestFit="1" customWidth="1"/>
    <col min="7202" max="7203" width="7.375" style="11" bestFit="1" customWidth="1"/>
    <col min="7204" max="7204" width="8.125" style="11" bestFit="1" customWidth="1"/>
    <col min="7205" max="7205" width="8.875" style="11" bestFit="1" customWidth="1"/>
    <col min="7206" max="7206" width="8.75" style="11" bestFit="1" customWidth="1"/>
    <col min="7207" max="7207" width="9" style="11" bestFit="1" customWidth="1"/>
    <col min="7208" max="7208" width="8.125" style="11" bestFit="1" customWidth="1"/>
    <col min="7209" max="7209" width="6.625" style="11" bestFit="1" customWidth="1"/>
    <col min="7210" max="7210" width="11.75" style="11" bestFit="1" customWidth="1"/>
    <col min="7211" max="7211" width="9" style="11" bestFit="1" customWidth="1"/>
    <col min="7212" max="7212" width="6.625" style="11" bestFit="1" customWidth="1"/>
    <col min="7213" max="7213" width="9" style="11" bestFit="1" customWidth="1"/>
    <col min="7214" max="7214" width="8.75" style="11" bestFit="1" customWidth="1"/>
    <col min="7215" max="7216" width="9" style="11" bestFit="1" customWidth="1"/>
    <col min="7217" max="7217" width="8.875" style="11" bestFit="1" customWidth="1"/>
    <col min="7218" max="7218" width="9" style="11" bestFit="1" customWidth="1"/>
    <col min="7219" max="7219" width="6.25" style="11" bestFit="1" customWidth="1"/>
    <col min="7220" max="7424" width="9" style="11"/>
    <col min="7425" max="7425" width="4.25" style="11" bestFit="1" customWidth="1"/>
    <col min="7426" max="7426" width="4.875" style="11" customWidth="1"/>
    <col min="7427" max="7427" width="3.875" style="11" customWidth="1"/>
    <col min="7428" max="7428" width="11.75" style="11" customWidth="1"/>
    <col min="7429" max="7429" width="9" style="11"/>
    <col min="7430" max="7430" width="9.375" style="11" bestFit="1" customWidth="1"/>
    <col min="7431" max="7431" width="9.75" style="11" bestFit="1" customWidth="1"/>
    <col min="7432" max="7432" width="9.875" style="11" bestFit="1" customWidth="1"/>
    <col min="7433" max="7433" width="10.5" style="11" customWidth="1"/>
    <col min="7434" max="7434" width="8.375" style="11" customWidth="1"/>
    <col min="7435" max="7435" width="10.125" style="11" bestFit="1" customWidth="1"/>
    <col min="7436" max="7436" width="12.5" style="11" customWidth="1"/>
    <col min="7437" max="7437" width="8.875" style="11" customWidth="1"/>
    <col min="7438" max="7439" width="5.5" style="11" bestFit="1" customWidth="1"/>
    <col min="7440" max="7440" width="8.75" style="11" bestFit="1" customWidth="1"/>
    <col min="7441" max="7441" width="10" style="11" customWidth="1"/>
    <col min="7442" max="7445" width="4.5" style="11" bestFit="1" customWidth="1"/>
    <col min="7446" max="7447" width="6.25" style="11" bestFit="1" customWidth="1"/>
    <col min="7448" max="7448" width="5.5" style="11" bestFit="1" customWidth="1"/>
    <col min="7449" max="7450" width="3.75" style="11" bestFit="1" customWidth="1"/>
    <col min="7451" max="7451" width="8.25" style="11" bestFit="1" customWidth="1"/>
    <col min="7452" max="7454" width="7.5" style="11" bestFit="1" customWidth="1"/>
    <col min="7455" max="7455" width="8.125" style="11" bestFit="1" customWidth="1"/>
    <col min="7456" max="7456" width="8" style="11" bestFit="1" customWidth="1"/>
    <col min="7457" max="7457" width="8.25" style="11" bestFit="1" customWidth="1"/>
    <col min="7458" max="7459" width="7.375" style="11" bestFit="1" customWidth="1"/>
    <col min="7460" max="7460" width="8.125" style="11" bestFit="1" customWidth="1"/>
    <col min="7461" max="7461" width="8.875" style="11" bestFit="1" customWidth="1"/>
    <col min="7462" max="7462" width="8.75" style="11" bestFit="1" customWidth="1"/>
    <col min="7463" max="7463" width="9" style="11" bestFit="1" customWidth="1"/>
    <col min="7464" max="7464" width="8.125" style="11" bestFit="1" customWidth="1"/>
    <col min="7465" max="7465" width="6.625" style="11" bestFit="1" customWidth="1"/>
    <col min="7466" max="7466" width="11.75" style="11" bestFit="1" customWidth="1"/>
    <col min="7467" max="7467" width="9" style="11" bestFit="1" customWidth="1"/>
    <col min="7468" max="7468" width="6.625" style="11" bestFit="1" customWidth="1"/>
    <col min="7469" max="7469" width="9" style="11" bestFit="1" customWidth="1"/>
    <col min="7470" max="7470" width="8.75" style="11" bestFit="1" customWidth="1"/>
    <col min="7471" max="7472" width="9" style="11" bestFit="1" customWidth="1"/>
    <col min="7473" max="7473" width="8.875" style="11" bestFit="1" customWidth="1"/>
    <col min="7474" max="7474" width="9" style="11" bestFit="1" customWidth="1"/>
    <col min="7475" max="7475" width="6.25" style="11" bestFit="1" customWidth="1"/>
    <col min="7476" max="7680" width="9" style="11"/>
    <col min="7681" max="7681" width="4.25" style="11" bestFit="1" customWidth="1"/>
    <col min="7682" max="7682" width="4.875" style="11" customWidth="1"/>
    <col min="7683" max="7683" width="3.875" style="11" customWidth="1"/>
    <col min="7684" max="7684" width="11.75" style="11" customWidth="1"/>
    <col min="7685" max="7685" width="9" style="11"/>
    <col min="7686" max="7686" width="9.375" style="11" bestFit="1" customWidth="1"/>
    <col min="7687" max="7687" width="9.75" style="11" bestFit="1" customWidth="1"/>
    <col min="7688" max="7688" width="9.875" style="11" bestFit="1" customWidth="1"/>
    <col min="7689" max="7689" width="10.5" style="11" customWidth="1"/>
    <col min="7690" max="7690" width="8.375" style="11" customWidth="1"/>
    <col min="7691" max="7691" width="10.125" style="11" bestFit="1" customWidth="1"/>
    <col min="7692" max="7692" width="12.5" style="11" customWidth="1"/>
    <col min="7693" max="7693" width="8.875" style="11" customWidth="1"/>
    <col min="7694" max="7695" width="5.5" style="11" bestFit="1" customWidth="1"/>
    <col min="7696" max="7696" width="8.75" style="11" bestFit="1" customWidth="1"/>
    <col min="7697" max="7697" width="10" style="11" customWidth="1"/>
    <col min="7698" max="7701" width="4.5" style="11" bestFit="1" customWidth="1"/>
    <col min="7702" max="7703" width="6.25" style="11" bestFit="1" customWidth="1"/>
    <col min="7704" max="7704" width="5.5" style="11" bestFit="1" customWidth="1"/>
    <col min="7705" max="7706" width="3.75" style="11" bestFit="1" customWidth="1"/>
    <col min="7707" max="7707" width="8.25" style="11" bestFit="1" customWidth="1"/>
    <col min="7708" max="7710" width="7.5" style="11" bestFit="1" customWidth="1"/>
    <col min="7711" max="7711" width="8.125" style="11" bestFit="1" customWidth="1"/>
    <col min="7712" max="7712" width="8" style="11" bestFit="1" customWidth="1"/>
    <col min="7713" max="7713" width="8.25" style="11" bestFit="1" customWidth="1"/>
    <col min="7714" max="7715" width="7.375" style="11" bestFit="1" customWidth="1"/>
    <col min="7716" max="7716" width="8.125" style="11" bestFit="1" customWidth="1"/>
    <col min="7717" max="7717" width="8.875" style="11" bestFit="1" customWidth="1"/>
    <col min="7718" max="7718" width="8.75" style="11" bestFit="1" customWidth="1"/>
    <col min="7719" max="7719" width="9" style="11" bestFit="1" customWidth="1"/>
    <col min="7720" max="7720" width="8.125" style="11" bestFit="1" customWidth="1"/>
    <col min="7721" max="7721" width="6.625" style="11" bestFit="1" customWidth="1"/>
    <col min="7722" max="7722" width="11.75" style="11" bestFit="1" customWidth="1"/>
    <col min="7723" max="7723" width="9" style="11" bestFit="1" customWidth="1"/>
    <col min="7724" max="7724" width="6.625" style="11" bestFit="1" customWidth="1"/>
    <col min="7725" max="7725" width="9" style="11" bestFit="1" customWidth="1"/>
    <col min="7726" max="7726" width="8.75" style="11" bestFit="1" customWidth="1"/>
    <col min="7727" max="7728" width="9" style="11" bestFit="1" customWidth="1"/>
    <col min="7729" max="7729" width="8.875" style="11" bestFit="1" customWidth="1"/>
    <col min="7730" max="7730" width="9" style="11" bestFit="1" customWidth="1"/>
    <col min="7731" max="7731" width="6.25" style="11" bestFit="1" customWidth="1"/>
    <col min="7732" max="7936" width="9" style="11"/>
    <col min="7937" max="7937" width="4.25" style="11" bestFit="1" customWidth="1"/>
    <col min="7938" max="7938" width="4.875" style="11" customWidth="1"/>
    <col min="7939" max="7939" width="3.875" style="11" customWidth="1"/>
    <col min="7940" max="7940" width="11.75" style="11" customWidth="1"/>
    <col min="7941" max="7941" width="9" style="11"/>
    <col min="7942" max="7942" width="9.375" style="11" bestFit="1" customWidth="1"/>
    <col min="7943" max="7943" width="9.75" style="11" bestFit="1" customWidth="1"/>
    <col min="7944" max="7944" width="9.875" style="11" bestFit="1" customWidth="1"/>
    <col min="7945" max="7945" width="10.5" style="11" customWidth="1"/>
    <col min="7946" max="7946" width="8.375" style="11" customWidth="1"/>
    <col min="7947" max="7947" width="10.125" style="11" bestFit="1" customWidth="1"/>
    <col min="7948" max="7948" width="12.5" style="11" customWidth="1"/>
    <col min="7949" max="7949" width="8.875" style="11" customWidth="1"/>
    <col min="7950" max="7951" width="5.5" style="11" bestFit="1" customWidth="1"/>
    <col min="7952" max="7952" width="8.75" style="11" bestFit="1" customWidth="1"/>
    <col min="7953" max="7953" width="10" style="11" customWidth="1"/>
    <col min="7954" max="7957" width="4.5" style="11" bestFit="1" customWidth="1"/>
    <col min="7958" max="7959" width="6.25" style="11" bestFit="1" customWidth="1"/>
    <col min="7960" max="7960" width="5.5" style="11" bestFit="1" customWidth="1"/>
    <col min="7961" max="7962" width="3.75" style="11" bestFit="1" customWidth="1"/>
    <col min="7963" max="7963" width="8.25" style="11" bestFit="1" customWidth="1"/>
    <col min="7964" max="7966" width="7.5" style="11" bestFit="1" customWidth="1"/>
    <col min="7967" max="7967" width="8.125" style="11" bestFit="1" customWidth="1"/>
    <col min="7968" max="7968" width="8" style="11" bestFit="1" customWidth="1"/>
    <col min="7969" max="7969" width="8.25" style="11" bestFit="1" customWidth="1"/>
    <col min="7970" max="7971" width="7.375" style="11" bestFit="1" customWidth="1"/>
    <col min="7972" max="7972" width="8.125" style="11" bestFit="1" customWidth="1"/>
    <col min="7973" max="7973" width="8.875" style="11" bestFit="1" customWidth="1"/>
    <col min="7974" max="7974" width="8.75" style="11" bestFit="1" customWidth="1"/>
    <col min="7975" max="7975" width="9" style="11" bestFit="1" customWidth="1"/>
    <col min="7976" max="7976" width="8.125" style="11" bestFit="1" customWidth="1"/>
    <col min="7977" max="7977" width="6.625" style="11" bestFit="1" customWidth="1"/>
    <col min="7978" max="7978" width="11.75" style="11" bestFit="1" customWidth="1"/>
    <col min="7979" max="7979" width="9" style="11" bestFit="1" customWidth="1"/>
    <col min="7980" max="7980" width="6.625" style="11" bestFit="1" customWidth="1"/>
    <col min="7981" max="7981" width="9" style="11" bestFit="1" customWidth="1"/>
    <col min="7982" max="7982" width="8.75" style="11" bestFit="1" customWidth="1"/>
    <col min="7983" max="7984" width="9" style="11" bestFit="1" customWidth="1"/>
    <col min="7985" max="7985" width="8.875" style="11" bestFit="1" customWidth="1"/>
    <col min="7986" max="7986" width="9" style="11" bestFit="1" customWidth="1"/>
    <col min="7987" max="7987" width="6.25" style="11" bestFit="1" customWidth="1"/>
    <col min="7988" max="8192" width="9" style="11"/>
    <col min="8193" max="8193" width="4.25" style="11" bestFit="1" customWidth="1"/>
    <col min="8194" max="8194" width="4.875" style="11" customWidth="1"/>
    <col min="8195" max="8195" width="3.875" style="11" customWidth="1"/>
    <col min="8196" max="8196" width="11.75" style="11" customWidth="1"/>
    <col min="8197" max="8197" width="9" style="11"/>
    <col min="8198" max="8198" width="9.375" style="11" bestFit="1" customWidth="1"/>
    <col min="8199" max="8199" width="9.75" style="11" bestFit="1" customWidth="1"/>
    <col min="8200" max="8200" width="9.875" style="11" bestFit="1" customWidth="1"/>
    <col min="8201" max="8201" width="10.5" style="11" customWidth="1"/>
    <col min="8202" max="8202" width="8.375" style="11" customWidth="1"/>
    <col min="8203" max="8203" width="10.125" style="11" bestFit="1" customWidth="1"/>
    <col min="8204" max="8204" width="12.5" style="11" customWidth="1"/>
    <col min="8205" max="8205" width="8.875" style="11" customWidth="1"/>
    <col min="8206" max="8207" width="5.5" style="11" bestFit="1" customWidth="1"/>
    <col min="8208" max="8208" width="8.75" style="11" bestFit="1" customWidth="1"/>
    <col min="8209" max="8209" width="10" style="11" customWidth="1"/>
    <col min="8210" max="8213" width="4.5" style="11" bestFit="1" customWidth="1"/>
    <col min="8214" max="8215" width="6.25" style="11" bestFit="1" customWidth="1"/>
    <col min="8216" max="8216" width="5.5" style="11" bestFit="1" customWidth="1"/>
    <col min="8217" max="8218" width="3.75" style="11" bestFit="1" customWidth="1"/>
    <col min="8219" max="8219" width="8.25" style="11" bestFit="1" customWidth="1"/>
    <col min="8220" max="8222" width="7.5" style="11" bestFit="1" customWidth="1"/>
    <col min="8223" max="8223" width="8.125" style="11" bestFit="1" customWidth="1"/>
    <col min="8224" max="8224" width="8" style="11" bestFit="1" customWidth="1"/>
    <col min="8225" max="8225" width="8.25" style="11" bestFit="1" customWidth="1"/>
    <col min="8226" max="8227" width="7.375" style="11" bestFit="1" customWidth="1"/>
    <col min="8228" max="8228" width="8.125" style="11" bestFit="1" customWidth="1"/>
    <col min="8229" max="8229" width="8.875" style="11" bestFit="1" customWidth="1"/>
    <col min="8230" max="8230" width="8.75" style="11" bestFit="1" customWidth="1"/>
    <col min="8231" max="8231" width="9" style="11" bestFit="1" customWidth="1"/>
    <col min="8232" max="8232" width="8.125" style="11" bestFit="1" customWidth="1"/>
    <col min="8233" max="8233" width="6.625" style="11" bestFit="1" customWidth="1"/>
    <col min="8234" max="8234" width="11.75" style="11" bestFit="1" customWidth="1"/>
    <col min="8235" max="8235" width="9" style="11" bestFit="1" customWidth="1"/>
    <col min="8236" max="8236" width="6.625" style="11" bestFit="1" customWidth="1"/>
    <col min="8237" max="8237" width="9" style="11" bestFit="1" customWidth="1"/>
    <col min="8238" max="8238" width="8.75" style="11" bestFit="1" customWidth="1"/>
    <col min="8239" max="8240" width="9" style="11" bestFit="1" customWidth="1"/>
    <col min="8241" max="8241" width="8.875" style="11" bestFit="1" customWidth="1"/>
    <col min="8242" max="8242" width="9" style="11" bestFit="1" customWidth="1"/>
    <col min="8243" max="8243" width="6.25" style="11" bestFit="1" customWidth="1"/>
    <col min="8244" max="8448" width="9" style="11"/>
    <col min="8449" max="8449" width="4.25" style="11" bestFit="1" customWidth="1"/>
    <col min="8450" max="8450" width="4.875" style="11" customWidth="1"/>
    <col min="8451" max="8451" width="3.875" style="11" customWidth="1"/>
    <col min="8452" max="8452" width="11.75" style="11" customWidth="1"/>
    <col min="8453" max="8453" width="9" style="11"/>
    <col min="8454" max="8454" width="9.375" style="11" bestFit="1" customWidth="1"/>
    <col min="8455" max="8455" width="9.75" style="11" bestFit="1" customWidth="1"/>
    <col min="8456" max="8456" width="9.875" style="11" bestFit="1" customWidth="1"/>
    <col min="8457" max="8457" width="10.5" style="11" customWidth="1"/>
    <col min="8458" max="8458" width="8.375" style="11" customWidth="1"/>
    <col min="8459" max="8459" width="10.125" style="11" bestFit="1" customWidth="1"/>
    <col min="8460" max="8460" width="12.5" style="11" customWidth="1"/>
    <col min="8461" max="8461" width="8.875" style="11" customWidth="1"/>
    <col min="8462" max="8463" width="5.5" style="11" bestFit="1" customWidth="1"/>
    <col min="8464" max="8464" width="8.75" style="11" bestFit="1" customWidth="1"/>
    <col min="8465" max="8465" width="10" style="11" customWidth="1"/>
    <col min="8466" max="8469" width="4.5" style="11" bestFit="1" customWidth="1"/>
    <col min="8470" max="8471" width="6.25" style="11" bestFit="1" customWidth="1"/>
    <col min="8472" max="8472" width="5.5" style="11" bestFit="1" customWidth="1"/>
    <col min="8473" max="8474" width="3.75" style="11" bestFit="1" customWidth="1"/>
    <col min="8475" max="8475" width="8.25" style="11" bestFit="1" customWidth="1"/>
    <col min="8476" max="8478" width="7.5" style="11" bestFit="1" customWidth="1"/>
    <col min="8479" max="8479" width="8.125" style="11" bestFit="1" customWidth="1"/>
    <col min="8480" max="8480" width="8" style="11" bestFit="1" customWidth="1"/>
    <col min="8481" max="8481" width="8.25" style="11" bestFit="1" customWidth="1"/>
    <col min="8482" max="8483" width="7.375" style="11" bestFit="1" customWidth="1"/>
    <col min="8484" max="8484" width="8.125" style="11" bestFit="1" customWidth="1"/>
    <col min="8485" max="8485" width="8.875" style="11" bestFit="1" customWidth="1"/>
    <col min="8486" max="8486" width="8.75" style="11" bestFit="1" customWidth="1"/>
    <col min="8487" max="8487" width="9" style="11" bestFit="1" customWidth="1"/>
    <col min="8488" max="8488" width="8.125" style="11" bestFit="1" customWidth="1"/>
    <col min="8489" max="8489" width="6.625" style="11" bestFit="1" customWidth="1"/>
    <col min="8490" max="8490" width="11.75" style="11" bestFit="1" customWidth="1"/>
    <col min="8491" max="8491" width="9" style="11" bestFit="1" customWidth="1"/>
    <col min="8492" max="8492" width="6.625" style="11" bestFit="1" customWidth="1"/>
    <col min="8493" max="8493" width="9" style="11" bestFit="1" customWidth="1"/>
    <col min="8494" max="8494" width="8.75" style="11" bestFit="1" customWidth="1"/>
    <col min="8495" max="8496" width="9" style="11" bestFit="1" customWidth="1"/>
    <col min="8497" max="8497" width="8.875" style="11" bestFit="1" customWidth="1"/>
    <col min="8498" max="8498" width="9" style="11" bestFit="1" customWidth="1"/>
    <col min="8499" max="8499" width="6.25" style="11" bestFit="1" customWidth="1"/>
    <col min="8500" max="8704" width="9" style="11"/>
    <col min="8705" max="8705" width="4.25" style="11" bestFit="1" customWidth="1"/>
    <col min="8706" max="8706" width="4.875" style="11" customWidth="1"/>
    <col min="8707" max="8707" width="3.875" style="11" customWidth="1"/>
    <col min="8708" max="8708" width="11.75" style="11" customWidth="1"/>
    <col min="8709" max="8709" width="9" style="11"/>
    <col min="8710" max="8710" width="9.375" style="11" bestFit="1" customWidth="1"/>
    <col min="8711" max="8711" width="9.75" style="11" bestFit="1" customWidth="1"/>
    <col min="8712" max="8712" width="9.875" style="11" bestFit="1" customWidth="1"/>
    <col min="8713" max="8713" width="10.5" style="11" customWidth="1"/>
    <col min="8714" max="8714" width="8.375" style="11" customWidth="1"/>
    <col min="8715" max="8715" width="10.125" style="11" bestFit="1" customWidth="1"/>
    <col min="8716" max="8716" width="12.5" style="11" customWidth="1"/>
    <col min="8717" max="8717" width="8.875" style="11" customWidth="1"/>
    <col min="8718" max="8719" width="5.5" style="11" bestFit="1" customWidth="1"/>
    <col min="8720" max="8720" width="8.75" style="11" bestFit="1" customWidth="1"/>
    <col min="8721" max="8721" width="10" style="11" customWidth="1"/>
    <col min="8722" max="8725" width="4.5" style="11" bestFit="1" customWidth="1"/>
    <col min="8726" max="8727" width="6.25" style="11" bestFit="1" customWidth="1"/>
    <col min="8728" max="8728" width="5.5" style="11" bestFit="1" customWidth="1"/>
    <col min="8729" max="8730" width="3.75" style="11" bestFit="1" customWidth="1"/>
    <col min="8731" max="8731" width="8.25" style="11" bestFit="1" customWidth="1"/>
    <col min="8732" max="8734" width="7.5" style="11" bestFit="1" customWidth="1"/>
    <col min="8735" max="8735" width="8.125" style="11" bestFit="1" customWidth="1"/>
    <col min="8736" max="8736" width="8" style="11" bestFit="1" customWidth="1"/>
    <col min="8737" max="8737" width="8.25" style="11" bestFit="1" customWidth="1"/>
    <col min="8738" max="8739" width="7.375" style="11" bestFit="1" customWidth="1"/>
    <col min="8740" max="8740" width="8.125" style="11" bestFit="1" customWidth="1"/>
    <col min="8741" max="8741" width="8.875" style="11" bestFit="1" customWidth="1"/>
    <col min="8742" max="8742" width="8.75" style="11" bestFit="1" customWidth="1"/>
    <col min="8743" max="8743" width="9" style="11" bestFit="1" customWidth="1"/>
    <col min="8744" max="8744" width="8.125" style="11" bestFit="1" customWidth="1"/>
    <col min="8745" max="8745" width="6.625" style="11" bestFit="1" customWidth="1"/>
    <col min="8746" max="8746" width="11.75" style="11" bestFit="1" customWidth="1"/>
    <col min="8747" max="8747" width="9" style="11" bestFit="1" customWidth="1"/>
    <col min="8748" max="8748" width="6.625" style="11" bestFit="1" customWidth="1"/>
    <col min="8749" max="8749" width="9" style="11" bestFit="1" customWidth="1"/>
    <col min="8750" max="8750" width="8.75" style="11" bestFit="1" customWidth="1"/>
    <col min="8751" max="8752" width="9" style="11" bestFit="1" customWidth="1"/>
    <col min="8753" max="8753" width="8.875" style="11" bestFit="1" customWidth="1"/>
    <col min="8754" max="8754" width="9" style="11" bestFit="1" customWidth="1"/>
    <col min="8755" max="8755" width="6.25" style="11" bestFit="1" customWidth="1"/>
    <col min="8756" max="8960" width="9" style="11"/>
    <col min="8961" max="8961" width="4.25" style="11" bestFit="1" customWidth="1"/>
    <col min="8962" max="8962" width="4.875" style="11" customWidth="1"/>
    <col min="8963" max="8963" width="3.875" style="11" customWidth="1"/>
    <col min="8964" max="8964" width="11.75" style="11" customWidth="1"/>
    <col min="8965" max="8965" width="9" style="11"/>
    <col min="8966" max="8966" width="9.375" style="11" bestFit="1" customWidth="1"/>
    <col min="8967" max="8967" width="9.75" style="11" bestFit="1" customWidth="1"/>
    <col min="8968" max="8968" width="9.875" style="11" bestFit="1" customWidth="1"/>
    <col min="8969" max="8969" width="10.5" style="11" customWidth="1"/>
    <col min="8970" max="8970" width="8.375" style="11" customWidth="1"/>
    <col min="8971" max="8971" width="10.125" style="11" bestFit="1" customWidth="1"/>
    <col min="8972" max="8972" width="12.5" style="11" customWidth="1"/>
    <col min="8973" max="8973" width="8.875" style="11" customWidth="1"/>
    <col min="8974" max="8975" width="5.5" style="11" bestFit="1" customWidth="1"/>
    <col min="8976" max="8976" width="8.75" style="11" bestFit="1" customWidth="1"/>
    <col min="8977" max="8977" width="10" style="11" customWidth="1"/>
    <col min="8978" max="8981" width="4.5" style="11" bestFit="1" customWidth="1"/>
    <col min="8982" max="8983" width="6.25" style="11" bestFit="1" customWidth="1"/>
    <col min="8984" max="8984" width="5.5" style="11" bestFit="1" customWidth="1"/>
    <col min="8985" max="8986" width="3.75" style="11" bestFit="1" customWidth="1"/>
    <col min="8987" max="8987" width="8.25" style="11" bestFit="1" customWidth="1"/>
    <col min="8988" max="8990" width="7.5" style="11" bestFit="1" customWidth="1"/>
    <col min="8991" max="8991" width="8.125" style="11" bestFit="1" customWidth="1"/>
    <col min="8992" max="8992" width="8" style="11" bestFit="1" customWidth="1"/>
    <col min="8993" max="8993" width="8.25" style="11" bestFit="1" customWidth="1"/>
    <col min="8994" max="8995" width="7.375" style="11" bestFit="1" customWidth="1"/>
    <col min="8996" max="8996" width="8.125" style="11" bestFit="1" customWidth="1"/>
    <col min="8997" max="8997" width="8.875" style="11" bestFit="1" customWidth="1"/>
    <col min="8998" max="8998" width="8.75" style="11" bestFit="1" customWidth="1"/>
    <col min="8999" max="8999" width="9" style="11" bestFit="1" customWidth="1"/>
    <col min="9000" max="9000" width="8.125" style="11" bestFit="1" customWidth="1"/>
    <col min="9001" max="9001" width="6.625" style="11" bestFit="1" customWidth="1"/>
    <col min="9002" max="9002" width="11.75" style="11" bestFit="1" customWidth="1"/>
    <col min="9003" max="9003" width="9" style="11" bestFit="1" customWidth="1"/>
    <col min="9004" max="9004" width="6.625" style="11" bestFit="1" customWidth="1"/>
    <col min="9005" max="9005" width="9" style="11" bestFit="1" customWidth="1"/>
    <col min="9006" max="9006" width="8.75" style="11" bestFit="1" customWidth="1"/>
    <col min="9007" max="9008" width="9" style="11" bestFit="1" customWidth="1"/>
    <col min="9009" max="9009" width="8.875" style="11" bestFit="1" customWidth="1"/>
    <col min="9010" max="9010" width="9" style="11" bestFit="1" customWidth="1"/>
    <col min="9011" max="9011" width="6.25" style="11" bestFit="1" customWidth="1"/>
    <col min="9012" max="9216" width="9" style="11"/>
    <col min="9217" max="9217" width="4.25" style="11" bestFit="1" customWidth="1"/>
    <col min="9218" max="9218" width="4.875" style="11" customWidth="1"/>
    <col min="9219" max="9219" width="3.875" style="11" customWidth="1"/>
    <col min="9220" max="9220" width="11.75" style="11" customWidth="1"/>
    <col min="9221" max="9221" width="9" style="11"/>
    <col min="9222" max="9222" width="9.375" style="11" bestFit="1" customWidth="1"/>
    <col min="9223" max="9223" width="9.75" style="11" bestFit="1" customWidth="1"/>
    <col min="9224" max="9224" width="9.875" style="11" bestFit="1" customWidth="1"/>
    <col min="9225" max="9225" width="10.5" style="11" customWidth="1"/>
    <col min="9226" max="9226" width="8.375" style="11" customWidth="1"/>
    <col min="9227" max="9227" width="10.125" style="11" bestFit="1" customWidth="1"/>
    <col min="9228" max="9228" width="12.5" style="11" customWidth="1"/>
    <col min="9229" max="9229" width="8.875" style="11" customWidth="1"/>
    <col min="9230" max="9231" width="5.5" style="11" bestFit="1" customWidth="1"/>
    <col min="9232" max="9232" width="8.75" style="11" bestFit="1" customWidth="1"/>
    <col min="9233" max="9233" width="10" style="11" customWidth="1"/>
    <col min="9234" max="9237" width="4.5" style="11" bestFit="1" customWidth="1"/>
    <col min="9238" max="9239" width="6.25" style="11" bestFit="1" customWidth="1"/>
    <col min="9240" max="9240" width="5.5" style="11" bestFit="1" customWidth="1"/>
    <col min="9241" max="9242" width="3.75" style="11" bestFit="1" customWidth="1"/>
    <col min="9243" max="9243" width="8.25" style="11" bestFit="1" customWidth="1"/>
    <col min="9244" max="9246" width="7.5" style="11" bestFit="1" customWidth="1"/>
    <col min="9247" max="9247" width="8.125" style="11" bestFit="1" customWidth="1"/>
    <col min="9248" max="9248" width="8" style="11" bestFit="1" customWidth="1"/>
    <col min="9249" max="9249" width="8.25" style="11" bestFit="1" customWidth="1"/>
    <col min="9250" max="9251" width="7.375" style="11" bestFit="1" customWidth="1"/>
    <col min="9252" max="9252" width="8.125" style="11" bestFit="1" customWidth="1"/>
    <col min="9253" max="9253" width="8.875" style="11" bestFit="1" customWidth="1"/>
    <col min="9254" max="9254" width="8.75" style="11" bestFit="1" customWidth="1"/>
    <col min="9255" max="9255" width="9" style="11" bestFit="1" customWidth="1"/>
    <col min="9256" max="9256" width="8.125" style="11" bestFit="1" customWidth="1"/>
    <col min="9257" max="9257" width="6.625" style="11" bestFit="1" customWidth="1"/>
    <col min="9258" max="9258" width="11.75" style="11" bestFit="1" customWidth="1"/>
    <col min="9259" max="9259" width="9" style="11" bestFit="1" customWidth="1"/>
    <col min="9260" max="9260" width="6.625" style="11" bestFit="1" customWidth="1"/>
    <col min="9261" max="9261" width="9" style="11" bestFit="1" customWidth="1"/>
    <col min="9262" max="9262" width="8.75" style="11" bestFit="1" customWidth="1"/>
    <col min="9263" max="9264" width="9" style="11" bestFit="1" customWidth="1"/>
    <col min="9265" max="9265" width="8.875" style="11" bestFit="1" customWidth="1"/>
    <col min="9266" max="9266" width="9" style="11" bestFit="1" customWidth="1"/>
    <col min="9267" max="9267" width="6.25" style="11" bestFit="1" customWidth="1"/>
    <col min="9268" max="9472" width="9" style="11"/>
    <col min="9473" max="9473" width="4.25" style="11" bestFit="1" customWidth="1"/>
    <col min="9474" max="9474" width="4.875" style="11" customWidth="1"/>
    <col min="9475" max="9475" width="3.875" style="11" customWidth="1"/>
    <col min="9476" max="9476" width="11.75" style="11" customWidth="1"/>
    <col min="9477" max="9477" width="9" style="11"/>
    <col min="9478" max="9478" width="9.375" style="11" bestFit="1" customWidth="1"/>
    <col min="9479" max="9479" width="9.75" style="11" bestFit="1" customWidth="1"/>
    <col min="9480" max="9480" width="9.875" style="11" bestFit="1" customWidth="1"/>
    <col min="9481" max="9481" width="10.5" style="11" customWidth="1"/>
    <col min="9482" max="9482" width="8.375" style="11" customWidth="1"/>
    <col min="9483" max="9483" width="10.125" style="11" bestFit="1" customWidth="1"/>
    <col min="9484" max="9484" width="12.5" style="11" customWidth="1"/>
    <col min="9485" max="9485" width="8.875" style="11" customWidth="1"/>
    <col min="9486" max="9487" width="5.5" style="11" bestFit="1" customWidth="1"/>
    <col min="9488" max="9488" width="8.75" style="11" bestFit="1" customWidth="1"/>
    <col min="9489" max="9489" width="10" style="11" customWidth="1"/>
    <col min="9490" max="9493" width="4.5" style="11" bestFit="1" customWidth="1"/>
    <col min="9494" max="9495" width="6.25" style="11" bestFit="1" customWidth="1"/>
    <col min="9496" max="9496" width="5.5" style="11" bestFit="1" customWidth="1"/>
    <col min="9497" max="9498" width="3.75" style="11" bestFit="1" customWidth="1"/>
    <col min="9499" max="9499" width="8.25" style="11" bestFit="1" customWidth="1"/>
    <col min="9500" max="9502" width="7.5" style="11" bestFit="1" customWidth="1"/>
    <col min="9503" max="9503" width="8.125" style="11" bestFit="1" customWidth="1"/>
    <col min="9504" max="9504" width="8" style="11" bestFit="1" customWidth="1"/>
    <col min="9505" max="9505" width="8.25" style="11" bestFit="1" customWidth="1"/>
    <col min="9506" max="9507" width="7.375" style="11" bestFit="1" customWidth="1"/>
    <col min="9508" max="9508" width="8.125" style="11" bestFit="1" customWidth="1"/>
    <col min="9509" max="9509" width="8.875" style="11" bestFit="1" customWidth="1"/>
    <col min="9510" max="9510" width="8.75" style="11" bestFit="1" customWidth="1"/>
    <col min="9511" max="9511" width="9" style="11" bestFit="1" customWidth="1"/>
    <col min="9512" max="9512" width="8.125" style="11" bestFit="1" customWidth="1"/>
    <col min="9513" max="9513" width="6.625" style="11" bestFit="1" customWidth="1"/>
    <col min="9514" max="9514" width="11.75" style="11" bestFit="1" customWidth="1"/>
    <col min="9515" max="9515" width="9" style="11" bestFit="1" customWidth="1"/>
    <col min="9516" max="9516" width="6.625" style="11" bestFit="1" customWidth="1"/>
    <col min="9517" max="9517" width="9" style="11" bestFit="1" customWidth="1"/>
    <col min="9518" max="9518" width="8.75" style="11" bestFit="1" customWidth="1"/>
    <col min="9519" max="9520" width="9" style="11" bestFit="1" customWidth="1"/>
    <col min="9521" max="9521" width="8.875" style="11" bestFit="1" customWidth="1"/>
    <col min="9522" max="9522" width="9" style="11" bestFit="1" customWidth="1"/>
    <col min="9523" max="9523" width="6.25" style="11" bestFit="1" customWidth="1"/>
    <col min="9524" max="9728" width="9" style="11"/>
    <col min="9729" max="9729" width="4.25" style="11" bestFit="1" customWidth="1"/>
    <col min="9730" max="9730" width="4.875" style="11" customWidth="1"/>
    <col min="9731" max="9731" width="3.875" style="11" customWidth="1"/>
    <col min="9732" max="9732" width="11.75" style="11" customWidth="1"/>
    <col min="9733" max="9733" width="9" style="11"/>
    <col min="9734" max="9734" width="9.375" style="11" bestFit="1" customWidth="1"/>
    <col min="9735" max="9735" width="9.75" style="11" bestFit="1" customWidth="1"/>
    <col min="9736" max="9736" width="9.875" style="11" bestFit="1" customWidth="1"/>
    <col min="9737" max="9737" width="10.5" style="11" customWidth="1"/>
    <col min="9738" max="9738" width="8.375" style="11" customWidth="1"/>
    <col min="9739" max="9739" width="10.125" style="11" bestFit="1" customWidth="1"/>
    <col min="9740" max="9740" width="12.5" style="11" customWidth="1"/>
    <col min="9741" max="9741" width="8.875" style="11" customWidth="1"/>
    <col min="9742" max="9743" width="5.5" style="11" bestFit="1" customWidth="1"/>
    <col min="9744" max="9744" width="8.75" style="11" bestFit="1" customWidth="1"/>
    <col min="9745" max="9745" width="10" style="11" customWidth="1"/>
    <col min="9746" max="9749" width="4.5" style="11" bestFit="1" customWidth="1"/>
    <col min="9750" max="9751" width="6.25" style="11" bestFit="1" customWidth="1"/>
    <col min="9752" max="9752" width="5.5" style="11" bestFit="1" customWidth="1"/>
    <col min="9753" max="9754" width="3.75" style="11" bestFit="1" customWidth="1"/>
    <col min="9755" max="9755" width="8.25" style="11" bestFit="1" customWidth="1"/>
    <col min="9756" max="9758" width="7.5" style="11" bestFit="1" customWidth="1"/>
    <col min="9759" max="9759" width="8.125" style="11" bestFit="1" customWidth="1"/>
    <col min="9760" max="9760" width="8" style="11" bestFit="1" customWidth="1"/>
    <col min="9761" max="9761" width="8.25" style="11" bestFit="1" customWidth="1"/>
    <col min="9762" max="9763" width="7.375" style="11" bestFit="1" customWidth="1"/>
    <col min="9764" max="9764" width="8.125" style="11" bestFit="1" customWidth="1"/>
    <col min="9765" max="9765" width="8.875" style="11" bestFit="1" customWidth="1"/>
    <col min="9766" max="9766" width="8.75" style="11" bestFit="1" customWidth="1"/>
    <col min="9767" max="9767" width="9" style="11" bestFit="1" customWidth="1"/>
    <col min="9768" max="9768" width="8.125" style="11" bestFit="1" customWidth="1"/>
    <col min="9769" max="9769" width="6.625" style="11" bestFit="1" customWidth="1"/>
    <col min="9770" max="9770" width="11.75" style="11" bestFit="1" customWidth="1"/>
    <col min="9771" max="9771" width="9" style="11" bestFit="1" customWidth="1"/>
    <col min="9772" max="9772" width="6.625" style="11" bestFit="1" customWidth="1"/>
    <col min="9773" max="9773" width="9" style="11" bestFit="1" customWidth="1"/>
    <col min="9774" max="9774" width="8.75" style="11" bestFit="1" customWidth="1"/>
    <col min="9775" max="9776" width="9" style="11" bestFit="1" customWidth="1"/>
    <col min="9777" max="9777" width="8.875" style="11" bestFit="1" customWidth="1"/>
    <col min="9778" max="9778" width="9" style="11" bestFit="1" customWidth="1"/>
    <col min="9779" max="9779" width="6.25" style="11" bestFit="1" customWidth="1"/>
    <col min="9780" max="9984" width="9" style="11"/>
    <col min="9985" max="9985" width="4.25" style="11" bestFit="1" customWidth="1"/>
    <col min="9986" max="9986" width="4.875" style="11" customWidth="1"/>
    <col min="9987" max="9987" width="3.875" style="11" customWidth="1"/>
    <col min="9988" max="9988" width="11.75" style="11" customWidth="1"/>
    <col min="9989" max="9989" width="9" style="11"/>
    <col min="9990" max="9990" width="9.375" style="11" bestFit="1" customWidth="1"/>
    <col min="9991" max="9991" width="9.75" style="11" bestFit="1" customWidth="1"/>
    <col min="9992" max="9992" width="9.875" style="11" bestFit="1" customWidth="1"/>
    <col min="9993" max="9993" width="10.5" style="11" customWidth="1"/>
    <col min="9994" max="9994" width="8.375" style="11" customWidth="1"/>
    <col min="9995" max="9995" width="10.125" style="11" bestFit="1" customWidth="1"/>
    <col min="9996" max="9996" width="12.5" style="11" customWidth="1"/>
    <col min="9997" max="9997" width="8.875" style="11" customWidth="1"/>
    <col min="9998" max="9999" width="5.5" style="11" bestFit="1" customWidth="1"/>
    <col min="10000" max="10000" width="8.75" style="11" bestFit="1" customWidth="1"/>
    <col min="10001" max="10001" width="10" style="11" customWidth="1"/>
    <col min="10002" max="10005" width="4.5" style="11" bestFit="1" customWidth="1"/>
    <col min="10006" max="10007" width="6.25" style="11" bestFit="1" customWidth="1"/>
    <col min="10008" max="10008" width="5.5" style="11" bestFit="1" customWidth="1"/>
    <col min="10009" max="10010" width="3.75" style="11" bestFit="1" customWidth="1"/>
    <col min="10011" max="10011" width="8.25" style="11" bestFit="1" customWidth="1"/>
    <col min="10012" max="10014" width="7.5" style="11" bestFit="1" customWidth="1"/>
    <col min="10015" max="10015" width="8.125" style="11" bestFit="1" customWidth="1"/>
    <col min="10016" max="10016" width="8" style="11" bestFit="1" customWidth="1"/>
    <col min="10017" max="10017" width="8.25" style="11" bestFit="1" customWidth="1"/>
    <col min="10018" max="10019" width="7.375" style="11" bestFit="1" customWidth="1"/>
    <col min="10020" max="10020" width="8.125" style="11" bestFit="1" customWidth="1"/>
    <col min="10021" max="10021" width="8.875" style="11" bestFit="1" customWidth="1"/>
    <col min="10022" max="10022" width="8.75" style="11" bestFit="1" customWidth="1"/>
    <col min="10023" max="10023" width="9" style="11" bestFit="1" customWidth="1"/>
    <col min="10024" max="10024" width="8.125" style="11" bestFit="1" customWidth="1"/>
    <col min="10025" max="10025" width="6.625" style="11" bestFit="1" customWidth="1"/>
    <col min="10026" max="10026" width="11.75" style="11" bestFit="1" customWidth="1"/>
    <col min="10027" max="10027" width="9" style="11" bestFit="1" customWidth="1"/>
    <col min="10028" max="10028" width="6.625" style="11" bestFit="1" customWidth="1"/>
    <col min="10029" max="10029" width="9" style="11" bestFit="1" customWidth="1"/>
    <col min="10030" max="10030" width="8.75" style="11" bestFit="1" customWidth="1"/>
    <col min="10031" max="10032" width="9" style="11" bestFit="1" customWidth="1"/>
    <col min="10033" max="10033" width="8.875" style="11" bestFit="1" customWidth="1"/>
    <col min="10034" max="10034" width="9" style="11" bestFit="1" customWidth="1"/>
    <col min="10035" max="10035" width="6.25" style="11" bestFit="1" customWidth="1"/>
    <col min="10036" max="10240" width="9" style="11"/>
    <col min="10241" max="10241" width="4.25" style="11" bestFit="1" customWidth="1"/>
    <col min="10242" max="10242" width="4.875" style="11" customWidth="1"/>
    <col min="10243" max="10243" width="3.875" style="11" customWidth="1"/>
    <col min="10244" max="10244" width="11.75" style="11" customWidth="1"/>
    <col min="10245" max="10245" width="9" style="11"/>
    <col min="10246" max="10246" width="9.375" style="11" bestFit="1" customWidth="1"/>
    <col min="10247" max="10247" width="9.75" style="11" bestFit="1" customWidth="1"/>
    <col min="10248" max="10248" width="9.875" style="11" bestFit="1" customWidth="1"/>
    <col min="10249" max="10249" width="10.5" style="11" customWidth="1"/>
    <col min="10250" max="10250" width="8.375" style="11" customWidth="1"/>
    <col min="10251" max="10251" width="10.125" style="11" bestFit="1" customWidth="1"/>
    <col min="10252" max="10252" width="12.5" style="11" customWidth="1"/>
    <col min="10253" max="10253" width="8.875" style="11" customWidth="1"/>
    <col min="10254" max="10255" width="5.5" style="11" bestFit="1" customWidth="1"/>
    <col min="10256" max="10256" width="8.75" style="11" bestFit="1" customWidth="1"/>
    <col min="10257" max="10257" width="10" style="11" customWidth="1"/>
    <col min="10258" max="10261" width="4.5" style="11" bestFit="1" customWidth="1"/>
    <col min="10262" max="10263" width="6.25" style="11" bestFit="1" customWidth="1"/>
    <col min="10264" max="10264" width="5.5" style="11" bestFit="1" customWidth="1"/>
    <col min="10265" max="10266" width="3.75" style="11" bestFit="1" customWidth="1"/>
    <col min="10267" max="10267" width="8.25" style="11" bestFit="1" customWidth="1"/>
    <col min="10268" max="10270" width="7.5" style="11" bestFit="1" customWidth="1"/>
    <col min="10271" max="10271" width="8.125" style="11" bestFit="1" customWidth="1"/>
    <col min="10272" max="10272" width="8" style="11" bestFit="1" customWidth="1"/>
    <col min="10273" max="10273" width="8.25" style="11" bestFit="1" customWidth="1"/>
    <col min="10274" max="10275" width="7.375" style="11" bestFit="1" customWidth="1"/>
    <col min="10276" max="10276" width="8.125" style="11" bestFit="1" customWidth="1"/>
    <col min="10277" max="10277" width="8.875" style="11" bestFit="1" customWidth="1"/>
    <col min="10278" max="10278" width="8.75" style="11" bestFit="1" customWidth="1"/>
    <col min="10279" max="10279" width="9" style="11" bestFit="1" customWidth="1"/>
    <col min="10280" max="10280" width="8.125" style="11" bestFit="1" customWidth="1"/>
    <col min="10281" max="10281" width="6.625" style="11" bestFit="1" customWidth="1"/>
    <col min="10282" max="10282" width="11.75" style="11" bestFit="1" customWidth="1"/>
    <col min="10283" max="10283" width="9" style="11" bestFit="1" customWidth="1"/>
    <col min="10284" max="10284" width="6.625" style="11" bestFit="1" customWidth="1"/>
    <col min="10285" max="10285" width="9" style="11" bestFit="1" customWidth="1"/>
    <col min="10286" max="10286" width="8.75" style="11" bestFit="1" customWidth="1"/>
    <col min="10287" max="10288" width="9" style="11" bestFit="1" customWidth="1"/>
    <col min="10289" max="10289" width="8.875" style="11" bestFit="1" customWidth="1"/>
    <col min="10290" max="10290" width="9" style="11" bestFit="1" customWidth="1"/>
    <col min="10291" max="10291" width="6.25" style="11" bestFit="1" customWidth="1"/>
    <col min="10292" max="10496" width="9" style="11"/>
    <col min="10497" max="10497" width="4.25" style="11" bestFit="1" customWidth="1"/>
    <col min="10498" max="10498" width="4.875" style="11" customWidth="1"/>
    <col min="10499" max="10499" width="3.875" style="11" customWidth="1"/>
    <col min="10500" max="10500" width="11.75" style="11" customWidth="1"/>
    <col min="10501" max="10501" width="9" style="11"/>
    <col min="10502" max="10502" width="9.375" style="11" bestFit="1" customWidth="1"/>
    <col min="10503" max="10503" width="9.75" style="11" bestFit="1" customWidth="1"/>
    <col min="10504" max="10504" width="9.875" style="11" bestFit="1" customWidth="1"/>
    <col min="10505" max="10505" width="10.5" style="11" customWidth="1"/>
    <col min="10506" max="10506" width="8.375" style="11" customWidth="1"/>
    <col min="10507" max="10507" width="10.125" style="11" bestFit="1" customWidth="1"/>
    <col min="10508" max="10508" width="12.5" style="11" customWidth="1"/>
    <col min="10509" max="10509" width="8.875" style="11" customWidth="1"/>
    <col min="10510" max="10511" width="5.5" style="11" bestFit="1" customWidth="1"/>
    <col min="10512" max="10512" width="8.75" style="11" bestFit="1" customWidth="1"/>
    <col min="10513" max="10513" width="10" style="11" customWidth="1"/>
    <col min="10514" max="10517" width="4.5" style="11" bestFit="1" customWidth="1"/>
    <col min="10518" max="10519" width="6.25" style="11" bestFit="1" customWidth="1"/>
    <col min="10520" max="10520" width="5.5" style="11" bestFit="1" customWidth="1"/>
    <col min="10521" max="10522" width="3.75" style="11" bestFit="1" customWidth="1"/>
    <col min="10523" max="10523" width="8.25" style="11" bestFit="1" customWidth="1"/>
    <col min="10524" max="10526" width="7.5" style="11" bestFit="1" customWidth="1"/>
    <col min="10527" max="10527" width="8.125" style="11" bestFit="1" customWidth="1"/>
    <col min="10528" max="10528" width="8" style="11" bestFit="1" customWidth="1"/>
    <col min="10529" max="10529" width="8.25" style="11" bestFit="1" customWidth="1"/>
    <col min="10530" max="10531" width="7.375" style="11" bestFit="1" customWidth="1"/>
    <col min="10532" max="10532" width="8.125" style="11" bestFit="1" customWidth="1"/>
    <col min="10533" max="10533" width="8.875" style="11" bestFit="1" customWidth="1"/>
    <col min="10534" max="10534" width="8.75" style="11" bestFit="1" customWidth="1"/>
    <col min="10535" max="10535" width="9" style="11" bestFit="1" customWidth="1"/>
    <col min="10536" max="10536" width="8.125" style="11" bestFit="1" customWidth="1"/>
    <col min="10537" max="10537" width="6.625" style="11" bestFit="1" customWidth="1"/>
    <col min="10538" max="10538" width="11.75" style="11" bestFit="1" customWidth="1"/>
    <col min="10539" max="10539" width="9" style="11" bestFit="1" customWidth="1"/>
    <col min="10540" max="10540" width="6.625" style="11" bestFit="1" customWidth="1"/>
    <col min="10541" max="10541" width="9" style="11" bestFit="1" customWidth="1"/>
    <col min="10542" max="10542" width="8.75" style="11" bestFit="1" customWidth="1"/>
    <col min="10543" max="10544" width="9" style="11" bestFit="1" customWidth="1"/>
    <col min="10545" max="10545" width="8.875" style="11" bestFit="1" customWidth="1"/>
    <col min="10546" max="10546" width="9" style="11" bestFit="1" customWidth="1"/>
    <col min="10547" max="10547" width="6.25" style="11" bestFit="1" customWidth="1"/>
    <col min="10548" max="10752" width="9" style="11"/>
    <col min="10753" max="10753" width="4.25" style="11" bestFit="1" customWidth="1"/>
    <col min="10754" max="10754" width="4.875" style="11" customWidth="1"/>
    <col min="10755" max="10755" width="3.875" style="11" customWidth="1"/>
    <col min="10756" max="10756" width="11.75" style="11" customWidth="1"/>
    <col min="10757" max="10757" width="9" style="11"/>
    <col min="10758" max="10758" width="9.375" style="11" bestFit="1" customWidth="1"/>
    <col min="10759" max="10759" width="9.75" style="11" bestFit="1" customWidth="1"/>
    <col min="10760" max="10760" width="9.875" style="11" bestFit="1" customWidth="1"/>
    <col min="10761" max="10761" width="10.5" style="11" customWidth="1"/>
    <col min="10762" max="10762" width="8.375" style="11" customWidth="1"/>
    <col min="10763" max="10763" width="10.125" style="11" bestFit="1" customWidth="1"/>
    <col min="10764" max="10764" width="12.5" style="11" customWidth="1"/>
    <col min="10765" max="10765" width="8.875" style="11" customWidth="1"/>
    <col min="10766" max="10767" width="5.5" style="11" bestFit="1" customWidth="1"/>
    <col min="10768" max="10768" width="8.75" style="11" bestFit="1" customWidth="1"/>
    <col min="10769" max="10769" width="10" style="11" customWidth="1"/>
    <col min="10770" max="10773" width="4.5" style="11" bestFit="1" customWidth="1"/>
    <col min="10774" max="10775" width="6.25" style="11" bestFit="1" customWidth="1"/>
    <col min="10776" max="10776" width="5.5" style="11" bestFit="1" customWidth="1"/>
    <col min="10777" max="10778" width="3.75" style="11" bestFit="1" customWidth="1"/>
    <col min="10779" max="10779" width="8.25" style="11" bestFit="1" customWidth="1"/>
    <col min="10780" max="10782" width="7.5" style="11" bestFit="1" customWidth="1"/>
    <col min="10783" max="10783" width="8.125" style="11" bestFit="1" customWidth="1"/>
    <col min="10784" max="10784" width="8" style="11" bestFit="1" customWidth="1"/>
    <col min="10785" max="10785" width="8.25" style="11" bestFit="1" customWidth="1"/>
    <col min="10786" max="10787" width="7.375" style="11" bestFit="1" customWidth="1"/>
    <col min="10788" max="10788" width="8.125" style="11" bestFit="1" customWidth="1"/>
    <col min="10789" max="10789" width="8.875" style="11" bestFit="1" customWidth="1"/>
    <col min="10790" max="10790" width="8.75" style="11" bestFit="1" customWidth="1"/>
    <col min="10791" max="10791" width="9" style="11" bestFit="1" customWidth="1"/>
    <col min="10792" max="10792" width="8.125" style="11" bestFit="1" customWidth="1"/>
    <col min="10793" max="10793" width="6.625" style="11" bestFit="1" customWidth="1"/>
    <col min="10794" max="10794" width="11.75" style="11" bestFit="1" customWidth="1"/>
    <col min="10795" max="10795" width="9" style="11" bestFit="1" customWidth="1"/>
    <col min="10796" max="10796" width="6.625" style="11" bestFit="1" customWidth="1"/>
    <col min="10797" max="10797" width="9" style="11" bestFit="1" customWidth="1"/>
    <col min="10798" max="10798" width="8.75" style="11" bestFit="1" customWidth="1"/>
    <col min="10799" max="10800" width="9" style="11" bestFit="1" customWidth="1"/>
    <col min="10801" max="10801" width="8.875" style="11" bestFit="1" customWidth="1"/>
    <col min="10802" max="10802" width="9" style="11" bestFit="1" customWidth="1"/>
    <col min="10803" max="10803" width="6.25" style="11" bestFit="1" customWidth="1"/>
    <col min="10804" max="11008" width="9" style="11"/>
    <col min="11009" max="11009" width="4.25" style="11" bestFit="1" customWidth="1"/>
    <col min="11010" max="11010" width="4.875" style="11" customWidth="1"/>
    <col min="11011" max="11011" width="3.875" style="11" customWidth="1"/>
    <col min="11012" max="11012" width="11.75" style="11" customWidth="1"/>
    <col min="11013" max="11013" width="9" style="11"/>
    <col min="11014" max="11014" width="9.375" style="11" bestFit="1" customWidth="1"/>
    <col min="11015" max="11015" width="9.75" style="11" bestFit="1" customWidth="1"/>
    <col min="11016" max="11016" width="9.875" style="11" bestFit="1" customWidth="1"/>
    <col min="11017" max="11017" width="10.5" style="11" customWidth="1"/>
    <col min="11018" max="11018" width="8.375" style="11" customWidth="1"/>
    <col min="11019" max="11019" width="10.125" style="11" bestFit="1" customWidth="1"/>
    <col min="11020" max="11020" width="12.5" style="11" customWidth="1"/>
    <col min="11021" max="11021" width="8.875" style="11" customWidth="1"/>
    <col min="11022" max="11023" width="5.5" style="11" bestFit="1" customWidth="1"/>
    <col min="11024" max="11024" width="8.75" style="11" bestFit="1" customWidth="1"/>
    <col min="11025" max="11025" width="10" style="11" customWidth="1"/>
    <col min="11026" max="11029" width="4.5" style="11" bestFit="1" customWidth="1"/>
    <col min="11030" max="11031" width="6.25" style="11" bestFit="1" customWidth="1"/>
    <col min="11032" max="11032" width="5.5" style="11" bestFit="1" customWidth="1"/>
    <col min="11033" max="11034" width="3.75" style="11" bestFit="1" customWidth="1"/>
    <col min="11035" max="11035" width="8.25" style="11" bestFit="1" customWidth="1"/>
    <col min="11036" max="11038" width="7.5" style="11" bestFit="1" customWidth="1"/>
    <col min="11039" max="11039" width="8.125" style="11" bestFit="1" customWidth="1"/>
    <col min="11040" max="11040" width="8" style="11" bestFit="1" customWidth="1"/>
    <col min="11041" max="11041" width="8.25" style="11" bestFit="1" customWidth="1"/>
    <col min="11042" max="11043" width="7.375" style="11" bestFit="1" customWidth="1"/>
    <col min="11044" max="11044" width="8.125" style="11" bestFit="1" customWidth="1"/>
    <col min="11045" max="11045" width="8.875" style="11" bestFit="1" customWidth="1"/>
    <col min="11046" max="11046" width="8.75" style="11" bestFit="1" customWidth="1"/>
    <col min="11047" max="11047" width="9" style="11" bestFit="1" customWidth="1"/>
    <col min="11048" max="11048" width="8.125" style="11" bestFit="1" customWidth="1"/>
    <col min="11049" max="11049" width="6.625" style="11" bestFit="1" customWidth="1"/>
    <col min="11050" max="11050" width="11.75" style="11" bestFit="1" customWidth="1"/>
    <col min="11051" max="11051" width="9" style="11" bestFit="1" customWidth="1"/>
    <col min="11052" max="11052" width="6.625" style="11" bestFit="1" customWidth="1"/>
    <col min="11053" max="11053" width="9" style="11" bestFit="1" customWidth="1"/>
    <col min="11054" max="11054" width="8.75" style="11" bestFit="1" customWidth="1"/>
    <col min="11055" max="11056" width="9" style="11" bestFit="1" customWidth="1"/>
    <col min="11057" max="11057" width="8.875" style="11" bestFit="1" customWidth="1"/>
    <col min="11058" max="11058" width="9" style="11" bestFit="1" customWidth="1"/>
    <col min="11059" max="11059" width="6.25" style="11" bestFit="1" customWidth="1"/>
    <col min="11060" max="11264" width="9" style="11"/>
    <col min="11265" max="11265" width="4.25" style="11" bestFit="1" customWidth="1"/>
    <col min="11266" max="11266" width="4.875" style="11" customWidth="1"/>
    <col min="11267" max="11267" width="3.875" style="11" customWidth="1"/>
    <col min="11268" max="11268" width="11.75" style="11" customWidth="1"/>
    <col min="11269" max="11269" width="9" style="11"/>
    <col min="11270" max="11270" width="9.375" style="11" bestFit="1" customWidth="1"/>
    <col min="11271" max="11271" width="9.75" style="11" bestFit="1" customWidth="1"/>
    <col min="11272" max="11272" width="9.875" style="11" bestFit="1" customWidth="1"/>
    <col min="11273" max="11273" width="10.5" style="11" customWidth="1"/>
    <col min="11274" max="11274" width="8.375" style="11" customWidth="1"/>
    <col min="11275" max="11275" width="10.125" style="11" bestFit="1" customWidth="1"/>
    <col min="11276" max="11276" width="12.5" style="11" customWidth="1"/>
    <col min="11277" max="11277" width="8.875" style="11" customWidth="1"/>
    <col min="11278" max="11279" width="5.5" style="11" bestFit="1" customWidth="1"/>
    <col min="11280" max="11280" width="8.75" style="11" bestFit="1" customWidth="1"/>
    <col min="11281" max="11281" width="10" style="11" customWidth="1"/>
    <col min="11282" max="11285" width="4.5" style="11" bestFit="1" customWidth="1"/>
    <col min="11286" max="11287" width="6.25" style="11" bestFit="1" customWidth="1"/>
    <col min="11288" max="11288" width="5.5" style="11" bestFit="1" customWidth="1"/>
    <col min="11289" max="11290" width="3.75" style="11" bestFit="1" customWidth="1"/>
    <col min="11291" max="11291" width="8.25" style="11" bestFit="1" customWidth="1"/>
    <col min="11292" max="11294" width="7.5" style="11" bestFit="1" customWidth="1"/>
    <col min="11295" max="11295" width="8.125" style="11" bestFit="1" customWidth="1"/>
    <col min="11296" max="11296" width="8" style="11" bestFit="1" customWidth="1"/>
    <col min="11297" max="11297" width="8.25" style="11" bestFit="1" customWidth="1"/>
    <col min="11298" max="11299" width="7.375" style="11" bestFit="1" customWidth="1"/>
    <col min="11300" max="11300" width="8.125" style="11" bestFit="1" customWidth="1"/>
    <col min="11301" max="11301" width="8.875" style="11" bestFit="1" customWidth="1"/>
    <col min="11302" max="11302" width="8.75" style="11" bestFit="1" customWidth="1"/>
    <col min="11303" max="11303" width="9" style="11" bestFit="1" customWidth="1"/>
    <col min="11304" max="11304" width="8.125" style="11" bestFit="1" customWidth="1"/>
    <col min="11305" max="11305" width="6.625" style="11" bestFit="1" customWidth="1"/>
    <col min="11306" max="11306" width="11.75" style="11" bestFit="1" customWidth="1"/>
    <col min="11307" max="11307" width="9" style="11" bestFit="1" customWidth="1"/>
    <col min="11308" max="11308" width="6.625" style="11" bestFit="1" customWidth="1"/>
    <col min="11309" max="11309" width="9" style="11" bestFit="1" customWidth="1"/>
    <col min="11310" max="11310" width="8.75" style="11" bestFit="1" customWidth="1"/>
    <col min="11311" max="11312" width="9" style="11" bestFit="1" customWidth="1"/>
    <col min="11313" max="11313" width="8.875" style="11" bestFit="1" customWidth="1"/>
    <col min="11314" max="11314" width="9" style="11" bestFit="1" customWidth="1"/>
    <col min="11315" max="11315" width="6.25" style="11" bestFit="1" customWidth="1"/>
    <col min="11316" max="11520" width="9" style="11"/>
    <col min="11521" max="11521" width="4.25" style="11" bestFit="1" customWidth="1"/>
    <col min="11522" max="11522" width="4.875" style="11" customWidth="1"/>
    <col min="11523" max="11523" width="3.875" style="11" customWidth="1"/>
    <col min="11524" max="11524" width="11.75" style="11" customWidth="1"/>
    <col min="11525" max="11525" width="9" style="11"/>
    <col min="11526" max="11526" width="9.375" style="11" bestFit="1" customWidth="1"/>
    <col min="11527" max="11527" width="9.75" style="11" bestFit="1" customWidth="1"/>
    <col min="11528" max="11528" width="9.875" style="11" bestFit="1" customWidth="1"/>
    <col min="11529" max="11529" width="10.5" style="11" customWidth="1"/>
    <col min="11530" max="11530" width="8.375" style="11" customWidth="1"/>
    <col min="11531" max="11531" width="10.125" style="11" bestFit="1" customWidth="1"/>
    <col min="11532" max="11532" width="12.5" style="11" customWidth="1"/>
    <col min="11533" max="11533" width="8.875" style="11" customWidth="1"/>
    <col min="11534" max="11535" width="5.5" style="11" bestFit="1" customWidth="1"/>
    <col min="11536" max="11536" width="8.75" style="11" bestFit="1" customWidth="1"/>
    <col min="11537" max="11537" width="10" style="11" customWidth="1"/>
    <col min="11538" max="11541" width="4.5" style="11" bestFit="1" customWidth="1"/>
    <col min="11542" max="11543" width="6.25" style="11" bestFit="1" customWidth="1"/>
    <col min="11544" max="11544" width="5.5" style="11" bestFit="1" customWidth="1"/>
    <col min="11545" max="11546" width="3.75" style="11" bestFit="1" customWidth="1"/>
    <col min="11547" max="11547" width="8.25" style="11" bestFit="1" customWidth="1"/>
    <col min="11548" max="11550" width="7.5" style="11" bestFit="1" customWidth="1"/>
    <col min="11551" max="11551" width="8.125" style="11" bestFit="1" customWidth="1"/>
    <col min="11552" max="11552" width="8" style="11" bestFit="1" customWidth="1"/>
    <col min="11553" max="11553" width="8.25" style="11" bestFit="1" customWidth="1"/>
    <col min="11554" max="11555" width="7.375" style="11" bestFit="1" customWidth="1"/>
    <col min="11556" max="11556" width="8.125" style="11" bestFit="1" customWidth="1"/>
    <col min="11557" max="11557" width="8.875" style="11" bestFit="1" customWidth="1"/>
    <col min="11558" max="11558" width="8.75" style="11" bestFit="1" customWidth="1"/>
    <col min="11559" max="11559" width="9" style="11" bestFit="1" customWidth="1"/>
    <col min="11560" max="11560" width="8.125" style="11" bestFit="1" customWidth="1"/>
    <col min="11561" max="11561" width="6.625" style="11" bestFit="1" customWidth="1"/>
    <col min="11562" max="11562" width="11.75" style="11" bestFit="1" customWidth="1"/>
    <col min="11563" max="11563" width="9" style="11" bestFit="1" customWidth="1"/>
    <col min="11564" max="11564" width="6.625" style="11" bestFit="1" customWidth="1"/>
    <col min="11565" max="11565" width="9" style="11" bestFit="1" customWidth="1"/>
    <col min="11566" max="11566" width="8.75" style="11" bestFit="1" customWidth="1"/>
    <col min="11567" max="11568" width="9" style="11" bestFit="1" customWidth="1"/>
    <col min="11569" max="11569" width="8.875" style="11" bestFit="1" customWidth="1"/>
    <col min="11570" max="11570" width="9" style="11" bestFit="1" customWidth="1"/>
    <col min="11571" max="11571" width="6.25" style="11" bestFit="1" customWidth="1"/>
    <col min="11572" max="11776" width="9" style="11"/>
    <col min="11777" max="11777" width="4.25" style="11" bestFit="1" customWidth="1"/>
    <col min="11778" max="11778" width="4.875" style="11" customWidth="1"/>
    <col min="11779" max="11779" width="3.875" style="11" customWidth="1"/>
    <col min="11780" max="11780" width="11.75" style="11" customWidth="1"/>
    <col min="11781" max="11781" width="9" style="11"/>
    <col min="11782" max="11782" width="9.375" style="11" bestFit="1" customWidth="1"/>
    <col min="11783" max="11783" width="9.75" style="11" bestFit="1" customWidth="1"/>
    <col min="11784" max="11784" width="9.875" style="11" bestFit="1" customWidth="1"/>
    <col min="11785" max="11785" width="10.5" style="11" customWidth="1"/>
    <col min="11786" max="11786" width="8.375" style="11" customWidth="1"/>
    <col min="11787" max="11787" width="10.125" style="11" bestFit="1" customWidth="1"/>
    <col min="11788" max="11788" width="12.5" style="11" customWidth="1"/>
    <col min="11789" max="11789" width="8.875" style="11" customWidth="1"/>
    <col min="11790" max="11791" width="5.5" style="11" bestFit="1" customWidth="1"/>
    <col min="11792" max="11792" width="8.75" style="11" bestFit="1" customWidth="1"/>
    <col min="11793" max="11793" width="10" style="11" customWidth="1"/>
    <col min="11794" max="11797" width="4.5" style="11" bestFit="1" customWidth="1"/>
    <col min="11798" max="11799" width="6.25" style="11" bestFit="1" customWidth="1"/>
    <col min="11800" max="11800" width="5.5" style="11" bestFit="1" customWidth="1"/>
    <col min="11801" max="11802" width="3.75" style="11" bestFit="1" customWidth="1"/>
    <col min="11803" max="11803" width="8.25" style="11" bestFit="1" customWidth="1"/>
    <col min="11804" max="11806" width="7.5" style="11" bestFit="1" customWidth="1"/>
    <col min="11807" max="11807" width="8.125" style="11" bestFit="1" customWidth="1"/>
    <col min="11808" max="11808" width="8" style="11" bestFit="1" customWidth="1"/>
    <col min="11809" max="11809" width="8.25" style="11" bestFit="1" customWidth="1"/>
    <col min="11810" max="11811" width="7.375" style="11" bestFit="1" customWidth="1"/>
    <col min="11812" max="11812" width="8.125" style="11" bestFit="1" customWidth="1"/>
    <col min="11813" max="11813" width="8.875" style="11" bestFit="1" customWidth="1"/>
    <col min="11814" max="11814" width="8.75" style="11" bestFit="1" customWidth="1"/>
    <col min="11815" max="11815" width="9" style="11" bestFit="1" customWidth="1"/>
    <col min="11816" max="11816" width="8.125" style="11" bestFit="1" customWidth="1"/>
    <col min="11817" max="11817" width="6.625" style="11" bestFit="1" customWidth="1"/>
    <col min="11818" max="11818" width="11.75" style="11" bestFit="1" customWidth="1"/>
    <col min="11819" max="11819" width="9" style="11" bestFit="1" customWidth="1"/>
    <col min="11820" max="11820" width="6.625" style="11" bestFit="1" customWidth="1"/>
    <col min="11821" max="11821" width="9" style="11" bestFit="1" customWidth="1"/>
    <col min="11822" max="11822" width="8.75" style="11" bestFit="1" customWidth="1"/>
    <col min="11823" max="11824" width="9" style="11" bestFit="1" customWidth="1"/>
    <col min="11825" max="11825" width="8.875" style="11" bestFit="1" customWidth="1"/>
    <col min="11826" max="11826" width="9" style="11" bestFit="1" customWidth="1"/>
    <col min="11827" max="11827" width="6.25" style="11" bestFit="1" customWidth="1"/>
    <col min="11828" max="12032" width="9" style="11"/>
    <col min="12033" max="12033" width="4.25" style="11" bestFit="1" customWidth="1"/>
    <col min="12034" max="12034" width="4.875" style="11" customWidth="1"/>
    <col min="12035" max="12035" width="3.875" style="11" customWidth="1"/>
    <col min="12036" max="12036" width="11.75" style="11" customWidth="1"/>
    <col min="12037" max="12037" width="9" style="11"/>
    <col min="12038" max="12038" width="9.375" style="11" bestFit="1" customWidth="1"/>
    <col min="12039" max="12039" width="9.75" style="11" bestFit="1" customWidth="1"/>
    <col min="12040" max="12040" width="9.875" style="11" bestFit="1" customWidth="1"/>
    <col min="12041" max="12041" width="10.5" style="11" customWidth="1"/>
    <col min="12042" max="12042" width="8.375" style="11" customWidth="1"/>
    <col min="12043" max="12043" width="10.125" style="11" bestFit="1" customWidth="1"/>
    <col min="12044" max="12044" width="12.5" style="11" customWidth="1"/>
    <col min="12045" max="12045" width="8.875" style="11" customWidth="1"/>
    <col min="12046" max="12047" width="5.5" style="11" bestFit="1" customWidth="1"/>
    <col min="12048" max="12048" width="8.75" style="11" bestFit="1" customWidth="1"/>
    <col min="12049" max="12049" width="10" style="11" customWidth="1"/>
    <col min="12050" max="12053" width="4.5" style="11" bestFit="1" customWidth="1"/>
    <col min="12054" max="12055" width="6.25" style="11" bestFit="1" customWidth="1"/>
    <col min="12056" max="12056" width="5.5" style="11" bestFit="1" customWidth="1"/>
    <col min="12057" max="12058" width="3.75" style="11" bestFit="1" customWidth="1"/>
    <col min="12059" max="12059" width="8.25" style="11" bestFit="1" customWidth="1"/>
    <col min="12060" max="12062" width="7.5" style="11" bestFit="1" customWidth="1"/>
    <col min="12063" max="12063" width="8.125" style="11" bestFit="1" customWidth="1"/>
    <col min="12064" max="12064" width="8" style="11" bestFit="1" customWidth="1"/>
    <col min="12065" max="12065" width="8.25" style="11" bestFit="1" customWidth="1"/>
    <col min="12066" max="12067" width="7.375" style="11" bestFit="1" customWidth="1"/>
    <col min="12068" max="12068" width="8.125" style="11" bestFit="1" customWidth="1"/>
    <col min="12069" max="12069" width="8.875" style="11" bestFit="1" customWidth="1"/>
    <col min="12070" max="12070" width="8.75" style="11" bestFit="1" customWidth="1"/>
    <col min="12071" max="12071" width="9" style="11" bestFit="1" customWidth="1"/>
    <col min="12072" max="12072" width="8.125" style="11" bestFit="1" customWidth="1"/>
    <col min="12073" max="12073" width="6.625" style="11" bestFit="1" customWidth="1"/>
    <col min="12074" max="12074" width="11.75" style="11" bestFit="1" customWidth="1"/>
    <col min="12075" max="12075" width="9" style="11" bestFit="1" customWidth="1"/>
    <col min="12076" max="12076" width="6.625" style="11" bestFit="1" customWidth="1"/>
    <col min="12077" max="12077" width="9" style="11" bestFit="1" customWidth="1"/>
    <col min="12078" max="12078" width="8.75" style="11" bestFit="1" customWidth="1"/>
    <col min="12079" max="12080" width="9" style="11" bestFit="1" customWidth="1"/>
    <col min="12081" max="12081" width="8.875" style="11" bestFit="1" customWidth="1"/>
    <col min="12082" max="12082" width="9" style="11" bestFit="1" customWidth="1"/>
    <col min="12083" max="12083" width="6.25" style="11" bestFit="1" customWidth="1"/>
    <col min="12084" max="12288" width="9" style="11"/>
    <col min="12289" max="12289" width="4.25" style="11" bestFit="1" customWidth="1"/>
    <col min="12290" max="12290" width="4.875" style="11" customWidth="1"/>
    <col min="12291" max="12291" width="3.875" style="11" customWidth="1"/>
    <col min="12292" max="12292" width="11.75" style="11" customWidth="1"/>
    <col min="12293" max="12293" width="9" style="11"/>
    <col min="12294" max="12294" width="9.375" style="11" bestFit="1" customWidth="1"/>
    <col min="12295" max="12295" width="9.75" style="11" bestFit="1" customWidth="1"/>
    <col min="12296" max="12296" width="9.875" style="11" bestFit="1" customWidth="1"/>
    <col min="12297" max="12297" width="10.5" style="11" customWidth="1"/>
    <col min="12298" max="12298" width="8.375" style="11" customWidth="1"/>
    <col min="12299" max="12299" width="10.125" style="11" bestFit="1" customWidth="1"/>
    <col min="12300" max="12300" width="12.5" style="11" customWidth="1"/>
    <col min="12301" max="12301" width="8.875" style="11" customWidth="1"/>
    <col min="12302" max="12303" width="5.5" style="11" bestFit="1" customWidth="1"/>
    <col min="12304" max="12304" width="8.75" style="11" bestFit="1" customWidth="1"/>
    <col min="12305" max="12305" width="10" style="11" customWidth="1"/>
    <col min="12306" max="12309" width="4.5" style="11" bestFit="1" customWidth="1"/>
    <col min="12310" max="12311" width="6.25" style="11" bestFit="1" customWidth="1"/>
    <col min="12312" max="12312" width="5.5" style="11" bestFit="1" customWidth="1"/>
    <col min="12313" max="12314" width="3.75" style="11" bestFit="1" customWidth="1"/>
    <col min="12315" max="12315" width="8.25" style="11" bestFit="1" customWidth="1"/>
    <col min="12316" max="12318" width="7.5" style="11" bestFit="1" customWidth="1"/>
    <col min="12319" max="12319" width="8.125" style="11" bestFit="1" customWidth="1"/>
    <col min="12320" max="12320" width="8" style="11" bestFit="1" customWidth="1"/>
    <col min="12321" max="12321" width="8.25" style="11" bestFit="1" customWidth="1"/>
    <col min="12322" max="12323" width="7.375" style="11" bestFit="1" customWidth="1"/>
    <col min="12324" max="12324" width="8.125" style="11" bestFit="1" customWidth="1"/>
    <col min="12325" max="12325" width="8.875" style="11" bestFit="1" customWidth="1"/>
    <col min="12326" max="12326" width="8.75" style="11" bestFit="1" customWidth="1"/>
    <col min="12327" max="12327" width="9" style="11" bestFit="1" customWidth="1"/>
    <col min="12328" max="12328" width="8.125" style="11" bestFit="1" customWidth="1"/>
    <col min="12329" max="12329" width="6.625" style="11" bestFit="1" customWidth="1"/>
    <col min="12330" max="12330" width="11.75" style="11" bestFit="1" customWidth="1"/>
    <col min="12331" max="12331" width="9" style="11" bestFit="1" customWidth="1"/>
    <col min="12332" max="12332" width="6.625" style="11" bestFit="1" customWidth="1"/>
    <col min="12333" max="12333" width="9" style="11" bestFit="1" customWidth="1"/>
    <col min="12334" max="12334" width="8.75" style="11" bestFit="1" customWidth="1"/>
    <col min="12335" max="12336" width="9" style="11" bestFit="1" customWidth="1"/>
    <col min="12337" max="12337" width="8.875" style="11" bestFit="1" customWidth="1"/>
    <col min="12338" max="12338" width="9" style="11" bestFit="1" customWidth="1"/>
    <col min="12339" max="12339" width="6.25" style="11" bestFit="1" customWidth="1"/>
    <col min="12340" max="12544" width="9" style="11"/>
    <col min="12545" max="12545" width="4.25" style="11" bestFit="1" customWidth="1"/>
    <col min="12546" max="12546" width="4.875" style="11" customWidth="1"/>
    <col min="12547" max="12547" width="3.875" style="11" customWidth="1"/>
    <col min="12548" max="12548" width="11.75" style="11" customWidth="1"/>
    <col min="12549" max="12549" width="9" style="11"/>
    <col min="12550" max="12550" width="9.375" style="11" bestFit="1" customWidth="1"/>
    <col min="12551" max="12551" width="9.75" style="11" bestFit="1" customWidth="1"/>
    <col min="12552" max="12552" width="9.875" style="11" bestFit="1" customWidth="1"/>
    <col min="12553" max="12553" width="10.5" style="11" customWidth="1"/>
    <col min="12554" max="12554" width="8.375" style="11" customWidth="1"/>
    <col min="12555" max="12555" width="10.125" style="11" bestFit="1" customWidth="1"/>
    <col min="12556" max="12556" width="12.5" style="11" customWidth="1"/>
    <col min="12557" max="12557" width="8.875" style="11" customWidth="1"/>
    <col min="12558" max="12559" width="5.5" style="11" bestFit="1" customWidth="1"/>
    <col min="12560" max="12560" width="8.75" style="11" bestFit="1" customWidth="1"/>
    <col min="12561" max="12561" width="10" style="11" customWidth="1"/>
    <col min="12562" max="12565" width="4.5" style="11" bestFit="1" customWidth="1"/>
    <col min="12566" max="12567" width="6.25" style="11" bestFit="1" customWidth="1"/>
    <col min="12568" max="12568" width="5.5" style="11" bestFit="1" customWidth="1"/>
    <col min="12569" max="12570" width="3.75" style="11" bestFit="1" customWidth="1"/>
    <col min="12571" max="12571" width="8.25" style="11" bestFit="1" customWidth="1"/>
    <col min="12572" max="12574" width="7.5" style="11" bestFit="1" customWidth="1"/>
    <col min="12575" max="12575" width="8.125" style="11" bestFit="1" customWidth="1"/>
    <col min="12576" max="12576" width="8" style="11" bestFit="1" customWidth="1"/>
    <col min="12577" max="12577" width="8.25" style="11" bestFit="1" customWidth="1"/>
    <col min="12578" max="12579" width="7.375" style="11" bestFit="1" customWidth="1"/>
    <col min="12580" max="12580" width="8.125" style="11" bestFit="1" customWidth="1"/>
    <col min="12581" max="12581" width="8.875" style="11" bestFit="1" customWidth="1"/>
    <col min="12582" max="12582" width="8.75" style="11" bestFit="1" customWidth="1"/>
    <col min="12583" max="12583" width="9" style="11" bestFit="1" customWidth="1"/>
    <col min="12584" max="12584" width="8.125" style="11" bestFit="1" customWidth="1"/>
    <col min="12585" max="12585" width="6.625" style="11" bestFit="1" customWidth="1"/>
    <col min="12586" max="12586" width="11.75" style="11" bestFit="1" customWidth="1"/>
    <col min="12587" max="12587" width="9" style="11" bestFit="1" customWidth="1"/>
    <col min="12588" max="12588" width="6.625" style="11" bestFit="1" customWidth="1"/>
    <col min="12589" max="12589" width="9" style="11" bestFit="1" customWidth="1"/>
    <col min="12590" max="12590" width="8.75" style="11" bestFit="1" customWidth="1"/>
    <col min="12591" max="12592" width="9" style="11" bestFit="1" customWidth="1"/>
    <col min="12593" max="12593" width="8.875" style="11" bestFit="1" customWidth="1"/>
    <col min="12594" max="12594" width="9" style="11" bestFit="1" customWidth="1"/>
    <col min="12595" max="12595" width="6.25" style="11" bestFit="1" customWidth="1"/>
    <col min="12596" max="12800" width="9" style="11"/>
    <col min="12801" max="12801" width="4.25" style="11" bestFit="1" customWidth="1"/>
    <col min="12802" max="12802" width="4.875" style="11" customWidth="1"/>
    <col min="12803" max="12803" width="3.875" style="11" customWidth="1"/>
    <col min="12804" max="12804" width="11.75" style="11" customWidth="1"/>
    <col min="12805" max="12805" width="9" style="11"/>
    <col min="12806" max="12806" width="9.375" style="11" bestFit="1" customWidth="1"/>
    <col min="12807" max="12807" width="9.75" style="11" bestFit="1" customWidth="1"/>
    <col min="12808" max="12808" width="9.875" style="11" bestFit="1" customWidth="1"/>
    <col min="12809" max="12809" width="10.5" style="11" customWidth="1"/>
    <col min="12810" max="12810" width="8.375" style="11" customWidth="1"/>
    <col min="12811" max="12811" width="10.125" style="11" bestFit="1" customWidth="1"/>
    <col min="12812" max="12812" width="12.5" style="11" customWidth="1"/>
    <col min="12813" max="12813" width="8.875" style="11" customWidth="1"/>
    <col min="12814" max="12815" width="5.5" style="11" bestFit="1" customWidth="1"/>
    <col min="12816" max="12816" width="8.75" style="11" bestFit="1" customWidth="1"/>
    <col min="12817" max="12817" width="10" style="11" customWidth="1"/>
    <col min="12818" max="12821" width="4.5" style="11" bestFit="1" customWidth="1"/>
    <col min="12822" max="12823" width="6.25" style="11" bestFit="1" customWidth="1"/>
    <col min="12824" max="12824" width="5.5" style="11" bestFit="1" customWidth="1"/>
    <col min="12825" max="12826" width="3.75" style="11" bestFit="1" customWidth="1"/>
    <col min="12827" max="12827" width="8.25" style="11" bestFit="1" customWidth="1"/>
    <col min="12828" max="12830" width="7.5" style="11" bestFit="1" customWidth="1"/>
    <col min="12831" max="12831" width="8.125" style="11" bestFit="1" customWidth="1"/>
    <col min="12832" max="12832" width="8" style="11" bestFit="1" customWidth="1"/>
    <col min="12833" max="12833" width="8.25" style="11" bestFit="1" customWidth="1"/>
    <col min="12834" max="12835" width="7.375" style="11" bestFit="1" customWidth="1"/>
    <col min="12836" max="12836" width="8.125" style="11" bestFit="1" customWidth="1"/>
    <col min="12837" max="12837" width="8.875" style="11" bestFit="1" customWidth="1"/>
    <col min="12838" max="12838" width="8.75" style="11" bestFit="1" customWidth="1"/>
    <col min="12839" max="12839" width="9" style="11" bestFit="1" customWidth="1"/>
    <col min="12840" max="12840" width="8.125" style="11" bestFit="1" customWidth="1"/>
    <col min="12841" max="12841" width="6.625" style="11" bestFit="1" customWidth="1"/>
    <col min="12842" max="12842" width="11.75" style="11" bestFit="1" customWidth="1"/>
    <col min="12843" max="12843" width="9" style="11" bestFit="1" customWidth="1"/>
    <col min="12844" max="12844" width="6.625" style="11" bestFit="1" customWidth="1"/>
    <col min="12845" max="12845" width="9" style="11" bestFit="1" customWidth="1"/>
    <col min="12846" max="12846" width="8.75" style="11" bestFit="1" customWidth="1"/>
    <col min="12847" max="12848" width="9" style="11" bestFit="1" customWidth="1"/>
    <col min="12849" max="12849" width="8.875" style="11" bestFit="1" customWidth="1"/>
    <col min="12850" max="12850" width="9" style="11" bestFit="1" customWidth="1"/>
    <col min="12851" max="12851" width="6.25" style="11" bestFit="1" customWidth="1"/>
    <col min="12852" max="13056" width="9" style="11"/>
    <col min="13057" max="13057" width="4.25" style="11" bestFit="1" customWidth="1"/>
    <col min="13058" max="13058" width="4.875" style="11" customWidth="1"/>
    <col min="13059" max="13059" width="3.875" style="11" customWidth="1"/>
    <col min="13060" max="13060" width="11.75" style="11" customWidth="1"/>
    <col min="13061" max="13061" width="9" style="11"/>
    <col min="13062" max="13062" width="9.375" style="11" bestFit="1" customWidth="1"/>
    <col min="13063" max="13063" width="9.75" style="11" bestFit="1" customWidth="1"/>
    <col min="13064" max="13064" width="9.875" style="11" bestFit="1" customWidth="1"/>
    <col min="13065" max="13065" width="10.5" style="11" customWidth="1"/>
    <col min="13066" max="13066" width="8.375" style="11" customWidth="1"/>
    <col min="13067" max="13067" width="10.125" style="11" bestFit="1" customWidth="1"/>
    <col min="13068" max="13068" width="12.5" style="11" customWidth="1"/>
    <col min="13069" max="13069" width="8.875" style="11" customWidth="1"/>
    <col min="13070" max="13071" width="5.5" style="11" bestFit="1" customWidth="1"/>
    <col min="13072" max="13072" width="8.75" style="11" bestFit="1" customWidth="1"/>
    <col min="13073" max="13073" width="10" style="11" customWidth="1"/>
    <col min="13074" max="13077" width="4.5" style="11" bestFit="1" customWidth="1"/>
    <col min="13078" max="13079" width="6.25" style="11" bestFit="1" customWidth="1"/>
    <col min="13080" max="13080" width="5.5" style="11" bestFit="1" customWidth="1"/>
    <col min="13081" max="13082" width="3.75" style="11" bestFit="1" customWidth="1"/>
    <col min="13083" max="13083" width="8.25" style="11" bestFit="1" customWidth="1"/>
    <col min="13084" max="13086" width="7.5" style="11" bestFit="1" customWidth="1"/>
    <col min="13087" max="13087" width="8.125" style="11" bestFit="1" customWidth="1"/>
    <col min="13088" max="13088" width="8" style="11" bestFit="1" customWidth="1"/>
    <col min="13089" max="13089" width="8.25" style="11" bestFit="1" customWidth="1"/>
    <col min="13090" max="13091" width="7.375" style="11" bestFit="1" customWidth="1"/>
    <col min="13092" max="13092" width="8.125" style="11" bestFit="1" customWidth="1"/>
    <col min="13093" max="13093" width="8.875" style="11" bestFit="1" customWidth="1"/>
    <col min="13094" max="13094" width="8.75" style="11" bestFit="1" customWidth="1"/>
    <col min="13095" max="13095" width="9" style="11" bestFit="1" customWidth="1"/>
    <col min="13096" max="13096" width="8.125" style="11" bestFit="1" customWidth="1"/>
    <col min="13097" max="13097" width="6.625" style="11" bestFit="1" customWidth="1"/>
    <col min="13098" max="13098" width="11.75" style="11" bestFit="1" customWidth="1"/>
    <col min="13099" max="13099" width="9" style="11" bestFit="1" customWidth="1"/>
    <col min="13100" max="13100" width="6.625" style="11" bestFit="1" customWidth="1"/>
    <col min="13101" max="13101" width="9" style="11" bestFit="1" customWidth="1"/>
    <col min="13102" max="13102" width="8.75" style="11" bestFit="1" customWidth="1"/>
    <col min="13103" max="13104" width="9" style="11" bestFit="1" customWidth="1"/>
    <col min="13105" max="13105" width="8.875" style="11" bestFit="1" customWidth="1"/>
    <col min="13106" max="13106" width="9" style="11" bestFit="1" customWidth="1"/>
    <col min="13107" max="13107" width="6.25" style="11" bestFit="1" customWidth="1"/>
    <col min="13108" max="13312" width="9" style="11"/>
    <col min="13313" max="13313" width="4.25" style="11" bestFit="1" customWidth="1"/>
    <col min="13314" max="13314" width="4.875" style="11" customWidth="1"/>
    <col min="13315" max="13315" width="3.875" style="11" customWidth="1"/>
    <col min="13316" max="13316" width="11.75" style="11" customWidth="1"/>
    <col min="13317" max="13317" width="9" style="11"/>
    <col min="13318" max="13318" width="9.375" style="11" bestFit="1" customWidth="1"/>
    <col min="13319" max="13319" width="9.75" style="11" bestFit="1" customWidth="1"/>
    <col min="13320" max="13320" width="9.875" style="11" bestFit="1" customWidth="1"/>
    <col min="13321" max="13321" width="10.5" style="11" customWidth="1"/>
    <col min="13322" max="13322" width="8.375" style="11" customWidth="1"/>
    <col min="13323" max="13323" width="10.125" style="11" bestFit="1" customWidth="1"/>
    <col min="13324" max="13324" width="12.5" style="11" customWidth="1"/>
    <col min="13325" max="13325" width="8.875" style="11" customWidth="1"/>
    <col min="13326" max="13327" width="5.5" style="11" bestFit="1" customWidth="1"/>
    <col min="13328" max="13328" width="8.75" style="11" bestFit="1" customWidth="1"/>
    <col min="13329" max="13329" width="10" style="11" customWidth="1"/>
    <col min="13330" max="13333" width="4.5" style="11" bestFit="1" customWidth="1"/>
    <col min="13334" max="13335" width="6.25" style="11" bestFit="1" customWidth="1"/>
    <col min="13336" max="13336" width="5.5" style="11" bestFit="1" customWidth="1"/>
    <col min="13337" max="13338" width="3.75" style="11" bestFit="1" customWidth="1"/>
    <col min="13339" max="13339" width="8.25" style="11" bestFit="1" customWidth="1"/>
    <col min="13340" max="13342" width="7.5" style="11" bestFit="1" customWidth="1"/>
    <col min="13343" max="13343" width="8.125" style="11" bestFit="1" customWidth="1"/>
    <col min="13344" max="13344" width="8" style="11" bestFit="1" customWidth="1"/>
    <col min="13345" max="13345" width="8.25" style="11" bestFit="1" customWidth="1"/>
    <col min="13346" max="13347" width="7.375" style="11" bestFit="1" customWidth="1"/>
    <col min="13348" max="13348" width="8.125" style="11" bestFit="1" customWidth="1"/>
    <col min="13349" max="13349" width="8.875" style="11" bestFit="1" customWidth="1"/>
    <col min="13350" max="13350" width="8.75" style="11" bestFit="1" customWidth="1"/>
    <col min="13351" max="13351" width="9" style="11" bestFit="1" customWidth="1"/>
    <col min="13352" max="13352" width="8.125" style="11" bestFit="1" customWidth="1"/>
    <col min="13353" max="13353" width="6.625" style="11" bestFit="1" customWidth="1"/>
    <col min="13354" max="13354" width="11.75" style="11" bestFit="1" customWidth="1"/>
    <col min="13355" max="13355" width="9" style="11" bestFit="1" customWidth="1"/>
    <col min="13356" max="13356" width="6.625" style="11" bestFit="1" customWidth="1"/>
    <col min="13357" max="13357" width="9" style="11" bestFit="1" customWidth="1"/>
    <col min="13358" max="13358" width="8.75" style="11" bestFit="1" customWidth="1"/>
    <col min="13359" max="13360" width="9" style="11" bestFit="1" customWidth="1"/>
    <col min="13361" max="13361" width="8.875" style="11" bestFit="1" customWidth="1"/>
    <col min="13362" max="13362" width="9" style="11" bestFit="1" customWidth="1"/>
    <col min="13363" max="13363" width="6.25" style="11" bestFit="1" customWidth="1"/>
    <col min="13364" max="13568" width="9" style="11"/>
    <col min="13569" max="13569" width="4.25" style="11" bestFit="1" customWidth="1"/>
    <col min="13570" max="13570" width="4.875" style="11" customWidth="1"/>
    <col min="13571" max="13571" width="3.875" style="11" customWidth="1"/>
    <col min="13572" max="13572" width="11.75" style="11" customWidth="1"/>
    <col min="13573" max="13573" width="9" style="11"/>
    <col min="13574" max="13574" width="9.375" style="11" bestFit="1" customWidth="1"/>
    <col min="13575" max="13575" width="9.75" style="11" bestFit="1" customWidth="1"/>
    <col min="13576" max="13576" width="9.875" style="11" bestFit="1" customWidth="1"/>
    <col min="13577" max="13577" width="10.5" style="11" customWidth="1"/>
    <col min="13578" max="13578" width="8.375" style="11" customWidth="1"/>
    <col min="13579" max="13579" width="10.125" style="11" bestFit="1" customWidth="1"/>
    <col min="13580" max="13580" width="12.5" style="11" customWidth="1"/>
    <col min="13581" max="13581" width="8.875" style="11" customWidth="1"/>
    <col min="13582" max="13583" width="5.5" style="11" bestFit="1" customWidth="1"/>
    <col min="13584" max="13584" width="8.75" style="11" bestFit="1" customWidth="1"/>
    <col min="13585" max="13585" width="10" style="11" customWidth="1"/>
    <col min="13586" max="13589" width="4.5" style="11" bestFit="1" customWidth="1"/>
    <col min="13590" max="13591" width="6.25" style="11" bestFit="1" customWidth="1"/>
    <col min="13592" max="13592" width="5.5" style="11" bestFit="1" customWidth="1"/>
    <col min="13593" max="13594" width="3.75" style="11" bestFit="1" customWidth="1"/>
    <col min="13595" max="13595" width="8.25" style="11" bestFit="1" customWidth="1"/>
    <col min="13596" max="13598" width="7.5" style="11" bestFit="1" customWidth="1"/>
    <col min="13599" max="13599" width="8.125" style="11" bestFit="1" customWidth="1"/>
    <col min="13600" max="13600" width="8" style="11" bestFit="1" customWidth="1"/>
    <col min="13601" max="13601" width="8.25" style="11" bestFit="1" customWidth="1"/>
    <col min="13602" max="13603" width="7.375" style="11" bestFit="1" customWidth="1"/>
    <col min="13604" max="13604" width="8.125" style="11" bestFit="1" customWidth="1"/>
    <col min="13605" max="13605" width="8.875" style="11" bestFit="1" customWidth="1"/>
    <col min="13606" max="13606" width="8.75" style="11" bestFit="1" customWidth="1"/>
    <col min="13607" max="13607" width="9" style="11" bestFit="1" customWidth="1"/>
    <col min="13608" max="13608" width="8.125" style="11" bestFit="1" customWidth="1"/>
    <col min="13609" max="13609" width="6.625" style="11" bestFit="1" customWidth="1"/>
    <col min="13610" max="13610" width="11.75" style="11" bestFit="1" customWidth="1"/>
    <col min="13611" max="13611" width="9" style="11" bestFit="1" customWidth="1"/>
    <col min="13612" max="13612" width="6.625" style="11" bestFit="1" customWidth="1"/>
    <col min="13613" max="13613" width="9" style="11" bestFit="1" customWidth="1"/>
    <col min="13614" max="13614" width="8.75" style="11" bestFit="1" customWidth="1"/>
    <col min="13615" max="13616" width="9" style="11" bestFit="1" customWidth="1"/>
    <col min="13617" max="13617" width="8.875" style="11" bestFit="1" customWidth="1"/>
    <col min="13618" max="13618" width="9" style="11" bestFit="1" customWidth="1"/>
    <col min="13619" max="13619" width="6.25" style="11" bestFit="1" customWidth="1"/>
    <col min="13620" max="13824" width="9" style="11"/>
    <col min="13825" max="13825" width="4.25" style="11" bestFit="1" customWidth="1"/>
    <col min="13826" max="13826" width="4.875" style="11" customWidth="1"/>
    <col min="13827" max="13827" width="3.875" style="11" customWidth="1"/>
    <col min="13828" max="13828" width="11.75" style="11" customWidth="1"/>
    <col min="13829" max="13829" width="9" style="11"/>
    <col min="13830" max="13830" width="9.375" style="11" bestFit="1" customWidth="1"/>
    <col min="13831" max="13831" width="9.75" style="11" bestFit="1" customWidth="1"/>
    <col min="13832" max="13832" width="9.875" style="11" bestFit="1" customWidth="1"/>
    <col min="13833" max="13833" width="10.5" style="11" customWidth="1"/>
    <col min="13834" max="13834" width="8.375" style="11" customWidth="1"/>
    <col min="13835" max="13835" width="10.125" style="11" bestFit="1" customWidth="1"/>
    <col min="13836" max="13836" width="12.5" style="11" customWidth="1"/>
    <col min="13837" max="13837" width="8.875" style="11" customWidth="1"/>
    <col min="13838" max="13839" width="5.5" style="11" bestFit="1" customWidth="1"/>
    <col min="13840" max="13840" width="8.75" style="11" bestFit="1" customWidth="1"/>
    <col min="13841" max="13841" width="10" style="11" customWidth="1"/>
    <col min="13842" max="13845" width="4.5" style="11" bestFit="1" customWidth="1"/>
    <col min="13846" max="13847" width="6.25" style="11" bestFit="1" customWidth="1"/>
    <col min="13848" max="13848" width="5.5" style="11" bestFit="1" customWidth="1"/>
    <col min="13849" max="13850" width="3.75" style="11" bestFit="1" customWidth="1"/>
    <col min="13851" max="13851" width="8.25" style="11" bestFit="1" customWidth="1"/>
    <col min="13852" max="13854" width="7.5" style="11" bestFit="1" customWidth="1"/>
    <col min="13855" max="13855" width="8.125" style="11" bestFit="1" customWidth="1"/>
    <col min="13856" max="13856" width="8" style="11" bestFit="1" customWidth="1"/>
    <col min="13857" max="13857" width="8.25" style="11" bestFit="1" customWidth="1"/>
    <col min="13858" max="13859" width="7.375" style="11" bestFit="1" customWidth="1"/>
    <col min="13860" max="13860" width="8.125" style="11" bestFit="1" customWidth="1"/>
    <col min="13861" max="13861" width="8.875" style="11" bestFit="1" customWidth="1"/>
    <col min="13862" max="13862" width="8.75" style="11" bestFit="1" customWidth="1"/>
    <col min="13863" max="13863" width="9" style="11" bestFit="1" customWidth="1"/>
    <col min="13864" max="13864" width="8.125" style="11" bestFit="1" customWidth="1"/>
    <col min="13865" max="13865" width="6.625" style="11" bestFit="1" customWidth="1"/>
    <col min="13866" max="13866" width="11.75" style="11" bestFit="1" customWidth="1"/>
    <col min="13867" max="13867" width="9" style="11" bestFit="1" customWidth="1"/>
    <col min="13868" max="13868" width="6.625" style="11" bestFit="1" customWidth="1"/>
    <col min="13869" max="13869" width="9" style="11" bestFit="1" customWidth="1"/>
    <col min="13870" max="13870" width="8.75" style="11" bestFit="1" customWidth="1"/>
    <col min="13871" max="13872" width="9" style="11" bestFit="1" customWidth="1"/>
    <col min="13873" max="13873" width="8.875" style="11" bestFit="1" customWidth="1"/>
    <col min="13874" max="13874" width="9" style="11" bestFit="1" customWidth="1"/>
    <col min="13875" max="13875" width="6.25" style="11" bestFit="1" customWidth="1"/>
    <col min="13876" max="14080" width="9" style="11"/>
    <col min="14081" max="14081" width="4.25" style="11" bestFit="1" customWidth="1"/>
    <col min="14082" max="14082" width="4.875" style="11" customWidth="1"/>
    <col min="14083" max="14083" width="3.875" style="11" customWidth="1"/>
    <col min="14084" max="14084" width="11.75" style="11" customWidth="1"/>
    <col min="14085" max="14085" width="9" style="11"/>
    <col min="14086" max="14086" width="9.375" style="11" bestFit="1" customWidth="1"/>
    <col min="14087" max="14087" width="9.75" style="11" bestFit="1" customWidth="1"/>
    <col min="14088" max="14088" width="9.875" style="11" bestFit="1" customWidth="1"/>
    <col min="14089" max="14089" width="10.5" style="11" customWidth="1"/>
    <col min="14090" max="14090" width="8.375" style="11" customWidth="1"/>
    <col min="14091" max="14091" width="10.125" style="11" bestFit="1" customWidth="1"/>
    <col min="14092" max="14092" width="12.5" style="11" customWidth="1"/>
    <col min="14093" max="14093" width="8.875" style="11" customWidth="1"/>
    <col min="14094" max="14095" width="5.5" style="11" bestFit="1" customWidth="1"/>
    <col min="14096" max="14096" width="8.75" style="11" bestFit="1" customWidth="1"/>
    <col min="14097" max="14097" width="10" style="11" customWidth="1"/>
    <col min="14098" max="14101" width="4.5" style="11" bestFit="1" customWidth="1"/>
    <col min="14102" max="14103" width="6.25" style="11" bestFit="1" customWidth="1"/>
    <col min="14104" max="14104" width="5.5" style="11" bestFit="1" customWidth="1"/>
    <col min="14105" max="14106" width="3.75" style="11" bestFit="1" customWidth="1"/>
    <col min="14107" max="14107" width="8.25" style="11" bestFit="1" customWidth="1"/>
    <col min="14108" max="14110" width="7.5" style="11" bestFit="1" customWidth="1"/>
    <col min="14111" max="14111" width="8.125" style="11" bestFit="1" customWidth="1"/>
    <col min="14112" max="14112" width="8" style="11" bestFit="1" customWidth="1"/>
    <col min="14113" max="14113" width="8.25" style="11" bestFit="1" customWidth="1"/>
    <col min="14114" max="14115" width="7.375" style="11" bestFit="1" customWidth="1"/>
    <col min="14116" max="14116" width="8.125" style="11" bestFit="1" customWidth="1"/>
    <col min="14117" max="14117" width="8.875" style="11" bestFit="1" customWidth="1"/>
    <col min="14118" max="14118" width="8.75" style="11" bestFit="1" customWidth="1"/>
    <col min="14119" max="14119" width="9" style="11" bestFit="1" customWidth="1"/>
    <col min="14120" max="14120" width="8.125" style="11" bestFit="1" customWidth="1"/>
    <col min="14121" max="14121" width="6.625" style="11" bestFit="1" customWidth="1"/>
    <col min="14122" max="14122" width="11.75" style="11" bestFit="1" customWidth="1"/>
    <col min="14123" max="14123" width="9" style="11" bestFit="1" customWidth="1"/>
    <col min="14124" max="14124" width="6.625" style="11" bestFit="1" customWidth="1"/>
    <col min="14125" max="14125" width="9" style="11" bestFit="1" customWidth="1"/>
    <col min="14126" max="14126" width="8.75" style="11" bestFit="1" customWidth="1"/>
    <col min="14127" max="14128" width="9" style="11" bestFit="1" customWidth="1"/>
    <col min="14129" max="14129" width="8.875" style="11" bestFit="1" customWidth="1"/>
    <col min="14130" max="14130" width="9" style="11" bestFit="1" customWidth="1"/>
    <col min="14131" max="14131" width="6.25" style="11" bestFit="1" customWidth="1"/>
    <col min="14132" max="14336" width="9" style="11"/>
    <col min="14337" max="14337" width="4.25" style="11" bestFit="1" customWidth="1"/>
    <col min="14338" max="14338" width="4.875" style="11" customWidth="1"/>
    <col min="14339" max="14339" width="3.875" style="11" customWidth="1"/>
    <col min="14340" max="14340" width="11.75" style="11" customWidth="1"/>
    <col min="14341" max="14341" width="9" style="11"/>
    <col min="14342" max="14342" width="9.375" style="11" bestFit="1" customWidth="1"/>
    <col min="14343" max="14343" width="9.75" style="11" bestFit="1" customWidth="1"/>
    <col min="14344" max="14344" width="9.875" style="11" bestFit="1" customWidth="1"/>
    <col min="14345" max="14345" width="10.5" style="11" customWidth="1"/>
    <col min="14346" max="14346" width="8.375" style="11" customWidth="1"/>
    <col min="14347" max="14347" width="10.125" style="11" bestFit="1" customWidth="1"/>
    <col min="14348" max="14348" width="12.5" style="11" customWidth="1"/>
    <col min="14349" max="14349" width="8.875" style="11" customWidth="1"/>
    <col min="14350" max="14351" width="5.5" style="11" bestFit="1" customWidth="1"/>
    <col min="14352" max="14352" width="8.75" style="11" bestFit="1" customWidth="1"/>
    <col min="14353" max="14353" width="10" style="11" customWidth="1"/>
    <col min="14354" max="14357" width="4.5" style="11" bestFit="1" customWidth="1"/>
    <col min="14358" max="14359" width="6.25" style="11" bestFit="1" customWidth="1"/>
    <col min="14360" max="14360" width="5.5" style="11" bestFit="1" customWidth="1"/>
    <col min="14361" max="14362" width="3.75" style="11" bestFit="1" customWidth="1"/>
    <col min="14363" max="14363" width="8.25" style="11" bestFit="1" customWidth="1"/>
    <col min="14364" max="14366" width="7.5" style="11" bestFit="1" customWidth="1"/>
    <col min="14367" max="14367" width="8.125" style="11" bestFit="1" customWidth="1"/>
    <col min="14368" max="14368" width="8" style="11" bestFit="1" customWidth="1"/>
    <col min="14369" max="14369" width="8.25" style="11" bestFit="1" customWidth="1"/>
    <col min="14370" max="14371" width="7.375" style="11" bestFit="1" customWidth="1"/>
    <col min="14372" max="14372" width="8.125" style="11" bestFit="1" customWidth="1"/>
    <col min="14373" max="14373" width="8.875" style="11" bestFit="1" customWidth="1"/>
    <col min="14374" max="14374" width="8.75" style="11" bestFit="1" customWidth="1"/>
    <col min="14375" max="14375" width="9" style="11" bestFit="1" customWidth="1"/>
    <col min="14376" max="14376" width="8.125" style="11" bestFit="1" customWidth="1"/>
    <col min="14377" max="14377" width="6.625" style="11" bestFit="1" customWidth="1"/>
    <col min="14378" max="14378" width="11.75" style="11" bestFit="1" customWidth="1"/>
    <col min="14379" max="14379" width="9" style="11" bestFit="1" customWidth="1"/>
    <col min="14380" max="14380" width="6.625" style="11" bestFit="1" customWidth="1"/>
    <col min="14381" max="14381" width="9" style="11" bestFit="1" customWidth="1"/>
    <col min="14382" max="14382" width="8.75" style="11" bestFit="1" customWidth="1"/>
    <col min="14383" max="14384" width="9" style="11" bestFit="1" customWidth="1"/>
    <col min="14385" max="14385" width="8.875" style="11" bestFit="1" customWidth="1"/>
    <col min="14386" max="14386" width="9" style="11" bestFit="1" customWidth="1"/>
    <col min="14387" max="14387" width="6.25" style="11" bestFit="1" customWidth="1"/>
    <col min="14388" max="14592" width="9" style="11"/>
    <col min="14593" max="14593" width="4.25" style="11" bestFit="1" customWidth="1"/>
    <col min="14594" max="14594" width="4.875" style="11" customWidth="1"/>
    <col min="14595" max="14595" width="3.875" style="11" customWidth="1"/>
    <col min="14596" max="14596" width="11.75" style="11" customWidth="1"/>
    <col min="14597" max="14597" width="9" style="11"/>
    <col min="14598" max="14598" width="9.375" style="11" bestFit="1" customWidth="1"/>
    <col min="14599" max="14599" width="9.75" style="11" bestFit="1" customWidth="1"/>
    <col min="14600" max="14600" width="9.875" style="11" bestFit="1" customWidth="1"/>
    <col min="14601" max="14601" width="10.5" style="11" customWidth="1"/>
    <col min="14602" max="14602" width="8.375" style="11" customWidth="1"/>
    <col min="14603" max="14603" width="10.125" style="11" bestFit="1" customWidth="1"/>
    <col min="14604" max="14604" width="12.5" style="11" customWidth="1"/>
    <col min="14605" max="14605" width="8.875" style="11" customWidth="1"/>
    <col min="14606" max="14607" width="5.5" style="11" bestFit="1" customWidth="1"/>
    <col min="14608" max="14608" width="8.75" style="11" bestFit="1" customWidth="1"/>
    <col min="14609" max="14609" width="10" style="11" customWidth="1"/>
    <col min="14610" max="14613" width="4.5" style="11" bestFit="1" customWidth="1"/>
    <col min="14614" max="14615" width="6.25" style="11" bestFit="1" customWidth="1"/>
    <col min="14616" max="14616" width="5.5" style="11" bestFit="1" customWidth="1"/>
    <col min="14617" max="14618" width="3.75" style="11" bestFit="1" customWidth="1"/>
    <col min="14619" max="14619" width="8.25" style="11" bestFit="1" customWidth="1"/>
    <col min="14620" max="14622" width="7.5" style="11" bestFit="1" customWidth="1"/>
    <col min="14623" max="14623" width="8.125" style="11" bestFit="1" customWidth="1"/>
    <col min="14624" max="14624" width="8" style="11" bestFit="1" customWidth="1"/>
    <col min="14625" max="14625" width="8.25" style="11" bestFit="1" customWidth="1"/>
    <col min="14626" max="14627" width="7.375" style="11" bestFit="1" customWidth="1"/>
    <col min="14628" max="14628" width="8.125" style="11" bestFit="1" customWidth="1"/>
    <col min="14629" max="14629" width="8.875" style="11" bestFit="1" customWidth="1"/>
    <col min="14630" max="14630" width="8.75" style="11" bestFit="1" customWidth="1"/>
    <col min="14631" max="14631" width="9" style="11" bestFit="1" customWidth="1"/>
    <col min="14632" max="14632" width="8.125" style="11" bestFit="1" customWidth="1"/>
    <col min="14633" max="14633" width="6.625" style="11" bestFit="1" customWidth="1"/>
    <col min="14634" max="14634" width="11.75" style="11" bestFit="1" customWidth="1"/>
    <col min="14635" max="14635" width="9" style="11" bestFit="1" customWidth="1"/>
    <col min="14636" max="14636" width="6.625" style="11" bestFit="1" customWidth="1"/>
    <col min="14637" max="14637" width="9" style="11" bestFit="1" customWidth="1"/>
    <col min="14638" max="14638" width="8.75" style="11" bestFit="1" customWidth="1"/>
    <col min="14639" max="14640" width="9" style="11" bestFit="1" customWidth="1"/>
    <col min="14641" max="14641" width="8.875" style="11" bestFit="1" customWidth="1"/>
    <col min="14642" max="14642" width="9" style="11" bestFit="1" customWidth="1"/>
    <col min="14643" max="14643" width="6.25" style="11" bestFit="1" customWidth="1"/>
    <col min="14644" max="14848" width="9" style="11"/>
    <col min="14849" max="14849" width="4.25" style="11" bestFit="1" customWidth="1"/>
    <col min="14850" max="14850" width="4.875" style="11" customWidth="1"/>
    <col min="14851" max="14851" width="3.875" style="11" customWidth="1"/>
    <col min="14852" max="14852" width="11.75" style="11" customWidth="1"/>
    <col min="14853" max="14853" width="9" style="11"/>
    <col min="14854" max="14854" width="9.375" style="11" bestFit="1" customWidth="1"/>
    <col min="14855" max="14855" width="9.75" style="11" bestFit="1" customWidth="1"/>
    <col min="14856" max="14856" width="9.875" style="11" bestFit="1" customWidth="1"/>
    <col min="14857" max="14857" width="10.5" style="11" customWidth="1"/>
    <col min="14858" max="14858" width="8.375" style="11" customWidth="1"/>
    <col min="14859" max="14859" width="10.125" style="11" bestFit="1" customWidth="1"/>
    <col min="14860" max="14860" width="12.5" style="11" customWidth="1"/>
    <col min="14861" max="14861" width="8.875" style="11" customWidth="1"/>
    <col min="14862" max="14863" width="5.5" style="11" bestFit="1" customWidth="1"/>
    <col min="14864" max="14864" width="8.75" style="11" bestFit="1" customWidth="1"/>
    <col min="14865" max="14865" width="10" style="11" customWidth="1"/>
    <col min="14866" max="14869" width="4.5" style="11" bestFit="1" customWidth="1"/>
    <col min="14870" max="14871" width="6.25" style="11" bestFit="1" customWidth="1"/>
    <col min="14872" max="14872" width="5.5" style="11" bestFit="1" customWidth="1"/>
    <col min="14873" max="14874" width="3.75" style="11" bestFit="1" customWidth="1"/>
    <col min="14875" max="14875" width="8.25" style="11" bestFit="1" customWidth="1"/>
    <col min="14876" max="14878" width="7.5" style="11" bestFit="1" customWidth="1"/>
    <col min="14879" max="14879" width="8.125" style="11" bestFit="1" customWidth="1"/>
    <col min="14880" max="14880" width="8" style="11" bestFit="1" customWidth="1"/>
    <col min="14881" max="14881" width="8.25" style="11" bestFit="1" customWidth="1"/>
    <col min="14882" max="14883" width="7.375" style="11" bestFit="1" customWidth="1"/>
    <col min="14884" max="14884" width="8.125" style="11" bestFit="1" customWidth="1"/>
    <col min="14885" max="14885" width="8.875" style="11" bestFit="1" customWidth="1"/>
    <col min="14886" max="14886" width="8.75" style="11" bestFit="1" customWidth="1"/>
    <col min="14887" max="14887" width="9" style="11" bestFit="1" customWidth="1"/>
    <col min="14888" max="14888" width="8.125" style="11" bestFit="1" customWidth="1"/>
    <col min="14889" max="14889" width="6.625" style="11" bestFit="1" customWidth="1"/>
    <col min="14890" max="14890" width="11.75" style="11" bestFit="1" customWidth="1"/>
    <col min="14891" max="14891" width="9" style="11" bestFit="1" customWidth="1"/>
    <col min="14892" max="14892" width="6.625" style="11" bestFit="1" customWidth="1"/>
    <col min="14893" max="14893" width="9" style="11" bestFit="1" customWidth="1"/>
    <col min="14894" max="14894" width="8.75" style="11" bestFit="1" customWidth="1"/>
    <col min="14895" max="14896" width="9" style="11" bestFit="1" customWidth="1"/>
    <col min="14897" max="14897" width="8.875" style="11" bestFit="1" customWidth="1"/>
    <col min="14898" max="14898" width="9" style="11" bestFit="1" customWidth="1"/>
    <col min="14899" max="14899" width="6.25" style="11" bestFit="1" customWidth="1"/>
    <col min="14900" max="15104" width="9" style="11"/>
    <col min="15105" max="15105" width="4.25" style="11" bestFit="1" customWidth="1"/>
    <col min="15106" max="15106" width="4.875" style="11" customWidth="1"/>
    <col min="15107" max="15107" width="3.875" style="11" customWidth="1"/>
    <col min="15108" max="15108" width="11.75" style="11" customWidth="1"/>
    <col min="15109" max="15109" width="9" style="11"/>
    <col min="15110" max="15110" width="9.375" style="11" bestFit="1" customWidth="1"/>
    <col min="15111" max="15111" width="9.75" style="11" bestFit="1" customWidth="1"/>
    <col min="15112" max="15112" width="9.875" style="11" bestFit="1" customWidth="1"/>
    <col min="15113" max="15113" width="10.5" style="11" customWidth="1"/>
    <col min="15114" max="15114" width="8.375" style="11" customWidth="1"/>
    <col min="15115" max="15115" width="10.125" style="11" bestFit="1" customWidth="1"/>
    <col min="15116" max="15116" width="12.5" style="11" customWidth="1"/>
    <col min="15117" max="15117" width="8.875" style="11" customWidth="1"/>
    <col min="15118" max="15119" width="5.5" style="11" bestFit="1" customWidth="1"/>
    <col min="15120" max="15120" width="8.75" style="11" bestFit="1" customWidth="1"/>
    <col min="15121" max="15121" width="10" style="11" customWidth="1"/>
    <col min="15122" max="15125" width="4.5" style="11" bestFit="1" customWidth="1"/>
    <col min="15126" max="15127" width="6.25" style="11" bestFit="1" customWidth="1"/>
    <col min="15128" max="15128" width="5.5" style="11" bestFit="1" customWidth="1"/>
    <col min="15129" max="15130" width="3.75" style="11" bestFit="1" customWidth="1"/>
    <col min="15131" max="15131" width="8.25" style="11" bestFit="1" customWidth="1"/>
    <col min="15132" max="15134" width="7.5" style="11" bestFit="1" customWidth="1"/>
    <col min="15135" max="15135" width="8.125" style="11" bestFit="1" customWidth="1"/>
    <col min="15136" max="15136" width="8" style="11" bestFit="1" customWidth="1"/>
    <col min="15137" max="15137" width="8.25" style="11" bestFit="1" customWidth="1"/>
    <col min="15138" max="15139" width="7.375" style="11" bestFit="1" customWidth="1"/>
    <col min="15140" max="15140" width="8.125" style="11" bestFit="1" customWidth="1"/>
    <col min="15141" max="15141" width="8.875" style="11" bestFit="1" customWidth="1"/>
    <col min="15142" max="15142" width="8.75" style="11" bestFit="1" customWidth="1"/>
    <col min="15143" max="15143" width="9" style="11" bestFit="1" customWidth="1"/>
    <col min="15144" max="15144" width="8.125" style="11" bestFit="1" customWidth="1"/>
    <col min="15145" max="15145" width="6.625" style="11" bestFit="1" customWidth="1"/>
    <col min="15146" max="15146" width="11.75" style="11" bestFit="1" customWidth="1"/>
    <col min="15147" max="15147" width="9" style="11" bestFit="1" customWidth="1"/>
    <col min="15148" max="15148" width="6.625" style="11" bestFit="1" customWidth="1"/>
    <col min="15149" max="15149" width="9" style="11" bestFit="1" customWidth="1"/>
    <col min="15150" max="15150" width="8.75" style="11" bestFit="1" customWidth="1"/>
    <col min="15151" max="15152" width="9" style="11" bestFit="1" customWidth="1"/>
    <col min="15153" max="15153" width="8.875" style="11" bestFit="1" customWidth="1"/>
    <col min="15154" max="15154" width="9" style="11" bestFit="1" customWidth="1"/>
    <col min="15155" max="15155" width="6.25" style="11" bestFit="1" customWidth="1"/>
    <col min="15156" max="15360" width="9" style="11"/>
    <col min="15361" max="15361" width="4.25" style="11" bestFit="1" customWidth="1"/>
    <col min="15362" max="15362" width="4.875" style="11" customWidth="1"/>
    <col min="15363" max="15363" width="3.875" style="11" customWidth="1"/>
    <col min="15364" max="15364" width="11.75" style="11" customWidth="1"/>
    <col min="15365" max="15365" width="9" style="11"/>
    <col min="15366" max="15366" width="9.375" style="11" bestFit="1" customWidth="1"/>
    <col min="15367" max="15367" width="9.75" style="11" bestFit="1" customWidth="1"/>
    <col min="15368" max="15368" width="9.875" style="11" bestFit="1" customWidth="1"/>
    <col min="15369" max="15369" width="10.5" style="11" customWidth="1"/>
    <col min="15370" max="15370" width="8.375" style="11" customWidth="1"/>
    <col min="15371" max="15371" width="10.125" style="11" bestFit="1" customWidth="1"/>
    <col min="15372" max="15372" width="12.5" style="11" customWidth="1"/>
    <col min="15373" max="15373" width="8.875" style="11" customWidth="1"/>
    <col min="15374" max="15375" width="5.5" style="11" bestFit="1" customWidth="1"/>
    <col min="15376" max="15376" width="8.75" style="11" bestFit="1" customWidth="1"/>
    <col min="15377" max="15377" width="10" style="11" customWidth="1"/>
    <col min="15378" max="15381" width="4.5" style="11" bestFit="1" customWidth="1"/>
    <col min="15382" max="15383" width="6.25" style="11" bestFit="1" customWidth="1"/>
    <col min="15384" max="15384" width="5.5" style="11" bestFit="1" customWidth="1"/>
    <col min="15385" max="15386" width="3.75" style="11" bestFit="1" customWidth="1"/>
    <col min="15387" max="15387" width="8.25" style="11" bestFit="1" customWidth="1"/>
    <col min="15388" max="15390" width="7.5" style="11" bestFit="1" customWidth="1"/>
    <col min="15391" max="15391" width="8.125" style="11" bestFit="1" customWidth="1"/>
    <col min="15392" max="15392" width="8" style="11" bestFit="1" customWidth="1"/>
    <col min="15393" max="15393" width="8.25" style="11" bestFit="1" customWidth="1"/>
    <col min="15394" max="15395" width="7.375" style="11" bestFit="1" customWidth="1"/>
    <col min="15396" max="15396" width="8.125" style="11" bestFit="1" customWidth="1"/>
    <col min="15397" max="15397" width="8.875" style="11" bestFit="1" customWidth="1"/>
    <col min="15398" max="15398" width="8.75" style="11" bestFit="1" customWidth="1"/>
    <col min="15399" max="15399" width="9" style="11" bestFit="1" customWidth="1"/>
    <col min="15400" max="15400" width="8.125" style="11" bestFit="1" customWidth="1"/>
    <col min="15401" max="15401" width="6.625" style="11" bestFit="1" customWidth="1"/>
    <col min="15402" max="15402" width="11.75" style="11" bestFit="1" customWidth="1"/>
    <col min="15403" max="15403" width="9" style="11" bestFit="1" customWidth="1"/>
    <col min="15404" max="15404" width="6.625" style="11" bestFit="1" customWidth="1"/>
    <col min="15405" max="15405" width="9" style="11" bestFit="1" customWidth="1"/>
    <col min="15406" max="15406" width="8.75" style="11" bestFit="1" customWidth="1"/>
    <col min="15407" max="15408" width="9" style="11" bestFit="1" customWidth="1"/>
    <col min="15409" max="15409" width="8.875" style="11" bestFit="1" customWidth="1"/>
    <col min="15410" max="15410" width="9" style="11" bestFit="1" customWidth="1"/>
    <col min="15411" max="15411" width="6.25" style="11" bestFit="1" customWidth="1"/>
    <col min="15412" max="15616" width="9" style="11"/>
    <col min="15617" max="15617" width="4.25" style="11" bestFit="1" customWidth="1"/>
    <col min="15618" max="15618" width="4.875" style="11" customWidth="1"/>
    <col min="15619" max="15619" width="3.875" style="11" customWidth="1"/>
    <col min="15620" max="15620" width="11.75" style="11" customWidth="1"/>
    <col min="15621" max="15621" width="9" style="11"/>
    <col min="15622" max="15622" width="9.375" style="11" bestFit="1" customWidth="1"/>
    <col min="15623" max="15623" width="9.75" style="11" bestFit="1" customWidth="1"/>
    <col min="15624" max="15624" width="9.875" style="11" bestFit="1" customWidth="1"/>
    <col min="15625" max="15625" width="10.5" style="11" customWidth="1"/>
    <col min="15626" max="15626" width="8.375" style="11" customWidth="1"/>
    <col min="15627" max="15627" width="10.125" style="11" bestFit="1" customWidth="1"/>
    <col min="15628" max="15628" width="12.5" style="11" customWidth="1"/>
    <col min="15629" max="15629" width="8.875" style="11" customWidth="1"/>
    <col min="15630" max="15631" width="5.5" style="11" bestFit="1" customWidth="1"/>
    <col min="15632" max="15632" width="8.75" style="11" bestFit="1" customWidth="1"/>
    <col min="15633" max="15633" width="10" style="11" customWidth="1"/>
    <col min="15634" max="15637" width="4.5" style="11" bestFit="1" customWidth="1"/>
    <col min="15638" max="15639" width="6.25" style="11" bestFit="1" customWidth="1"/>
    <col min="15640" max="15640" width="5.5" style="11" bestFit="1" customWidth="1"/>
    <col min="15641" max="15642" width="3.75" style="11" bestFit="1" customWidth="1"/>
    <col min="15643" max="15643" width="8.25" style="11" bestFit="1" customWidth="1"/>
    <col min="15644" max="15646" width="7.5" style="11" bestFit="1" customWidth="1"/>
    <col min="15647" max="15647" width="8.125" style="11" bestFit="1" customWidth="1"/>
    <col min="15648" max="15648" width="8" style="11" bestFit="1" customWidth="1"/>
    <col min="15649" max="15649" width="8.25" style="11" bestFit="1" customWidth="1"/>
    <col min="15650" max="15651" width="7.375" style="11" bestFit="1" customWidth="1"/>
    <col min="15652" max="15652" width="8.125" style="11" bestFit="1" customWidth="1"/>
    <col min="15653" max="15653" width="8.875" style="11" bestFit="1" customWidth="1"/>
    <col min="15654" max="15654" width="8.75" style="11" bestFit="1" customWidth="1"/>
    <col min="15655" max="15655" width="9" style="11" bestFit="1" customWidth="1"/>
    <col min="15656" max="15656" width="8.125" style="11" bestFit="1" customWidth="1"/>
    <col min="15657" max="15657" width="6.625" style="11" bestFit="1" customWidth="1"/>
    <col min="15658" max="15658" width="11.75" style="11" bestFit="1" customWidth="1"/>
    <col min="15659" max="15659" width="9" style="11" bestFit="1" customWidth="1"/>
    <col min="15660" max="15660" width="6.625" style="11" bestFit="1" customWidth="1"/>
    <col min="15661" max="15661" width="9" style="11" bestFit="1" customWidth="1"/>
    <col min="15662" max="15662" width="8.75" style="11" bestFit="1" customWidth="1"/>
    <col min="15663" max="15664" width="9" style="11" bestFit="1" customWidth="1"/>
    <col min="15665" max="15665" width="8.875" style="11" bestFit="1" customWidth="1"/>
    <col min="15666" max="15666" width="9" style="11" bestFit="1" customWidth="1"/>
    <col min="15667" max="15667" width="6.25" style="11" bestFit="1" customWidth="1"/>
    <col min="15668" max="15872" width="9" style="11"/>
    <col min="15873" max="15873" width="4.25" style="11" bestFit="1" customWidth="1"/>
    <col min="15874" max="15874" width="4.875" style="11" customWidth="1"/>
    <col min="15875" max="15875" width="3.875" style="11" customWidth="1"/>
    <col min="15876" max="15876" width="11.75" style="11" customWidth="1"/>
    <col min="15877" max="15877" width="9" style="11"/>
    <col min="15878" max="15878" width="9.375" style="11" bestFit="1" customWidth="1"/>
    <col min="15879" max="15879" width="9.75" style="11" bestFit="1" customWidth="1"/>
    <col min="15880" max="15880" width="9.875" style="11" bestFit="1" customWidth="1"/>
    <col min="15881" max="15881" width="10.5" style="11" customWidth="1"/>
    <col min="15882" max="15882" width="8.375" style="11" customWidth="1"/>
    <col min="15883" max="15883" width="10.125" style="11" bestFit="1" customWidth="1"/>
    <col min="15884" max="15884" width="12.5" style="11" customWidth="1"/>
    <col min="15885" max="15885" width="8.875" style="11" customWidth="1"/>
    <col min="15886" max="15887" width="5.5" style="11" bestFit="1" customWidth="1"/>
    <col min="15888" max="15888" width="8.75" style="11" bestFit="1" customWidth="1"/>
    <col min="15889" max="15889" width="10" style="11" customWidth="1"/>
    <col min="15890" max="15893" width="4.5" style="11" bestFit="1" customWidth="1"/>
    <col min="15894" max="15895" width="6.25" style="11" bestFit="1" customWidth="1"/>
    <col min="15896" max="15896" width="5.5" style="11" bestFit="1" customWidth="1"/>
    <col min="15897" max="15898" width="3.75" style="11" bestFit="1" customWidth="1"/>
    <col min="15899" max="15899" width="8.25" style="11" bestFit="1" customWidth="1"/>
    <col min="15900" max="15902" width="7.5" style="11" bestFit="1" customWidth="1"/>
    <col min="15903" max="15903" width="8.125" style="11" bestFit="1" customWidth="1"/>
    <col min="15904" max="15904" width="8" style="11" bestFit="1" customWidth="1"/>
    <col min="15905" max="15905" width="8.25" style="11" bestFit="1" customWidth="1"/>
    <col min="15906" max="15907" width="7.375" style="11" bestFit="1" customWidth="1"/>
    <col min="15908" max="15908" width="8.125" style="11" bestFit="1" customWidth="1"/>
    <col min="15909" max="15909" width="8.875" style="11" bestFit="1" customWidth="1"/>
    <col min="15910" max="15910" width="8.75" style="11" bestFit="1" customWidth="1"/>
    <col min="15911" max="15911" width="9" style="11" bestFit="1" customWidth="1"/>
    <col min="15912" max="15912" width="8.125" style="11" bestFit="1" customWidth="1"/>
    <col min="15913" max="15913" width="6.625" style="11" bestFit="1" customWidth="1"/>
    <col min="15914" max="15914" width="11.75" style="11" bestFit="1" customWidth="1"/>
    <col min="15915" max="15915" width="9" style="11" bestFit="1" customWidth="1"/>
    <col min="15916" max="15916" width="6.625" style="11" bestFit="1" customWidth="1"/>
    <col min="15917" max="15917" width="9" style="11" bestFit="1" customWidth="1"/>
    <col min="15918" max="15918" width="8.75" style="11" bestFit="1" customWidth="1"/>
    <col min="15919" max="15920" width="9" style="11" bestFit="1" customWidth="1"/>
    <col min="15921" max="15921" width="8.875" style="11" bestFit="1" customWidth="1"/>
    <col min="15922" max="15922" width="9" style="11" bestFit="1" customWidth="1"/>
    <col min="15923" max="15923" width="6.25" style="11" bestFit="1" customWidth="1"/>
    <col min="15924" max="16128" width="9" style="11"/>
    <col min="16129" max="16129" width="4.25" style="11" bestFit="1" customWidth="1"/>
    <col min="16130" max="16130" width="4.875" style="11" customWidth="1"/>
    <col min="16131" max="16131" width="3.875" style="11" customWidth="1"/>
    <col min="16132" max="16132" width="11.75" style="11" customWidth="1"/>
    <col min="16133" max="16133" width="9" style="11"/>
    <col min="16134" max="16134" width="9.375" style="11" bestFit="1" customWidth="1"/>
    <col min="16135" max="16135" width="9.75" style="11" bestFit="1" customWidth="1"/>
    <col min="16136" max="16136" width="9.875" style="11" bestFit="1" customWidth="1"/>
    <col min="16137" max="16137" width="10.5" style="11" customWidth="1"/>
    <col min="16138" max="16138" width="8.375" style="11" customWidth="1"/>
    <col min="16139" max="16139" width="10.125" style="11" bestFit="1" customWidth="1"/>
    <col min="16140" max="16140" width="12.5" style="11" customWidth="1"/>
    <col min="16141" max="16141" width="8.875" style="11" customWidth="1"/>
    <col min="16142" max="16143" width="5.5" style="11" bestFit="1" customWidth="1"/>
    <col min="16144" max="16144" width="8.75" style="11" bestFit="1" customWidth="1"/>
    <col min="16145" max="16145" width="10" style="11" customWidth="1"/>
    <col min="16146" max="16149" width="4.5" style="11" bestFit="1" customWidth="1"/>
    <col min="16150" max="16151" width="6.25" style="11" bestFit="1" customWidth="1"/>
    <col min="16152" max="16152" width="5.5" style="11" bestFit="1" customWidth="1"/>
    <col min="16153" max="16154" width="3.75" style="11" bestFit="1" customWidth="1"/>
    <col min="16155" max="16155" width="8.25" style="11" bestFit="1" customWidth="1"/>
    <col min="16156" max="16158" width="7.5" style="11" bestFit="1" customWidth="1"/>
    <col min="16159" max="16159" width="8.125" style="11" bestFit="1" customWidth="1"/>
    <col min="16160" max="16160" width="8" style="11" bestFit="1" customWidth="1"/>
    <col min="16161" max="16161" width="8.25" style="11" bestFit="1" customWidth="1"/>
    <col min="16162" max="16163" width="7.375" style="11" bestFit="1" customWidth="1"/>
    <col min="16164" max="16164" width="8.125" style="11" bestFit="1" customWidth="1"/>
    <col min="16165" max="16165" width="8.875" style="11" bestFit="1" customWidth="1"/>
    <col min="16166" max="16166" width="8.75" style="11" bestFit="1" customWidth="1"/>
    <col min="16167" max="16167" width="9" style="11" bestFit="1" customWidth="1"/>
    <col min="16168" max="16168" width="8.125" style="11" bestFit="1" customWidth="1"/>
    <col min="16169" max="16169" width="6.625" style="11" bestFit="1" customWidth="1"/>
    <col min="16170" max="16170" width="11.75" style="11" bestFit="1" customWidth="1"/>
    <col min="16171" max="16171" width="9" style="11" bestFit="1" customWidth="1"/>
    <col min="16172" max="16172" width="6.625" style="11" bestFit="1" customWidth="1"/>
    <col min="16173" max="16173" width="9" style="11" bestFit="1" customWidth="1"/>
    <col min="16174" max="16174" width="8.75" style="11" bestFit="1" customWidth="1"/>
    <col min="16175" max="16176" width="9" style="11" bestFit="1" customWidth="1"/>
    <col min="16177" max="16177" width="8.875" style="11" bestFit="1" customWidth="1"/>
    <col min="16178" max="16178" width="9" style="11" bestFit="1" customWidth="1"/>
    <col min="16179" max="16179" width="6.25" style="11" bestFit="1" customWidth="1"/>
    <col min="16180" max="16384" width="9" style="11"/>
  </cols>
  <sheetData>
    <row r="1" spans="3:27" ht="13.5" x14ac:dyDescent="0.15">
      <c r="AA1" s="12" t="s">
        <v>41</v>
      </c>
    </row>
    <row r="2" spans="3:27" ht="17.25" customHeight="1" x14ac:dyDescent="0.2">
      <c r="C2" s="13" t="s">
        <v>153</v>
      </c>
      <c r="AA2" s="12"/>
    </row>
    <row r="3" spans="3:27" ht="17.25" customHeight="1" x14ac:dyDescent="0.2">
      <c r="C3" s="13" t="s">
        <v>154</v>
      </c>
      <c r="AA3" s="12"/>
    </row>
    <row r="4" spans="3:27" ht="17.25" customHeight="1" x14ac:dyDescent="0.2">
      <c r="C4" s="14" t="s">
        <v>155</v>
      </c>
      <c r="AA4" s="12"/>
    </row>
    <row r="5" spans="3:27" ht="17.25" customHeight="1" x14ac:dyDescent="0.15">
      <c r="AA5" s="12"/>
    </row>
    <row r="6" spans="3:27" ht="17.25" customHeight="1" x14ac:dyDescent="0.2">
      <c r="C6" s="14" t="s">
        <v>156</v>
      </c>
      <c r="AA6" s="12"/>
    </row>
    <row r="7" spans="3:27" ht="17.25" customHeight="1" x14ac:dyDescent="0.15">
      <c r="C7" s="105" t="s">
        <v>157</v>
      </c>
      <c r="AA7" s="12"/>
    </row>
    <row r="8" spans="3:27" ht="18.75" x14ac:dyDescent="0.15">
      <c r="C8" s="106"/>
      <c r="AA8" s="12"/>
    </row>
    <row r="9" spans="3:27" ht="13.5" x14ac:dyDescent="0.15">
      <c r="AA9" s="12"/>
    </row>
    <row r="10" spans="3:27" ht="13.5" x14ac:dyDescent="0.15">
      <c r="AA10" s="12"/>
    </row>
    <row r="11" spans="3:27" ht="13.5" x14ac:dyDescent="0.15">
      <c r="AA11" s="12"/>
    </row>
    <row r="12" spans="3:27" ht="13.5" x14ac:dyDescent="0.15">
      <c r="AA12" s="12"/>
    </row>
    <row r="13" spans="3:27" ht="13.5" x14ac:dyDescent="0.15">
      <c r="AA13" s="12"/>
    </row>
    <row r="14" spans="3:27" ht="13.5" x14ac:dyDescent="0.15">
      <c r="AA14" s="12"/>
    </row>
    <row r="15" spans="3:27" ht="13.5" x14ac:dyDescent="0.15">
      <c r="AA15" s="12"/>
    </row>
    <row r="16" spans="3:27" ht="13.5" x14ac:dyDescent="0.15">
      <c r="AA16" s="12"/>
    </row>
    <row r="17" spans="27:27" ht="13.5" x14ac:dyDescent="0.15">
      <c r="AA17" s="12"/>
    </row>
    <row r="18" spans="27:27" ht="13.5" x14ac:dyDescent="0.15">
      <c r="AA18" s="12"/>
    </row>
    <row r="19" spans="27:27" ht="13.5" x14ac:dyDescent="0.15">
      <c r="AA19" s="12"/>
    </row>
    <row r="20" spans="27:27" ht="13.5" x14ac:dyDescent="0.15">
      <c r="AA20" s="12"/>
    </row>
    <row r="21" spans="27:27" ht="13.5" x14ac:dyDescent="0.15">
      <c r="AA21" s="12"/>
    </row>
    <row r="22" spans="27:27" ht="13.5" x14ac:dyDescent="0.15">
      <c r="AA22" s="12"/>
    </row>
    <row r="23" spans="27:27" ht="13.5" x14ac:dyDescent="0.15">
      <c r="AA23" s="12"/>
    </row>
    <row r="24" spans="27:27" ht="13.5" x14ac:dyDescent="0.15">
      <c r="AA24" s="12"/>
    </row>
    <row r="25" spans="27:27" ht="13.5" x14ac:dyDescent="0.15">
      <c r="AA25" s="12"/>
    </row>
    <row r="26" spans="27:27" ht="13.5" x14ac:dyDescent="0.15">
      <c r="AA26" s="12"/>
    </row>
    <row r="27" spans="27:27" ht="13.5" x14ac:dyDescent="0.15">
      <c r="AA27" s="12"/>
    </row>
    <row r="28" spans="27:27" ht="15" customHeight="1" x14ac:dyDescent="0.15">
      <c r="AA28" s="12"/>
    </row>
    <row r="29" spans="27:27" ht="13.5" x14ac:dyDescent="0.15">
      <c r="AA29" s="12"/>
    </row>
    <row r="30" spans="27:27" ht="13.5" x14ac:dyDescent="0.15">
      <c r="AA30" s="12"/>
    </row>
    <row r="31" spans="27:27" ht="13.5" x14ac:dyDescent="0.15">
      <c r="AA31" s="12"/>
    </row>
    <row r="32" spans="27:27" ht="13.5" x14ac:dyDescent="0.15">
      <c r="AA32" s="12"/>
    </row>
    <row r="33" spans="27:27" ht="13.5" x14ac:dyDescent="0.15">
      <c r="AA33" s="12"/>
    </row>
    <row r="34" spans="27:27" ht="13.5" x14ac:dyDescent="0.15">
      <c r="AA34" s="12"/>
    </row>
    <row r="35" spans="27:27" ht="13.5" x14ac:dyDescent="0.15">
      <c r="AA35" s="12"/>
    </row>
    <row r="36" spans="27:27" ht="13.5" x14ac:dyDescent="0.15">
      <c r="AA36" s="12"/>
    </row>
    <row r="37" spans="27:27" ht="13.5" x14ac:dyDescent="0.15">
      <c r="AA37" s="12"/>
    </row>
    <row r="38" spans="27:27" ht="13.5" x14ac:dyDescent="0.15">
      <c r="AA38" s="12"/>
    </row>
    <row r="39" spans="27:27" ht="13.5" x14ac:dyDescent="0.15">
      <c r="AA39" s="12"/>
    </row>
    <row r="40" spans="27:27" ht="13.5" x14ac:dyDescent="0.15">
      <c r="AA40" s="12"/>
    </row>
    <row r="41" spans="27:27" ht="13.5" x14ac:dyDescent="0.15">
      <c r="AA41" s="12"/>
    </row>
    <row r="42" spans="27:27" ht="13.5" x14ac:dyDescent="0.15">
      <c r="AA42" s="12"/>
    </row>
    <row r="43" spans="27:27" ht="13.5" x14ac:dyDescent="0.15">
      <c r="AA43" s="12"/>
    </row>
    <row r="44" spans="27:27" ht="13.5" x14ac:dyDescent="0.15">
      <c r="AA44" s="12"/>
    </row>
    <row r="45" spans="27:27" ht="13.5" x14ac:dyDescent="0.15">
      <c r="AA45" s="12"/>
    </row>
    <row r="46" spans="27:27" ht="13.5" x14ac:dyDescent="0.15">
      <c r="AA46" s="12"/>
    </row>
    <row r="47" spans="27:27" ht="13.5" x14ac:dyDescent="0.15">
      <c r="AA47" s="12"/>
    </row>
    <row r="48" spans="27:27" ht="13.5" x14ac:dyDescent="0.15">
      <c r="AA48" s="12"/>
    </row>
    <row r="49" spans="27:27" ht="13.5" x14ac:dyDescent="0.15">
      <c r="AA49" s="12"/>
    </row>
    <row r="50" spans="27:27" ht="13.5" x14ac:dyDescent="0.15">
      <c r="AA50" s="12"/>
    </row>
    <row r="51" spans="27:27" ht="13.5" x14ac:dyDescent="0.15">
      <c r="AA51" s="12"/>
    </row>
    <row r="52" spans="27:27" ht="13.5" x14ac:dyDescent="0.15">
      <c r="AA52" s="12"/>
    </row>
    <row r="53" spans="27:27" ht="13.5" x14ac:dyDescent="0.15">
      <c r="AA53" s="12"/>
    </row>
    <row r="54" spans="27:27" ht="13.5" x14ac:dyDescent="0.15">
      <c r="AA54" s="12"/>
    </row>
    <row r="55" spans="27:27" ht="13.5" x14ac:dyDescent="0.15">
      <c r="AA55" s="12"/>
    </row>
    <row r="56" spans="27:27" ht="13.5" x14ac:dyDescent="0.15">
      <c r="AA56" s="12"/>
    </row>
    <row r="57" spans="27:27" ht="13.5" x14ac:dyDescent="0.15">
      <c r="AA57" s="12"/>
    </row>
    <row r="58" spans="27:27" ht="13.5" x14ac:dyDescent="0.15">
      <c r="AA58" s="12"/>
    </row>
    <row r="59" spans="27:27" ht="13.5" x14ac:dyDescent="0.15">
      <c r="AA59" s="12"/>
    </row>
    <row r="60" spans="27:27" ht="13.5" x14ac:dyDescent="0.15">
      <c r="AA60" s="12"/>
    </row>
    <row r="61" spans="27:27" ht="13.5" x14ac:dyDescent="0.15">
      <c r="AA61" s="12"/>
    </row>
    <row r="62" spans="27:27" ht="13.5" x14ac:dyDescent="0.15">
      <c r="AA62" s="12"/>
    </row>
    <row r="63" spans="27:27" ht="13.5" x14ac:dyDescent="0.15">
      <c r="AA63" s="12"/>
    </row>
    <row r="64" spans="27:27" ht="13.5" x14ac:dyDescent="0.15">
      <c r="AA64" s="12"/>
    </row>
    <row r="65" spans="27:27" ht="13.5" x14ac:dyDescent="0.15">
      <c r="AA65" s="12"/>
    </row>
    <row r="66" spans="27:27" ht="13.5" x14ac:dyDescent="0.15">
      <c r="AA66" s="12"/>
    </row>
    <row r="67" spans="27:27" ht="13.5" x14ac:dyDescent="0.15">
      <c r="AA67" s="12"/>
    </row>
    <row r="68" spans="27:27" ht="13.5" x14ac:dyDescent="0.15">
      <c r="AA68" s="12"/>
    </row>
    <row r="69" spans="27:27" ht="13.5" x14ac:dyDescent="0.15">
      <c r="AA69" s="12"/>
    </row>
    <row r="70" spans="27:27" ht="13.5" x14ac:dyDescent="0.15">
      <c r="AA70" s="12"/>
    </row>
    <row r="71" spans="27:27" ht="13.5" x14ac:dyDescent="0.15">
      <c r="AA71" s="12"/>
    </row>
    <row r="72" spans="27:27" ht="13.5" x14ac:dyDescent="0.15">
      <c r="AA72" s="12"/>
    </row>
    <row r="73" spans="27:27" ht="13.5" x14ac:dyDescent="0.15">
      <c r="AA73" s="12"/>
    </row>
    <row r="74" spans="27:27" ht="13.5" x14ac:dyDescent="0.15">
      <c r="AA74" s="12"/>
    </row>
    <row r="75" spans="27:27" ht="13.5" x14ac:dyDescent="0.15">
      <c r="AA75" s="12"/>
    </row>
    <row r="76" spans="27:27" ht="13.5" x14ac:dyDescent="0.15">
      <c r="AA76" s="12"/>
    </row>
    <row r="77" spans="27:27" ht="13.5" x14ac:dyDescent="0.15">
      <c r="AA77" s="12"/>
    </row>
    <row r="78" spans="27:27" ht="13.5" x14ac:dyDescent="0.15">
      <c r="AA78" s="12"/>
    </row>
    <row r="79" spans="27:27" ht="13.5" x14ac:dyDescent="0.15">
      <c r="AA79" s="12"/>
    </row>
    <row r="80" spans="27:27" ht="13.5" x14ac:dyDescent="0.15">
      <c r="AA80" s="12"/>
    </row>
    <row r="81" spans="27:27" ht="13.5" x14ac:dyDescent="0.15">
      <c r="AA81" s="12"/>
    </row>
    <row r="82" spans="27:27" ht="13.5" x14ac:dyDescent="0.15">
      <c r="AA82" s="12"/>
    </row>
    <row r="83" spans="27:27" ht="13.5" x14ac:dyDescent="0.15">
      <c r="AA83" s="12"/>
    </row>
    <row r="84" spans="27:27" ht="13.5" x14ac:dyDescent="0.15">
      <c r="AA84" s="12"/>
    </row>
    <row r="85" spans="27:27" ht="13.5" x14ac:dyDescent="0.15">
      <c r="AA85" s="12"/>
    </row>
    <row r="86" spans="27:27" ht="13.5" x14ac:dyDescent="0.15">
      <c r="AA86" s="12"/>
    </row>
    <row r="87" spans="27:27" ht="13.5" x14ac:dyDescent="0.15">
      <c r="AA87" s="12"/>
    </row>
    <row r="88" spans="27:27" ht="13.5" x14ac:dyDescent="0.15">
      <c r="AA88" s="12"/>
    </row>
    <row r="89" spans="27:27" ht="13.5" x14ac:dyDescent="0.15">
      <c r="AA89" s="12"/>
    </row>
    <row r="90" spans="27:27" ht="13.5" x14ac:dyDescent="0.15">
      <c r="AA90" s="12"/>
    </row>
    <row r="91" spans="27:27" ht="13.5" x14ac:dyDescent="0.15">
      <c r="AA91" s="12"/>
    </row>
    <row r="92" spans="27:27" ht="13.5" x14ac:dyDescent="0.15">
      <c r="AA92" s="12"/>
    </row>
    <row r="93" spans="27:27" ht="13.5" x14ac:dyDescent="0.15">
      <c r="AA93" s="12"/>
    </row>
    <row r="94" spans="27:27" ht="13.5" x14ac:dyDescent="0.15">
      <c r="AA94" s="12"/>
    </row>
    <row r="95" spans="27:27" ht="13.5" x14ac:dyDescent="0.15">
      <c r="AA95" s="12"/>
    </row>
    <row r="96" spans="27:27" ht="13.5" x14ac:dyDescent="0.15">
      <c r="AA96" s="12"/>
    </row>
    <row r="97" spans="1:46" ht="17.25" x14ac:dyDescent="0.2">
      <c r="C97" s="14" t="s">
        <v>158</v>
      </c>
      <c r="AA97" s="12"/>
    </row>
    <row r="98" spans="1:46" ht="13.5" x14ac:dyDescent="0.15">
      <c r="D98" s="16" t="s">
        <v>159</v>
      </c>
      <c r="AA98" s="12"/>
    </row>
    <row r="99" spans="1:46" s="12" customFormat="1" ht="13.5" x14ac:dyDescent="0.15">
      <c r="A99" s="15"/>
      <c r="B99" s="15"/>
      <c r="D99" s="17" t="s">
        <v>160</v>
      </c>
      <c r="AN99" s="18"/>
    </row>
    <row r="100" spans="1:46" s="12" customFormat="1" ht="13.5" x14ac:dyDescent="0.15">
      <c r="A100" s="15"/>
      <c r="B100" s="15"/>
      <c r="D100" s="1" t="s">
        <v>161</v>
      </c>
      <c r="E100" s="1" t="s">
        <v>42</v>
      </c>
      <c r="F100" s="1" t="s">
        <v>43</v>
      </c>
      <c r="G100" s="1" t="s">
        <v>44</v>
      </c>
      <c r="H100" s="1" t="s">
        <v>45</v>
      </c>
      <c r="I100" s="1" t="s">
        <v>46</v>
      </c>
      <c r="J100" s="1" t="s">
        <v>47</v>
      </c>
      <c r="K100" s="1" t="s">
        <v>48</v>
      </c>
      <c r="L100" s="1" t="s">
        <v>49</v>
      </c>
      <c r="M100" s="1" t="s">
        <v>50</v>
      </c>
      <c r="N100" s="1" t="s">
        <v>51</v>
      </c>
      <c r="O100" s="1" t="s">
        <v>52</v>
      </c>
      <c r="P100" s="1" t="s">
        <v>53</v>
      </c>
      <c r="Q100" s="1" t="s">
        <v>54</v>
      </c>
      <c r="R100" s="1" t="s">
        <v>55</v>
      </c>
      <c r="S100" s="1" t="s">
        <v>56</v>
      </c>
      <c r="T100" s="1" t="s">
        <v>57</v>
      </c>
      <c r="U100" s="1" t="s">
        <v>58</v>
      </c>
      <c r="V100" s="1" t="s">
        <v>59</v>
      </c>
      <c r="W100" s="1" t="s">
        <v>60</v>
      </c>
      <c r="X100" s="1" t="s">
        <v>61</v>
      </c>
      <c r="Y100" s="1" t="s">
        <v>62</v>
      </c>
      <c r="Z100" s="1" t="s">
        <v>63</v>
      </c>
      <c r="AA100" s="1" t="s">
        <v>64</v>
      </c>
      <c r="AB100" s="1" t="s">
        <v>65</v>
      </c>
      <c r="AC100" s="1" t="s">
        <v>66</v>
      </c>
      <c r="AD100" s="1" t="s">
        <v>0</v>
      </c>
      <c r="AE100" s="1" t="s">
        <v>1</v>
      </c>
      <c r="AF100" s="1" t="s">
        <v>2</v>
      </c>
      <c r="AG100" s="1" t="s">
        <v>3</v>
      </c>
      <c r="AH100" s="1" t="s">
        <v>4</v>
      </c>
      <c r="AI100" s="1" t="s">
        <v>5</v>
      </c>
      <c r="AJ100" s="1" t="s">
        <v>6</v>
      </c>
      <c r="AK100" s="1" t="s">
        <v>7</v>
      </c>
      <c r="AN100" s="18"/>
    </row>
    <row r="101" spans="1:46" s="12" customFormat="1" ht="13.5" x14ac:dyDescent="0.15">
      <c r="A101" s="15"/>
      <c r="B101" s="15"/>
      <c r="D101" s="19" t="s">
        <v>162</v>
      </c>
      <c r="E101" s="19" t="s">
        <v>68</v>
      </c>
      <c r="F101" s="19" t="s">
        <v>40</v>
      </c>
      <c r="G101" s="19" t="s">
        <v>39</v>
      </c>
      <c r="H101" s="19" t="s">
        <v>39</v>
      </c>
      <c r="I101" s="19" t="s">
        <v>163</v>
      </c>
      <c r="J101" s="19" t="s">
        <v>69</v>
      </c>
      <c r="K101" s="19" t="s">
        <v>70</v>
      </c>
      <c r="L101" s="19" t="s">
        <v>71</v>
      </c>
      <c r="M101" s="19"/>
      <c r="N101" s="19"/>
      <c r="O101" s="19"/>
      <c r="P101" s="19" t="s">
        <v>72</v>
      </c>
      <c r="Q101" s="19" t="s">
        <v>73</v>
      </c>
      <c r="R101" s="19" t="s">
        <v>8</v>
      </c>
      <c r="S101" s="19" t="s">
        <v>8</v>
      </c>
      <c r="T101" s="19" t="s">
        <v>74</v>
      </c>
      <c r="U101" s="19" t="s">
        <v>75</v>
      </c>
      <c r="V101" s="19" t="s">
        <v>76</v>
      </c>
      <c r="W101" s="19" t="s">
        <v>77</v>
      </c>
      <c r="X101" s="19" t="s">
        <v>78</v>
      </c>
      <c r="Y101" s="19" t="s">
        <v>79</v>
      </c>
      <c r="Z101" s="19" t="s">
        <v>8</v>
      </c>
      <c r="AA101" s="19"/>
      <c r="AB101" s="19"/>
      <c r="AC101" s="19"/>
      <c r="AD101" s="19" t="s">
        <v>8</v>
      </c>
      <c r="AE101" s="19" t="s">
        <v>80</v>
      </c>
      <c r="AF101" s="19" t="s">
        <v>81</v>
      </c>
      <c r="AG101" s="19" t="s">
        <v>164</v>
      </c>
      <c r="AH101" s="19" t="s">
        <v>80</v>
      </c>
      <c r="AI101" s="19" t="s">
        <v>81</v>
      </c>
      <c r="AJ101" s="19" t="s">
        <v>164</v>
      </c>
      <c r="AK101" s="19" t="s">
        <v>9</v>
      </c>
      <c r="AN101" s="18"/>
    </row>
    <row r="102" spans="1:46" s="12" customFormat="1" ht="13.5" x14ac:dyDescent="0.15">
      <c r="A102" s="15"/>
      <c r="B102" s="15"/>
      <c r="AN102" s="18"/>
    </row>
    <row r="103" spans="1:46" s="12" customFormat="1" ht="13.5" x14ac:dyDescent="0.15">
      <c r="A103" s="15"/>
      <c r="B103" s="15"/>
      <c r="D103" s="16" t="s">
        <v>165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AN103" s="18"/>
    </row>
    <row r="104" spans="1:46" s="12" customFormat="1" ht="13.5" x14ac:dyDescent="0.15">
      <c r="A104" s="15"/>
      <c r="B104" s="15"/>
      <c r="D104" s="17" t="s">
        <v>166</v>
      </c>
      <c r="AN104" s="18"/>
    </row>
    <row r="105" spans="1:46" s="12" customFormat="1" ht="13.5" x14ac:dyDescent="0.15">
      <c r="A105" s="15"/>
      <c r="B105" s="15"/>
      <c r="D105" s="1" t="s">
        <v>11</v>
      </c>
      <c r="E105" s="1" t="s">
        <v>12</v>
      </c>
      <c r="F105" s="1" t="s">
        <v>82</v>
      </c>
      <c r="G105" s="1" t="s">
        <v>83</v>
      </c>
      <c r="H105" s="1" t="s">
        <v>84</v>
      </c>
      <c r="I105" s="1" t="s">
        <v>85</v>
      </c>
      <c r="J105" s="1" t="s">
        <v>86</v>
      </c>
      <c r="K105" s="1" t="s">
        <v>87</v>
      </c>
      <c r="L105" s="1" t="s">
        <v>88</v>
      </c>
      <c r="M105" s="1" t="s">
        <v>89</v>
      </c>
      <c r="N105" s="1" t="s">
        <v>90</v>
      </c>
      <c r="O105" s="1" t="s">
        <v>91</v>
      </c>
      <c r="P105" s="1" t="s">
        <v>92</v>
      </c>
      <c r="Q105" s="1" t="s">
        <v>93</v>
      </c>
      <c r="R105" s="1" t="s">
        <v>94</v>
      </c>
      <c r="S105" s="1" t="s">
        <v>95</v>
      </c>
      <c r="T105" s="1" t="s">
        <v>96</v>
      </c>
      <c r="U105" s="1" t="s">
        <v>97</v>
      </c>
      <c r="V105" s="1" t="s">
        <v>98</v>
      </c>
      <c r="W105" s="1" t="s">
        <v>99</v>
      </c>
      <c r="X105" s="1" t="s">
        <v>100</v>
      </c>
      <c r="Y105" s="1" t="s">
        <v>101</v>
      </c>
      <c r="Z105" s="1" t="s">
        <v>102</v>
      </c>
      <c r="AA105" s="1" t="s">
        <v>103</v>
      </c>
      <c r="AB105" s="1" t="s">
        <v>104</v>
      </c>
      <c r="AC105" s="1" t="s">
        <v>105</v>
      </c>
      <c r="AD105" s="1" t="s">
        <v>106</v>
      </c>
      <c r="AE105" s="1" t="s">
        <v>107</v>
      </c>
      <c r="AF105" s="1" t="s">
        <v>108</v>
      </c>
      <c r="AG105" s="1" t="s">
        <v>109</v>
      </c>
      <c r="AH105" s="1" t="s">
        <v>110</v>
      </c>
      <c r="AI105" s="1" t="s">
        <v>111</v>
      </c>
      <c r="AJ105" s="1" t="s">
        <v>64</v>
      </c>
      <c r="AK105" s="1" t="s">
        <v>65</v>
      </c>
      <c r="AL105" s="1" t="s">
        <v>66</v>
      </c>
      <c r="AM105" s="1" t="s">
        <v>0</v>
      </c>
      <c r="AN105" s="3" t="s">
        <v>1</v>
      </c>
      <c r="AO105" s="1" t="s">
        <v>2</v>
      </c>
      <c r="AP105" s="1" t="s">
        <v>3</v>
      </c>
      <c r="AQ105" s="1" t="s">
        <v>4</v>
      </c>
      <c r="AR105" s="1" t="s">
        <v>5</v>
      </c>
      <c r="AS105" s="1" t="s">
        <v>6</v>
      </c>
      <c r="AT105" s="1" t="s">
        <v>7</v>
      </c>
    </row>
    <row r="106" spans="1:46" s="12" customFormat="1" ht="13.5" x14ac:dyDescent="0.15">
      <c r="A106" s="15"/>
      <c r="B106" s="15"/>
      <c r="D106" s="4" t="s">
        <v>67</v>
      </c>
      <c r="E106" s="4" t="s">
        <v>112</v>
      </c>
      <c r="F106" s="4"/>
      <c r="G106" s="4" t="s">
        <v>167</v>
      </c>
      <c r="H106" s="4" t="s">
        <v>168</v>
      </c>
      <c r="I106" s="4" t="s">
        <v>39</v>
      </c>
      <c r="J106" s="4" t="s">
        <v>169</v>
      </c>
      <c r="K106" s="4" t="s">
        <v>113</v>
      </c>
      <c r="L106" s="19" t="s">
        <v>114</v>
      </c>
      <c r="M106" s="19" t="s">
        <v>115</v>
      </c>
      <c r="N106" s="19" t="s">
        <v>8</v>
      </c>
      <c r="O106" s="19"/>
      <c r="P106" s="19" t="s">
        <v>8</v>
      </c>
      <c r="Q106" s="5" t="s">
        <v>9</v>
      </c>
      <c r="R106" s="5" t="s">
        <v>129</v>
      </c>
      <c r="S106" s="19" t="s">
        <v>116</v>
      </c>
      <c r="T106" s="19" t="s">
        <v>73</v>
      </c>
      <c r="U106" s="19" t="s">
        <v>8</v>
      </c>
      <c r="V106" s="19"/>
      <c r="W106" s="19" t="s">
        <v>72</v>
      </c>
      <c r="X106" s="19" t="s">
        <v>8</v>
      </c>
      <c r="Y106" s="19" t="s">
        <v>69</v>
      </c>
      <c r="Z106" s="19" t="s">
        <v>9</v>
      </c>
      <c r="AA106" s="19" t="s">
        <v>9</v>
      </c>
      <c r="AB106" s="19" t="s">
        <v>8</v>
      </c>
      <c r="AC106" s="19" t="s">
        <v>8</v>
      </c>
      <c r="AD106" s="19" t="s">
        <v>8</v>
      </c>
      <c r="AE106" s="19" t="s">
        <v>8</v>
      </c>
      <c r="AF106" s="19"/>
      <c r="AG106" s="19"/>
      <c r="AH106" s="19" t="s">
        <v>8</v>
      </c>
      <c r="AI106" s="19" t="s">
        <v>39</v>
      </c>
      <c r="AJ106" s="19"/>
      <c r="AK106" s="19"/>
      <c r="AL106" s="19"/>
      <c r="AM106" s="19" t="s">
        <v>8</v>
      </c>
      <c r="AN106" s="20">
        <v>121</v>
      </c>
      <c r="AO106" s="19" t="s">
        <v>117</v>
      </c>
      <c r="AP106" s="19" t="s">
        <v>164</v>
      </c>
      <c r="AQ106" s="19" t="s">
        <v>80</v>
      </c>
      <c r="AR106" s="19" t="s">
        <v>118</v>
      </c>
      <c r="AS106" s="19" t="s">
        <v>164</v>
      </c>
      <c r="AT106" s="19" t="s">
        <v>119</v>
      </c>
    </row>
    <row r="107" spans="1:46" s="12" customFormat="1" ht="13.5" x14ac:dyDescent="0.15">
      <c r="A107" s="15"/>
      <c r="B107" s="15"/>
      <c r="D107" s="4" t="s">
        <v>67</v>
      </c>
      <c r="E107" s="4" t="s">
        <v>170</v>
      </c>
      <c r="F107" s="4"/>
      <c r="G107" s="4" t="s">
        <v>171</v>
      </c>
      <c r="H107" s="4" t="s">
        <v>172</v>
      </c>
      <c r="I107" s="4" t="s">
        <v>173</v>
      </c>
      <c r="J107" s="4" t="s">
        <v>163</v>
      </c>
      <c r="K107" s="4" t="s">
        <v>113</v>
      </c>
      <c r="L107" s="19" t="s">
        <v>114</v>
      </c>
      <c r="M107" s="19" t="s">
        <v>115</v>
      </c>
      <c r="N107" s="19" t="s">
        <v>8</v>
      </c>
      <c r="O107" s="19"/>
      <c r="P107" s="19" t="s">
        <v>8</v>
      </c>
      <c r="Q107" s="5" t="s">
        <v>9</v>
      </c>
      <c r="R107" s="5" t="s">
        <v>129</v>
      </c>
      <c r="S107" s="19" t="s">
        <v>116</v>
      </c>
      <c r="T107" s="19" t="s">
        <v>73</v>
      </c>
      <c r="U107" s="19" t="s">
        <v>8</v>
      </c>
      <c r="V107" s="19"/>
      <c r="W107" s="19" t="s">
        <v>72</v>
      </c>
      <c r="X107" s="19" t="s">
        <v>8</v>
      </c>
      <c r="Y107" s="19" t="s">
        <v>69</v>
      </c>
      <c r="Z107" s="19" t="s">
        <v>9</v>
      </c>
      <c r="AA107" s="19" t="s">
        <v>9</v>
      </c>
      <c r="AB107" s="19" t="s">
        <v>8</v>
      </c>
      <c r="AC107" s="19" t="s">
        <v>8</v>
      </c>
      <c r="AD107" s="19" t="s">
        <v>8</v>
      </c>
      <c r="AE107" s="19" t="s">
        <v>8</v>
      </c>
      <c r="AF107" s="19"/>
      <c r="AG107" s="19"/>
      <c r="AH107" s="19" t="s">
        <v>8</v>
      </c>
      <c r="AI107" s="19" t="s">
        <v>39</v>
      </c>
      <c r="AJ107" s="19"/>
      <c r="AK107" s="19"/>
      <c r="AL107" s="19"/>
      <c r="AM107" s="19" t="s">
        <v>8</v>
      </c>
      <c r="AN107" s="20">
        <v>121</v>
      </c>
      <c r="AO107" s="19" t="s">
        <v>117</v>
      </c>
      <c r="AP107" s="19" t="s">
        <v>164</v>
      </c>
      <c r="AQ107" s="19" t="s">
        <v>80</v>
      </c>
      <c r="AR107" s="19" t="s">
        <v>118</v>
      </c>
      <c r="AS107" s="19" t="s">
        <v>164</v>
      </c>
      <c r="AT107" s="19" t="s">
        <v>119</v>
      </c>
    </row>
    <row r="108" spans="1:46" s="12" customFormat="1" ht="13.5" x14ac:dyDescent="0.15">
      <c r="A108" s="15"/>
      <c r="B108" s="15"/>
      <c r="AN108" s="18"/>
    </row>
    <row r="109" spans="1:46" s="12" customFormat="1" ht="13.5" x14ac:dyDescent="0.15">
      <c r="A109" s="15"/>
      <c r="B109" s="15"/>
      <c r="D109" s="16" t="s">
        <v>174</v>
      </c>
      <c r="AN109" s="18"/>
    </row>
    <row r="110" spans="1:46" s="12" customFormat="1" ht="13.5" x14ac:dyDescent="0.15">
      <c r="A110" s="15"/>
      <c r="B110" s="15"/>
      <c r="D110" s="17" t="s">
        <v>175</v>
      </c>
      <c r="AN110" s="18"/>
    </row>
    <row r="111" spans="1:46" s="12" customFormat="1" ht="13.5" x14ac:dyDescent="0.15">
      <c r="A111" s="15"/>
      <c r="B111" s="15"/>
      <c r="D111" s="1" t="s">
        <v>12</v>
      </c>
      <c r="E111" s="1" t="s">
        <v>144</v>
      </c>
      <c r="F111" s="1" t="s">
        <v>145</v>
      </c>
      <c r="G111" s="1" t="s">
        <v>146</v>
      </c>
      <c r="H111" s="1" t="s">
        <v>147</v>
      </c>
      <c r="I111" s="1" t="s">
        <v>148</v>
      </c>
      <c r="J111" s="1" t="s">
        <v>149</v>
      </c>
      <c r="K111" s="1" t="s">
        <v>150</v>
      </c>
      <c r="L111" s="1" t="s">
        <v>151</v>
      </c>
      <c r="M111" s="1" t="s">
        <v>0</v>
      </c>
      <c r="N111" s="1" t="s">
        <v>1</v>
      </c>
      <c r="O111" s="1" t="s">
        <v>2</v>
      </c>
      <c r="P111" s="1" t="s">
        <v>3</v>
      </c>
      <c r="Q111" s="1" t="s">
        <v>4</v>
      </c>
      <c r="R111" s="1" t="s">
        <v>5</v>
      </c>
      <c r="S111" s="1" t="s">
        <v>6</v>
      </c>
      <c r="T111" s="1" t="s">
        <v>7</v>
      </c>
      <c r="AN111" s="18"/>
    </row>
    <row r="112" spans="1:46" s="12" customFormat="1" ht="13.5" x14ac:dyDescent="0.15">
      <c r="A112" s="15"/>
      <c r="B112" s="15"/>
      <c r="D112" s="4" t="str">
        <f>E106</f>
        <v>PJ12000040</v>
      </c>
      <c r="E112" s="4" t="s">
        <v>73</v>
      </c>
      <c r="F112" s="4"/>
      <c r="G112" s="4" t="str">
        <f>I106</f>
        <v>2013/03/01</v>
      </c>
      <c r="H112" s="4" t="str">
        <f>J106</f>
        <v>2013/05/31</v>
      </c>
      <c r="I112" s="4" t="s">
        <v>176</v>
      </c>
      <c r="J112" s="4" t="s">
        <v>116</v>
      </c>
      <c r="K112" s="4" t="s">
        <v>8</v>
      </c>
      <c r="L112" s="4"/>
      <c r="M112" s="4" t="s">
        <v>8</v>
      </c>
      <c r="N112" s="4" t="s">
        <v>80</v>
      </c>
      <c r="O112" s="4" t="s">
        <v>118</v>
      </c>
      <c r="P112" s="19" t="s">
        <v>177</v>
      </c>
      <c r="Q112" s="4" t="s">
        <v>80</v>
      </c>
      <c r="R112" s="4" t="s">
        <v>118</v>
      </c>
      <c r="S112" s="19" t="s">
        <v>177</v>
      </c>
      <c r="T112" s="4" t="s">
        <v>9</v>
      </c>
      <c r="AN112" s="18"/>
    </row>
    <row r="113" spans="1:51" s="12" customFormat="1" ht="13.5" x14ac:dyDescent="0.15">
      <c r="A113" s="15"/>
      <c r="B113" s="15"/>
      <c r="D113" s="4" t="str">
        <f>E107</f>
        <v>PJ12000041</v>
      </c>
      <c r="E113" s="4" t="s">
        <v>73</v>
      </c>
      <c r="F113" s="4"/>
      <c r="G113" s="4" t="str">
        <f>I107</f>
        <v>2013/06/01</v>
      </c>
      <c r="H113" s="4" t="str">
        <f>J107</f>
        <v>2013/08/31</v>
      </c>
      <c r="I113" s="4" t="s">
        <v>176</v>
      </c>
      <c r="J113" s="4" t="s">
        <v>116</v>
      </c>
      <c r="K113" s="4" t="s">
        <v>8</v>
      </c>
      <c r="L113" s="4"/>
      <c r="M113" s="4" t="s">
        <v>8</v>
      </c>
      <c r="N113" s="4" t="s">
        <v>80</v>
      </c>
      <c r="O113" s="4" t="s">
        <v>118</v>
      </c>
      <c r="P113" s="19" t="s">
        <v>177</v>
      </c>
      <c r="Q113" s="4" t="s">
        <v>80</v>
      </c>
      <c r="R113" s="4" t="s">
        <v>118</v>
      </c>
      <c r="S113" s="19" t="s">
        <v>177</v>
      </c>
      <c r="T113" s="4" t="s">
        <v>9</v>
      </c>
      <c r="AN113" s="18"/>
    </row>
    <row r="114" spans="1:51" s="12" customFormat="1" ht="13.5" x14ac:dyDescent="0.15">
      <c r="A114" s="15"/>
      <c r="B114" s="15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  <c r="Q114" s="21"/>
      <c r="R114" s="21"/>
      <c r="S114" s="22"/>
      <c r="T114" s="21"/>
      <c r="AN114" s="18"/>
    </row>
    <row r="115" spans="1:51" s="12" customFormat="1" ht="13.5" x14ac:dyDescent="0.15">
      <c r="A115" s="15"/>
      <c r="B115" s="15"/>
      <c r="D115" s="16" t="s">
        <v>178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  <c r="Q115" s="21"/>
      <c r="R115" s="21"/>
      <c r="S115" s="22"/>
      <c r="T115" s="21"/>
      <c r="AN115" s="18"/>
    </row>
    <row r="116" spans="1:51" s="12" customFormat="1" ht="13.5" x14ac:dyDescent="0.15">
      <c r="A116" s="15"/>
      <c r="B116" s="15"/>
      <c r="D116" s="17" t="s">
        <v>179</v>
      </c>
      <c r="AN116" s="18"/>
    </row>
    <row r="117" spans="1:51" s="12" customFormat="1" ht="13.5" x14ac:dyDescent="0.15">
      <c r="A117" s="15"/>
      <c r="B117" s="15"/>
      <c r="D117" s="1" t="s">
        <v>180</v>
      </c>
      <c r="E117" s="1" t="s">
        <v>120</v>
      </c>
      <c r="F117" s="1" t="s">
        <v>121</v>
      </c>
      <c r="G117" s="1" t="s">
        <v>12</v>
      </c>
      <c r="H117" s="1" t="s">
        <v>122</v>
      </c>
      <c r="I117" s="1" t="s">
        <v>123</v>
      </c>
      <c r="J117" s="1" t="s">
        <v>0</v>
      </c>
      <c r="K117" s="1" t="s">
        <v>1</v>
      </c>
      <c r="L117" s="1" t="s">
        <v>2</v>
      </c>
      <c r="M117" s="1" t="s">
        <v>3</v>
      </c>
      <c r="N117" s="1" t="s">
        <v>4</v>
      </c>
      <c r="O117" s="1" t="s">
        <v>5</v>
      </c>
      <c r="P117" s="1" t="s">
        <v>6</v>
      </c>
      <c r="Q117" s="1" t="s">
        <v>7</v>
      </c>
      <c r="AN117" s="18"/>
    </row>
    <row r="118" spans="1:51" s="12" customFormat="1" ht="13.5" x14ac:dyDescent="0.15">
      <c r="A118" s="15"/>
      <c r="B118" s="15"/>
      <c r="D118" s="19" t="s">
        <v>181</v>
      </c>
      <c r="E118" s="19" t="s">
        <v>124</v>
      </c>
      <c r="F118" s="19" t="s">
        <v>125</v>
      </c>
      <c r="G118" s="19" t="s">
        <v>112</v>
      </c>
      <c r="H118" s="19"/>
      <c r="I118" s="19" t="s">
        <v>9</v>
      </c>
      <c r="J118" s="19" t="s">
        <v>8</v>
      </c>
      <c r="K118" s="19" t="s">
        <v>80</v>
      </c>
      <c r="L118" s="19" t="s">
        <v>126</v>
      </c>
      <c r="M118" s="19" t="s">
        <v>177</v>
      </c>
      <c r="N118" s="19" t="s">
        <v>80</v>
      </c>
      <c r="O118" s="19" t="s">
        <v>126</v>
      </c>
      <c r="P118" s="19" t="s">
        <v>177</v>
      </c>
      <c r="Q118" s="19" t="s">
        <v>9</v>
      </c>
      <c r="AN118" s="18"/>
    </row>
    <row r="119" spans="1:51" s="12" customFormat="1" ht="13.5" x14ac:dyDescent="0.15">
      <c r="A119" s="15"/>
      <c r="B119" s="15"/>
      <c r="D119" s="19" t="s">
        <v>182</v>
      </c>
      <c r="E119" s="19" t="s">
        <v>127</v>
      </c>
      <c r="F119" s="19" t="s">
        <v>128</v>
      </c>
      <c r="G119" s="19" t="s">
        <v>112</v>
      </c>
      <c r="H119" s="19"/>
      <c r="I119" s="19" t="s">
        <v>129</v>
      </c>
      <c r="J119" s="19" t="s">
        <v>8</v>
      </c>
      <c r="K119" s="19" t="s">
        <v>80</v>
      </c>
      <c r="L119" s="19" t="s">
        <v>126</v>
      </c>
      <c r="M119" s="19" t="s">
        <v>177</v>
      </c>
      <c r="N119" s="19" t="s">
        <v>80</v>
      </c>
      <c r="O119" s="19" t="s">
        <v>126</v>
      </c>
      <c r="P119" s="19" t="s">
        <v>177</v>
      </c>
      <c r="Q119" s="19" t="s">
        <v>9</v>
      </c>
      <c r="AN119" s="18"/>
    </row>
    <row r="120" spans="1:51" s="12" customFormat="1" ht="13.5" x14ac:dyDescent="0.15">
      <c r="A120" s="15"/>
      <c r="B120" s="15"/>
      <c r="D120" s="2" t="s">
        <v>183</v>
      </c>
      <c r="E120" s="2" t="s">
        <v>124</v>
      </c>
      <c r="F120" s="2" t="s">
        <v>125</v>
      </c>
      <c r="G120" s="2" t="s">
        <v>170</v>
      </c>
      <c r="H120" s="2"/>
      <c r="I120" s="2" t="s">
        <v>9</v>
      </c>
      <c r="J120" s="2" t="s">
        <v>8</v>
      </c>
      <c r="K120" s="2" t="s">
        <v>80</v>
      </c>
      <c r="L120" s="2" t="s">
        <v>126</v>
      </c>
      <c r="M120" s="2" t="s">
        <v>177</v>
      </c>
      <c r="N120" s="2" t="s">
        <v>80</v>
      </c>
      <c r="O120" s="2" t="s">
        <v>126</v>
      </c>
      <c r="P120" s="2" t="s">
        <v>177</v>
      </c>
      <c r="Q120" s="2" t="s">
        <v>9</v>
      </c>
      <c r="AN120" s="18"/>
    </row>
    <row r="121" spans="1:51" s="12" customFormat="1" ht="13.5" x14ac:dyDescent="0.15">
      <c r="A121" s="15"/>
      <c r="B121" s="15"/>
      <c r="D121" s="2" t="s">
        <v>184</v>
      </c>
      <c r="E121" s="2" t="s">
        <v>127</v>
      </c>
      <c r="F121" s="2" t="s">
        <v>128</v>
      </c>
      <c r="G121" s="2" t="s">
        <v>170</v>
      </c>
      <c r="H121" s="2"/>
      <c r="I121" s="2" t="s">
        <v>129</v>
      </c>
      <c r="J121" s="2" t="s">
        <v>8</v>
      </c>
      <c r="K121" s="2" t="s">
        <v>80</v>
      </c>
      <c r="L121" s="2" t="s">
        <v>126</v>
      </c>
      <c r="M121" s="2" t="s">
        <v>177</v>
      </c>
      <c r="N121" s="2" t="s">
        <v>80</v>
      </c>
      <c r="O121" s="2" t="s">
        <v>126</v>
      </c>
      <c r="P121" s="2" t="s">
        <v>177</v>
      </c>
      <c r="Q121" s="2" t="s">
        <v>9</v>
      </c>
      <c r="AN121" s="18"/>
    </row>
    <row r="122" spans="1:51" s="12" customFormat="1" ht="13.5" x14ac:dyDescent="0.15">
      <c r="A122" s="15"/>
      <c r="B122" s="15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AN122" s="18"/>
    </row>
    <row r="123" spans="1:51" s="12" customFormat="1" ht="13.5" x14ac:dyDescent="0.15">
      <c r="A123" s="15"/>
      <c r="B123" s="15"/>
      <c r="D123" s="16" t="s">
        <v>185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AN123" s="18"/>
    </row>
    <row r="124" spans="1:51" s="12" customFormat="1" ht="13.5" x14ac:dyDescent="0.15">
      <c r="A124" s="15"/>
      <c r="B124" s="15"/>
      <c r="D124" s="23" t="s">
        <v>152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 spans="1:51" s="12" customFormat="1" ht="13.5" x14ac:dyDescent="0.15">
      <c r="A125" s="15"/>
      <c r="B125" s="25" t="s">
        <v>186</v>
      </c>
      <c r="C125" s="15" t="s">
        <v>187</v>
      </c>
      <c r="D125" s="6" t="s">
        <v>12</v>
      </c>
      <c r="E125" s="6" t="s">
        <v>13</v>
      </c>
      <c r="F125" s="6" t="s">
        <v>11</v>
      </c>
      <c r="G125" s="6" t="s">
        <v>130</v>
      </c>
      <c r="H125" s="6" t="s">
        <v>131</v>
      </c>
      <c r="I125" s="6" t="s">
        <v>132</v>
      </c>
      <c r="J125" s="6" t="s">
        <v>133</v>
      </c>
      <c r="K125" s="6" t="s">
        <v>14</v>
      </c>
      <c r="L125" s="6" t="s">
        <v>15</v>
      </c>
      <c r="M125" s="6" t="s">
        <v>16</v>
      </c>
      <c r="N125" s="6" t="s">
        <v>17</v>
      </c>
      <c r="O125" s="6" t="s">
        <v>18</v>
      </c>
      <c r="P125" s="6" t="s">
        <v>19</v>
      </c>
      <c r="Q125" s="6" t="s">
        <v>20</v>
      </c>
      <c r="R125" s="6" t="s">
        <v>21</v>
      </c>
      <c r="S125" s="6" t="s">
        <v>22</v>
      </c>
      <c r="T125" s="6" t="s">
        <v>23</v>
      </c>
      <c r="U125" s="6" t="s">
        <v>24</v>
      </c>
      <c r="V125" s="6" t="s">
        <v>25</v>
      </c>
      <c r="W125" s="6" t="s">
        <v>26</v>
      </c>
      <c r="X125" s="6" t="s">
        <v>27</v>
      </c>
      <c r="Y125" s="6" t="s">
        <v>28</v>
      </c>
      <c r="Z125" s="6" t="s">
        <v>29</v>
      </c>
      <c r="AA125" s="6" t="s">
        <v>30</v>
      </c>
      <c r="AB125" s="6" t="s">
        <v>31</v>
      </c>
      <c r="AC125" s="6" t="s">
        <v>32</v>
      </c>
      <c r="AD125" s="6" t="s">
        <v>33</v>
      </c>
      <c r="AE125" s="6" t="s">
        <v>34</v>
      </c>
      <c r="AF125" s="6" t="s">
        <v>35</v>
      </c>
      <c r="AG125" s="6" t="s">
        <v>36</v>
      </c>
      <c r="AH125" s="6" t="s">
        <v>37</v>
      </c>
      <c r="AI125" s="6" t="s">
        <v>38</v>
      </c>
      <c r="AJ125" s="6" t="s">
        <v>134</v>
      </c>
      <c r="AK125" s="6" t="s">
        <v>135</v>
      </c>
      <c r="AL125" s="6" t="s">
        <v>136</v>
      </c>
      <c r="AM125" s="6" t="s">
        <v>137</v>
      </c>
      <c r="AN125" s="6" t="s">
        <v>138</v>
      </c>
      <c r="AO125" s="6" t="s">
        <v>139</v>
      </c>
      <c r="AP125" s="6" t="s">
        <v>140</v>
      </c>
      <c r="AQ125" s="6" t="s">
        <v>141</v>
      </c>
      <c r="AR125" s="6" t="s">
        <v>0</v>
      </c>
      <c r="AS125" s="6" t="s">
        <v>1</v>
      </c>
      <c r="AT125" s="6" t="s">
        <v>2</v>
      </c>
      <c r="AU125" s="6" t="s">
        <v>3</v>
      </c>
      <c r="AV125" s="6" t="s">
        <v>4</v>
      </c>
      <c r="AW125" s="6" t="s">
        <v>5</v>
      </c>
      <c r="AX125" s="6" t="s">
        <v>6</v>
      </c>
      <c r="AY125" s="6" t="s">
        <v>7</v>
      </c>
    </row>
    <row r="126" spans="1:51" s="12" customFormat="1" ht="13.5" x14ac:dyDescent="0.15">
      <c r="A126" s="15" t="s">
        <v>188</v>
      </c>
      <c r="B126" s="26">
        <v>2</v>
      </c>
      <c r="C126" s="27">
        <f>E126</f>
        <v>41337</v>
      </c>
      <c r="D126" s="28" t="s">
        <v>189</v>
      </c>
      <c r="E126" s="29">
        <v>41337</v>
      </c>
      <c r="F126" s="28" t="s">
        <v>67</v>
      </c>
      <c r="G126" s="28" t="str">
        <f t="shared" ref="G126:G141" si="0">$I$106</f>
        <v>2013/03/01</v>
      </c>
      <c r="H126" s="28" t="str">
        <f t="shared" ref="H126:H131" si="1">$J$106</f>
        <v>2013/05/31</v>
      </c>
      <c r="I126" s="29">
        <f>G126+3</f>
        <v>41337</v>
      </c>
      <c r="J126" s="28"/>
      <c r="K126" s="29">
        <f>H126+1</f>
        <v>41426</v>
      </c>
      <c r="L126" s="28">
        <f>R126/N126</f>
        <v>930</v>
      </c>
      <c r="M126" s="30">
        <f t="shared" ref="M126:M132" si="2">K126-H126</f>
        <v>1</v>
      </c>
      <c r="N126" s="31">
        <f t="shared" ref="N126:N132" si="3">T126/S126</f>
        <v>0.5</v>
      </c>
      <c r="O126" s="30">
        <f t="shared" ref="O126:O132" si="4">T126/U126</f>
        <v>1</v>
      </c>
      <c r="P126" s="31">
        <f>T126/R126</f>
        <v>1.6129032258064516E-2</v>
      </c>
      <c r="Q126" s="31">
        <f>S126/R126</f>
        <v>3.2258064516129031E-2</v>
      </c>
      <c r="R126" s="32">
        <f t="shared" ref="R126:R141" si="5">SUM($B$126:$B$139)*7.5</f>
        <v>465</v>
      </c>
      <c r="S126" s="32">
        <f>7.5*B126</f>
        <v>15</v>
      </c>
      <c r="T126" s="32">
        <f t="shared" ref="T126:T132" si="6">S126-(M126*7.5)</f>
        <v>7.5</v>
      </c>
      <c r="U126" s="32">
        <v>7.5</v>
      </c>
      <c r="V126" s="31">
        <f>U126+W126</f>
        <v>465</v>
      </c>
      <c r="W126" s="31">
        <f>(R126-T126)/O126</f>
        <v>457.5</v>
      </c>
      <c r="X126" s="31">
        <f>R126-V126</f>
        <v>0</v>
      </c>
      <c r="Y126" s="31">
        <f>T126-S126</f>
        <v>-7.5</v>
      </c>
      <c r="Z126" s="31">
        <f>U126-S126</f>
        <v>-7.5</v>
      </c>
      <c r="AA126" s="31">
        <f t="shared" ref="AA126:AI141" si="7">R126*$AA$1</f>
        <v>2731410</v>
      </c>
      <c r="AB126" s="31">
        <f t="shared" si="7"/>
        <v>88110</v>
      </c>
      <c r="AC126" s="31">
        <f t="shared" si="7"/>
        <v>44055</v>
      </c>
      <c r="AD126" s="31">
        <f t="shared" si="7"/>
        <v>44055</v>
      </c>
      <c r="AE126" s="31">
        <f t="shared" si="7"/>
        <v>2731410</v>
      </c>
      <c r="AF126" s="31">
        <f t="shared" si="7"/>
        <v>2687355</v>
      </c>
      <c r="AG126" s="31">
        <f t="shared" si="7"/>
        <v>0</v>
      </c>
      <c r="AH126" s="31">
        <f t="shared" si="7"/>
        <v>-44055</v>
      </c>
      <c r="AI126" s="31">
        <f t="shared" si="7"/>
        <v>-44055</v>
      </c>
      <c r="AJ126" s="31">
        <f t="shared" ref="AJ126:AM141" si="8">AD126-1</f>
        <v>44054</v>
      </c>
      <c r="AK126" s="31">
        <f t="shared" si="8"/>
        <v>2731409</v>
      </c>
      <c r="AL126" s="31">
        <f t="shared" si="8"/>
        <v>2687354</v>
      </c>
      <c r="AM126" s="31">
        <f t="shared" si="8"/>
        <v>-1</v>
      </c>
      <c r="AN126" s="31">
        <f>AI126-1</f>
        <v>-44056</v>
      </c>
      <c r="AO126" s="28" t="s">
        <v>8</v>
      </c>
      <c r="AP126" s="28" t="s">
        <v>190</v>
      </c>
      <c r="AQ126" s="28" t="s">
        <v>190</v>
      </c>
      <c r="AR126" s="28" t="s">
        <v>8</v>
      </c>
      <c r="AS126" s="28" t="s">
        <v>10</v>
      </c>
      <c r="AT126" s="28" t="s">
        <v>142</v>
      </c>
      <c r="AU126" s="33" t="s">
        <v>143</v>
      </c>
      <c r="AV126" s="28" t="s">
        <v>10</v>
      </c>
      <c r="AW126" s="28" t="s">
        <v>142</v>
      </c>
      <c r="AX126" s="33" t="s">
        <v>143</v>
      </c>
      <c r="AY126" s="28" t="s">
        <v>9</v>
      </c>
    </row>
    <row r="127" spans="1:51" s="12" customFormat="1" ht="13.5" x14ac:dyDescent="0.15">
      <c r="A127" s="15" t="s">
        <v>188</v>
      </c>
      <c r="B127" s="26">
        <v>5</v>
      </c>
      <c r="C127" s="27">
        <f t="shared" ref="C127:C139" si="9">E127</f>
        <v>41344</v>
      </c>
      <c r="D127" s="34" t="s">
        <v>112</v>
      </c>
      <c r="E127" s="35">
        <f t="shared" ref="E127:E170" si="10">E126+7</f>
        <v>41344</v>
      </c>
      <c r="F127" s="34" t="s">
        <v>67</v>
      </c>
      <c r="G127" s="34" t="str">
        <f t="shared" si="0"/>
        <v>2013/03/01</v>
      </c>
      <c r="H127" s="34" t="str">
        <f t="shared" si="1"/>
        <v>2013/05/31</v>
      </c>
      <c r="I127" s="35">
        <f t="shared" ref="I127:I141" si="11">G127+3</f>
        <v>41337</v>
      </c>
      <c r="J127" s="34"/>
      <c r="K127" s="35">
        <f>H127+2</f>
        <v>41427</v>
      </c>
      <c r="L127" s="34">
        <f>R127/N127</f>
        <v>651</v>
      </c>
      <c r="M127" s="36">
        <f t="shared" si="2"/>
        <v>2</v>
      </c>
      <c r="N127" s="37">
        <f t="shared" si="3"/>
        <v>0.7142857142857143</v>
      </c>
      <c r="O127" s="36">
        <f t="shared" si="4"/>
        <v>0.83333333333333337</v>
      </c>
      <c r="P127" s="37">
        <f>T127/R127</f>
        <v>8.0645161290322578E-2</v>
      </c>
      <c r="Q127" s="37">
        <f>S127/R127</f>
        <v>0.11290322580645161</v>
      </c>
      <c r="R127" s="38">
        <f t="shared" si="5"/>
        <v>465</v>
      </c>
      <c r="S127" s="38">
        <f t="shared" ref="S127:S139" si="12">7.5*B127+S126</f>
        <v>52.5</v>
      </c>
      <c r="T127" s="38">
        <f t="shared" si="6"/>
        <v>37.5</v>
      </c>
      <c r="U127" s="38">
        <f t="shared" ref="U127:U132" si="13">T127+7.5</f>
        <v>45</v>
      </c>
      <c r="V127" s="37">
        <f>U127+W127</f>
        <v>558</v>
      </c>
      <c r="W127" s="37">
        <f>(R127-T127)/O127</f>
        <v>513</v>
      </c>
      <c r="X127" s="37">
        <f>R127-V127</f>
        <v>-93</v>
      </c>
      <c r="Y127" s="37">
        <f>T127-S127</f>
        <v>-15</v>
      </c>
      <c r="Z127" s="37">
        <f>U127-S127</f>
        <v>-7.5</v>
      </c>
      <c r="AA127" s="37">
        <f t="shared" si="7"/>
        <v>2731410</v>
      </c>
      <c r="AB127" s="37">
        <f t="shared" si="7"/>
        <v>308385</v>
      </c>
      <c r="AC127" s="37">
        <f t="shared" si="7"/>
        <v>220275</v>
      </c>
      <c r="AD127" s="37">
        <f t="shared" si="7"/>
        <v>264330</v>
      </c>
      <c r="AE127" s="37">
        <f t="shared" si="7"/>
        <v>3277692</v>
      </c>
      <c r="AF127" s="37">
        <f t="shared" si="7"/>
        <v>3013362</v>
      </c>
      <c r="AG127" s="37">
        <f t="shared" si="7"/>
        <v>-546282</v>
      </c>
      <c r="AH127" s="37">
        <f t="shared" si="7"/>
        <v>-88110</v>
      </c>
      <c r="AI127" s="37">
        <f t="shared" si="7"/>
        <v>-44055</v>
      </c>
      <c r="AJ127" s="37">
        <f t="shared" si="8"/>
        <v>264329</v>
      </c>
      <c r="AK127" s="37">
        <f t="shared" si="8"/>
        <v>3277691</v>
      </c>
      <c r="AL127" s="37">
        <f t="shared" si="8"/>
        <v>3013361</v>
      </c>
      <c r="AM127" s="37">
        <f t="shared" si="8"/>
        <v>-546283</v>
      </c>
      <c r="AN127" s="37">
        <f>AI127-1</f>
        <v>-44056</v>
      </c>
      <c r="AO127" s="34" t="s">
        <v>8</v>
      </c>
      <c r="AP127" s="34" t="s">
        <v>190</v>
      </c>
      <c r="AQ127" s="34" t="s">
        <v>190</v>
      </c>
      <c r="AR127" s="34" t="s">
        <v>8</v>
      </c>
      <c r="AS127" s="34" t="s">
        <v>10</v>
      </c>
      <c r="AT127" s="34" t="s">
        <v>142</v>
      </c>
      <c r="AU127" s="39" t="s">
        <v>143</v>
      </c>
      <c r="AV127" s="34" t="s">
        <v>10</v>
      </c>
      <c r="AW127" s="34" t="s">
        <v>142</v>
      </c>
      <c r="AX127" s="39" t="s">
        <v>143</v>
      </c>
      <c r="AY127" s="34" t="s">
        <v>9</v>
      </c>
    </row>
    <row r="128" spans="1:51" s="12" customFormat="1" ht="13.5" x14ac:dyDescent="0.15">
      <c r="A128" s="15" t="s">
        <v>188</v>
      </c>
      <c r="B128" s="26">
        <v>5</v>
      </c>
      <c r="C128" s="27">
        <f t="shared" si="9"/>
        <v>41351</v>
      </c>
      <c r="D128" s="34" t="s">
        <v>112</v>
      </c>
      <c r="E128" s="35">
        <f t="shared" si="10"/>
        <v>41351</v>
      </c>
      <c r="F128" s="34" t="s">
        <v>67</v>
      </c>
      <c r="G128" s="34" t="str">
        <f t="shared" si="0"/>
        <v>2013/03/01</v>
      </c>
      <c r="H128" s="34" t="str">
        <f t="shared" si="1"/>
        <v>2013/05/31</v>
      </c>
      <c r="I128" s="35">
        <f t="shared" si="11"/>
        <v>41337</v>
      </c>
      <c r="J128" s="34"/>
      <c r="K128" s="35">
        <f>H128+3</f>
        <v>41428</v>
      </c>
      <c r="L128" s="34">
        <f>R128/N128</f>
        <v>620</v>
      </c>
      <c r="M128" s="36">
        <f t="shared" si="2"/>
        <v>3</v>
      </c>
      <c r="N128" s="37">
        <f t="shared" si="3"/>
        <v>0.75</v>
      </c>
      <c r="O128" s="36">
        <f t="shared" si="4"/>
        <v>0.9</v>
      </c>
      <c r="P128" s="37">
        <f>T128/R128</f>
        <v>0.14516129032258066</v>
      </c>
      <c r="Q128" s="37">
        <f>S128/R128</f>
        <v>0.19354838709677419</v>
      </c>
      <c r="R128" s="38">
        <f t="shared" si="5"/>
        <v>465</v>
      </c>
      <c r="S128" s="38">
        <f t="shared" si="12"/>
        <v>90</v>
      </c>
      <c r="T128" s="38">
        <f t="shared" si="6"/>
        <v>67.5</v>
      </c>
      <c r="U128" s="38">
        <f t="shared" si="13"/>
        <v>75</v>
      </c>
      <c r="V128" s="37">
        <f>U128+W128</f>
        <v>516.66666666666663</v>
      </c>
      <c r="W128" s="37">
        <f>(R128-T128)/O128</f>
        <v>441.66666666666663</v>
      </c>
      <c r="X128" s="37">
        <f>R128-V128</f>
        <v>-51.666666666666629</v>
      </c>
      <c r="Y128" s="37">
        <f>T128-S128</f>
        <v>-22.5</v>
      </c>
      <c r="Z128" s="37">
        <f>U128-S128</f>
        <v>-15</v>
      </c>
      <c r="AA128" s="37">
        <f t="shared" si="7"/>
        <v>2731410</v>
      </c>
      <c r="AB128" s="37">
        <f t="shared" si="7"/>
        <v>528660</v>
      </c>
      <c r="AC128" s="37">
        <f t="shared" si="7"/>
        <v>396495</v>
      </c>
      <c r="AD128" s="37">
        <f t="shared" si="7"/>
        <v>440550</v>
      </c>
      <c r="AE128" s="37">
        <f t="shared" si="7"/>
        <v>3034900</v>
      </c>
      <c r="AF128" s="37">
        <f t="shared" si="7"/>
        <v>2594350</v>
      </c>
      <c r="AG128" s="37">
        <f t="shared" si="7"/>
        <v>-303489.99999999977</v>
      </c>
      <c r="AH128" s="37">
        <f t="shared" si="7"/>
        <v>-132165</v>
      </c>
      <c r="AI128" s="37">
        <f t="shared" si="7"/>
        <v>-88110</v>
      </c>
      <c r="AJ128" s="37">
        <f t="shared" si="8"/>
        <v>440549</v>
      </c>
      <c r="AK128" s="37">
        <f t="shared" si="8"/>
        <v>3034899</v>
      </c>
      <c r="AL128" s="37">
        <f t="shared" si="8"/>
        <v>2594349</v>
      </c>
      <c r="AM128" s="37">
        <f t="shared" si="8"/>
        <v>-303490.99999999977</v>
      </c>
      <c r="AN128" s="37">
        <f>AI128-1</f>
        <v>-88111</v>
      </c>
      <c r="AO128" s="34" t="s">
        <v>8</v>
      </c>
      <c r="AP128" s="34" t="s">
        <v>190</v>
      </c>
      <c r="AQ128" s="34" t="s">
        <v>190</v>
      </c>
      <c r="AR128" s="34" t="s">
        <v>8</v>
      </c>
      <c r="AS128" s="34" t="s">
        <v>10</v>
      </c>
      <c r="AT128" s="34" t="s">
        <v>142</v>
      </c>
      <c r="AU128" s="39" t="s">
        <v>143</v>
      </c>
      <c r="AV128" s="34" t="s">
        <v>10</v>
      </c>
      <c r="AW128" s="34" t="s">
        <v>142</v>
      </c>
      <c r="AX128" s="39" t="s">
        <v>143</v>
      </c>
      <c r="AY128" s="34" t="s">
        <v>9</v>
      </c>
    </row>
    <row r="129" spans="1:51" s="12" customFormat="1" ht="13.5" x14ac:dyDescent="0.15">
      <c r="A129" s="15" t="s">
        <v>188</v>
      </c>
      <c r="B129" s="26">
        <v>4</v>
      </c>
      <c r="C129" s="27">
        <f t="shared" si="9"/>
        <v>41358</v>
      </c>
      <c r="D129" s="34" t="s">
        <v>112</v>
      </c>
      <c r="E129" s="35">
        <f t="shared" si="10"/>
        <v>41358</v>
      </c>
      <c r="F129" s="34" t="s">
        <v>67</v>
      </c>
      <c r="G129" s="34" t="str">
        <f t="shared" si="0"/>
        <v>2013/03/01</v>
      </c>
      <c r="H129" s="34" t="str">
        <f t="shared" si="1"/>
        <v>2013/05/31</v>
      </c>
      <c r="I129" s="35">
        <f t="shared" si="11"/>
        <v>41337</v>
      </c>
      <c r="J129" s="34"/>
      <c r="K129" s="35">
        <f>H129+4</f>
        <v>41429</v>
      </c>
      <c r="L129" s="34">
        <f>R129/N129</f>
        <v>620</v>
      </c>
      <c r="M129" s="36">
        <f t="shared" si="2"/>
        <v>4</v>
      </c>
      <c r="N129" s="37">
        <f t="shared" si="3"/>
        <v>0.75</v>
      </c>
      <c r="O129" s="36">
        <f t="shared" si="4"/>
        <v>0.92307692307692313</v>
      </c>
      <c r="P129" s="37">
        <f>T129/R129</f>
        <v>0.19354838709677419</v>
      </c>
      <c r="Q129" s="37">
        <f>S129/R129</f>
        <v>0.25806451612903225</v>
      </c>
      <c r="R129" s="38">
        <f t="shared" si="5"/>
        <v>465</v>
      </c>
      <c r="S129" s="38">
        <f t="shared" si="12"/>
        <v>120</v>
      </c>
      <c r="T129" s="38">
        <f t="shared" si="6"/>
        <v>90</v>
      </c>
      <c r="U129" s="38">
        <f t="shared" si="13"/>
        <v>97.5</v>
      </c>
      <c r="V129" s="37">
        <f>U129+W129</f>
        <v>503.75</v>
      </c>
      <c r="W129" s="37">
        <f>(R129-T129)/O129</f>
        <v>406.25</v>
      </c>
      <c r="X129" s="37">
        <f>R129-V129</f>
        <v>-38.75</v>
      </c>
      <c r="Y129" s="37">
        <f>T129-S129</f>
        <v>-30</v>
      </c>
      <c r="Z129" s="37">
        <f>U129-S129</f>
        <v>-22.5</v>
      </c>
      <c r="AA129" s="37">
        <f t="shared" si="7"/>
        <v>2731410</v>
      </c>
      <c r="AB129" s="37">
        <f t="shared" si="7"/>
        <v>704880</v>
      </c>
      <c r="AC129" s="37">
        <f t="shared" si="7"/>
        <v>528660</v>
      </c>
      <c r="AD129" s="37">
        <f t="shared" si="7"/>
        <v>572715</v>
      </c>
      <c r="AE129" s="37">
        <f t="shared" si="7"/>
        <v>2959027.5</v>
      </c>
      <c r="AF129" s="37">
        <f t="shared" si="7"/>
        <v>2386312.5</v>
      </c>
      <c r="AG129" s="37">
        <f t="shared" si="7"/>
        <v>-227617.5</v>
      </c>
      <c r="AH129" s="37">
        <f t="shared" si="7"/>
        <v>-176220</v>
      </c>
      <c r="AI129" s="37">
        <f t="shared" si="7"/>
        <v>-132165</v>
      </c>
      <c r="AJ129" s="37">
        <f t="shared" si="8"/>
        <v>572714</v>
      </c>
      <c r="AK129" s="37">
        <f t="shared" si="8"/>
        <v>2959026.5</v>
      </c>
      <c r="AL129" s="37">
        <f t="shared" si="8"/>
        <v>2386311.5</v>
      </c>
      <c r="AM129" s="37">
        <f t="shared" si="8"/>
        <v>-227618.5</v>
      </c>
      <c r="AN129" s="37">
        <f>AI129-1</f>
        <v>-132166</v>
      </c>
      <c r="AO129" s="34" t="s">
        <v>8</v>
      </c>
      <c r="AP129" s="34" t="s">
        <v>191</v>
      </c>
      <c r="AQ129" s="34" t="s">
        <v>191</v>
      </c>
      <c r="AR129" s="34" t="s">
        <v>8</v>
      </c>
      <c r="AS129" s="34" t="s">
        <v>10</v>
      </c>
      <c r="AT129" s="34" t="s">
        <v>142</v>
      </c>
      <c r="AU129" s="39" t="s">
        <v>143</v>
      </c>
      <c r="AV129" s="34" t="s">
        <v>10</v>
      </c>
      <c r="AW129" s="34" t="s">
        <v>142</v>
      </c>
      <c r="AX129" s="39" t="s">
        <v>143</v>
      </c>
      <c r="AY129" s="34" t="s">
        <v>9</v>
      </c>
    </row>
    <row r="130" spans="1:51" s="12" customFormat="1" ht="13.5" x14ac:dyDescent="0.15">
      <c r="A130" s="15" t="s">
        <v>188</v>
      </c>
      <c r="B130" s="26">
        <v>5</v>
      </c>
      <c r="C130" s="27">
        <f t="shared" si="9"/>
        <v>41365</v>
      </c>
      <c r="D130" s="34" t="s">
        <v>112</v>
      </c>
      <c r="E130" s="35">
        <f t="shared" si="10"/>
        <v>41365</v>
      </c>
      <c r="F130" s="34" t="s">
        <v>67</v>
      </c>
      <c r="G130" s="34" t="str">
        <f t="shared" si="0"/>
        <v>2013/03/01</v>
      </c>
      <c r="H130" s="34" t="str">
        <f t="shared" si="1"/>
        <v>2013/05/31</v>
      </c>
      <c r="I130" s="35">
        <f t="shared" si="11"/>
        <v>41337</v>
      </c>
      <c r="J130" s="34"/>
      <c r="K130" s="35">
        <f>H130+5</f>
        <v>41430</v>
      </c>
      <c r="L130" s="34">
        <f t="shared" ref="L130:L139" si="14">R130/N130</f>
        <v>610.3125</v>
      </c>
      <c r="M130" s="36">
        <f t="shared" si="2"/>
        <v>5</v>
      </c>
      <c r="N130" s="37">
        <f t="shared" si="3"/>
        <v>0.76190476190476186</v>
      </c>
      <c r="O130" s="36">
        <f t="shared" si="4"/>
        <v>0.94117647058823528</v>
      </c>
      <c r="P130" s="37">
        <f t="shared" ref="P130:P139" si="15">T130/R130</f>
        <v>0.25806451612903225</v>
      </c>
      <c r="Q130" s="37">
        <f t="shared" ref="Q130:Q139" si="16">S130/R130</f>
        <v>0.33870967741935482</v>
      </c>
      <c r="R130" s="38">
        <f t="shared" si="5"/>
        <v>465</v>
      </c>
      <c r="S130" s="38">
        <f t="shared" si="12"/>
        <v>157.5</v>
      </c>
      <c r="T130" s="38">
        <f t="shared" si="6"/>
        <v>120</v>
      </c>
      <c r="U130" s="38">
        <f t="shared" si="13"/>
        <v>127.5</v>
      </c>
      <c r="V130" s="37">
        <f t="shared" ref="V130:V139" si="17">U130+W130</f>
        <v>494.0625</v>
      </c>
      <c r="W130" s="37">
        <f t="shared" ref="W130:W139" si="18">(R130-T130)/O130</f>
        <v>366.5625</v>
      </c>
      <c r="X130" s="37">
        <f t="shared" ref="X130:X139" si="19">R130-V130</f>
        <v>-29.0625</v>
      </c>
      <c r="Y130" s="37">
        <f t="shared" ref="Y130:Y139" si="20">T130-S130</f>
        <v>-37.5</v>
      </c>
      <c r="Z130" s="37">
        <f t="shared" ref="Z130:Z139" si="21">U130-S130</f>
        <v>-30</v>
      </c>
      <c r="AA130" s="37">
        <f t="shared" si="7"/>
        <v>2731410</v>
      </c>
      <c r="AB130" s="37">
        <f t="shared" si="7"/>
        <v>925155</v>
      </c>
      <c r="AC130" s="37">
        <f t="shared" si="7"/>
        <v>704880</v>
      </c>
      <c r="AD130" s="37">
        <f t="shared" si="7"/>
        <v>748935</v>
      </c>
      <c r="AE130" s="37">
        <f t="shared" si="7"/>
        <v>2902123.125</v>
      </c>
      <c r="AF130" s="37">
        <f t="shared" si="7"/>
        <v>2153188.125</v>
      </c>
      <c r="AG130" s="37">
        <f t="shared" si="7"/>
        <v>-170713.125</v>
      </c>
      <c r="AH130" s="37">
        <f t="shared" si="7"/>
        <v>-220275</v>
      </c>
      <c r="AI130" s="37">
        <f t="shared" si="7"/>
        <v>-176220</v>
      </c>
      <c r="AJ130" s="37">
        <f t="shared" si="8"/>
        <v>748934</v>
      </c>
      <c r="AK130" s="37">
        <f t="shared" si="8"/>
        <v>2902122.125</v>
      </c>
      <c r="AL130" s="37">
        <f t="shared" si="8"/>
        <v>2153187.125</v>
      </c>
      <c r="AM130" s="37">
        <f t="shared" si="8"/>
        <v>-170714.125</v>
      </c>
      <c r="AN130" s="37">
        <f t="shared" ref="AN130:AN139" si="22">AI130-1</f>
        <v>-176221</v>
      </c>
      <c r="AO130" s="34" t="s">
        <v>8</v>
      </c>
      <c r="AP130" s="34" t="s">
        <v>191</v>
      </c>
      <c r="AQ130" s="34" t="s">
        <v>191</v>
      </c>
      <c r="AR130" s="34" t="s">
        <v>8</v>
      </c>
      <c r="AS130" s="34" t="s">
        <v>10</v>
      </c>
      <c r="AT130" s="34" t="s">
        <v>142</v>
      </c>
      <c r="AU130" s="39" t="s">
        <v>143</v>
      </c>
      <c r="AV130" s="34" t="s">
        <v>10</v>
      </c>
      <c r="AW130" s="34" t="s">
        <v>142</v>
      </c>
      <c r="AX130" s="39" t="s">
        <v>143</v>
      </c>
      <c r="AY130" s="34" t="s">
        <v>9</v>
      </c>
    </row>
    <row r="131" spans="1:51" s="12" customFormat="1" ht="13.5" x14ac:dyDescent="0.15">
      <c r="A131" s="15" t="s">
        <v>188</v>
      </c>
      <c r="B131" s="26">
        <v>5</v>
      </c>
      <c r="C131" s="27">
        <f t="shared" si="9"/>
        <v>41372</v>
      </c>
      <c r="D131" s="34" t="s">
        <v>112</v>
      </c>
      <c r="E131" s="35">
        <f t="shared" si="10"/>
        <v>41372</v>
      </c>
      <c r="F131" s="34" t="s">
        <v>67</v>
      </c>
      <c r="G131" s="34" t="str">
        <f t="shared" si="0"/>
        <v>2013/03/01</v>
      </c>
      <c r="H131" s="34" t="str">
        <f t="shared" si="1"/>
        <v>2013/05/31</v>
      </c>
      <c r="I131" s="35">
        <f t="shared" si="11"/>
        <v>41337</v>
      </c>
      <c r="J131" s="34"/>
      <c r="K131" s="35">
        <f>H131+3</f>
        <v>41428</v>
      </c>
      <c r="L131" s="34">
        <f t="shared" si="14"/>
        <v>525.6521739130435</v>
      </c>
      <c r="M131" s="36">
        <f t="shared" si="2"/>
        <v>3</v>
      </c>
      <c r="N131" s="37">
        <f t="shared" si="3"/>
        <v>0.88461538461538458</v>
      </c>
      <c r="O131" s="36">
        <f t="shared" si="4"/>
        <v>0.95833333333333337</v>
      </c>
      <c r="P131" s="37">
        <f t="shared" si="15"/>
        <v>0.37096774193548387</v>
      </c>
      <c r="Q131" s="37">
        <f t="shared" si="16"/>
        <v>0.41935483870967744</v>
      </c>
      <c r="R131" s="38">
        <f t="shared" si="5"/>
        <v>465</v>
      </c>
      <c r="S131" s="38">
        <f t="shared" si="12"/>
        <v>195</v>
      </c>
      <c r="T131" s="38">
        <f t="shared" si="6"/>
        <v>172.5</v>
      </c>
      <c r="U131" s="38">
        <f t="shared" si="13"/>
        <v>180</v>
      </c>
      <c r="V131" s="37">
        <f t="shared" si="17"/>
        <v>485.21739130434781</v>
      </c>
      <c r="W131" s="37">
        <f t="shared" si="18"/>
        <v>305.21739130434781</v>
      </c>
      <c r="X131" s="37">
        <f t="shared" si="19"/>
        <v>-20.217391304347814</v>
      </c>
      <c r="Y131" s="37">
        <f t="shared" si="20"/>
        <v>-22.5</v>
      </c>
      <c r="Z131" s="37">
        <f t="shared" si="21"/>
        <v>-15</v>
      </c>
      <c r="AA131" s="37">
        <f t="shared" si="7"/>
        <v>2731410</v>
      </c>
      <c r="AB131" s="37">
        <f t="shared" si="7"/>
        <v>1145430</v>
      </c>
      <c r="AC131" s="37">
        <f t="shared" si="7"/>
        <v>1013265</v>
      </c>
      <c r="AD131" s="37">
        <f t="shared" si="7"/>
        <v>1057320</v>
      </c>
      <c r="AE131" s="37">
        <f t="shared" si="7"/>
        <v>2850166.9565217393</v>
      </c>
      <c r="AF131" s="37">
        <f t="shared" si="7"/>
        <v>1792846.956521739</v>
      </c>
      <c r="AG131" s="37">
        <f t="shared" si="7"/>
        <v>-118756.95652173906</v>
      </c>
      <c r="AH131" s="37">
        <f t="shared" si="7"/>
        <v>-132165</v>
      </c>
      <c r="AI131" s="37">
        <f t="shared" si="7"/>
        <v>-88110</v>
      </c>
      <c r="AJ131" s="37">
        <f t="shared" si="8"/>
        <v>1057319</v>
      </c>
      <c r="AK131" s="37">
        <f t="shared" si="8"/>
        <v>2850165.9565217393</v>
      </c>
      <c r="AL131" s="37">
        <f t="shared" si="8"/>
        <v>1792845.956521739</v>
      </c>
      <c r="AM131" s="37">
        <f t="shared" si="8"/>
        <v>-118757.95652173906</v>
      </c>
      <c r="AN131" s="37">
        <f t="shared" si="22"/>
        <v>-88111</v>
      </c>
      <c r="AO131" s="34" t="s">
        <v>8</v>
      </c>
      <c r="AP131" s="34" t="s">
        <v>191</v>
      </c>
      <c r="AQ131" s="34" t="s">
        <v>191</v>
      </c>
      <c r="AR131" s="34" t="s">
        <v>8</v>
      </c>
      <c r="AS131" s="34" t="s">
        <v>10</v>
      </c>
      <c r="AT131" s="34" t="s">
        <v>142</v>
      </c>
      <c r="AU131" s="39" t="s">
        <v>143</v>
      </c>
      <c r="AV131" s="34" t="s">
        <v>10</v>
      </c>
      <c r="AW131" s="34" t="s">
        <v>142</v>
      </c>
      <c r="AX131" s="39" t="s">
        <v>143</v>
      </c>
      <c r="AY131" s="34" t="s">
        <v>9</v>
      </c>
    </row>
    <row r="132" spans="1:51" s="12" customFormat="1" ht="13.5" x14ac:dyDescent="0.15">
      <c r="A132" s="15" t="s">
        <v>188</v>
      </c>
      <c r="B132" s="26">
        <v>5</v>
      </c>
      <c r="C132" s="27">
        <f t="shared" si="9"/>
        <v>41379</v>
      </c>
      <c r="D132" s="34" t="s">
        <v>112</v>
      </c>
      <c r="E132" s="35">
        <f t="shared" si="10"/>
        <v>41379</v>
      </c>
      <c r="F132" s="34" t="s">
        <v>67</v>
      </c>
      <c r="G132" s="34" t="str">
        <f t="shared" si="0"/>
        <v>2013/03/01</v>
      </c>
      <c r="H132" s="34" t="str">
        <f>$J$107</f>
        <v>2013/08/31</v>
      </c>
      <c r="I132" s="35">
        <f t="shared" si="11"/>
        <v>41337</v>
      </c>
      <c r="J132" s="34"/>
      <c r="K132" s="35">
        <f t="shared" ref="K132:K141" si="23">H132+4</f>
        <v>41521</v>
      </c>
      <c r="L132" s="34">
        <f t="shared" si="14"/>
        <v>533.88888888888891</v>
      </c>
      <c r="M132" s="36">
        <f t="shared" si="2"/>
        <v>4</v>
      </c>
      <c r="N132" s="37">
        <f t="shared" si="3"/>
        <v>0.87096774193548387</v>
      </c>
      <c r="O132" s="36">
        <f t="shared" si="4"/>
        <v>0.9642857142857143</v>
      </c>
      <c r="P132" s="37">
        <f t="shared" si="15"/>
        <v>0.43548387096774194</v>
      </c>
      <c r="Q132" s="37">
        <f t="shared" si="16"/>
        <v>0.5</v>
      </c>
      <c r="R132" s="38">
        <f t="shared" si="5"/>
        <v>465</v>
      </c>
      <c r="S132" s="38">
        <f t="shared" si="12"/>
        <v>232.5</v>
      </c>
      <c r="T132" s="38">
        <f t="shared" si="6"/>
        <v>202.5</v>
      </c>
      <c r="U132" s="38">
        <f t="shared" si="13"/>
        <v>210</v>
      </c>
      <c r="V132" s="37">
        <f t="shared" si="17"/>
        <v>482.22222222222223</v>
      </c>
      <c r="W132" s="37">
        <f t="shared" si="18"/>
        <v>272.22222222222223</v>
      </c>
      <c r="X132" s="37">
        <f t="shared" si="19"/>
        <v>-17.222222222222229</v>
      </c>
      <c r="Y132" s="37">
        <f t="shared" si="20"/>
        <v>-30</v>
      </c>
      <c r="Z132" s="37">
        <f t="shared" si="21"/>
        <v>-22.5</v>
      </c>
      <c r="AA132" s="37">
        <f t="shared" si="7"/>
        <v>2731410</v>
      </c>
      <c r="AB132" s="37">
        <f t="shared" si="7"/>
        <v>1365705</v>
      </c>
      <c r="AC132" s="37">
        <f t="shared" si="7"/>
        <v>1189485</v>
      </c>
      <c r="AD132" s="37">
        <f t="shared" si="7"/>
        <v>1233540</v>
      </c>
      <c r="AE132" s="37">
        <f t="shared" si="7"/>
        <v>2832573.3333333335</v>
      </c>
      <c r="AF132" s="37">
        <f t="shared" si="7"/>
        <v>1599033.3333333333</v>
      </c>
      <c r="AG132" s="37">
        <f t="shared" si="7"/>
        <v>-101163.33333333337</v>
      </c>
      <c r="AH132" s="37">
        <f t="shared" si="7"/>
        <v>-176220</v>
      </c>
      <c r="AI132" s="37">
        <f t="shared" si="7"/>
        <v>-132165</v>
      </c>
      <c r="AJ132" s="37">
        <f t="shared" si="8"/>
        <v>1233539</v>
      </c>
      <c r="AK132" s="37">
        <f t="shared" si="8"/>
        <v>2832572.3333333335</v>
      </c>
      <c r="AL132" s="37">
        <f t="shared" si="8"/>
        <v>1599032.3333333333</v>
      </c>
      <c r="AM132" s="37">
        <f t="shared" si="8"/>
        <v>-101164.33333333337</v>
      </c>
      <c r="AN132" s="37">
        <f t="shared" si="22"/>
        <v>-132166</v>
      </c>
      <c r="AO132" s="34" t="s">
        <v>8</v>
      </c>
      <c r="AP132" s="34" t="s">
        <v>191</v>
      </c>
      <c r="AQ132" s="34" t="s">
        <v>191</v>
      </c>
      <c r="AR132" s="34" t="s">
        <v>8</v>
      </c>
      <c r="AS132" s="34" t="s">
        <v>10</v>
      </c>
      <c r="AT132" s="34" t="s">
        <v>142</v>
      </c>
      <c r="AU132" s="39" t="s">
        <v>143</v>
      </c>
      <c r="AV132" s="34" t="s">
        <v>10</v>
      </c>
      <c r="AW132" s="34" t="s">
        <v>142</v>
      </c>
      <c r="AX132" s="39" t="s">
        <v>143</v>
      </c>
      <c r="AY132" s="34" t="s">
        <v>9</v>
      </c>
    </row>
    <row r="133" spans="1:51" s="12" customFormat="1" ht="13.5" x14ac:dyDescent="0.15">
      <c r="A133" s="15" t="s">
        <v>188</v>
      </c>
      <c r="B133" s="26">
        <v>5</v>
      </c>
      <c r="C133" s="27">
        <f t="shared" si="9"/>
        <v>41386</v>
      </c>
      <c r="D133" s="40" t="s">
        <v>112</v>
      </c>
      <c r="E133" s="41">
        <f t="shared" si="10"/>
        <v>41386</v>
      </c>
      <c r="F133" s="40" t="s">
        <v>67</v>
      </c>
      <c r="G133" s="40" t="str">
        <f t="shared" si="0"/>
        <v>2013/03/01</v>
      </c>
      <c r="H133" s="40" t="str">
        <f t="shared" ref="H133:H141" si="24">$J$106</f>
        <v>2013/05/31</v>
      </c>
      <c r="I133" s="41">
        <f t="shared" si="11"/>
        <v>41337</v>
      </c>
      <c r="J133" s="40"/>
      <c r="K133" s="41">
        <f t="shared" si="23"/>
        <v>41429</v>
      </c>
      <c r="L133" s="40">
        <f t="shared" si="14"/>
        <v>533.88888888888891</v>
      </c>
      <c r="M133" s="42">
        <f t="shared" ref="M133:O139" si="25">M132</f>
        <v>4</v>
      </c>
      <c r="N133" s="43">
        <f t="shared" si="25"/>
        <v>0.87096774193548387</v>
      </c>
      <c r="O133" s="43">
        <f t="shared" si="25"/>
        <v>0.9642857142857143</v>
      </c>
      <c r="P133" s="43">
        <f t="shared" si="15"/>
        <v>0.50572320499479706</v>
      </c>
      <c r="Q133" s="43">
        <f t="shared" si="16"/>
        <v>0.58064516129032262</v>
      </c>
      <c r="R133" s="44">
        <f t="shared" si="5"/>
        <v>465</v>
      </c>
      <c r="S133" s="44">
        <f t="shared" si="12"/>
        <v>270</v>
      </c>
      <c r="T133" s="40">
        <f t="shared" ref="T133:T138" si="26">S133*N133</f>
        <v>235.16129032258064</v>
      </c>
      <c r="U133" s="44">
        <f t="shared" ref="U133:U141" si="27">((T133-T132)/O133)+U132</f>
        <v>243.87096774193549</v>
      </c>
      <c r="V133" s="43">
        <f t="shared" si="17"/>
        <v>482.22222222222223</v>
      </c>
      <c r="W133" s="43">
        <f t="shared" si="18"/>
        <v>238.35125448028674</v>
      </c>
      <c r="X133" s="43">
        <f t="shared" si="19"/>
        <v>-17.222222222222229</v>
      </c>
      <c r="Y133" s="43">
        <f t="shared" si="20"/>
        <v>-34.838709677419359</v>
      </c>
      <c r="Z133" s="43">
        <f t="shared" si="21"/>
        <v>-26.129032258064512</v>
      </c>
      <c r="AA133" s="43">
        <f t="shared" si="7"/>
        <v>2731410</v>
      </c>
      <c r="AB133" s="43">
        <f t="shared" si="7"/>
        <v>1585980</v>
      </c>
      <c r="AC133" s="43">
        <f t="shared" si="7"/>
        <v>1381337.4193548388</v>
      </c>
      <c r="AD133" s="43">
        <f t="shared" si="7"/>
        <v>1432498.064516129</v>
      </c>
      <c r="AE133" s="43">
        <f t="shared" si="7"/>
        <v>2832573.3333333335</v>
      </c>
      <c r="AF133" s="43">
        <f t="shared" si="7"/>
        <v>1400075.2688172043</v>
      </c>
      <c r="AG133" s="43">
        <f t="shared" si="7"/>
        <v>-101163.33333333337</v>
      </c>
      <c r="AH133" s="43">
        <f t="shared" si="7"/>
        <v>-204642.58064516133</v>
      </c>
      <c r="AI133" s="43">
        <f t="shared" si="7"/>
        <v>-153481.93548387094</v>
      </c>
      <c r="AJ133" s="43">
        <f t="shared" si="8"/>
        <v>1432497.064516129</v>
      </c>
      <c r="AK133" s="43">
        <f t="shared" si="8"/>
        <v>2832572.3333333335</v>
      </c>
      <c r="AL133" s="43">
        <f t="shared" si="8"/>
        <v>1400074.2688172043</v>
      </c>
      <c r="AM133" s="43">
        <f t="shared" si="8"/>
        <v>-101164.33333333337</v>
      </c>
      <c r="AN133" s="43">
        <f t="shared" si="22"/>
        <v>-153482.93548387094</v>
      </c>
      <c r="AO133" s="40" t="s">
        <v>191</v>
      </c>
      <c r="AP133" s="40" t="s">
        <v>191</v>
      </c>
      <c r="AQ133" s="40" t="s">
        <v>191</v>
      </c>
      <c r="AR133" s="40" t="s">
        <v>8</v>
      </c>
      <c r="AS133" s="40" t="s">
        <v>10</v>
      </c>
      <c r="AT133" s="40" t="s">
        <v>142</v>
      </c>
      <c r="AU133" s="45" t="s">
        <v>143</v>
      </c>
      <c r="AV133" s="40" t="s">
        <v>10</v>
      </c>
      <c r="AW133" s="40" t="s">
        <v>142</v>
      </c>
      <c r="AX133" s="45" t="s">
        <v>143</v>
      </c>
      <c r="AY133" s="40" t="s">
        <v>9</v>
      </c>
    </row>
    <row r="134" spans="1:51" s="12" customFormat="1" ht="13.5" x14ac:dyDescent="0.15">
      <c r="A134" s="15" t="s">
        <v>188</v>
      </c>
      <c r="B134" s="26">
        <v>4</v>
      </c>
      <c r="C134" s="27">
        <f t="shared" si="9"/>
        <v>41393</v>
      </c>
      <c r="D134" s="40" t="s">
        <v>112</v>
      </c>
      <c r="E134" s="41">
        <f t="shared" si="10"/>
        <v>41393</v>
      </c>
      <c r="F134" s="40" t="s">
        <v>67</v>
      </c>
      <c r="G134" s="40" t="str">
        <f t="shared" si="0"/>
        <v>2013/03/01</v>
      </c>
      <c r="H134" s="40" t="str">
        <f t="shared" si="24"/>
        <v>2013/05/31</v>
      </c>
      <c r="I134" s="41">
        <f t="shared" si="11"/>
        <v>41337</v>
      </c>
      <c r="J134" s="40"/>
      <c r="K134" s="41">
        <f t="shared" si="23"/>
        <v>41429</v>
      </c>
      <c r="L134" s="40">
        <f t="shared" si="14"/>
        <v>533.88888888888891</v>
      </c>
      <c r="M134" s="42">
        <f t="shared" si="25"/>
        <v>4</v>
      </c>
      <c r="N134" s="43">
        <f t="shared" si="25"/>
        <v>0.87096774193548387</v>
      </c>
      <c r="O134" s="43">
        <f t="shared" si="25"/>
        <v>0.9642857142857143</v>
      </c>
      <c r="P134" s="43">
        <f t="shared" si="15"/>
        <v>0.5619146722164412</v>
      </c>
      <c r="Q134" s="43">
        <f t="shared" si="16"/>
        <v>0.64516129032258063</v>
      </c>
      <c r="R134" s="44">
        <f t="shared" si="5"/>
        <v>465</v>
      </c>
      <c r="S134" s="44">
        <f t="shared" si="12"/>
        <v>300</v>
      </c>
      <c r="T134" s="40">
        <f t="shared" si="26"/>
        <v>261.29032258064518</v>
      </c>
      <c r="U134" s="44">
        <f t="shared" si="27"/>
        <v>270.9677419354839</v>
      </c>
      <c r="V134" s="43">
        <f t="shared" si="17"/>
        <v>482.22222222222223</v>
      </c>
      <c r="W134" s="43">
        <f t="shared" si="18"/>
        <v>211.25448028673833</v>
      </c>
      <c r="X134" s="43">
        <f t="shared" si="19"/>
        <v>-17.222222222222229</v>
      </c>
      <c r="Y134" s="43">
        <f t="shared" si="20"/>
        <v>-38.709677419354819</v>
      </c>
      <c r="Z134" s="43">
        <f t="shared" si="21"/>
        <v>-29.0322580645161</v>
      </c>
      <c r="AA134" s="43">
        <f t="shared" si="7"/>
        <v>2731410</v>
      </c>
      <c r="AB134" s="43">
        <f t="shared" si="7"/>
        <v>1762200</v>
      </c>
      <c r="AC134" s="43">
        <f t="shared" si="7"/>
        <v>1534819.3548387098</v>
      </c>
      <c r="AD134" s="43">
        <f t="shared" si="7"/>
        <v>1591664.5161290325</v>
      </c>
      <c r="AE134" s="43">
        <f t="shared" si="7"/>
        <v>2832573.3333333335</v>
      </c>
      <c r="AF134" s="43">
        <f t="shared" si="7"/>
        <v>1240908.817204301</v>
      </c>
      <c r="AG134" s="43">
        <f t="shared" si="7"/>
        <v>-101163.33333333337</v>
      </c>
      <c r="AH134" s="43">
        <f t="shared" si="7"/>
        <v>-227380.64516129022</v>
      </c>
      <c r="AI134" s="43">
        <f t="shared" si="7"/>
        <v>-170535.48387096758</v>
      </c>
      <c r="AJ134" s="43">
        <f t="shared" si="8"/>
        <v>1591663.5161290325</v>
      </c>
      <c r="AK134" s="43">
        <f t="shared" si="8"/>
        <v>2832572.3333333335</v>
      </c>
      <c r="AL134" s="43">
        <f t="shared" si="8"/>
        <v>1240907.817204301</v>
      </c>
      <c r="AM134" s="43">
        <f t="shared" si="8"/>
        <v>-101164.33333333337</v>
      </c>
      <c r="AN134" s="43">
        <f t="shared" si="22"/>
        <v>-170536.48387096758</v>
      </c>
      <c r="AO134" s="40" t="s">
        <v>191</v>
      </c>
      <c r="AP134" s="40" t="s">
        <v>191</v>
      </c>
      <c r="AQ134" s="40" t="s">
        <v>191</v>
      </c>
      <c r="AR134" s="40" t="s">
        <v>8</v>
      </c>
      <c r="AS134" s="40" t="s">
        <v>10</v>
      </c>
      <c r="AT134" s="40" t="s">
        <v>142</v>
      </c>
      <c r="AU134" s="45" t="s">
        <v>143</v>
      </c>
      <c r="AV134" s="40" t="s">
        <v>10</v>
      </c>
      <c r="AW134" s="40" t="s">
        <v>142</v>
      </c>
      <c r="AX134" s="45" t="s">
        <v>143</v>
      </c>
      <c r="AY134" s="40" t="s">
        <v>9</v>
      </c>
    </row>
    <row r="135" spans="1:51" s="12" customFormat="1" ht="13.5" x14ac:dyDescent="0.15">
      <c r="A135" s="15" t="s">
        <v>188</v>
      </c>
      <c r="B135" s="26">
        <v>3</v>
      </c>
      <c r="C135" s="27">
        <f t="shared" si="9"/>
        <v>41400</v>
      </c>
      <c r="D135" s="40" t="s">
        <v>112</v>
      </c>
      <c r="E135" s="41">
        <f t="shared" si="10"/>
        <v>41400</v>
      </c>
      <c r="F135" s="40" t="s">
        <v>67</v>
      </c>
      <c r="G135" s="40" t="str">
        <f t="shared" si="0"/>
        <v>2013/03/01</v>
      </c>
      <c r="H135" s="40" t="str">
        <f t="shared" si="24"/>
        <v>2013/05/31</v>
      </c>
      <c r="I135" s="41">
        <f t="shared" si="11"/>
        <v>41337</v>
      </c>
      <c r="J135" s="40"/>
      <c r="K135" s="41">
        <f t="shared" si="23"/>
        <v>41429</v>
      </c>
      <c r="L135" s="40">
        <f t="shared" si="14"/>
        <v>533.88888888888891</v>
      </c>
      <c r="M135" s="42">
        <f t="shared" si="25"/>
        <v>4</v>
      </c>
      <c r="N135" s="43">
        <f t="shared" si="25"/>
        <v>0.87096774193548387</v>
      </c>
      <c r="O135" s="43">
        <f t="shared" si="25"/>
        <v>0.9642857142857143</v>
      </c>
      <c r="P135" s="43">
        <f t="shared" si="15"/>
        <v>0.60405827263267431</v>
      </c>
      <c r="Q135" s="43">
        <f t="shared" si="16"/>
        <v>0.69354838709677424</v>
      </c>
      <c r="R135" s="44">
        <f t="shared" si="5"/>
        <v>465</v>
      </c>
      <c r="S135" s="44">
        <f t="shared" si="12"/>
        <v>322.5</v>
      </c>
      <c r="T135" s="40">
        <f t="shared" si="26"/>
        <v>280.88709677419354</v>
      </c>
      <c r="U135" s="44">
        <f t="shared" si="27"/>
        <v>291.29032258064518</v>
      </c>
      <c r="V135" s="43">
        <f t="shared" si="17"/>
        <v>482.22222222222229</v>
      </c>
      <c r="W135" s="43">
        <f t="shared" si="18"/>
        <v>190.93189964157708</v>
      </c>
      <c r="X135" s="43">
        <f t="shared" si="19"/>
        <v>-17.222222222222285</v>
      </c>
      <c r="Y135" s="43">
        <f t="shared" si="20"/>
        <v>-41.612903225806463</v>
      </c>
      <c r="Z135" s="43">
        <f t="shared" si="21"/>
        <v>-31.209677419354819</v>
      </c>
      <c r="AA135" s="43">
        <f t="shared" si="7"/>
        <v>2731410</v>
      </c>
      <c r="AB135" s="43">
        <f t="shared" si="7"/>
        <v>1894365</v>
      </c>
      <c r="AC135" s="43">
        <f t="shared" si="7"/>
        <v>1649930.8064516129</v>
      </c>
      <c r="AD135" s="43">
        <f t="shared" si="7"/>
        <v>1711039.3548387098</v>
      </c>
      <c r="AE135" s="43">
        <f t="shared" si="7"/>
        <v>2832573.3333333335</v>
      </c>
      <c r="AF135" s="43">
        <f t="shared" si="7"/>
        <v>1121533.9784946237</v>
      </c>
      <c r="AG135" s="43">
        <f t="shared" si="7"/>
        <v>-101163.33333333371</v>
      </c>
      <c r="AH135" s="43">
        <f t="shared" si="7"/>
        <v>-244434.19354838715</v>
      </c>
      <c r="AI135" s="43">
        <f t="shared" si="7"/>
        <v>-183325.64516129022</v>
      </c>
      <c r="AJ135" s="43">
        <f t="shared" si="8"/>
        <v>1711038.3548387098</v>
      </c>
      <c r="AK135" s="43">
        <f t="shared" si="8"/>
        <v>2832572.3333333335</v>
      </c>
      <c r="AL135" s="43">
        <f t="shared" si="8"/>
        <v>1121532.9784946237</v>
      </c>
      <c r="AM135" s="43">
        <f t="shared" si="8"/>
        <v>-101164.33333333371</v>
      </c>
      <c r="AN135" s="43">
        <f t="shared" si="22"/>
        <v>-183326.64516129022</v>
      </c>
      <c r="AO135" s="40" t="s">
        <v>191</v>
      </c>
      <c r="AP135" s="40" t="s">
        <v>191</v>
      </c>
      <c r="AQ135" s="40" t="s">
        <v>191</v>
      </c>
      <c r="AR135" s="40" t="s">
        <v>8</v>
      </c>
      <c r="AS135" s="40" t="s">
        <v>10</v>
      </c>
      <c r="AT135" s="40" t="s">
        <v>142</v>
      </c>
      <c r="AU135" s="45" t="s">
        <v>143</v>
      </c>
      <c r="AV135" s="40" t="s">
        <v>10</v>
      </c>
      <c r="AW135" s="40" t="s">
        <v>142</v>
      </c>
      <c r="AX135" s="45" t="s">
        <v>143</v>
      </c>
      <c r="AY135" s="40" t="s">
        <v>9</v>
      </c>
    </row>
    <row r="136" spans="1:51" s="12" customFormat="1" ht="13.5" x14ac:dyDescent="0.15">
      <c r="A136" s="15" t="s">
        <v>188</v>
      </c>
      <c r="B136" s="26">
        <v>5</v>
      </c>
      <c r="C136" s="27">
        <f t="shared" si="9"/>
        <v>41407</v>
      </c>
      <c r="D136" s="40" t="s">
        <v>112</v>
      </c>
      <c r="E136" s="41">
        <f t="shared" si="10"/>
        <v>41407</v>
      </c>
      <c r="F136" s="40" t="s">
        <v>67</v>
      </c>
      <c r="G136" s="40" t="str">
        <f t="shared" si="0"/>
        <v>2013/03/01</v>
      </c>
      <c r="H136" s="40" t="str">
        <f t="shared" si="24"/>
        <v>2013/05/31</v>
      </c>
      <c r="I136" s="41">
        <f t="shared" si="11"/>
        <v>41337</v>
      </c>
      <c r="J136" s="40"/>
      <c r="K136" s="41">
        <f t="shared" si="23"/>
        <v>41429</v>
      </c>
      <c r="L136" s="40">
        <f t="shared" si="14"/>
        <v>533.88888888888891</v>
      </c>
      <c r="M136" s="42">
        <f t="shared" si="25"/>
        <v>4</v>
      </c>
      <c r="N136" s="43">
        <f t="shared" si="25"/>
        <v>0.87096774193548387</v>
      </c>
      <c r="O136" s="43">
        <f t="shared" si="25"/>
        <v>0.9642857142857143</v>
      </c>
      <c r="P136" s="43">
        <f t="shared" si="15"/>
        <v>0.67429760665972949</v>
      </c>
      <c r="Q136" s="43">
        <f t="shared" si="16"/>
        <v>0.77419354838709675</v>
      </c>
      <c r="R136" s="44">
        <f t="shared" si="5"/>
        <v>465</v>
      </c>
      <c r="S136" s="44">
        <f t="shared" si="12"/>
        <v>360</v>
      </c>
      <c r="T136" s="40">
        <f t="shared" si="26"/>
        <v>313.54838709677421</v>
      </c>
      <c r="U136" s="44">
        <f t="shared" si="27"/>
        <v>325.16129032258067</v>
      </c>
      <c r="V136" s="43">
        <f t="shared" si="17"/>
        <v>482.22222222222223</v>
      </c>
      <c r="W136" s="43">
        <f t="shared" si="18"/>
        <v>157.06093189964156</v>
      </c>
      <c r="X136" s="43">
        <f t="shared" si="19"/>
        <v>-17.222222222222229</v>
      </c>
      <c r="Y136" s="43">
        <f t="shared" si="20"/>
        <v>-46.451612903225794</v>
      </c>
      <c r="Z136" s="43">
        <f t="shared" si="21"/>
        <v>-34.838709677419331</v>
      </c>
      <c r="AA136" s="43">
        <f t="shared" si="7"/>
        <v>2731410</v>
      </c>
      <c r="AB136" s="43">
        <f t="shared" si="7"/>
        <v>2114640</v>
      </c>
      <c r="AC136" s="43">
        <f t="shared" si="7"/>
        <v>1841783.2258064516</v>
      </c>
      <c r="AD136" s="43">
        <f t="shared" si="7"/>
        <v>1909997.4193548388</v>
      </c>
      <c r="AE136" s="43">
        <f t="shared" si="7"/>
        <v>2832573.3333333335</v>
      </c>
      <c r="AF136" s="43">
        <f t="shared" si="7"/>
        <v>922575.91397849447</v>
      </c>
      <c r="AG136" s="43">
        <f t="shared" si="7"/>
        <v>-101163.33333333337</v>
      </c>
      <c r="AH136" s="43">
        <f t="shared" si="7"/>
        <v>-272856.77419354831</v>
      </c>
      <c r="AI136" s="43">
        <f t="shared" si="7"/>
        <v>-204642.58064516116</v>
      </c>
      <c r="AJ136" s="43">
        <f t="shared" si="8"/>
        <v>1909996.4193548388</v>
      </c>
      <c r="AK136" s="43">
        <f t="shared" si="8"/>
        <v>2832572.3333333335</v>
      </c>
      <c r="AL136" s="43">
        <f t="shared" si="8"/>
        <v>922574.91397849447</v>
      </c>
      <c r="AM136" s="43">
        <f t="shared" si="8"/>
        <v>-101164.33333333337</v>
      </c>
      <c r="AN136" s="43">
        <f t="shared" si="22"/>
        <v>-204643.58064516116</v>
      </c>
      <c r="AO136" s="40" t="s">
        <v>192</v>
      </c>
      <c r="AP136" s="40" t="s">
        <v>192</v>
      </c>
      <c r="AQ136" s="40" t="s">
        <v>192</v>
      </c>
      <c r="AR136" s="40" t="s">
        <v>8</v>
      </c>
      <c r="AS136" s="40" t="s">
        <v>10</v>
      </c>
      <c r="AT136" s="40" t="s">
        <v>142</v>
      </c>
      <c r="AU136" s="45" t="s">
        <v>143</v>
      </c>
      <c r="AV136" s="40" t="s">
        <v>10</v>
      </c>
      <c r="AW136" s="40" t="s">
        <v>142</v>
      </c>
      <c r="AX136" s="45" t="s">
        <v>143</v>
      </c>
      <c r="AY136" s="40" t="s">
        <v>9</v>
      </c>
    </row>
    <row r="137" spans="1:51" s="12" customFormat="1" ht="13.5" x14ac:dyDescent="0.15">
      <c r="A137" s="15" t="s">
        <v>188</v>
      </c>
      <c r="B137" s="26">
        <v>5</v>
      </c>
      <c r="C137" s="27">
        <f t="shared" si="9"/>
        <v>41414</v>
      </c>
      <c r="D137" s="40" t="s">
        <v>112</v>
      </c>
      <c r="E137" s="41">
        <f t="shared" si="10"/>
        <v>41414</v>
      </c>
      <c r="F137" s="40" t="s">
        <v>67</v>
      </c>
      <c r="G137" s="40" t="str">
        <f t="shared" si="0"/>
        <v>2013/03/01</v>
      </c>
      <c r="H137" s="40" t="str">
        <f t="shared" si="24"/>
        <v>2013/05/31</v>
      </c>
      <c r="I137" s="41">
        <f t="shared" si="11"/>
        <v>41337</v>
      </c>
      <c r="J137" s="40"/>
      <c r="K137" s="41">
        <f t="shared" si="23"/>
        <v>41429</v>
      </c>
      <c r="L137" s="40">
        <f t="shared" si="14"/>
        <v>533.88888888888891</v>
      </c>
      <c r="M137" s="42">
        <f t="shared" si="25"/>
        <v>4</v>
      </c>
      <c r="N137" s="43">
        <f t="shared" si="25"/>
        <v>0.87096774193548387</v>
      </c>
      <c r="O137" s="43">
        <f t="shared" si="25"/>
        <v>0.9642857142857143</v>
      </c>
      <c r="P137" s="43">
        <f t="shared" si="15"/>
        <v>0.74453694068678455</v>
      </c>
      <c r="Q137" s="43">
        <f t="shared" si="16"/>
        <v>0.85483870967741937</v>
      </c>
      <c r="R137" s="44">
        <f t="shared" si="5"/>
        <v>465</v>
      </c>
      <c r="S137" s="44">
        <f t="shared" si="12"/>
        <v>397.5</v>
      </c>
      <c r="T137" s="40">
        <f t="shared" si="26"/>
        <v>346.20967741935482</v>
      </c>
      <c r="U137" s="44">
        <f t="shared" si="27"/>
        <v>359.0322580645161</v>
      </c>
      <c r="V137" s="43">
        <f t="shared" si="17"/>
        <v>482.22222222222223</v>
      </c>
      <c r="W137" s="43">
        <f t="shared" si="18"/>
        <v>123.18996415770611</v>
      </c>
      <c r="X137" s="43">
        <f t="shared" si="19"/>
        <v>-17.222222222222229</v>
      </c>
      <c r="Y137" s="43">
        <f t="shared" si="20"/>
        <v>-51.290322580645181</v>
      </c>
      <c r="Z137" s="43">
        <f t="shared" si="21"/>
        <v>-38.4677419354839</v>
      </c>
      <c r="AA137" s="43">
        <f t="shared" si="7"/>
        <v>2731410</v>
      </c>
      <c r="AB137" s="43">
        <f t="shared" si="7"/>
        <v>2334915</v>
      </c>
      <c r="AC137" s="43">
        <f t="shared" si="7"/>
        <v>2033635.6451612902</v>
      </c>
      <c r="AD137" s="43">
        <f t="shared" si="7"/>
        <v>2108955.4838709678</v>
      </c>
      <c r="AE137" s="43">
        <f t="shared" si="7"/>
        <v>2832573.3333333335</v>
      </c>
      <c r="AF137" s="43">
        <f t="shared" si="7"/>
        <v>723617.84946236573</v>
      </c>
      <c r="AG137" s="43">
        <f t="shared" si="7"/>
        <v>-101163.33333333337</v>
      </c>
      <c r="AH137" s="43">
        <f t="shared" si="7"/>
        <v>-301279.35483870981</v>
      </c>
      <c r="AI137" s="43">
        <f t="shared" si="7"/>
        <v>-225959.51612903242</v>
      </c>
      <c r="AJ137" s="43">
        <f t="shared" si="8"/>
        <v>2108954.4838709678</v>
      </c>
      <c r="AK137" s="43">
        <f t="shared" si="8"/>
        <v>2832572.3333333335</v>
      </c>
      <c r="AL137" s="43">
        <f t="shared" si="8"/>
        <v>723616.84946236573</v>
      </c>
      <c r="AM137" s="43">
        <f t="shared" si="8"/>
        <v>-101164.33333333337</v>
      </c>
      <c r="AN137" s="43">
        <f t="shared" si="22"/>
        <v>-225960.51612903242</v>
      </c>
      <c r="AO137" s="40" t="s">
        <v>192</v>
      </c>
      <c r="AP137" s="40" t="s">
        <v>192</v>
      </c>
      <c r="AQ137" s="40" t="s">
        <v>192</v>
      </c>
      <c r="AR137" s="40" t="s">
        <v>8</v>
      </c>
      <c r="AS137" s="40" t="s">
        <v>10</v>
      </c>
      <c r="AT137" s="40" t="s">
        <v>142</v>
      </c>
      <c r="AU137" s="45" t="s">
        <v>143</v>
      </c>
      <c r="AV137" s="40" t="s">
        <v>10</v>
      </c>
      <c r="AW137" s="40" t="s">
        <v>142</v>
      </c>
      <c r="AX137" s="45" t="s">
        <v>143</v>
      </c>
      <c r="AY137" s="40" t="s">
        <v>9</v>
      </c>
    </row>
    <row r="138" spans="1:51" s="12" customFormat="1" ht="13.5" x14ac:dyDescent="0.15">
      <c r="A138" s="15" t="s">
        <v>188</v>
      </c>
      <c r="B138" s="26">
        <v>5</v>
      </c>
      <c r="C138" s="27">
        <f>E138</f>
        <v>41421</v>
      </c>
      <c r="D138" s="40" t="s">
        <v>112</v>
      </c>
      <c r="E138" s="41">
        <f t="shared" si="10"/>
        <v>41421</v>
      </c>
      <c r="F138" s="40" t="s">
        <v>67</v>
      </c>
      <c r="G138" s="40" t="str">
        <f t="shared" si="0"/>
        <v>2013/03/01</v>
      </c>
      <c r="H138" s="40" t="str">
        <f t="shared" si="24"/>
        <v>2013/05/31</v>
      </c>
      <c r="I138" s="41">
        <f t="shared" si="11"/>
        <v>41337</v>
      </c>
      <c r="J138" s="40"/>
      <c r="K138" s="41">
        <f t="shared" si="23"/>
        <v>41429</v>
      </c>
      <c r="L138" s="40">
        <f>R138/N138</f>
        <v>533.88888888888891</v>
      </c>
      <c r="M138" s="42">
        <f t="shared" si="25"/>
        <v>4</v>
      </c>
      <c r="N138" s="43">
        <f t="shared" si="25"/>
        <v>0.87096774193548387</v>
      </c>
      <c r="O138" s="43">
        <f t="shared" si="25"/>
        <v>0.9642857142857143</v>
      </c>
      <c r="P138" s="43">
        <f>T138/R138</f>
        <v>0.81477627471383973</v>
      </c>
      <c r="Q138" s="43">
        <f>S138/R138</f>
        <v>0.93548387096774188</v>
      </c>
      <c r="R138" s="44">
        <f t="shared" si="5"/>
        <v>465</v>
      </c>
      <c r="S138" s="44">
        <f t="shared" si="12"/>
        <v>435</v>
      </c>
      <c r="T138" s="40">
        <f t="shared" si="26"/>
        <v>378.87096774193549</v>
      </c>
      <c r="U138" s="44">
        <f t="shared" si="27"/>
        <v>392.90322580645159</v>
      </c>
      <c r="V138" s="43">
        <f>U138+W138</f>
        <v>482.22222222222217</v>
      </c>
      <c r="W138" s="43">
        <f>(R138-T138)/O138</f>
        <v>89.318996415770599</v>
      </c>
      <c r="X138" s="43">
        <f>R138-V138</f>
        <v>-17.222222222222172</v>
      </c>
      <c r="Y138" s="43">
        <f>T138-S138</f>
        <v>-56.129032258064512</v>
      </c>
      <c r="Z138" s="43">
        <f>U138-S138</f>
        <v>-42.096774193548413</v>
      </c>
      <c r="AA138" s="43">
        <f t="shared" si="7"/>
        <v>2731410</v>
      </c>
      <c r="AB138" s="43">
        <f t="shared" si="7"/>
        <v>2555190</v>
      </c>
      <c r="AC138" s="43">
        <f t="shared" si="7"/>
        <v>2225488.064516129</v>
      </c>
      <c r="AD138" s="43">
        <f t="shared" si="7"/>
        <v>2307913.5483870967</v>
      </c>
      <c r="AE138" s="43">
        <f t="shared" si="7"/>
        <v>2832573.333333333</v>
      </c>
      <c r="AF138" s="43">
        <f t="shared" si="7"/>
        <v>524659.78494623653</v>
      </c>
      <c r="AG138" s="43">
        <f t="shared" si="7"/>
        <v>-101163.33333333304</v>
      </c>
      <c r="AH138" s="43">
        <f t="shared" si="7"/>
        <v>-329701.93548387097</v>
      </c>
      <c r="AI138" s="43">
        <f t="shared" si="7"/>
        <v>-247276.45161290339</v>
      </c>
      <c r="AJ138" s="43">
        <f>AD138-1</f>
        <v>2307912.5483870967</v>
      </c>
      <c r="AK138" s="43">
        <f>AE138-1</f>
        <v>2832572.333333333</v>
      </c>
      <c r="AL138" s="43">
        <f>AF138-1</f>
        <v>524658.78494623653</v>
      </c>
      <c r="AM138" s="43">
        <f>AG138-1</f>
        <v>-101164.33333333304</v>
      </c>
      <c r="AN138" s="43">
        <f>AI138-1</f>
        <v>-247277.45161290339</v>
      </c>
      <c r="AO138" s="40" t="s">
        <v>191</v>
      </c>
      <c r="AP138" s="40" t="s">
        <v>191</v>
      </c>
      <c r="AQ138" s="40" t="s">
        <v>191</v>
      </c>
      <c r="AR138" s="40" t="s">
        <v>8</v>
      </c>
      <c r="AS138" s="40" t="s">
        <v>10</v>
      </c>
      <c r="AT138" s="40" t="s">
        <v>142</v>
      </c>
      <c r="AU138" s="45" t="s">
        <v>143</v>
      </c>
      <c r="AV138" s="40" t="s">
        <v>10</v>
      </c>
      <c r="AW138" s="40" t="s">
        <v>142</v>
      </c>
      <c r="AX138" s="45" t="s">
        <v>143</v>
      </c>
      <c r="AY138" s="40" t="s">
        <v>9</v>
      </c>
    </row>
    <row r="139" spans="1:51" s="12" customFormat="1" ht="13.5" x14ac:dyDescent="0.15">
      <c r="A139" s="15" t="s">
        <v>188</v>
      </c>
      <c r="B139" s="26">
        <v>4</v>
      </c>
      <c r="C139" s="27">
        <f t="shared" si="9"/>
        <v>41428</v>
      </c>
      <c r="D139" s="40" t="s">
        <v>112</v>
      </c>
      <c r="E139" s="41">
        <f>E138+7</f>
        <v>41428</v>
      </c>
      <c r="F139" s="40" t="s">
        <v>67</v>
      </c>
      <c r="G139" s="40" t="str">
        <f t="shared" si="0"/>
        <v>2013/03/01</v>
      </c>
      <c r="H139" s="40" t="str">
        <f t="shared" si="24"/>
        <v>2013/05/31</v>
      </c>
      <c r="I139" s="41">
        <f t="shared" si="11"/>
        <v>41337</v>
      </c>
      <c r="J139" s="40"/>
      <c r="K139" s="41">
        <f t="shared" si="23"/>
        <v>41429</v>
      </c>
      <c r="L139" s="40">
        <f t="shared" si="14"/>
        <v>533.88888888888891</v>
      </c>
      <c r="M139" s="42">
        <f t="shared" si="25"/>
        <v>4</v>
      </c>
      <c r="N139" s="43">
        <f t="shared" si="25"/>
        <v>0.87096774193548387</v>
      </c>
      <c r="O139" s="43">
        <f t="shared" si="25"/>
        <v>0.9642857142857143</v>
      </c>
      <c r="P139" s="43">
        <f t="shared" si="15"/>
        <v>0.88501560874089491</v>
      </c>
      <c r="Q139" s="43">
        <f t="shared" si="16"/>
        <v>1</v>
      </c>
      <c r="R139" s="44">
        <f t="shared" si="5"/>
        <v>465</v>
      </c>
      <c r="S139" s="44">
        <f t="shared" si="12"/>
        <v>465</v>
      </c>
      <c r="T139" s="40">
        <f>(S139-S138)*N139/B139*5+T138</f>
        <v>411.53225806451616</v>
      </c>
      <c r="U139" s="44">
        <f t="shared" si="27"/>
        <v>426.77419354838707</v>
      </c>
      <c r="V139" s="43">
        <f t="shared" si="17"/>
        <v>482.22222222222217</v>
      </c>
      <c r="W139" s="43">
        <f t="shared" si="18"/>
        <v>55.448028673835097</v>
      </c>
      <c r="X139" s="43">
        <f t="shared" si="19"/>
        <v>-17.222222222222172</v>
      </c>
      <c r="Y139" s="43">
        <f t="shared" si="20"/>
        <v>-53.467741935483843</v>
      </c>
      <c r="Z139" s="43">
        <f t="shared" si="21"/>
        <v>-38.225806451612925</v>
      </c>
      <c r="AA139" s="43">
        <f t="shared" si="7"/>
        <v>2731410</v>
      </c>
      <c r="AB139" s="43">
        <f t="shared" si="7"/>
        <v>2731410</v>
      </c>
      <c r="AC139" s="43">
        <f t="shared" si="7"/>
        <v>2417340.4838709678</v>
      </c>
      <c r="AD139" s="43">
        <f t="shared" si="7"/>
        <v>2506871.6129032257</v>
      </c>
      <c r="AE139" s="43">
        <f t="shared" si="7"/>
        <v>2832573.333333333</v>
      </c>
      <c r="AF139" s="43">
        <f t="shared" si="7"/>
        <v>325701.72043010738</v>
      </c>
      <c r="AG139" s="43">
        <f t="shared" si="7"/>
        <v>-101163.33333333304</v>
      </c>
      <c r="AH139" s="43">
        <f t="shared" si="7"/>
        <v>-314069.51612903207</v>
      </c>
      <c r="AI139" s="43">
        <f t="shared" si="7"/>
        <v>-224538.38709677433</v>
      </c>
      <c r="AJ139" s="43">
        <f t="shared" si="8"/>
        <v>2506870.6129032257</v>
      </c>
      <c r="AK139" s="43">
        <f t="shared" si="8"/>
        <v>2832572.333333333</v>
      </c>
      <c r="AL139" s="43">
        <f t="shared" si="8"/>
        <v>325700.72043010738</v>
      </c>
      <c r="AM139" s="43">
        <f t="shared" si="8"/>
        <v>-101164.33333333304</v>
      </c>
      <c r="AN139" s="43">
        <f t="shared" si="22"/>
        <v>-224539.38709677433</v>
      </c>
      <c r="AO139" s="40" t="s">
        <v>191</v>
      </c>
      <c r="AP139" s="40" t="s">
        <v>191</v>
      </c>
      <c r="AQ139" s="40" t="s">
        <v>191</v>
      </c>
      <c r="AR139" s="40" t="s">
        <v>8</v>
      </c>
      <c r="AS139" s="40" t="s">
        <v>10</v>
      </c>
      <c r="AT139" s="40" t="s">
        <v>142</v>
      </c>
      <c r="AU139" s="45" t="s">
        <v>143</v>
      </c>
      <c r="AV139" s="40" t="s">
        <v>10</v>
      </c>
      <c r="AW139" s="40" t="s">
        <v>142</v>
      </c>
      <c r="AX139" s="45" t="s">
        <v>143</v>
      </c>
      <c r="AY139" s="40" t="s">
        <v>9</v>
      </c>
    </row>
    <row r="140" spans="1:51" s="12" customFormat="1" ht="13.5" x14ac:dyDescent="0.15">
      <c r="A140" s="15" t="s">
        <v>188</v>
      </c>
      <c r="B140" s="26">
        <v>5</v>
      </c>
      <c r="C140" s="27">
        <f>E140</f>
        <v>41435</v>
      </c>
      <c r="D140" s="46" t="s">
        <v>112</v>
      </c>
      <c r="E140" s="47">
        <f t="shared" si="10"/>
        <v>41435</v>
      </c>
      <c r="F140" s="46" t="s">
        <v>67</v>
      </c>
      <c r="G140" s="46" t="str">
        <f t="shared" si="0"/>
        <v>2013/03/01</v>
      </c>
      <c r="H140" s="46" t="str">
        <f t="shared" si="24"/>
        <v>2013/05/31</v>
      </c>
      <c r="I140" s="47">
        <f t="shared" si="11"/>
        <v>41337</v>
      </c>
      <c r="J140" s="46"/>
      <c r="K140" s="47">
        <f t="shared" si="23"/>
        <v>41429</v>
      </c>
      <c r="L140" s="46">
        <f>R140/N140</f>
        <v>533.88888888888891</v>
      </c>
      <c r="M140" s="48">
        <f>K140-H140</f>
        <v>4</v>
      </c>
      <c r="N140" s="49">
        <f>N139</f>
        <v>0.87096774193548387</v>
      </c>
      <c r="O140" s="49">
        <f>O139</f>
        <v>0.9642857142857143</v>
      </c>
      <c r="P140" s="49">
        <f>T140/R140</f>
        <v>0.97281477627471402</v>
      </c>
      <c r="Q140" s="49">
        <f>S140/R140</f>
        <v>1</v>
      </c>
      <c r="R140" s="50">
        <f t="shared" si="5"/>
        <v>465</v>
      </c>
      <c r="S140" s="50">
        <v>465</v>
      </c>
      <c r="T140" s="40">
        <f>(T139-T138)/B139*5+T139</f>
        <v>452.35887096774201</v>
      </c>
      <c r="U140" s="50">
        <f t="shared" si="27"/>
        <v>469.11290322580646</v>
      </c>
      <c r="V140" s="49">
        <f>U140+W140</f>
        <v>482.22222222222217</v>
      </c>
      <c r="W140" s="49">
        <f>(R140-T140)/O140</f>
        <v>13.109318996415697</v>
      </c>
      <c r="X140" s="49">
        <f>R140-V140</f>
        <v>-17.222222222222172</v>
      </c>
      <c r="Y140" s="49">
        <f>T140-S140</f>
        <v>-12.641129032257993</v>
      </c>
      <c r="Z140" s="49">
        <f>U140-S140</f>
        <v>4.1129032258064626</v>
      </c>
      <c r="AA140" s="49">
        <f t="shared" si="7"/>
        <v>2731410</v>
      </c>
      <c r="AB140" s="49">
        <f t="shared" si="7"/>
        <v>2731410</v>
      </c>
      <c r="AC140" s="49">
        <f t="shared" si="7"/>
        <v>2657156.0080645164</v>
      </c>
      <c r="AD140" s="49">
        <f t="shared" si="7"/>
        <v>2755569.1935483874</v>
      </c>
      <c r="AE140" s="49">
        <f t="shared" si="7"/>
        <v>2832573.333333333</v>
      </c>
      <c r="AF140" s="49">
        <f t="shared" si="7"/>
        <v>77004.139784945801</v>
      </c>
      <c r="AG140" s="49">
        <f t="shared" si="7"/>
        <v>-101163.33333333304</v>
      </c>
      <c r="AH140" s="49">
        <f t="shared" si="7"/>
        <v>-74253.991935483456</v>
      </c>
      <c r="AI140" s="49">
        <f t="shared" si="7"/>
        <v>24159.19354838716</v>
      </c>
      <c r="AJ140" s="49">
        <f t="shared" si="8"/>
        <v>2755568.1935483874</v>
      </c>
      <c r="AK140" s="49">
        <f t="shared" si="8"/>
        <v>2832572.333333333</v>
      </c>
      <c r="AL140" s="49">
        <f t="shared" si="8"/>
        <v>77003.139784945801</v>
      </c>
      <c r="AM140" s="49">
        <f t="shared" si="8"/>
        <v>-101164.33333333304</v>
      </c>
      <c r="AN140" s="49">
        <f>AI140-1</f>
        <v>24158.19354838716</v>
      </c>
      <c r="AO140" s="46" t="s">
        <v>192</v>
      </c>
      <c r="AP140" s="46" t="s">
        <v>193</v>
      </c>
      <c r="AQ140" s="46" t="s">
        <v>192</v>
      </c>
      <c r="AR140" s="46" t="s">
        <v>8</v>
      </c>
      <c r="AS140" s="46" t="s">
        <v>10</v>
      </c>
      <c r="AT140" s="46" t="s">
        <v>142</v>
      </c>
      <c r="AU140" s="51" t="s">
        <v>143</v>
      </c>
      <c r="AV140" s="46" t="s">
        <v>10</v>
      </c>
      <c r="AW140" s="46" t="s">
        <v>142</v>
      </c>
      <c r="AX140" s="51" t="s">
        <v>143</v>
      </c>
      <c r="AY140" s="46" t="s">
        <v>9</v>
      </c>
    </row>
    <row r="141" spans="1:51" s="12" customFormat="1" ht="13.5" x14ac:dyDescent="0.15">
      <c r="A141" s="15" t="s">
        <v>188</v>
      </c>
      <c r="B141" s="26">
        <v>5</v>
      </c>
      <c r="C141" s="27">
        <f>E141</f>
        <v>41442</v>
      </c>
      <c r="D141" s="52" t="s">
        <v>112</v>
      </c>
      <c r="E141" s="53">
        <f t="shared" si="10"/>
        <v>41442</v>
      </c>
      <c r="F141" s="52" t="s">
        <v>67</v>
      </c>
      <c r="G141" s="52" t="str">
        <f t="shared" si="0"/>
        <v>2013/03/01</v>
      </c>
      <c r="H141" s="52" t="str">
        <f t="shared" si="24"/>
        <v>2013/05/31</v>
      </c>
      <c r="I141" s="53">
        <f t="shared" si="11"/>
        <v>41337</v>
      </c>
      <c r="J141" s="52" t="s">
        <v>194</v>
      </c>
      <c r="K141" s="53">
        <f t="shared" si="23"/>
        <v>41429</v>
      </c>
      <c r="L141" s="52">
        <f>R141/N141</f>
        <v>533.88888888888891</v>
      </c>
      <c r="M141" s="54">
        <f>K141-H141</f>
        <v>4</v>
      </c>
      <c r="N141" s="55">
        <f>N140</f>
        <v>0.87096774193548387</v>
      </c>
      <c r="O141" s="55">
        <f>O140</f>
        <v>0.9642857142857143</v>
      </c>
      <c r="P141" s="55">
        <f>T141/R141</f>
        <v>1</v>
      </c>
      <c r="Q141" s="55">
        <f>S141/R141</f>
        <v>1</v>
      </c>
      <c r="R141" s="56">
        <f t="shared" si="5"/>
        <v>465</v>
      </c>
      <c r="S141" s="56">
        <v>465</v>
      </c>
      <c r="T141" s="57" t="s">
        <v>195</v>
      </c>
      <c r="U141" s="56">
        <f t="shared" si="27"/>
        <v>482.22222222222217</v>
      </c>
      <c r="V141" s="55">
        <f>U141+W141</f>
        <v>482.22222222222217</v>
      </c>
      <c r="W141" s="55">
        <f>(R141-T141)/O141</f>
        <v>0</v>
      </c>
      <c r="X141" s="55">
        <f>R141-V141</f>
        <v>-17.222222222222172</v>
      </c>
      <c r="Y141" s="55">
        <f>T141-S141</f>
        <v>0</v>
      </c>
      <c r="Z141" s="55">
        <f>U141-S141</f>
        <v>17.222222222222172</v>
      </c>
      <c r="AA141" s="55">
        <f t="shared" si="7"/>
        <v>2731410</v>
      </c>
      <c r="AB141" s="55">
        <f t="shared" si="7"/>
        <v>2731410</v>
      </c>
      <c r="AC141" s="55">
        <f t="shared" si="7"/>
        <v>2731410</v>
      </c>
      <c r="AD141" s="55">
        <f t="shared" si="7"/>
        <v>2832573.333333333</v>
      </c>
      <c r="AE141" s="55">
        <f t="shared" si="7"/>
        <v>2832573.333333333</v>
      </c>
      <c r="AF141" s="55">
        <f t="shared" si="7"/>
        <v>0</v>
      </c>
      <c r="AG141" s="55">
        <f t="shared" si="7"/>
        <v>-101163.33333333304</v>
      </c>
      <c r="AH141" s="55">
        <f t="shared" si="7"/>
        <v>0</v>
      </c>
      <c r="AI141" s="55">
        <f t="shared" si="7"/>
        <v>101163.33333333304</v>
      </c>
      <c r="AJ141" s="55">
        <f t="shared" si="8"/>
        <v>2832572.333333333</v>
      </c>
      <c r="AK141" s="55">
        <f t="shared" si="8"/>
        <v>2832572.333333333</v>
      </c>
      <c r="AL141" s="55">
        <f t="shared" si="8"/>
        <v>-1</v>
      </c>
      <c r="AM141" s="55">
        <f t="shared" si="8"/>
        <v>-101164.33333333304</v>
      </c>
      <c r="AN141" s="55">
        <f>AI141-1</f>
        <v>101162.33333333304</v>
      </c>
      <c r="AO141" s="52" t="s">
        <v>191</v>
      </c>
      <c r="AP141" s="52" t="s">
        <v>196</v>
      </c>
      <c r="AQ141" s="52" t="s">
        <v>191</v>
      </c>
      <c r="AR141" s="52" t="s">
        <v>8</v>
      </c>
      <c r="AS141" s="52" t="s">
        <v>10</v>
      </c>
      <c r="AT141" s="52" t="s">
        <v>142</v>
      </c>
      <c r="AU141" s="58" t="s">
        <v>143</v>
      </c>
      <c r="AV141" s="52" t="s">
        <v>10</v>
      </c>
      <c r="AW141" s="52" t="s">
        <v>142</v>
      </c>
      <c r="AX141" s="58" t="s">
        <v>143</v>
      </c>
      <c r="AY141" s="52" t="s">
        <v>9</v>
      </c>
    </row>
    <row r="142" spans="1:51" s="12" customFormat="1" ht="13.5" x14ac:dyDescent="0.15">
      <c r="A142" s="15" t="s">
        <v>197</v>
      </c>
      <c r="B142" s="26">
        <v>5</v>
      </c>
      <c r="C142" s="27">
        <v>41442</v>
      </c>
      <c r="D142" s="59" t="s">
        <v>112</v>
      </c>
      <c r="E142" s="60">
        <f t="shared" si="10"/>
        <v>41449</v>
      </c>
      <c r="F142" s="59" t="s">
        <v>67</v>
      </c>
      <c r="G142" s="59" t="s">
        <v>39</v>
      </c>
      <c r="H142" s="59" t="s">
        <v>198</v>
      </c>
      <c r="I142" s="60">
        <v>41337</v>
      </c>
      <c r="J142" s="59" t="s">
        <v>199</v>
      </c>
      <c r="K142" s="60">
        <v>41429</v>
      </c>
      <c r="L142" s="59">
        <v>533.88888888888891</v>
      </c>
      <c r="M142" s="61">
        <v>4</v>
      </c>
      <c r="N142" s="62">
        <v>0.87096774193548387</v>
      </c>
      <c r="O142" s="62">
        <v>0.9642857142857143</v>
      </c>
      <c r="P142" s="62">
        <v>1</v>
      </c>
      <c r="Q142" s="62">
        <v>1</v>
      </c>
      <c r="R142" s="63">
        <v>465</v>
      </c>
      <c r="S142" s="63">
        <v>465</v>
      </c>
      <c r="T142" s="59" t="s">
        <v>200</v>
      </c>
      <c r="U142" s="63">
        <v>482.22222222222217</v>
      </c>
      <c r="V142" s="62">
        <v>482.22222222222217</v>
      </c>
      <c r="W142" s="62">
        <v>0</v>
      </c>
      <c r="X142" s="62">
        <v>-17.222222222222172</v>
      </c>
      <c r="Y142" s="62">
        <v>0</v>
      </c>
      <c r="Z142" s="62">
        <v>17.222222222222172</v>
      </c>
      <c r="AA142" s="62">
        <v>2731410</v>
      </c>
      <c r="AB142" s="62">
        <v>2731410</v>
      </c>
      <c r="AC142" s="62">
        <v>2731410</v>
      </c>
      <c r="AD142" s="62">
        <v>2832573.333333333</v>
      </c>
      <c r="AE142" s="62">
        <v>2832573.333333333</v>
      </c>
      <c r="AF142" s="62">
        <v>0</v>
      </c>
      <c r="AG142" s="62">
        <v>-101163.33333333304</v>
      </c>
      <c r="AH142" s="62">
        <v>0</v>
      </c>
      <c r="AI142" s="62">
        <v>101163.33333333304</v>
      </c>
      <c r="AJ142" s="62">
        <v>2832572.333333333</v>
      </c>
      <c r="AK142" s="62">
        <v>2832572.333333333</v>
      </c>
      <c r="AL142" s="62">
        <v>-1</v>
      </c>
      <c r="AM142" s="62">
        <v>-101164.33333333304</v>
      </c>
      <c r="AN142" s="62">
        <v>101162.33333333304</v>
      </c>
      <c r="AO142" s="59" t="s">
        <v>8</v>
      </c>
      <c r="AP142" s="59" t="s">
        <v>9</v>
      </c>
      <c r="AQ142" s="59" t="s">
        <v>196</v>
      </c>
      <c r="AR142" s="59" t="s">
        <v>8</v>
      </c>
      <c r="AS142" s="59" t="s">
        <v>10</v>
      </c>
      <c r="AT142" s="59" t="s">
        <v>142</v>
      </c>
      <c r="AU142" s="64" t="s">
        <v>143</v>
      </c>
      <c r="AV142" s="59" t="s">
        <v>10</v>
      </c>
      <c r="AW142" s="59" t="s">
        <v>142</v>
      </c>
      <c r="AX142" s="64" t="s">
        <v>143</v>
      </c>
      <c r="AY142" s="59" t="s">
        <v>9</v>
      </c>
    </row>
    <row r="143" spans="1:51" s="12" customFormat="1" ht="13.5" x14ac:dyDescent="0.15">
      <c r="A143" s="15" t="s">
        <v>197</v>
      </c>
      <c r="B143" s="26">
        <v>5</v>
      </c>
      <c r="C143" s="27">
        <v>41442</v>
      </c>
      <c r="D143" s="59" t="s">
        <v>112</v>
      </c>
      <c r="E143" s="60">
        <f t="shared" si="10"/>
        <v>41456</v>
      </c>
      <c r="F143" s="59" t="s">
        <v>67</v>
      </c>
      <c r="G143" s="59" t="s">
        <v>39</v>
      </c>
      <c r="H143" s="59" t="s">
        <v>198</v>
      </c>
      <c r="I143" s="60">
        <v>41337</v>
      </c>
      <c r="J143" s="59" t="s">
        <v>199</v>
      </c>
      <c r="K143" s="60">
        <v>41429</v>
      </c>
      <c r="L143" s="59">
        <v>533.88888888888891</v>
      </c>
      <c r="M143" s="61">
        <v>4</v>
      </c>
      <c r="N143" s="62">
        <v>0.87096774193548387</v>
      </c>
      <c r="O143" s="62">
        <v>0.9642857142857143</v>
      </c>
      <c r="P143" s="62">
        <v>1</v>
      </c>
      <c r="Q143" s="62">
        <v>1</v>
      </c>
      <c r="R143" s="63">
        <v>465</v>
      </c>
      <c r="S143" s="63">
        <v>465</v>
      </c>
      <c r="T143" s="59" t="s">
        <v>200</v>
      </c>
      <c r="U143" s="63">
        <v>482.22222222222217</v>
      </c>
      <c r="V143" s="62">
        <v>482.22222222222217</v>
      </c>
      <c r="W143" s="62">
        <v>0</v>
      </c>
      <c r="X143" s="62">
        <v>-17.222222222222172</v>
      </c>
      <c r="Y143" s="62">
        <v>0</v>
      </c>
      <c r="Z143" s="62">
        <v>17.222222222222172</v>
      </c>
      <c r="AA143" s="62">
        <v>2731410</v>
      </c>
      <c r="AB143" s="62">
        <v>2731410</v>
      </c>
      <c r="AC143" s="62">
        <v>2731410</v>
      </c>
      <c r="AD143" s="62">
        <v>2832573.333333333</v>
      </c>
      <c r="AE143" s="62">
        <v>2832573.333333333</v>
      </c>
      <c r="AF143" s="62">
        <v>0</v>
      </c>
      <c r="AG143" s="62">
        <v>-101163.33333333304</v>
      </c>
      <c r="AH143" s="62">
        <v>0</v>
      </c>
      <c r="AI143" s="62">
        <v>101163.33333333304</v>
      </c>
      <c r="AJ143" s="62">
        <v>2832572.333333333</v>
      </c>
      <c r="AK143" s="62">
        <v>2832572.333333333</v>
      </c>
      <c r="AL143" s="62">
        <v>-1</v>
      </c>
      <c r="AM143" s="62">
        <v>-101164.33333333304</v>
      </c>
      <c r="AN143" s="62">
        <v>101162.33333333304</v>
      </c>
      <c r="AO143" s="59" t="s">
        <v>8</v>
      </c>
      <c r="AP143" s="59" t="s">
        <v>9</v>
      </c>
      <c r="AQ143" s="59" t="s">
        <v>196</v>
      </c>
      <c r="AR143" s="59" t="s">
        <v>8</v>
      </c>
      <c r="AS143" s="59" t="s">
        <v>10</v>
      </c>
      <c r="AT143" s="59" t="s">
        <v>142</v>
      </c>
      <c r="AU143" s="64" t="s">
        <v>143</v>
      </c>
      <c r="AV143" s="59" t="s">
        <v>10</v>
      </c>
      <c r="AW143" s="59" t="s">
        <v>142</v>
      </c>
      <c r="AX143" s="64" t="s">
        <v>143</v>
      </c>
      <c r="AY143" s="59" t="s">
        <v>9</v>
      </c>
    </row>
    <row r="144" spans="1:51" s="12" customFormat="1" ht="13.5" x14ac:dyDescent="0.15">
      <c r="A144" s="15" t="s">
        <v>197</v>
      </c>
      <c r="B144" s="26">
        <v>5</v>
      </c>
      <c r="C144" s="27">
        <v>41442</v>
      </c>
      <c r="D144" s="59" t="s">
        <v>112</v>
      </c>
      <c r="E144" s="60">
        <f t="shared" si="10"/>
        <v>41463</v>
      </c>
      <c r="F144" s="59" t="s">
        <v>67</v>
      </c>
      <c r="G144" s="59" t="s">
        <v>39</v>
      </c>
      <c r="H144" s="59" t="s">
        <v>198</v>
      </c>
      <c r="I144" s="60">
        <v>41337</v>
      </c>
      <c r="J144" s="59" t="s">
        <v>199</v>
      </c>
      <c r="K144" s="60">
        <v>41429</v>
      </c>
      <c r="L144" s="59">
        <v>533.88888888888891</v>
      </c>
      <c r="M144" s="61">
        <v>4</v>
      </c>
      <c r="N144" s="62">
        <v>0.87096774193548387</v>
      </c>
      <c r="O144" s="62">
        <v>0.9642857142857143</v>
      </c>
      <c r="P144" s="62">
        <v>1</v>
      </c>
      <c r="Q144" s="62">
        <v>1</v>
      </c>
      <c r="R144" s="63">
        <v>465</v>
      </c>
      <c r="S144" s="63">
        <v>465</v>
      </c>
      <c r="T144" s="59" t="s">
        <v>200</v>
      </c>
      <c r="U144" s="63">
        <v>482.22222222222217</v>
      </c>
      <c r="V144" s="62">
        <v>482.22222222222217</v>
      </c>
      <c r="W144" s="62">
        <v>0</v>
      </c>
      <c r="X144" s="62">
        <v>-17.222222222222172</v>
      </c>
      <c r="Y144" s="62">
        <v>0</v>
      </c>
      <c r="Z144" s="62">
        <v>17.222222222222172</v>
      </c>
      <c r="AA144" s="62">
        <v>2731410</v>
      </c>
      <c r="AB144" s="62">
        <v>2731410</v>
      </c>
      <c r="AC144" s="62">
        <v>2731410</v>
      </c>
      <c r="AD144" s="62">
        <v>2832573.333333333</v>
      </c>
      <c r="AE144" s="62">
        <v>2832573.333333333</v>
      </c>
      <c r="AF144" s="62">
        <v>0</v>
      </c>
      <c r="AG144" s="62">
        <v>-101163.33333333304</v>
      </c>
      <c r="AH144" s="62">
        <v>0</v>
      </c>
      <c r="AI144" s="62">
        <v>101163.33333333304</v>
      </c>
      <c r="AJ144" s="62">
        <v>2832572.333333333</v>
      </c>
      <c r="AK144" s="62">
        <v>2832572.333333333</v>
      </c>
      <c r="AL144" s="62">
        <v>-1</v>
      </c>
      <c r="AM144" s="62">
        <v>-101164.33333333304</v>
      </c>
      <c r="AN144" s="62">
        <v>101162.33333333304</v>
      </c>
      <c r="AO144" s="59" t="s">
        <v>8</v>
      </c>
      <c r="AP144" s="59" t="s">
        <v>9</v>
      </c>
      <c r="AQ144" s="59" t="s">
        <v>196</v>
      </c>
      <c r="AR144" s="59" t="s">
        <v>8</v>
      </c>
      <c r="AS144" s="59" t="s">
        <v>10</v>
      </c>
      <c r="AT144" s="59" t="s">
        <v>142</v>
      </c>
      <c r="AU144" s="64" t="s">
        <v>143</v>
      </c>
      <c r="AV144" s="59" t="s">
        <v>10</v>
      </c>
      <c r="AW144" s="59" t="s">
        <v>142</v>
      </c>
      <c r="AX144" s="64" t="s">
        <v>143</v>
      </c>
      <c r="AY144" s="59" t="s">
        <v>9</v>
      </c>
    </row>
    <row r="145" spans="1:51" s="12" customFormat="1" ht="13.5" x14ac:dyDescent="0.15">
      <c r="A145" s="15" t="s">
        <v>197</v>
      </c>
      <c r="B145" s="26">
        <v>5</v>
      </c>
      <c r="C145" s="27">
        <v>41442</v>
      </c>
      <c r="D145" s="59" t="s">
        <v>112</v>
      </c>
      <c r="E145" s="60">
        <f t="shared" si="10"/>
        <v>41470</v>
      </c>
      <c r="F145" s="59" t="s">
        <v>67</v>
      </c>
      <c r="G145" s="59" t="s">
        <v>39</v>
      </c>
      <c r="H145" s="59" t="s">
        <v>198</v>
      </c>
      <c r="I145" s="60">
        <v>41337</v>
      </c>
      <c r="J145" s="59" t="s">
        <v>199</v>
      </c>
      <c r="K145" s="60">
        <v>41429</v>
      </c>
      <c r="L145" s="59">
        <v>533.88888888888891</v>
      </c>
      <c r="M145" s="61">
        <v>4</v>
      </c>
      <c r="N145" s="62">
        <v>0.87096774193548387</v>
      </c>
      <c r="O145" s="62">
        <v>0.9642857142857143</v>
      </c>
      <c r="P145" s="62">
        <v>1</v>
      </c>
      <c r="Q145" s="62">
        <v>1</v>
      </c>
      <c r="R145" s="63">
        <v>465</v>
      </c>
      <c r="S145" s="63">
        <v>465</v>
      </c>
      <c r="T145" s="59" t="s">
        <v>200</v>
      </c>
      <c r="U145" s="63">
        <v>482.22222222222217</v>
      </c>
      <c r="V145" s="62">
        <v>482.22222222222217</v>
      </c>
      <c r="W145" s="62">
        <v>0</v>
      </c>
      <c r="X145" s="62">
        <v>-17.222222222222172</v>
      </c>
      <c r="Y145" s="62">
        <v>0</v>
      </c>
      <c r="Z145" s="62">
        <v>17.222222222222172</v>
      </c>
      <c r="AA145" s="62">
        <v>2731410</v>
      </c>
      <c r="AB145" s="62">
        <v>2731410</v>
      </c>
      <c r="AC145" s="62">
        <v>2731410</v>
      </c>
      <c r="AD145" s="62">
        <v>2832573.333333333</v>
      </c>
      <c r="AE145" s="62">
        <v>2832573.333333333</v>
      </c>
      <c r="AF145" s="62">
        <v>0</v>
      </c>
      <c r="AG145" s="62">
        <v>-101163.33333333304</v>
      </c>
      <c r="AH145" s="62">
        <v>0</v>
      </c>
      <c r="AI145" s="62">
        <v>101163.33333333304</v>
      </c>
      <c r="AJ145" s="62">
        <v>2832572.333333333</v>
      </c>
      <c r="AK145" s="62">
        <v>2832572.333333333</v>
      </c>
      <c r="AL145" s="62">
        <v>-1</v>
      </c>
      <c r="AM145" s="62">
        <v>-101164.33333333304</v>
      </c>
      <c r="AN145" s="62">
        <v>101162.33333333304</v>
      </c>
      <c r="AO145" s="59" t="s">
        <v>8</v>
      </c>
      <c r="AP145" s="59" t="s">
        <v>9</v>
      </c>
      <c r="AQ145" s="59" t="s">
        <v>196</v>
      </c>
      <c r="AR145" s="59" t="s">
        <v>8</v>
      </c>
      <c r="AS145" s="59" t="s">
        <v>10</v>
      </c>
      <c r="AT145" s="59" t="s">
        <v>142</v>
      </c>
      <c r="AU145" s="64" t="s">
        <v>143</v>
      </c>
      <c r="AV145" s="59" t="s">
        <v>10</v>
      </c>
      <c r="AW145" s="59" t="s">
        <v>142</v>
      </c>
      <c r="AX145" s="64" t="s">
        <v>143</v>
      </c>
      <c r="AY145" s="59" t="s">
        <v>9</v>
      </c>
    </row>
    <row r="146" spans="1:51" s="12" customFormat="1" ht="13.5" x14ac:dyDescent="0.15">
      <c r="A146" s="15" t="s">
        <v>197</v>
      </c>
      <c r="B146" s="26">
        <v>5</v>
      </c>
      <c r="C146" s="27">
        <v>41442</v>
      </c>
      <c r="D146" s="59" t="s">
        <v>112</v>
      </c>
      <c r="E146" s="60">
        <f t="shared" si="10"/>
        <v>41477</v>
      </c>
      <c r="F146" s="59" t="s">
        <v>67</v>
      </c>
      <c r="G146" s="59" t="s">
        <v>39</v>
      </c>
      <c r="H146" s="59" t="s">
        <v>198</v>
      </c>
      <c r="I146" s="60">
        <v>41337</v>
      </c>
      <c r="J146" s="59" t="s">
        <v>199</v>
      </c>
      <c r="K146" s="60">
        <v>41429</v>
      </c>
      <c r="L146" s="59">
        <v>533.88888888888891</v>
      </c>
      <c r="M146" s="61">
        <v>4</v>
      </c>
      <c r="N146" s="62">
        <v>0.87096774193548387</v>
      </c>
      <c r="O146" s="62">
        <v>0.9642857142857143</v>
      </c>
      <c r="P146" s="62">
        <v>1</v>
      </c>
      <c r="Q146" s="62">
        <v>1</v>
      </c>
      <c r="R146" s="63">
        <v>465</v>
      </c>
      <c r="S146" s="63">
        <v>465</v>
      </c>
      <c r="T146" s="59" t="s">
        <v>200</v>
      </c>
      <c r="U146" s="63">
        <v>482.22222222222217</v>
      </c>
      <c r="V146" s="62">
        <v>482.22222222222217</v>
      </c>
      <c r="W146" s="62">
        <v>0</v>
      </c>
      <c r="X146" s="62">
        <v>-17.222222222222172</v>
      </c>
      <c r="Y146" s="62">
        <v>0</v>
      </c>
      <c r="Z146" s="62">
        <v>17.222222222222172</v>
      </c>
      <c r="AA146" s="62">
        <v>2731410</v>
      </c>
      <c r="AB146" s="62">
        <v>2731410</v>
      </c>
      <c r="AC146" s="62">
        <v>2731410</v>
      </c>
      <c r="AD146" s="62">
        <v>2832573.333333333</v>
      </c>
      <c r="AE146" s="62">
        <v>2832573.333333333</v>
      </c>
      <c r="AF146" s="62">
        <v>0</v>
      </c>
      <c r="AG146" s="62">
        <v>-101163.33333333304</v>
      </c>
      <c r="AH146" s="62">
        <v>0</v>
      </c>
      <c r="AI146" s="62">
        <v>101163.33333333304</v>
      </c>
      <c r="AJ146" s="62">
        <v>2832572.333333333</v>
      </c>
      <c r="AK146" s="62">
        <v>2832572.333333333</v>
      </c>
      <c r="AL146" s="62">
        <v>-1</v>
      </c>
      <c r="AM146" s="62">
        <v>-101164.33333333304</v>
      </c>
      <c r="AN146" s="62">
        <v>101162.33333333304</v>
      </c>
      <c r="AO146" s="59" t="s">
        <v>8</v>
      </c>
      <c r="AP146" s="59" t="s">
        <v>9</v>
      </c>
      <c r="AQ146" s="59" t="s">
        <v>196</v>
      </c>
      <c r="AR146" s="59" t="s">
        <v>8</v>
      </c>
      <c r="AS146" s="59" t="s">
        <v>10</v>
      </c>
      <c r="AT146" s="59" t="s">
        <v>142</v>
      </c>
      <c r="AU146" s="64" t="s">
        <v>143</v>
      </c>
      <c r="AV146" s="59" t="s">
        <v>10</v>
      </c>
      <c r="AW146" s="59" t="s">
        <v>142</v>
      </c>
      <c r="AX146" s="64" t="s">
        <v>143</v>
      </c>
      <c r="AY146" s="59" t="s">
        <v>9</v>
      </c>
    </row>
    <row r="147" spans="1:51" s="12" customFormat="1" ht="13.5" x14ac:dyDescent="0.15">
      <c r="A147" s="15" t="s">
        <v>197</v>
      </c>
      <c r="B147" s="26">
        <v>5</v>
      </c>
      <c r="C147" s="27">
        <v>41442</v>
      </c>
      <c r="D147" s="59" t="s">
        <v>112</v>
      </c>
      <c r="E147" s="60">
        <f t="shared" si="10"/>
        <v>41484</v>
      </c>
      <c r="F147" s="59" t="s">
        <v>67</v>
      </c>
      <c r="G147" s="59" t="s">
        <v>39</v>
      </c>
      <c r="H147" s="59" t="s">
        <v>198</v>
      </c>
      <c r="I147" s="60">
        <v>41337</v>
      </c>
      <c r="J147" s="59" t="s">
        <v>199</v>
      </c>
      <c r="K147" s="60">
        <v>41429</v>
      </c>
      <c r="L147" s="59">
        <v>533.88888888888891</v>
      </c>
      <c r="M147" s="61">
        <v>4</v>
      </c>
      <c r="N147" s="62">
        <v>0.87096774193548387</v>
      </c>
      <c r="O147" s="62">
        <v>0.9642857142857143</v>
      </c>
      <c r="P147" s="62">
        <v>1</v>
      </c>
      <c r="Q147" s="62">
        <v>1</v>
      </c>
      <c r="R147" s="63">
        <v>465</v>
      </c>
      <c r="S147" s="63">
        <v>465</v>
      </c>
      <c r="T147" s="59" t="s">
        <v>200</v>
      </c>
      <c r="U147" s="63">
        <v>482.22222222222217</v>
      </c>
      <c r="V147" s="62">
        <v>482.22222222222217</v>
      </c>
      <c r="W147" s="62">
        <v>0</v>
      </c>
      <c r="X147" s="62">
        <v>-17.222222222222172</v>
      </c>
      <c r="Y147" s="62">
        <v>0</v>
      </c>
      <c r="Z147" s="62">
        <v>17.222222222222172</v>
      </c>
      <c r="AA147" s="62">
        <v>2731410</v>
      </c>
      <c r="AB147" s="62">
        <v>2731410</v>
      </c>
      <c r="AC147" s="62">
        <v>2731410</v>
      </c>
      <c r="AD147" s="62">
        <v>2832573.333333333</v>
      </c>
      <c r="AE147" s="62">
        <v>2832573.333333333</v>
      </c>
      <c r="AF147" s="62">
        <v>0</v>
      </c>
      <c r="AG147" s="62">
        <v>-101163.33333333304</v>
      </c>
      <c r="AH147" s="62">
        <v>0</v>
      </c>
      <c r="AI147" s="62">
        <v>101163.33333333304</v>
      </c>
      <c r="AJ147" s="62">
        <v>2832572.333333333</v>
      </c>
      <c r="AK147" s="62">
        <v>2832572.333333333</v>
      </c>
      <c r="AL147" s="62">
        <v>-1</v>
      </c>
      <c r="AM147" s="62">
        <v>-101164.33333333304</v>
      </c>
      <c r="AN147" s="62">
        <v>101162.33333333304</v>
      </c>
      <c r="AO147" s="59" t="s">
        <v>8</v>
      </c>
      <c r="AP147" s="59" t="s">
        <v>9</v>
      </c>
      <c r="AQ147" s="59" t="s">
        <v>196</v>
      </c>
      <c r="AR147" s="59" t="s">
        <v>8</v>
      </c>
      <c r="AS147" s="59" t="s">
        <v>10</v>
      </c>
      <c r="AT147" s="59" t="s">
        <v>142</v>
      </c>
      <c r="AU147" s="64" t="s">
        <v>143</v>
      </c>
      <c r="AV147" s="59" t="s">
        <v>10</v>
      </c>
      <c r="AW147" s="59" t="s">
        <v>142</v>
      </c>
      <c r="AX147" s="64" t="s">
        <v>143</v>
      </c>
      <c r="AY147" s="59" t="s">
        <v>9</v>
      </c>
    </row>
    <row r="148" spans="1:51" s="12" customFormat="1" ht="13.5" x14ac:dyDescent="0.15">
      <c r="A148" s="15" t="s">
        <v>197</v>
      </c>
      <c r="B148" s="26">
        <v>5</v>
      </c>
      <c r="C148" s="27">
        <v>41442</v>
      </c>
      <c r="D148" s="59" t="s">
        <v>112</v>
      </c>
      <c r="E148" s="60">
        <f t="shared" si="10"/>
        <v>41491</v>
      </c>
      <c r="F148" s="59" t="s">
        <v>67</v>
      </c>
      <c r="G148" s="59" t="s">
        <v>39</v>
      </c>
      <c r="H148" s="59" t="s">
        <v>198</v>
      </c>
      <c r="I148" s="60">
        <v>41337</v>
      </c>
      <c r="J148" s="59" t="s">
        <v>199</v>
      </c>
      <c r="K148" s="60">
        <v>41429</v>
      </c>
      <c r="L148" s="59">
        <v>533.88888888888891</v>
      </c>
      <c r="M148" s="61">
        <v>4</v>
      </c>
      <c r="N148" s="62">
        <v>0.87096774193548387</v>
      </c>
      <c r="O148" s="62">
        <v>0.9642857142857143</v>
      </c>
      <c r="P148" s="62">
        <v>1</v>
      </c>
      <c r="Q148" s="62">
        <v>1</v>
      </c>
      <c r="R148" s="63">
        <v>465</v>
      </c>
      <c r="S148" s="63">
        <v>465</v>
      </c>
      <c r="T148" s="59" t="s">
        <v>200</v>
      </c>
      <c r="U148" s="63">
        <v>482.22222222222217</v>
      </c>
      <c r="V148" s="62">
        <v>482.22222222222217</v>
      </c>
      <c r="W148" s="62">
        <v>0</v>
      </c>
      <c r="X148" s="62">
        <v>-17.222222222222172</v>
      </c>
      <c r="Y148" s="62">
        <v>0</v>
      </c>
      <c r="Z148" s="62">
        <v>17.222222222222172</v>
      </c>
      <c r="AA148" s="62">
        <v>2731410</v>
      </c>
      <c r="AB148" s="62">
        <v>2731410</v>
      </c>
      <c r="AC148" s="62">
        <v>2731410</v>
      </c>
      <c r="AD148" s="62">
        <v>2832573.333333333</v>
      </c>
      <c r="AE148" s="62">
        <v>2832573.333333333</v>
      </c>
      <c r="AF148" s="62">
        <v>0</v>
      </c>
      <c r="AG148" s="62">
        <v>-101163.33333333304</v>
      </c>
      <c r="AH148" s="62">
        <v>0</v>
      </c>
      <c r="AI148" s="62">
        <v>101163.33333333304</v>
      </c>
      <c r="AJ148" s="62">
        <v>2832572.333333333</v>
      </c>
      <c r="AK148" s="62">
        <v>2832572.333333333</v>
      </c>
      <c r="AL148" s="62">
        <v>-1</v>
      </c>
      <c r="AM148" s="62">
        <v>-101164.33333333304</v>
      </c>
      <c r="AN148" s="62">
        <v>101162.33333333304</v>
      </c>
      <c r="AO148" s="59" t="s">
        <v>8</v>
      </c>
      <c r="AP148" s="59" t="s">
        <v>9</v>
      </c>
      <c r="AQ148" s="59" t="s">
        <v>196</v>
      </c>
      <c r="AR148" s="59" t="s">
        <v>8</v>
      </c>
      <c r="AS148" s="59" t="s">
        <v>10</v>
      </c>
      <c r="AT148" s="59" t="s">
        <v>142</v>
      </c>
      <c r="AU148" s="64" t="s">
        <v>143</v>
      </c>
      <c r="AV148" s="59" t="s">
        <v>10</v>
      </c>
      <c r="AW148" s="59" t="s">
        <v>142</v>
      </c>
      <c r="AX148" s="64" t="s">
        <v>143</v>
      </c>
      <c r="AY148" s="59" t="s">
        <v>9</v>
      </c>
    </row>
    <row r="149" spans="1:51" s="12" customFormat="1" ht="13.5" x14ac:dyDescent="0.15">
      <c r="A149" s="15" t="s">
        <v>197</v>
      </c>
      <c r="B149" s="26">
        <v>5</v>
      </c>
      <c r="C149" s="27">
        <v>41442</v>
      </c>
      <c r="D149" s="59" t="s">
        <v>112</v>
      </c>
      <c r="E149" s="60">
        <f t="shared" si="10"/>
        <v>41498</v>
      </c>
      <c r="F149" s="59" t="s">
        <v>67</v>
      </c>
      <c r="G149" s="59" t="s">
        <v>39</v>
      </c>
      <c r="H149" s="59" t="s">
        <v>198</v>
      </c>
      <c r="I149" s="60">
        <v>41337</v>
      </c>
      <c r="J149" s="59" t="s">
        <v>199</v>
      </c>
      <c r="K149" s="60">
        <v>41429</v>
      </c>
      <c r="L149" s="59">
        <v>533.88888888888891</v>
      </c>
      <c r="M149" s="61">
        <v>4</v>
      </c>
      <c r="N149" s="62">
        <v>0.87096774193548387</v>
      </c>
      <c r="O149" s="62">
        <v>0.9642857142857143</v>
      </c>
      <c r="P149" s="62">
        <v>1</v>
      </c>
      <c r="Q149" s="62">
        <v>1</v>
      </c>
      <c r="R149" s="63">
        <v>465</v>
      </c>
      <c r="S149" s="63">
        <v>465</v>
      </c>
      <c r="T149" s="59" t="s">
        <v>200</v>
      </c>
      <c r="U149" s="63">
        <v>482.22222222222217</v>
      </c>
      <c r="V149" s="62">
        <v>482.22222222222217</v>
      </c>
      <c r="W149" s="62">
        <v>0</v>
      </c>
      <c r="X149" s="62">
        <v>-17.222222222222172</v>
      </c>
      <c r="Y149" s="62">
        <v>0</v>
      </c>
      <c r="Z149" s="62">
        <v>17.222222222222172</v>
      </c>
      <c r="AA149" s="62">
        <v>2731410</v>
      </c>
      <c r="AB149" s="62">
        <v>2731410</v>
      </c>
      <c r="AC149" s="62">
        <v>2731410</v>
      </c>
      <c r="AD149" s="62">
        <v>2832573.333333333</v>
      </c>
      <c r="AE149" s="62">
        <v>2832573.333333333</v>
      </c>
      <c r="AF149" s="62">
        <v>0</v>
      </c>
      <c r="AG149" s="62">
        <v>-101163.33333333304</v>
      </c>
      <c r="AH149" s="62">
        <v>0</v>
      </c>
      <c r="AI149" s="62">
        <v>101163.33333333304</v>
      </c>
      <c r="AJ149" s="62">
        <v>2832572.333333333</v>
      </c>
      <c r="AK149" s="62">
        <v>2832572.333333333</v>
      </c>
      <c r="AL149" s="62">
        <v>-1</v>
      </c>
      <c r="AM149" s="62">
        <v>-101164.33333333304</v>
      </c>
      <c r="AN149" s="62">
        <v>101162.33333333304</v>
      </c>
      <c r="AO149" s="59" t="s">
        <v>8</v>
      </c>
      <c r="AP149" s="59" t="s">
        <v>9</v>
      </c>
      <c r="AQ149" s="59" t="s">
        <v>196</v>
      </c>
      <c r="AR149" s="59" t="s">
        <v>8</v>
      </c>
      <c r="AS149" s="59" t="s">
        <v>10</v>
      </c>
      <c r="AT149" s="59" t="s">
        <v>142</v>
      </c>
      <c r="AU149" s="64" t="s">
        <v>143</v>
      </c>
      <c r="AV149" s="59" t="s">
        <v>10</v>
      </c>
      <c r="AW149" s="59" t="s">
        <v>142</v>
      </c>
      <c r="AX149" s="64" t="s">
        <v>143</v>
      </c>
      <c r="AY149" s="59" t="s">
        <v>9</v>
      </c>
    </row>
    <row r="150" spans="1:51" s="12" customFormat="1" ht="13.5" x14ac:dyDescent="0.15">
      <c r="A150" s="15" t="s">
        <v>197</v>
      </c>
      <c r="B150" s="26">
        <v>5</v>
      </c>
      <c r="C150" s="27">
        <v>41442</v>
      </c>
      <c r="D150" s="59" t="s">
        <v>112</v>
      </c>
      <c r="E150" s="60">
        <f t="shared" si="10"/>
        <v>41505</v>
      </c>
      <c r="F150" s="59" t="s">
        <v>67</v>
      </c>
      <c r="G150" s="59" t="s">
        <v>39</v>
      </c>
      <c r="H150" s="59" t="s">
        <v>198</v>
      </c>
      <c r="I150" s="60">
        <v>41337</v>
      </c>
      <c r="J150" s="59" t="s">
        <v>199</v>
      </c>
      <c r="K150" s="60">
        <v>41429</v>
      </c>
      <c r="L150" s="59">
        <v>533.88888888888891</v>
      </c>
      <c r="M150" s="61">
        <v>4</v>
      </c>
      <c r="N150" s="62">
        <v>0.87096774193548387</v>
      </c>
      <c r="O150" s="62">
        <v>0.9642857142857143</v>
      </c>
      <c r="P150" s="62">
        <v>1</v>
      </c>
      <c r="Q150" s="62">
        <v>1</v>
      </c>
      <c r="R150" s="63">
        <v>465</v>
      </c>
      <c r="S150" s="63">
        <v>465</v>
      </c>
      <c r="T150" s="59" t="s">
        <v>200</v>
      </c>
      <c r="U150" s="63">
        <v>482.22222222222217</v>
      </c>
      <c r="V150" s="62">
        <v>482.22222222222217</v>
      </c>
      <c r="W150" s="62">
        <v>0</v>
      </c>
      <c r="X150" s="62">
        <v>-17.222222222222172</v>
      </c>
      <c r="Y150" s="62">
        <v>0</v>
      </c>
      <c r="Z150" s="62">
        <v>17.222222222222172</v>
      </c>
      <c r="AA150" s="62">
        <v>2731410</v>
      </c>
      <c r="AB150" s="62">
        <v>2731410</v>
      </c>
      <c r="AC150" s="62">
        <v>2731410</v>
      </c>
      <c r="AD150" s="62">
        <v>2832573.333333333</v>
      </c>
      <c r="AE150" s="62">
        <v>2832573.333333333</v>
      </c>
      <c r="AF150" s="62">
        <v>0</v>
      </c>
      <c r="AG150" s="62">
        <v>-101163.33333333304</v>
      </c>
      <c r="AH150" s="62">
        <v>0</v>
      </c>
      <c r="AI150" s="62">
        <v>101163.33333333304</v>
      </c>
      <c r="AJ150" s="62">
        <v>2832572.333333333</v>
      </c>
      <c r="AK150" s="62">
        <v>2832572.333333333</v>
      </c>
      <c r="AL150" s="62">
        <v>-1</v>
      </c>
      <c r="AM150" s="62">
        <v>-101164.33333333304</v>
      </c>
      <c r="AN150" s="62">
        <v>101162.33333333304</v>
      </c>
      <c r="AO150" s="59" t="s">
        <v>8</v>
      </c>
      <c r="AP150" s="59" t="s">
        <v>9</v>
      </c>
      <c r="AQ150" s="59" t="s">
        <v>196</v>
      </c>
      <c r="AR150" s="59" t="s">
        <v>8</v>
      </c>
      <c r="AS150" s="59" t="s">
        <v>10</v>
      </c>
      <c r="AT150" s="59" t="s">
        <v>142</v>
      </c>
      <c r="AU150" s="64" t="s">
        <v>143</v>
      </c>
      <c r="AV150" s="59" t="s">
        <v>10</v>
      </c>
      <c r="AW150" s="59" t="s">
        <v>142</v>
      </c>
      <c r="AX150" s="64" t="s">
        <v>143</v>
      </c>
      <c r="AY150" s="59" t="s">
        <v>9</v>
      </c>
    </row>
    <row r="151" spans="1:51" s="12" customFormat="1" ht="13.5" x14ac:dyDescent="0.15">
      <c r="A151" s="15" t="s">
        <v>197</v>
      </c>
      <c r="B151" s="26">
        <v>5</v>
      </c>
      <c r="C151" s="27">
        <v>41442</v>
      </c>
      <c r="D151" s="59" t="s">
        <v>112</v>
      </c>
      <c r="E151" s="60">
        <f t="shared" si="10"/>
        <v>41512</v>
      </c>
      <c r="F151" s="59" t="s">
        <v>67</v>
      </c>
      <c r="G151" s="59" t="s">
        <v>39</v>
      </c>
      <c r="H151" s="59" t="s">
        <v>198</v>
      </c>
      <c r="I151" s="60">
        <v>41337</v>
      </c>
      <c r="J151" s="59" t="s">
        <v>199</v>
      </c>
      <c r="K151" s="60">
        <v>41429</v>
      </c>
      <c r="L151" s="59">
        <v>533.88888888888891</v>
      </c>
      <c r="M151" s="61">
        <v>4</v>
      </c>
      <c r="N151" s="62">
        <v>0.87096774193548387</v>
      </c>
      <c r="O151" s="62">
        <v>0.9642857142857143</v>
      </c>
      <c r="P151" s="62">
        <v>1</v>
      </c>
      <c r="Q151" s="62">
        <v>1</v>
      </c>
      <c r="R151" s="63">
        <v>465</v>
      </c>
      <c r="S151" s="63">
        <v>465</v>
      </c>
      <c r="T151" s="59" t="s">
        <v>200</v>
      </c>
      <c r="U151" s="63">
        <v>482.22222222222217</v>
      </c>
      <c r="V151" s="62">
        <v>482.22222222222217</v>
      </c>
      <c r="W151" s="62">
        <v>0</v>
      </c>
      <c r="X151" s="62">
        <v>-17.222222222222172</v>
      </c>
      <c r="Y151" s="62">
        <v>0</v>
      </c>
      <c r="Z151" s="62">
        <v>17.222222222222172</v>
      </c>
      <c r="AA151" s="62">
        <v>2731410</v>
      </c>
      <c r="AB151" s="62">
        <v>2731410</v>
      </c>
      <c r="AC151" s="62">
        <v>2731410</v>
      </c>
      <c r="AD151" s="62">
        <v>2832573.333333333</v>
      </c>
      <c r="AE151" s="62">
        <v>2832573.333333333</v>
      </c>
      <c r="AF151" s="62">
        <v>0</v>
      </c>
      <c r="AG151" s="62">
        <v>-101163.33333333304</v>
      </c>
      <c r="AH151" s="62">
        <v>0</v>
      </c>
      <c r="AI151" s="62">
        <v>101163.33333333304</v>
      </c>
      <c r="AJ151" s="62">
        <v>2832572.333333333</v>
      </c>
      <c r="AK151" s="62">
        <v>2832572.333333333</v>
      </c>
      <c r="AL151" s="62">
        <v>-1</v>
      </c>
      <c r="AM151" s="62">
        <v>-101164.33333333304</v>
      </c>
      <c r="AN151" s="62">
        <v>101162.33333333304</v>
      </c>
      <c r="AO151" s="59" t="s">
        <v>8</v>
      </c>
      <c r="AP151" s="59" t="s">
        <v>9</v>
      </c>
      <c r="AQ151" s="59" t="s">
        <v>196</v>
      </c>
      <c r="AR151" s="59" t="s">
        <v>8</v>
      </c>
      <c r="AS151" s="59" t="s">
        <v>10</v>
      </c>
      <c r="AT151" s="59" t="s">
        <v>142</v>
      </c>
      <c r="AU151" s="64" t="s">
        <v>143</v>
      </c>
      <c r="AV151" s="59" t="s">
        <v>10</v>
      </c>
      <c r="AW151" s="59" t="s">
        <v>142</v>
      </c>
      <c r="AX151" s="64" t="s">
        <v>143</v>
      </c>
      <c r="AY151" s="59" t="s">
        <v>9</v>
      </c>
    </row>
    <row r="152" spans="1:51" s="12" customFormat="1" ht="13.5" x14ac:dyDescent="0.15">
      <c r="A152" s="15" t="s">
        <v>197</v>
      </c>
      <c r="B152" s="26">
        <v>5</v>
      </c>
      <c r="C152" s="27">
        <v>41442</v>
      </c>
      <c r="D152" s="59" t="s">
        <v>112</v>
      </c>
      <c r="E152" s="60">
        <f t="shared" si="10"/>
        <v>41519</v>
      </c>
      <c r="F152" s="59" t="s">
        <v>67</v>
      </c>
      <c r="G152" s="59" t="s">
        <v>39</v>
      </c>
      <c r="H152" s="59" t="s">
        <v>198</v>
      </c>
      <c r="I152" s="60">
        <v>41337</v>
      </c>
      <c r="J152" s="59" t="s">
        <v>199</v>
      </c>
      <c r="K152" s="60">
        <v>41429</v>
      </c>
      <c r="L152" s="59">
        <v>533.88888888888891</v>
      </c>
      <c r="M152" s="61">
        <v>4</v>
      </c>
      <c r="N152" s="62">
        <v>0.87096774193548387</v>
      </c>
      <c r="O152" s="62">
        <v>0.9642857142857143</v>
      </c>
      <c r="P152" s="62">
        <v>1</v>
      </c>
      <c r="Q152" s="62">
        <v>1</v>
      </c>
      <c r="R152" s="63">
        <v>465</v>
      </c>
      <c r="S152" s="63">
        <v>465</v>
      </c>
      <c r="T152" s="59" t="s">
        <v>200</v>
      </c>
      <c r="U152" s="63">
        <v>482.22222222222217</v>
      </c>
      <c r="V152" s="62">
        <v>482.22222222222217</v>
      </c>
      <c r="W152" s="62">
        <v>0</v>
      </c>
      <c r="X152" s="62">
        <v>-17.222222222222172</v>
      </c>
      <c r="Y152" s="62">
        <v>0</v>
      </c>
      <c r="Z152" s="62">
        <v>17.222222222222172</v>
      </c>
      <c r="AA152" s="62">
        <v>2731410</v>
      </c>
      <c r="AB152" s="62">
        <v>2731410</v>
      </c>
      <c r="AC152" s="62">
        <v>2731410</v>
      </c>
      <c r="AD152" s="62">
        <v>2832573.333333333</v>
      </c>
      <c r="AE152" s="62">
        <v>2832573.333333333</v>
      </c>
      <c r="AF152" s="62">
        <v>0</v>
      </c>
      <c r="AG152" s="62">
        <v>-101163.33333333304</v>
      </c>
      <c r="AH152" s="62">
        <v>0</v>
      </c>
      <c r="AI152" s="62">
        <v>101163.33333333304</v>
      </c>
      <c r="AJ152" s="62">
        <v>2832572.333333333</v>
      </c>
      <c r="AK152" s="62">
        <v>2832572.333333333</v>
      </c>
      <c r="AL152" s="62">
        <v>-1</v>
      </c>
      <c r="AM152" s="62">
        <v>-101164.33333333304</v>
      </c>
      <c r="AN152" s="62">
        <v>101162.33333333304</v>
      </c>
      <c r="AO152" s="59" t="s">
        <v>8</v>
      </c>
      <c r="AP152" s="59" t="s">
        <v>9</v>
      </c>
      <c r="AQ152" s="59" t="s">
        <v>196</v>
      </c>
      <c r="AR152" s="59" t="s">
        <v>8</v>
      </c>
      <c r="AS152" s="59" t="s">
        <v>10</v>
      </c>
      <c r="AT152" s="59" t="s">
        <v>142</v>
      </c>
      <c r="AU152" s="64" t="s">
        <v>143</v>
      </c>
      <c r="AV152" s="59" t="s">
        <v>10</v>
      </c>
      <c r="AW152" s="59" t="s">
        <v>142</v>
      </c>
      <c r="AX152" s="64" t="s">
        <v>143</v>
      </c>
      <c r="AY152" s="59" t="s">
        <v>9</v>
      </c>
    </row>
    <row r="153" spans="1:51" s="12" customFormat="1" ht="13.5" x14ac:dyDescent="0.15">
      <c r="A153" s="15" t="s">
        <v>197</v>
      </c>
      <c r="B153" s="26">
        <v>5</v>
      </c>
      <c r="C153" s="27">
        <v>41442</v>
      </c>
      <c r="D153" s="59" t="s">
        <v>112</v>
      </c>
      <c r="E153" s="60">
        <f t="shared" si="10"/>
        <v>41526</v>
      </c>
      <c r="F153" s="59" t="s">
        <v>67</v>
      </c>
      <c r="G153" s="59" t="s">
        <v>39</v>
      </c>
      <c r="H153" s="59" t="s">
        <v>198</v>
      </c>
      <c r="I153" s="60">
        <v>41337</v>
      </c>
      <c r="J153" s="59" t="s">
        <v>199</v>
      </c>
      <c r="K153" s="60">
        <v>41429</v>
      </c>
      <c r="L153" s="59">
        <v>533.88888888888891</v>
      </c>
      <c r="M153" s="61">
        <v>4</v>
      </c>
      <c r="N153" s="62">
        <v>0.87096774193548387</v>
      </c>
      <c r="O153" s="62">
        <v>0.9642857142857143</v>
      </c>
      <c r="P153" s="62">
        <v>1</v>
      </c>
      <c r="Q153" s="62">
        <v>1</v>
      </c>
      <c r="R153" s="63">
        <v>465</v>
      </c>
      <c r="S153" s="63">
        <v>465</v>
      </c>
      <c r="T153" s="59" t="s">
        <v>200</v>
      </c>
      <c r="U153" s="63">
        <v>482.22222222222217</v>
      </c>
      <c r="V153" s="62">
        <v>482.22222222222217</v>
      </c>
      <c r="W153" s="62">
        <v>0</v>
      </c>
      <c r="X153" s="62">
        <v>-17.222222222222172</v>
      </c>
      <c r="Y153" s="62">
        <v>0</v>
      </c>
      <c r="Z153" s="62">
        <v>17.222222222222172</v>
      </c>
      <c r="AA153" s="62">
        <v>2731410</v>
      </c>
      <c r="AB153" s="62">
        <v>2731410</v>
      </c>
      <c r="AC153" s="62">
        <v>2731410</v>
      </c>
      <c r="AD153" s="62">
        <v>2832573.333333333</v>
      </c>
      <c r="AE153" s="62">
        <v>2832573.333333333</v>
      </c>
      <c r="AF153" s="62">
        <v>0</v>
      </c>
      <c r="AG153" s="62">
        <v>-101163.33333333304</v>
      </c>
      <c r="AH153" s="62">
        <v>0</v>
      </c>
      <c r="AI153" s="62">
        <v>101163.33333333304</v>
      </c>
      <c r="AJ153" s="62">
        <v>2832572.333333333</v>
      </c>
      <c r="AK153" s="62">
        <v>2832572.333333333</v>
      </c>
      <c r="AL153" s="62">
        <v>-1</v>
      </c>
      <c r="AM153" s="62">
        <v>-101164.33333333304</v>
      </c>
      <c r="AN153" s="62">
        <v>101162.33333333304</v>
      </c>
      <c r="AO153" s="59" t="s">
        <v>8</v>
      </c>
      <c r="AP153" s="59" t="s">
        <v>9</v>
      </c>
      <c r="AQ153" s="59" t="s">
        <v>196</v>
      </c>
      <c r="AR153" s="59" t="s">
        <v>8</v>
      </c>
      <c r="AS153" s="59" t="s">
        <v>10</v>
      </c>
      <c r="AT153" s="59" t="s">
        <v>142</v>
      </c>
      <c r="AU153" s="64" t="s">
        <v>143</v>
      </c>
      <c r="AV153" s="59" t="s">
        <v>10</v>
      </c>
      <c r="AW153" s="59" t="s">
        <v>142</v>
      </c>
      <c r="AX153" s="64" t="s">
        <v>143</v>
      </c>
      <c r="AY153" s="59" t="s">
        <v>9</v>
      </c>
    </row>
    <row r="154" spans="1:51" s="12" customFormat="1" ht="13.5" x14ac:dyDescent="0.15">
      <c r="A154" s="15" t="s">
        <v>197</v>
      </c>
      <c r="B154" s="26">
        <v>5</v>
      </c>
      <c r="C154" s="27">
        <v>41442</v>
      </c>
      <c r="D154" s="65" t="s">
        <v>112</v>
      </c>
      <c r="E154" s="66">
        <f t="shared" si="10"/>
        <v>41533</v>
      </c>
      <c r="F154" s="65" t="s">
        <v>67</v>
      </c>
      <c r="G154" s="65" t="s">
        <v>39</v>
      </c>
      <c r="H154" s="65" t="s">
        <v>198</v>
      </c>
      <c r="I154" s="66">
        <v>41337</v>
      </c>
      <c r="J154" s="65" t="s">
        <v>199</v>
      </c>
      <c r="K154" s="66">
        <v>41429</v>
      </c>
      <c r="L154" s="65">
        <v>533.88888888888891</v>
      </c>
      <c r="M154" s="67">
        <v>4</v>
      </c>
      <c r="N154" s="68">
        <v>0.87096774193548387</v>
      </c>
      <c r="O154" s="68">
        <v>0.9642857142857143</v>
      </c>
      <c r="P154" s="68">
        <v>1</v>
      </c>
      <c r="Q154" s="68">
        <v>1</v>
      </c>
      <c r="R154" s="69">
        <v>465</v>
      </c>
      <c r="S154" s="69">
        <v>465</v>
      </c>
      <c r="T154" s="65" t="s">
        <v>200</v>
      </c>
      <c r="U154" s="69">
        <v>482.22222222222217</v>
      </c>
      <c r="V154" s="68">
        <v>482.22222222222217</v>
      </c>
      <c r="W154" s="68">
        <v>0</v>
      </c>
      <c r="X154" s="68">
        <v>-17.222222222222172</v>
      </c>
      <c r="Y154" s="68">
        <v>0</v>
      </c>
      <c r="Z154" s="68">
        <v>17.222222222222172</v>
      </c>
      <c r="AA154" s="68">
        <v>2731410</v>
      </c>
      <c r="AB154" s="68">
        <v>2731410</v>
      </c>
      <c r="AC154" s="68">
        <v>2731410</v>
      </c>
      <c r="AD154" s="68">
        <v>2832573.333333333</v>
      </c>
      <c r="AE154" s="68">
        <v>2832573.333333333</v>
      </c>
      <c r="AF154" s="68">
        <v>0</v>
      </c>
      <c r="AG154" s="68">
        <v>-101163.33333333304</v>
      </c>
      <c r="AH154" s="68">
        <v>0</v>
      </c>
      <c r="AI154" s="68">
        <v>101163.33333333304</v>
      </c>
      <c r="AJ154" s="68">
        <v>2832572.333333333</v>
      </c>
      <c r="AK154" s="68">
        <v>2832572.333333333</v>
      </c>
      <c r="AL154" s="68">
        <v>-1</v>
      </c>
      <c r="AM154" s="68">
        <v>-101164.33333333304</v>
      </c>
      <c r="AN154" s="68">
        <v>101162.33333333304</v>
      </c>
      <c r="AO154" s="65" t="s">
        <v>8</v>
      </c>
      <c r="AP154" s="65" t="s">
        <v>9</v>
      </c>
      <c r="AQ154" s="65" t="s">
        <v>193</v>
      </c>
      <c r="AR154" s="65" t="s">
        <v>8</v>
      </c>
      <c r="AS154" s="65" t="s">
        <v>10</v>
      </c>
      <c r="AT154" s="65" t="s">
        <v>142</v>
      </c>
      <c r="AU154" s="70" t="s">
        <v>143</v>
      </c>
      <c r="AV154" s="65" t="s">
        <v>10</v>
      </c>
      <c r="AW154" s="65" t="s">
        <v>142</v>
      </c>
      <c r="AX154" s="70" t="s">
        <v>143</v>
      </c>
      <c r="AY154" s="65" t="s">
        <v>9</v>
      </c>
    </row>
    <row r="155" spans="1:51" s="12" customFormat="1" ht="13.5" x14ac:dyDescent="0.15">
      <c r="A155" s="15" t="s">
        <v>188</v>
      </c>
      <c r="B155" s="26">
        <v>1</v>
      </c>
      <c r="C155" s="27">
        <f>E155</f>
        <v>41428</v>
      </c>
      <c r="D155" s="71" t="s">
        <v>201</v>
      </c>
      <c r="E155" s="72">
        <v>41428</v>
      </c>
      <c r="F155" s="71" t="s">
        <v>67</v>
      </c>
      <c r="G155" s="71" t="str">
        <f>$I$107</f>
        <v>2013/06/01</v>
      </c>
      <c r="H155" s="71" t="str">
        <f>$J$107</f>
        <v>2013/08/31</v>
      </c>
      <c r="I155" s="72">
        <f>G155+3</f>
        <v>41429</v>
      </c>
      <c r="J155" s="71"/>
      <c r="K155" s="72">
        <f>H155+1</f>
        <v>41518</v>
      </c>
      <c r="L155" s="71">
        <f>R155/N155</f>
        <v>914.0625</v>
      </c>
      <c r="M155" s="73">
        <f t="shared" ref="M155:M161" si="28">K155-H155</f>
        <v>1</v>
      </c>
      <c r="N155" s="73">
        <f>T155/S155</f>
        <v>0.53333333333333333</v>
      </c>
      <c r="O155" s="73">
        <f t="shared" ref="O155:O161" si="29">T155/U155</f>
        <v>0.53333333333333333</v>
      </c>
      <c r="P155" s="74">
        <f>T155/R155</f>
        <v>8.2051282051282051E-3</v>
      </c>
      <c r="Q155" s="74">
        <f>S155/R155</f>
        <v>1.5384615384615385E-2</v>
      </c>
      <c r="R155" s="75">
        <f t="shared" ref="R155:R170" si="30">SUM($B$155:$B$168)*7.5</f>
        <v>487.5</v>
      </c>
      <c r="S155" s="75">
        <f>7.5*B155</f>
        <v>7.5</v>
      </c>
      <c r="T155" s="75">
        <f>S155-(M155*3.5)</f>
        <v>4</v>
      </c>
      <c r="U155" s="75">
        <v>7.5</v>
      </c>
      <c r="V155" s="74">
        <f>U155+W155</f>
        <v>914.0625</v>
      </c>
      <c r="W155" s="74">
        <f>(R155-T155)/O155</f>
        <v>906.5625</v>
      </c>
      <c r="X155" s="74">
        <f>R155-V155</f>
        <v>-426.5625</v>
      </c>
      <c r="Y155" s="74">
        <f>T155-S155</f>
        <v>-3.5</v>
      </c>
      <c r="Z155" s="74">
        <f>U155-S155</f>
        <v>0</v>
      </c>
      <c r="AA155" s="74">
        <f t="shared" ref="AA155:AI170" si="31">R155*$AA$1</f>
        <v>2863575</v>
      </c>
      <c r="AB155" s="74">
        <f t="shared" si="31"/>
        <v>44055</v>
      </c>
      <c r="AC155" s="74">
        <f t="shared" si="31"/>
        <v>23496</v>
      </c>
      <c r="AD155" s="74">
        <f t="shared" si="31"/>
        <v>44055</v>
      </c>
      <c r="AE155" s="74">
        <f t="shared" si="31"/>
        <v>5369203.125</v>
      </c>
      <c r="AF155" s="74">
        <f t="shared" si="31"/>
        <v>5325148.125</v>
      </c>
      <c r="AG155" s="74">
        <f t="shared" si="31"/>
        <v>-2505628.125</v>
      </c>
      <c r="AH155" s="74">
        <f t="shared" si="31"/>
        <v>-20559</v>
      </c>
      <c r="AI155" s="74">
        <f t="shared" si="31"/>
        <v>0</v>
      </c>
      <c r="AJ155" s="74">
        <f t="shared" ref="AJ155:AM170" si="32">AD155-1</f>
        <v>44054</v>
      </c>
      <c r="AK155" s="74">
        <f t="shared" si="32"/>
        <v>5369202.125</v>
      </c>
      <c r="AL155" s="74">
        <f t="shared" si="32"/>
        <v>5325147.125</v>
      </c>
      <c r="AM155" s="74">
        <f t="shared" si="32"/>
        <v>-2505629.125</v>
      </c>
      <c r="AN155" s="74">
        <f>AI155-1</f>
        <v>-1</v>
      </c>
      <c r="AO155" s="71" t="s">
        <v>8</v>
      </c>
      <c r="AP155" s="71" t="s">
        <v>191</v>
      </c>
      <c r="AQ155" s="71" t="s">
        <v>191</v>
      </c>
      <c r="AR155" s="71" t="s">
        <v>8</v>
      </c>
      <c r="AS155" s="71" t="s">
        <v>10</v>
      </c>
      <c r="AT155" s="71" t="s">
        <v>142</v>
      </c>
      <c r="AU155" s="76" t="s">
        <v>143</v>
      </c>
      <c r="AV155" s="71" t="s">
        <v>10</v>
      </c>
      <c r="AW155" s="71" t="s">
        <v>142</v>
      </c>
      <c r="AX155" s="76" t="s">
        <v>143</v>
      </c>
      <c r="AY155" s="71" t="s">
        <v>9</v>
      </c>
    </row>
    <row r="156" spans="1:51" s="12" customFormat="1" ht="13.5" x14ac:dyDescent="0.15">
      <c r="A156" s="15" t="s">
        <v>188</v>
      </c>
      <c r="B156" s="26">
        <v>5</v>
      </c>
      <c r="C156" s="27">
        <f t="shared" ref="C156:C166" si="33">E156</f>
        <v>41435</v>
      </c>
      <c r="D156" s="34" t="s">
        <v>202</v>
      </c>
      <c r="E156" s="35">
        <f t="shared" si="10"/>
        <v>41435</v>
      </c>
      <c r="F156" s="34" t="s">
        <v>67</v>
      </c>
      <c r="G156" s="34" t="str">
        <f t="shared" ref="G156:G170" si="34">$I$107</f>
        <v>2013/06/01</v>
      </c>
      <c r="H156" s="34" t="str">
        <f t="shared" ref="H156:H170" si="35">$J$107</f>
        <v>2013/08/31</v>
      </c>
      <c r="I156" s="35">
        <f t="shared" ref="I156:I170" si="36">G156+3</f>
        <v>41429</v>
      </c>
      <c r="J156" s="34"/>
      <c r="K156" s="35">
        <f>H156+2</f>
        <v>41519</v>
      </c>
      <c r="L156" s="34">
        <f>R156/N156</f>
        <v>731.25</v>
      </c>
      <c r="M156" s="36">
        <f t="shared" si="28"/>
        <v>2</v>
      </c>
      <c r="N156" s="37">
        <f t="shared" ref="N156:N161" si="37">T156/S156</f>
        <v>0.66666666666666663</v>
      </c>
      <c r="O156" s="36">
        <f t="shared" si="29"/>
        <v>0.8</v>
      </c>
      <c r="P156" s="37">
        <f>T156/R156</f>
        <v>6.1538461538461542E-2</v>
      </c>
      <c r="Q156" s="37">
        <f>S156/R156</f>
        <v>9.2307692307692313E-2</v>
      </c>
      <c r="R156" s="32">
        <f t="shared" si="30"/>
        <v>487.5</v>
      </c>
      <c r="S156" s="38">
        <f t="shared" ref="S156:S168" si="38">7.5*B156+S155</f>
        <v>45</v>
      </c>
      <c r="T156" s="38">
        <f t="shared" ref="T156:T161" si="39">S156-(M156*7.5)</f>
        <v>30</v>
      </c>
      <c r="U156" s="38">
        <f t="shared" ref="U156:U161" si="40">T156+7.5</f>
        <v>37.5</v>
      </c>
      <c r="V156" s="37">
        <f>U156+W156</f>
        <v>609.375</v>
      </c>
      <c r="W156" s="37">
        <f>(R156-T156)/O156</f>
        <v>571.875</v>
      </c>
      <c r="X156" s="37">
        <f>R156-V156</f>
        <v>-121.875</v>
      </c>
      <c r="Y156" s="37">
        <f>T156-S156</f>
        <v>-15</v>
      </c>
      <c r="Z156" s="37">
        <f>U156-S156</f>
        <v>-7.5</v>
      </c>
      <c r="AA156" s="37">
        <f t="shared" si="31"/>
        <v>2863575</v>
      </c>
      <c r="AB156" s="37">
        <f t="shared" si="31"/>
        <v>264330</v>
      </c>
      <c r="AC156" s="37">
        <f t="shared" si="31"/>
        <v>176220</v>
      </c>
      <c r="AD156" s="37">
        <f t="shared" si="31"/>
        <v>220275</v>
      </c>
      <c r="AE156" s="37">
        <f t="shared" si="31"/>
        <v>3579468.75</v>
      </c>
      <c r="AF156" s="37">
        <f t="shared" si="31"/>
        <v>3359193.75</v>
      </c>
      <c r="AG156" s="37">
        <f t="shared" si="31"/>
        <v>-715893.75</v>
      </c>
      <c r="AH156" s="37">
        <f t="shared" si="31"/>
        <v>-88110</v>
      </c>
      <c r="AI156" s="37">
        <f t="shared" si="31"/>
        <v>-44055</v>
      </c>
      <c r="AJ156" s="37">
        <f t="shared" si="32"/>
        <v>220274</v>
      </c>
      <c r="AK156" s="37">
        <f t="shared" si="32"/>
        <v>3579467.75</v>
      </c>
      <c r="AL156" s="37">
        <f t="shared" si="32"/>
        <v>3359192.75</v>
      </c>
      <c r="AM156" s="37">
        <f t="shared" si="32"/>
        <v>-715894.75</v>
      </c>
      <c r="AN156" s="37">
        <f>AI156-1</f>
        <v>-44056</v>
      </c>
      <c r="AO156" s="34" t="s">
        <v>8</v>
      </c>
      <c r="AP156" s="34" t="s">
        <v>191</v>
      </c>
      <c r="AQ156" s="34" t="s">
        <v>191</v>
      </c>
      <c r="AR156" s="34" t="s">
        <v>8</v>
      </c>
      <c r="AS156" s="34" t="s">
        <v>10</v>
      </c>
      <c r="AT156" s="34" t="s">
        <v>142</v>
      </c>
      <c r="AU156" s="39" t="s">
        <v>143</v>
      </c>
      <c r="AV156" s="34" t="s">
        <v>10</v>
      </c>
      <c r="AW156" s="34" t="s">
        <v>142</v>
      </c>
      <c r="AX156" s="39" t="s">
        <v>143</v>
      </c>
      <c r="AY156" s="34" t="s">
        <v>9</v>
      </c>
    </row>
    <row r="157" spans="1:51" s="12" customFormat="1" ht="13.5" x14ac:dyDescent="0.15">
      <c r="A157" s="15" t="s">
        <v>188</v>
      </c>
      <c r="B157" s="26">
        <v>5</v>
      </c>
      <c r="C157" s="27">
        <f t="shared" si="33"/>
        <v>41442</v>
      </c>
      <c r="D157" s="34" t="s">
        <v>202</v>
      </c>
      <c r="E157" s="35">
        <f t="shared" si="10"/>
        <v>41442</v>
      </c>
      <c r="F157" s="34" t="s">
        <v>67</v>
      </c>
      <c r="G157" s="34" t="str">
        <f t="shared" si="34"/>
        <v>2013/06/01</v>
      </c>
      <c r="H157" s="34" t="str">
        <f t="shared" si="35"/>
        <v>2013/08/31</v>
      </c>
      <c r="I157" s="35">
        <f t="shared" si="36"/>
        <v>41429</v>
      </c>
      <c r="J157" s="34"/>
      <c r="K157" s="35">
        <f>H157+3</f>
        <v>41520</v>
      </c>
      <c r="L157" s="34">
        <f>R157/N157</f>
        <v>670.3125</v>
      </c>
      <c r="M157" s="36">
        <f t="shared" si="28"/>
        <v>3</v>
      </c>
      <c r="N157" s="37">
        <f t="shared" si="37"/>
        <v>0.72727272727272729</v>
      </c>
      <c r="O157" s="36">
        <f t="shared" si="29"/>
        <v>0.88888888888888884</v>
      </c>
      <c r="P157" s="37">
        <f>T157/R157</f>
        <v>0.12307692307692308</v>
      </c>
      <c r="Q157" s="37">
        <f>S157/R157</f>
        <v>0.16923076923076924</v>
      </c>
      <c r="R157" s="32">
        <f t="shared" si="30"/>
        <v>487.5</v>
      </c>
      <c r="S157" s="38">
        <f t="shared" si="38"/>
        <v>82.5</v>
      </c>
      <c r="T157" s="38">
        <f t="shared" si="39"/>
        <v>60</v>
      </c>
      <c r="U157" s="38">
        <f t="shared" si="40"/>
        <v>67.5</v>
      </c>
      <c r="V157" s="37">
        <f>U157+W157</f>
        <v>548.4375</v>
      </c>
      <c r="W157" s="37">
        <f>(R157-T157)/O157</f>
        <v>480.9375</v>
      </c>
      <c r="X157" s="37">
        <f>R157-V157</f>
        <v>-60.9375</v>
      </c>
      <c r="Y157" s="37">
        <f>T157-S157</f>
        <v>-22.5</v>
      </c>
      <c r="Z157" s="37">
        <f>U157-S157</f>
        <v>-15</v>
      </c>
      <c r="AA157" s="37">
        <f t="shared" si="31"/>
        <v>2863575</v>
      </c>
      <c r="AB157" s="37">
        <f t="shared" si="31"/>
        <v>484605</v>
      </c>
      <c r="AC157" s="37">
        <f t="shared" si="31"/>
        <v>352440</v>
      </c>
      <c r="AD157" s="37">
        <f t="shared" si="31"/>
        <v>396495</v>
      </c>
      <c r="AE157" s="37">
        <f t="shared" si="31"/>
        <v>3221521.875</v>
      </c>
      <c r="AF157" s="37">
        <f t="shared" si="31"/>
        <v>2825026.875</v>
      </c>
      <c r="AG157" s="37">
        <f t="shared" si="31"/>
        <v>-357946.875</v>
      </c>
      <c r="AH157" s="37">
        <f t="shared" si="31"/>
        <v>-132165</v>
      </c>
      <c r="AI157" s="37">
        <f t="shared" si="31"/>
        <v>-88110</v>
      </c>
      <c r="AJ157" s="37">
        <f t="shared" si="32"/>
        <v>396494</v>
      </c>
      <c r="AK157" s="37">
        <f t="shared" si="32"/>
        <v>3221520.875</v>
      </c>
      <c r="AL157" s="37">
        <f t="shared" si="32"/>
        <v>2825025.875</v>
      </c>
      <c r="AM157" s="37">
        <f t="shared" si="32"/>
        <v>-357947.875</v>
      </c>
      <c r="AN157" s="37">
        <f>AI157-1</f>
        <v>-88111</v>
      </c>
      <c r="AO157" s="34" t="s">
        <v>8</v>
      </c>
      <c r="AP157" s="34" t="s">
        <v>192</v>
      </c>
      <c r="AQ157" s="34" t="s">
        <v>192</v>
      </c>
      <c r="AR157" s="34" t="s">
        <v>8</v>
      </c>
      <c r="AS157" s="34" t="s">
        <v>10</v>
      </c>
      <c r="AT157" s="34" t="s">
        <v>142</v>
      </c>
      <c r="AU157" s="39" t="s">
        <v>143</v>
      </c>
      <c r="AV157" s="34" t="s">
        <v>10</v>
      </c>
      <c r="AW157" s="34" t="s">
        <v>142</v>
      </c>
      <c r="AX157" s="39" t="s">
        <v>143</v>
      </c>
      <c r="AY157" s="34" t="s">
        <v>9</v>
      </c>
    </row>
    <row r="158" spans="1:51" s="12" customFormat="1" ht="13.5" x14ac:dyDescent="0.15">
      <c r="A158" s="15" t="s">
        <v>188</v>
      </c>
      <c r="B158" s="26">
        <v>5</v>
      </c>
      <c r="C158" s="27">
        <f t="shared" si="33"/>
        <v>41449</v>
      </c>
      <c r="D158" s="34" t="s">
        <v>202</v>
      </c>
      <c r="E158" s="35">
        <f t="shared" si="10"/>
        <v>41449</v>
      </c>
      <c r="F158" s="34" t="s">
        <v>67</v>
      </c>
      <c r="G158" s="34" t="str">
        <f t="shared" si="34"/>
        <v>2013/06/01</v>
      </c>
      <c r="H158" s="34" t="str">
        <f t="shared" si="35"/>
        <v>2013/08/31</v>
      </c>
      <c r="I158" s="35">
        <f t="shared" si="36"/>
        <v>41429</v>
      </c>
      <c r="J158" s="34"/>
      <c r="K158" s="35">
        <f>H158+4</f>
        <v>41521</v>
      </c>
      <c r="L158" s="34">
        <f>R158/N158</f>
        <v>650</v>
      </c>
      <c r="M158" s="36">
        <f t="shared" si="28"/>
        <v>4</v>
      </c>
      <c r="N158" s="37">
        <f t="shared" si="37"/>
        <v>0.75</v>
      </c>
      <c r="O158" s="36">
        <f t="shared" si="29"/>
        <v>0.92307692307692313</v>
      </c>
      <c r="P158" s="37">
        <f>T158/R158</f>
        <v>0.18461538461538463</v>
      </c>
      <c r="Q158" s="37">
        <f>S158/R158</f>
        <v>0.24615384615384617</v>
      </c>
      <c r="R158" s="32">
        <f t="shared" si="30"/>
        <v>487.5</v>
      </c>
      <c r="S158" s="38">
        <f t="shared" si="38"/>
        <v>120</v>
      </c>
      <c r="T158" s="38">
        <f t="shared" si="39"/>
        <v>90</v>
      </c>
      <c r="U158" s="38">
        <f t="shared" si="40"/>
        <v>97.5</v>
      </c>
      <c r="V158" s="37">
        <f>U158+W158</f>
        <v>528.125</v>
      </c>
      <c r="W158" s="37">
        <f>(R158-T158)/O158</f>
        <v>430.625</v>
      </c>
      <c r="X158" s="37">
        <f>R158-V158</f>
        <v>-40.625</v>
      </c>
      <c r="Y158" s="37">
        <f>T158-S158</f>
        <v>-30</v>
      </c>
      <c r="Z158" s="37">
        <f>U158-S158</f>
        <v>-22.5</v>
      </c>
      <c r="AA158" s="37">
        <f t="shared" si="31"/>
        <v>2863575</v>
      </c>
      <c r="AB158" s="37">
        <f t="shared" si="31"/>
        <v>704880</v>
      </c>
      <c r="AC158" s="37">
        <f t="shared" si="31"/>
        <v>528660</v>
      </c>
      <c r="AD158" s="37">
        <f t="shared" si="31"/>
        <v>572715</v>
      </c>
      <c r="AE158" s="37">
        <f t="shared" si="31"/>
        <v>3102206.25</v>
      </c>
      <c r="AF158" s="37">
        <f t="shared" si="31"/>
        <v>2529491.25</v>
      </c>
      <c r="AG158" s="37">
        <f t="shared" si="31"/>
        <v>-238631.25</v>
      </c>
      <c r="AH158" s="37">
        <f t="shared" si="31"/>
        <v>-176220</v>
      </c>
      <c r="AI158" s="37">
        <f t="shared" si="31"/>
        <v>-132165</v>
      </c>
      <c r="AJ158" s="37">
        <f t="shared" si="32"/>
        <v>572714</v>
      </c>
      <c r="AK158" s="37">
        <f t="shared" si="32"/>
        <v>3102205.25</v>
      </c>
      <c r="AL158" s="37">
        <f t="shared" si="32"/>
        <v>2529490.25</v>
      </c>
      <c r="AM158" s="37">
        <f t="shared" si="32"/>
        <v>-238632.25</v>
      </c>
      <c r="AN158" s="37">
        <f>AI158-1</f>
        <v>-132166</v>
      </c>
      <c r="AO158" s="34" t="s">
        <v>8</v>
      </c>
      <c r="AP158" s="34" t="s">
        <v>192</v>
      </c>
      <c r="AQ158" s="34" t="s">
        <v>192</v>
      </c>
      <c r="AR158" s="34" t="s">
        <v>8</v>
      </c>
      <c r="AS158" s="34" t="s">
        <v>10</v>
      </c>
      <c r="AT158" s="34" t="s">
        <v>142</v>
      </c>
      <c r="AU158" s="39" t="s">
        <v>143</v>
      </c>
      <c r="AV158" s="34" t="s">
        <v>10</v>
      </c>
      <c r="AW158" s="34" t="s">
        <v>142</v>
      </c>
      <c r="AX158" s="39" t="s">
        <v>143</v>
      </c>
      <c r="AY158" s="34" t="s">
        <v>9</v>
      </c>
    </row>
    <row r="159" spans="1:51" s="12" customFormat="1" ht="13.5" x14ac:dyDescent="0.15">
      <c r="A159" s="15" t="s">
        <v>188</v>
      </c>
      <c r="B159" s="26">
        <v>5</v>
      </c>
      <c r="C159" s="27">
        <f t="shared" si="33"/>
        <v>41456</v>
      </c>
      <c r="D159" s="34" t="s">
        <v>202</v>
      </c>
      <c r="E159" s="35">
        <f t="shared" si="10"/>
        <v>41456</v>
      </c>
      <c r="F159" s="34" t="s">
        <v>67</v>
      </c>
      <c r="G159" s="34" t="str">
        <f t="shared" si="34"/>
        <v>2013/06/01</v>
      </c>
      <c r="H159" s="34" t="str">
        <f t="shared" si="35"/>
        <v>2013/08/31</v>
      </c>
      <c r="I159" s="35">
        <f t="shared" si="36"/>
        <v>41429</v>
      </c>
      <c r="J159" s="34"/>
      <c r="K159" s="35">
        <f>H159+5</f>
        <v>41522</v>
      </c>
      <c r="L159" s="34">
        <f t="shared" ref="L159:L166" si="41">R159/N159</f>
        <v>639.84375</v>
      </c>
      <c r="M159" s="36">
        <f t="shared" si="28"/>
        <v>5</v>
      </c>
      <c r="N159" s="37">
        <f t="shared" si="37"/>
        <v>0.76190476190476186</v>
      </c>
      <c r="O159" s="36">
        <f t="shared" si="29"/>
        <v>0.94117647058823528</v>
      </c>
      <c r="P159" s="37">
        <f t="shared" ref="P159:P166" si="42">T159/R159</f>
        <v>0.24615384615384617</v>
      </c>
      <c r="Q159" s="37">
        <f t="shared" ref="Q159:Q166" si="43">S159/R159</f>
        <v>0.32307692307692309</v>
      </c>
      <c r="R159" s="32">
        <f t="shared" si="30"/>
        <v>487.5</v>
      </c>
      <c r="S159" s="38">
        <f t="shared" si="38"/>
        <v>157.5</v>
      </c>
      <c r="T159" s="38">
        <f t="shared" si="39"/>
        <v>120</v>
      </c>
      <c r="U159" s="38">
        <f t="shared" si="40"/>
        <v>127.5</v>
      </c>
      <c r="V159" s="37">
        <f t="shared" ref="V159:V166" si="44">U159+W159</f>
        <v>517.96875</v>
      </c>
      <c r="W159" s="37">
        <f t="shared" ref="W159:W166" si="45">(R159-T159)/O159</f>
        <v>390.46875</v>
      </c>
      <c r="X159" s="37">
        <f t="shared" ref="X159:X166" si="46">R159-V159</f>
        <v>-30.46875</v>
      </c>
      <c r="Y159" s="37">
        <f t="shared" ref="Y159:Y166" si="47">T159-S159</f>
        <v>-37.5</v>
      </c>
      <c r="Z159" s="37">
        <f t="shared" ref="Z159:Z166" si="48">U159-S159</f>
        <v>-30</v>
      </c>
      <c r="AA159" s="37">
        <f t="shared" si="31"/>
        <v>2863575</v>
      </c>
      <c r="AB159" s="37">
        <f t="shared" si="31"/>
        <v>925155</v>
      </c>
      <c r="AC159" s="37">
        <f t="shared" si="31"/>
        <v>704880</v>
      </c>
      <c r="AD159" s="37">
        <f t="shared" si="31"/>
        <v>748935</v>
      </c>
      <c r="AE159" s="37">
        <f t="shared" si="31"/>
        <v>3042548.4375</v>
      </c>
      <c r="AF159" s="37">
        <f t="shared" si="31"/>
        <v>2293613.4375</v>
      </c>
      <c r="AG159" s="37">
        <f t="shared" si="31"/>
        <v>-178973.4375</v>
      </c>
      <c r="AH159" s="37">
        <f t="shared" si="31"/>
        <v>-220275</v>
      </c>
      <c r="AI159" s="37">
        <f t="shared" si="31"/>
        <v>-176220</v>
      </c>
      <c r="AJ159" s="37">
        <f t="shared" si="32"/>
        <v>748934</v>
      </c>
      <c r="AK159" s="37">
        <f t="shared" si="32"/>
        <v>3042547.4375</v>
      </c>
      <c r="AL159" s="37">
        <f t="shared" si="32"/>
        <v>2293612.4375</v>
      </c>
      <c r="AM159" s="37">
        <f t="shared" si="32"/>
        <v>-178974.4375</v>
      </c>
      <c r="AN159" s="37">
        <f t="shared" ref="AN159:AN166" si="49">AI159-1</f>
        <v>-176221</v>
      </c>
      <c r="AO159" s="34" t="s">
        <v>8</v>
      </c>
      <c r="AP159" s="34" t="s">
        <v>191</v>
      </c>
      <c r="AQ159" s="34" t="s">
        <v>191</v>
      </c>
      <c r="AR159" s="34" t="s">
        <v>8</v>
      </c>
      <c r="AS159" s="34" t="s">
        <v>10</v>
      </c>
      <c r="AT159" s="34" t="s">
        <v>142</v>
      </c>
      <c r="AU159" s="39" t="s">
        <v>143</v>
      </c>
      <c r="AV159" s="34" t="s">
        <v>10</v>
      </c>
      <c r="AW159" s="34" t="s">
        <v>142</v>
      </c>
      <c r="AX159" s="39" t="s">
        <v>143</v>
      </c>
      <c r="AY159" s="34" t="s">
        <v>9</v>
      </c>
    </row>
    <row r="160" spans="1:51" s="12" customFormat="1" ht="13.5" x14ac:dyDescent="0.15">
      <c r="A160" s="15" t="s">
        <v>188</v>
      </c>
      <c r="B160" s="26">
        <v>5</v>
      </c>
      <c r="C160" s="27">
        <f t="shared" si="33"/>
        <v>41463</v>
      </c>
      <c r="D160" s="34" t="s">
        <v>202</v>
      </c>
      <c r="E160" s="35">
        <f t="shared" si="10"/>
        <v>41463</v>
      </c>
      <c r="F160" s="34" t="s">
        <v>67</v>
      </c>
      <c r="G160" s="34" t="str">
        <f t="shared" si="34"/>
        <v>2013/06/01</v>
      </c>
      <c r="H160" s="34" t="str">
        <f t="shared" si="35"/>
        <v>2013/08/31</v>
      </c>
      <c r="I160" s="35">
        <f t="shared" si="36"/>
        <v>41429</v>
      </c>
      <c r="J160" s="34"/>
      <c r="K160" s="35">
        <f>H160+3</f>
        <v>41520</v>
      </c>
      <c r="L160" s="34">
        <f t="shared" si="41"/>
        <v>551.08695652173913</v>
      </c>
      <c r="M160" s="36">
        <f t="shared" si="28"/>
        <v>3</v>
      </c>
      <c r="N160" s="37">
        <f t="shared" si="37"/>
        <v>0.88461538461538458</v>
      </c>
      <c r="O160" s="36">
        <f t="shared" si="29"/>
        <v>0.95833333333333337</v>
      </c>
      <c r="P160" s="37">
        <f t="shared" si="42"/>
        <v>0.35384615384615387</v>
      </c>
      <c r="Q160" s="37">
        <f t="shared" si="43"/>
        <v>0.4</v>
      </c>
      <c r="R160" s="32">
        <f t="shared" si="30"/>
        <v>487.5</v>
      </c>
      <c r="S160" s="38">
        <f t="shared" si="38"/>
        <v>195</v>
      </c>
      <c r="T160" s="38">
        <f t="shared" si="39"/>
        <v>172.5</v>
      </c>
      <c r="U160" s="38">
        <f t="shared" si="40"/>
        <v>180</v>
      </c>
      <c r="V160" s="37">
        <f t="shared" si="44"/>
        <v>508.695652173913</v>
      </c>
      <c r="W160" s="37">
        <f t="shared" si="45"/>
        <v>328.695652173913</v>
      </c>
      <c r="X160" s="37">
        <f t="shared" si="46"/>
        <v>-21.195652173913004</v>
      </c>
      <c r="Y160" s="37">
        <f t="shared" si="47"/>
        <v>-22.5</v>
      </c>
      <c r="Z160" s="37">
        <f t="shared" si="48"/>
        <v>-15</v>
      </c>
      <c r="AA160" s="37">
        <f t="shared" si="31"/>
        <v>2863575</v>
      </c>
      <c r="AB160" s="37">
        <f t="shared" si="31"/>
        <v>1145430</v>
      </c>
      <c r="AC160" s="37">
        <f t="shared" si="31"/>
        <v>1013265</v>
      </c>
      <c r="AD160" s="37">
        <f t="shared" si="31"/>
        <v>1057320</v>
      </c>
      <c r="AE160" s="37">
        <f t="shared" si="31"/>
        <v>2988078.260869565</v>
      </c>
      <c r="AF160" s="37">
        <f t="shared" si="31"/>
        <v>1930758.260869565</v>
      </c>
      <c r="AG160" s="37">
        <f t="shared" si="31"/>
        <v>-124503.26086956498</v>
      </c>
      <c r="AH160" s="37">
        <f t="shared" si="31"/>
        <v>-132165</v>
      </c>
      <c r="AI160" s="37">
        <f t="shared" si="31"/>
        <v>-88110</v>
      </c>
      <c r="AJ160" s="37">
        <f t="shared" si="32"/>
        <v>1057319</v>
      </c>
      <c r="AK160" s="37">
        <f t="shared" si="32"/>
        <v>2988077.260869565</v>
      </c>
      <c r="AL160" s="37">
        <f t="shared" si="32"/>
        <v>1930757.260869565</v>
      </c>
      <c r="AM160" s="37">
        <f t="shared" si="32"/>
        <v>-124504.26086956498</v>
      </c>
      <c r="AN160" s="37">
        <f t="shared" si="49"/>
        <v>-88111</v>
      </c>
      <c r="AO160" s="34" t="s">
        <v>8</v>
      </c>
      <c r="AP160" s="34" t="s">
        <v>191</v>
      </c>
      <c r="AQ160" s="34" t="s">
        <v>191</v>
      </c>
      <c r="AR160" s="34" t="s">
        <v>8</v>
      </c>
      <c r="AS160" s="34" t="s">
        <v>10</v>
      </c>
      <c r="AT160" s="34" t="s">
        <v>142</v>
      </c>
      <c r="AU160" s="39" t="s">
        <v>143</v>
      </c>
      <c r="AV160" s="34" t="s">
        <v>10</v>
      </c>
      <c r="AW160" s="34" t="s">
        <v>142</v>
      </c>
      <c r="AX160" s="39" t="s">
        <v>143</v>
      </c>
      <c r="AY160" s="34" t="s">
        <v>9</v>
      </c>
    </row>
    <row r="161" spans="1:51" s="12" customFormat="1" ht="13.5" x14ac:dyDescent="0.15">
      <c r="A161" s="15" t="s">
        <v>203</v>
      </c>
      <c r="B161" s="26">
        <v>4</v>
      </c>
      <c r="C161" s="27">
        <f t="shared" si="33"/>
        <v>41470</v>
      </c>
      <c r="D161" s="34" t="s">
        <v>202</v>
      </c>
      <c r="E161" s="35">
        <f t="shared" si="10"/>
        <v>41470</v>
      </c>
      <c r="F161" s="34" t="s">
        <v>67</v>
      </c>
      <c r="G161" s="34" t="str">
        <f t="shared" si="34"/>
        <v>2013/06/01</v>
      </c>
      <c r="H161" s="34" t="str">
        <f t="shared" si="35"/>
        <v>2013/08/31</v>
      </c>
      <c r="I161" s="35">
        <f>G161+3</f>
        <v>41429</v>
      </c>
      <c r="J161" s="34"/>
      <c r="K161" s="35">
        <f t="shared" ref="K161:K170" si="50">H161+4</f>
        <v>41521</v>
      </c>
      <c r="L161" s="34">
        <f t="shared" si="41"/>
        <v>562.5</v>
      </c>
      <c r="M161" s="36">
        <f t="shared" si="28"/>
        <v>4</v>
      </c>
      <c r="N161" s="37">
        <f t="shared" si="37"/>
        <v>0.8666666666666667</v>
      </c>
      <c r="O161" s="36">
        <f t="shared" si="29"/>
        <v>0.96296296296296291</v>
      </c>
      <c r="P161" s="37">
        <f t="shared" si="42"/>
        <v>0.4</v>
      </c>
      <c r="Q161" s="37">
        <f t="shared" si="43"/>
        <v>0.46153846153846156</v>
      </c>
      <c r="R161" s="32">
        <f t="shared" si="30"/>
        <v>487.5</v>
      </c>
      <c r="S161" s="38">
        <f t="shared" si="38"/>
        <v>225</v>
      </c>
      <c r="T161" s="38">
        <f t="shared" si="39"/>
        <v>195</v>
      </c>
      <c r="U161" s="38">
        <f t="shared" si="40"/>
        <v>202.5</v>
      </c>
      <c r="V161" s="37">
        <f t="shared" si="44"/>
        <v>506.25</v>
      </c>
      <c r="W161" s="37">
        <f t="shared" si="45"/>
        <v>303.75</v>
      </c>
      <c r="X161" s="37">
        <f t="shared" si="46"/>
        <v>-18.75</v>
      </c>
      <c r="Y161" s="37">
        <f t="shared" si="47"/>
        <v>-30</v>
      </c>
      <c r="Z161" s="37">
        <f t="shared" si="48"/>
        <v>-22.5</v>
      </c>
      <c r="AA161" s="37">
        <f t="shared" si="31"/>
        <v>2863575</v>
      </c>
      <c r="AB161" s="37">
        <f t="shared" si="31"/>
        <v>1321650</v>
      </c>
      <c r="AC161" s="37">
        <f t="shared" si="31"/>
        <v>1145430</v>
      </c>
      <c r="AD161" s="37">
        <f t="shared" si="31"/>
        <v>1189485</v>
      </c>
      <c r="AE161" s="37">
        <f t="shared" si="31"/>
        <v>2973712.5</v>
      </c>
      <c r="AF161" s="37">
        <f t="shared" si="31"/>
        <v>1784227.5</v>
      </c>
      <c r="AG161" s="37">
        <f t="shared" si="31"/>
        <v>-110137.5</v>
      </c>
      <c r="AH161" s="37">
        <f t="shared" si="31"/>
        <v>-176220</v>
      </c>
      <c r="AI161" s="37">
        <f t="shared" si="31"/>
        <v>-132165</v>
      </c>
      <c r="AJ161" s="37">
        <f t="shared" si="32"/>
        <v>1189484</v>
      </c>
      <c r="AK161" s="37">
        <f t="shared" si="32"/>
        <v>2973711.5</v>
      </c>
      <c r="AL161" s="37">
        <f t="shared" si="32"/>
        <v>1784226.5</v>
      </c>
      <c r="AM161" s="37">
        <f t="shared" si="32"/>
        <v>-110138.5</v>
      </c>
      <c r="AN161" s="37">
        <f t="shared" si="49"/>
        <v>-132166</v>
      </c>
      <c r="AO161" s="34" t="s">
        <v>8</v>
      </c>
      <c r="AP161" s="34" t="s">
        <v>192</v>
      </c>
      <c r="AQ161" s="34" t="s">
        <v>192</v>
      </c>
      <c r="AR161" s="34" t="s">
        <v>8</v>
      </c>
      <c r="AS161" s="34" t="s">
        <v>10</v>
      </c>
      <c r="AT161" s="34" t="s">
        <v>142</v>
      </c>
      <c r="AU161" s="39" t="s">
        <v>143</v>
      </c>
      <c r="AV161" s="34" t="s">
        <v>10</v>
      </c>
      <c r="AW161" s="34" t="s">
        <v>142</v>
      </c>
      <c r="AX161" s="39" t="s">
        <v>143</v>
      </c>
      <c r="AY161" s="34" t="s">
        <v>9</v>
      </c>
    </row>
    <row r="162" spans="1:51" s="12" customFormat="1" ht="13.5" x14ac:dyDescent="0.15">
      <c r="A162" s="15" t="s">
        <v>204</v>
      </c>
      <c r="B162" s="26">
        <v>5</v>
      </c>
      <c r="C162" s="27">
        <f t="shared" si="33"/>
        <v>41477</v>
      </c>
      <c r="D162" s="40" t="s">
        <v>202</v>
      </c>
      <c r="E162" s="41">
        <f t="shared" si="10"/>
        <v>41477</v>
      </c>
      <c r="F162" s="40" t="s">
        <v>67</v>
      </c>
      <c r="G162" s="40" t="str">
        <f t="shared" si="34"/>
        <v>2013/06/01</v>
      </c>
      <c r="H162" s="40" t="str">
        <f t="shared" si="35"/>
        <v>2013/08/31</v>
      </c>
      <c r="I162" s="41">
        <f t="shared" si="36"/>
        <v>41429</v>
      </c>
      <c r="J162" s="40"/>
      <c r="K162" s="41">
        <f t="shared" si="50"/>
        <v>41521</v>
      </c>
      <c r="L162" s="40">
        <f t="shared" si="41"/>
        <v>562.5</v>
      </c>
      <c r="M162" s="42">
        <f t="shared" ref="M162:O168" si="51">M161</f>
        <v>4</v>
      </c>
      <c r="N162" s="43">
        <f t="shared" si="51"/>
        <v>0.8666666666666667</v>
      </c>
      <c r="O162" s="43">
        <f t="shared" si="51"/>
        <v>0.96296296296296291</v>
      </c>
      <c r="P162" s="43">
        <f t="shared" si="42"/>
        <v>0.46666666666666667</v>
      </c>
      <c r="Q162" s="43">
        <f t="shared" si="43"/>
        <v>0.53846153846153844</v>
      </c>
      <c r="R162" s="32">
        <f t="shared" si="30"/>
        <v>487.5</v>
      </c>
      <c r="S162" s="44">
        <f t="shared" si="38"/>
        <v>262.5</v>
      </c>
      <c r="T162" s="40">
        <f t="shared" ref="T162:T167" si="52">S162*N162</f>
        <v>227.5</v>
      </c>
      <c r="U162" s="44">
        <f t="shared" ref="U162:U170" si="53">((T162-T161)/O162)+U161</f>
        <v>236.25</v>
      </c>
      <c r="V162" s="43">
        <f t="shared" si="44"/>
        <v>506.25</v>
      </c>
      <c r="W162" s="43">
        <f t="shared" si="45"/>
        <v>270</v>
      </c>
      <c r="X162" s="43">
        <f t="shared" si="46"/>
        <v>-18.75</v>
      </c>
      <c r="Y162" s="43">
        <f t="shared" si="47"/>
        <v>-35</v>
      </c>
      <c r="Z162" s="43">
        <f t="shared" si="48"/>
        <v>-26.25</v>
      </c>
      <c r="AA162" s="43">
        <f t="shared" si="31"/>
        <v>2863575</v>
      </c>
      <c r="AB162" s="43">
        <f t="shared" si="31"/>
        <v>1541925</v>
      </c>
      <c r="AC162" s="43">
        <f t="shared" si="31"/>
        <v>1336335</v>
      </c>
      <c r="AD162" s="43">
        <f t="shared" si="31"/>
        <v>1387732.5</v>
      </c>
      <c r="AE162" s="43">
        <f t="shared" si="31"/>
        <v>2973712.5</v>
      </c>
      <c r="AF162" s="43">
        <f t="shared" si="31"/>
        <v>1585980</v>
      </c>
      <c r="AG162" s="43">
        <f t="shared" si="31"/>
        <v>-110137.5</v>
      </c>
      <c r="AH162" s="43">
        <f t="shared" si="31"/>
        <v>-205590</v>
      </c>
      <c r="AI162" s="43">
        <f t="shared" si="31"/>
        <v>-154192.5</v>
      </c>
      <c r="AJ162" s="43">
        <f t="shared" si="32"/>
        <v>1387731.5</v>
      </c>
      <c r="AK162" s="43">
        <f t="shared" si="32"/>
        <v>2973711.5</v>
      </c>
      <c r="AL162" s="43">
        <f t="shared" si="32"/>
        <v>1585979</v>
      </c>
      <c r="AM162" s="43">
        <f t="shared" si="32"/>
        <v>-110138.5</v>
      </c>
      <c r="AN162" s="43">
        <f t="shared" si="49"/>
        <v>-154193.5</v>
      </c>
      <c r="AO162" s="40" t="s">
        <v>193</v>
      </c>
      <c r="AP162" s="40" t="s">
        <v>192</v>
      </c>
      <c r="AQ162" s="40" t="s">
        <v>192</v>
      </c>
      <c r="AR162" s="40" t="s">
        <v>8</v>
      </c>
      <c r="AS162" s="40" t="s">
        <v>10</v>
      </c>
      <c r="AT162" s="40" t="s">
        <v>142</v>
      </c>
      <c r="AU162" s="45" t="s">
        <v>143</v>
      </c>
      <c r="AV162" s="40" t="s">
        <v>10</v>
      </c>
      <c r="AW162" s="40" t="s">
        <v>142</v>
      </c>
      <c r="AX162" s="45" t="s">
        <v>143</v>
      </c>
      <c r="AY162" s="40" t="s">
        <v>9</v>
      </c>
    </row>
    <row r="163" spans="1:51" s="12" customFormat="1" ht="13.5" x14ac:dyDescent="0.15">
      <c r="A163" s="15" t="s">
        <v>204</v>
      </c>
      <c r="B163" s="26">
        <v>5</v>
      </c>
      <c r="C163" s="27">
        <f t="shared" si="33"/>
        <v>41484</v>
      </c>
      <c r="D163" s="40" t="s">
        <v>202</v>
      </c>
      <c r="E163" s="41">
        <f t="shared" si="10"/>
        <v>41484</v>
      </c>
      <c r="F163" s="40" t="s">
        <v>67</v>
      </c>
      <c r="G163" s="40" t="str">
        <f t="shared" si="34"/>
        <v>2013/06/01</v>
      </c>
      <c r="H163" s="40" t="str">
        <f t="shared" si="35"/>
        <v>2013/08/31</v>
      </c>
      <c r="I163" s="41">
        <f t="shared" si="36"/>
        <v>41429</v>
      </c>
      <c r="J163" s="40"/>
      <c r="K163" s="41">
        <f t="shared" si="50"/>
        <v>41521</v>
      </c>
      <c r="L163" s="40">
        <f t="shared" si="41"/>
        <v>562.5</v>
      </c>
      <c r="M163" s="42">
        <f t="shared" si="51"/>
        <v>4</v>
      </c>
      <c r="N163" s="43">
        <f t="shared" si="51"/>
        <v>0.8666666666666667</v>
      </c>
      <c r="O163" s="43">
        <f t="shared" si="51"/>
        <v>0.96296296296296291</v>
      </c>
      <c r="P163" s="43">
        <f t="shared" si="42"/>
        <v>0.53333333333333333</v>
      </c>
      <c r="Q163" s="43">
        <f t="shared" si="43"/>
        <v>0.61538461538461542</v>
      </c>
      <c r="R163" s="32">
        <f t="shared" si="30"/>
        <v>487.5</v>
      </c>
      <c r="S163" s="44">
        <f t="shared" si="38"/>
        <v>300</v>
      </c>
      <c r="T163" s="40">
        <f t="shared" si="52"/>
        <v>260</v>
      </c>
      <c r="U163" s="44">
        <f t="shared" si="53"/>
        <v>270</v>
      </c>
      <c r="V163" s="43">
        <f t="shared" si="44"/>
        <v>506.25</v>
      </c>
      <c r="W163" s="43">
        <f t="shared" si="45"/>
        <v>236.25</v>
      </c>
      <c r="X163" s="43">
        <f t="shared" si="46"/>
        <v>-18.75</v>
      </c>
      <c r="Y163" s="43">
        <f t="shared" si="47"/>
        <v>-40</v>
      </c>
      <c r="Z163" s="43">
        <f t="shared" si="48"/>
        <v>-30</v>
      </c>
      <c r="AA163" s="43">
        <f t="shared" si="31"/>
        <v>2863575</v>
      </c>
      <c r="AB163" s="43">
        <f t="shared" si="31"/>
        <v>1762200</v>
      </c>
      <c r="AC163" s="43">
        <f t="shared" si="31"/>
        <v>1527240</v>
      </c>
      <c r="AD163" s="43">
        <f t="shared" si="31"/>
        <v>1585980</v>
      </c>
      <c r="AE163" s="43">
        <f t="shared" si="31"/>
        <v>2973712.5</v>
      </c>
      <c r="AF163" s="43">
        <f t="shared" si="31"/>
        <v>1387732.5</v>
      </c>
      <c r="AG163" s="43">
        <f t="shared" si="31"/>
        <v>-110137.5</v>
      </c>
      <c r="AH163" s="43">
        <f t="shared" si="31"/>
        <v>-234960</v>
      </c>
      <c r="AI163" s="43">
        <f t="shared" si="31"/>
        <v>-176220</v>
      </c>
      <c r="AJ163" s="43">
        <f t="shared" si="32"/>
        <v>1585979</v>
      </c>
      <c r="AK163" s="43">
        <f t="shared" si="32"/>
        <v>2973711.5</v>
      </c>
      <c r="AL163" s="43">
        <f t="shared" si="32"/>
        <v>1387731.5</v>
      </c>
      <c r="AM163" s="43">
        <f t="shared" si="32"/>
        <v>-110138.5</v>
      </c>
      <c r="AN163" s="43">
        <f t="shared" si="49"/>
        <v>-176221</v>
      </c>
      <c r="AO163" s="40" t="s">
        <v>205</v>
      </c>
      <c r="AP163" s="40" t="s">
        <v>206</v>
      </c>
      <c r="AQ163" s="40" t="s">
        <v>206</v>
      </c>
      <c r="AR163" s="40" t="s">
        <v>8</v>
      </c>
      <c r="AS163" s="40" t="s">
        <v>10</v>
      </c>
      <c r="AT163" s="40" t="s">
        <v>142</v>
      </c>
      <c r="AU163" s="45" t="s">
        <v>143</v>
      </c>
      <c r="AV163" s="40" t="s">
        <v>10</v>
      </c>
      <c r="AW163" s="40" t="s">
        <v>142</v>
      </c>
      <c r="AX163" s="45" t="s">
        <v>143</v>
      </c>
      <c r="AY163" s="40" t="s">
        <v>9</v>
      </c>
    </row>
    <row r="164" spans="1:51" s="12" customFormat="1" ht="13.5" x14ac:dyDescent="0.15">
      <c r="A164" s="15" t="s">
        <v>204</v>
      </c>
      <c r="B164" s="26">
        <v>5</v>
      </c>
      <c r="C164" s="27">
        <f t="shared" si="33"/>
        <v>41491</v>
      </c>
      <c r="D164" s="40" t="s">
        <v>202</v>
      </c>
      <c r="E164" s="41">
        <f t="shared" si="10"/>
        <v>41491</v>
      </c>
      <c r="F164" s="40" t="s">
        <v>67</v>
      </c>
      <c r="G164" s="40" t="str">
        <f t="shared" si="34"/>
        <v>2013/06/01</v>
      </c>
      <c r="H164" s="40" t="str">
        <f t="shared" si="35"/>
        <v>2013/08/31</v>
      </c>
      <c r="I164" s="41">
        <f t="shared" si="36"/>
        <v>41429</v>
      </c>
      <c r="J164" s="40"/>
      <c r="K164" s="41">
        <f t="shared" si="50"/>
        <v>41521</v>
      </c>
      <c r="L164" s="40">
        <f t="shared" si="41"/>
        <v>562.5</v>
      </c>
      <c r="M164" s="42">
        <f t="shared" si="51"/>
        <v>4</v>
      </c>
      <c r="N164" s="43">
        <f t="shared" si="51"/>
        <v>0.8666666666666667</v>
      </c>
      <c r="O164" s="43">
        <f t="shared" si="51"/>
        <v>0.96296296296296291</v>
      </c>
      <c r="P164" s="43">
        <f t="shared" si="42"/>
        <v>0.6</v>
      </c>
      <c r="Q164" s="43">
        <f t="shared" si="43"/>
        <v>0.69230769230769229</v>
      </c>
      <c r="R164" s="32">
        <f t="shared" si="30"/>
        <v>487.5</v>
      </c>
      <c r="S164" s="44">
        <f t="shared" si="38"/>
        <v>337.5</v>
      </c>
      <c r="T164" s="40">
        <f t="shared" si="52"/>
        <v>292.5</v>
      </c>
      <c r="U164" s="44">
        <f t="shared" si="53"/>
        <v>303.75</v>
      </c>
      <c r="V164" s="43">
        <f t="shared" si="44"/>
        <v>506.25</v>
      </c>
      <c r="W164" s="43">
        <f t="shared" si="45"/>
        <v>202.5</v>
      </c>
      <c r="X164" s="43">
        <f t="shared" si="46"/>
        <v>-18.75</v>
      </c>
      <c r="Y164" s="43">
        <f t="shared" si="47"/>
        <v>-45</v>
      </c>
      <c r="Z164" s="43">
        <f t="shared" si="48"/>
        <v>-33.75</v>
      </c>
      <c r="AA164" s="43">
        <f t="shared" si="31"/>
        <v>2863575</v>
      </c>
      <c r="AB164" s="43">
        <f t="shared" si="31"/>
        <v>1982475</v>
      </c>
      <c r="AC164" s="43">
        <f t="shared" si="31"/>
        <v>1718145</v>
      </c>
      <c r="AD164" s="43">
        <f t="shared" si="31"/>
        <v>1784227.5</v>
      </c>
      <c r="AE164" s="43">
        <f t="shared" si="31"/>
        <v>2973712.5</v>
      </c>
      <c r="AF164" s="43">
        <f t="shared" si="31"/>
        <v>1189485</v>
      </c>
      <c r="AG164" s="43">
        <f t="shared" si="31"/>
        <v>-110137.5</v>
      </c>
      <c r="AH164" s="43">
        <f t="shared" si="31"/>
        <v>-264330</v>
      </c>
      <c r="AI164" s="43">
        <f t="shared" si="31"/>
        <v>-198247.5</v>
      </c>
      <c r="AJ164" s="43">
        <f t="shared" si="32"/>
        <v>1784226.5</v>
      </c>
      <c r="AK164" s="43">
        <f t="shared" si="32"/>
        <v>2973711.5</v>
      </c>
      <c r="AL164" s="43">
        <f t="shared" si="32"/>
        <v>1189484</v>
      </c>
      <c r="AM164" s="43">
        <f t="shared" si="32"/>
        <v>-110138.5</v>
      </c>
      <c r="AN164" s="43">
        <f t="shared" si="49"/>
        <v>-198248.5</v>
      </c>
      <c r="AO164" s="40" t="s">
        <v>205</v>
      </c>
      <c r="AP164" s="40" t="s">
        <v>206</v>
      </c>
      <c r="AQ164" s="40" t="s">
        <v>206</v>
      </c>
      <c r="AR164" s="40" t="s">
        <v>8</v>
      </c>
      <c r="AS164" s="40" t="s">
        <v>10</v>
      </c>
      <c r="AT164" s="40" t="s">
        <v>142</v>
      </c>
      <c r="AU164" s="45" t="s">
        <v>143</v>
      </c>
      <c r="AV164" s="40" t="s">
        <v>10</v>
      </c>
      <c r="AW164" s="40" t="s">
        <v>142</v>
      </c>
      <c r="AX164" s="45" t="s">
        <v>143</v>
      </c>
      <c r="AY164" s="40" t="s">
        <v>9</v>
      </c>
    </row>
    <row r="165" spans="1:51" s="12" customFormat="1" ht="13.5" x14ac:dyDescent="0.15">
      <c r="A165" s="15" t="s">
        <v>204</v>
      </c>
      <c r="B165" s="26">
        <v>5</v>
      </c>
      <c r="C165" s="27">
        <f t="shared" si="33"/>
        <v>41498</v>
      </c>
      <c r="D165" s="40" t="s">
        <v>202</v>
      </c>
      <c r="E165" s="41">
        <f t="shared" si="10"/>
        <v>41498</v>
      </c>
      <c r="F165" s="40" t="s">
        <v>67</v>
      </c>
      <c r="G165" s="40" t="str">
        <f t="shared" si="34"/>
        <v>2013/06/01</v>
      </c>
      <c r="H165" s="40" t="str">
        <f t="shared" si="35"/>
        <v>2013/08/31</v>
      </c>
      <c r="I165" s="41">
        <f t="shared" si="36"/>
        <v>41429</v>
      </c>
      <c r="J165" s="40"/>
      <c r="K165" s="41">
        <f t="shared" si="50"/>
        <v>41521</v>
      </c>
      <c r="L165" s="40">
        <f t="shared" si="41"/>
        <v>562.5</v>
      </c>
      <c r="M165" s="42">
        <f t="shared" si="51"/>
        <v>4</v>
      </c>
      <c r="N165" s="43">
        <f t="shared" si="51"/>
        <v>0.8666666666666667</v>
      </c>
      <c r="O165" s="43">
        <f t="shared" si="51"/>
        <v>0.96296296296296291</v>
      </c>
      <c r="P165" s="43">
        <f t="shared" si="42"/>
        <v>0.66666666666666663</v>
      </c>
      <c r="Q165" s="43">
        <f t="shared" si="43"/>
        <v>0.76923076923076927</v>
      </c>
      <c r="R165" s="32">
        <f t="shared" si="30"/>
        <v>487.5</v>
      </c>
      <c r="S165" s="44">
        <f t="shared" si="38"/>
        <v>375</v>
      </c>
      <c r="T165" s="40">
        <f t="shared" si="52"/>
        <v>325</v>
      </c>
      <c r="U165" s="44">
        <f t="shared" si="53"/>
        <v>337.5</v>
      </c>
      <c r="V165" s="43">
        <f t="shared" si="44"/>
        <v>506.25</v>
      </c>
      <c r="W165" s="43">
        <f t="shared" si="45"/>
        <v>168.75</v>
      </c>
      <c r="X165" s="43">
        <f t="shared" si="46"/>
        <v>-18.75</v>
      </c>
      <c r="Y165" s="43">
        <f t="shared" si="47"/>
        <v>-50</v>
      </c>
      <c r="Z165" s="43">
        <f t="shared" si="48"/>
        <v>-37.5</v>
      </c>
      <c r="AA165" s="43">
        <f t="shared" si="31"/>
        <v>2863575</v>
      </c>
      <c r="AB165" s="43">
        <f t="shared" si="31"/>
        <v>2202750</v>
      </c>
      <c r="AC165" s="43">
        <f t="shared" si="31"/>
        <v>1909050</v>
      </c>
      <c r="AD165" s="43">
        <f t="shared" si="31"/>
        <v>1982475</v>
      </c>
      <c r="AE165" s="43">
        <f t="shared" si="31"/>
        <v>2973712.5</v>
      </c>
      <c r="AF165" s="43">
        <f t="shared" si="31"/>
        <v>991237.5</v>
      </c>
      <c r="AG165" s="43">
        <f t="shared" si="31"/>
        <v>-110137.5</v>
      </c>
      <c r="AH165" s="43">
        <f t="shared" si="31"/>
        <v>-293700</v>
      </c>
      <c r="AI165" s="43">
        <f t="shared" si="31"/>
        <v>-220275</v>
      </c>
      <c r="AJ165" s="43">
        <f t="shared" si="32"/>
        <v>1982474</v>
      </c>
      <c r="AK165" s="43">
        <f t="shared" si="32"/>
        <v>2973711.5</v>
      </c>
      <c r="AL165" s="43">
        <f t="shared" si="32"/>
        <v>991236.5</v>
      </c>
      <c r="AM165" s="43">
        <f t="shared" si="32"/>
        <v>-110138.5</v>
      </c>
      <c r="AN165" s="43">
        <f t="shared" si="49"/>
        <v>-220276</v>
      </c>
      <c r="AO165" s="40" t="s">
        <v>205</v>
      </c>
      <c r="AP165" s="40" t="s">
        <v>206</v>
      </c>
      <c r="AQ165" s="40" t="s">
        <v>206</v>
      </c>
      <c r="AR165" s="40" t="s">
        <v>8</v>
      </c>
      <c r="AS165" s="40" t="s">
        <v>10</v>
      </c>
      <c r="AT165" s="40" t="s">
        <v>142</v>
      </c>
      <c r="AU165" s="45" t="s">
        <v>143</v>
      </c>
      <c r="AV165" s="40" t="s">
        <v>10</v>
      </c>
      <c r="AW165" s="40" t="s">
        <v>142</v>
      </c>
      <c r="AX165" s="45" t="s">
        <v>143</v>
      </c>
      <c r="AY165" s="40" t="s">
        <v>9</v>
      </c>
    </row>
    <row r="166" spans="1:51" s="12" customFormat="1" ht="13.5" x14ac:dyDescent="0.15">
      <c r="A166" s="15" t="s">
        <v>204</v>
      </c>
      <c r="B166" s="26">
        <v>5</v>
      </c>
      <c r="C166" s="27">
        <f t="shared" si="33"/>
        <v>41505</v>
      </c>
      <c r="D166" s="40" t="s">
        <v>202</v>
      </c>
      <c r="E166" s="41">
        <f t="shared" si="10"/>
        <v>41505</v>
      </c>
      <c r="F166" s="40" t="s">
        <v>67</v>
      </c>
      <c r="G166" s="40" t="str">
        <f t="shared" si="34"/>
        <v>2013/06/01</v>
      </c>
      <c r="H166" s="40" t="str">
        <f t="shared" si="35"/>
        <v>2013/08/31</v>
      </c>
      <c r="I166" s="41">
        <f t="shared" si="36"/>
        <v>41429</v>
      </c>
      <c r="J166" s="40"/>
      <c r="K166" s="41">
        <f t="shared" si="50"/>
        <v>41521</v>
      </c>
      <c r="L166" s="40">
        <f t="shared" si="41"/>
        <v>562.5</v>
      </c>
      <c r="M166" s="42">
        <f t="shared" si="51"/>
        <v>4</v>
      </c>
      <c r="N166" s="43">
        <f t="shared" si="51"/>
        <v>0.8666666666666667</v>
      </c>
      <c r="O166" s="43">
        <f t="shared" si="51"/>
        <v>0.96296296296296291</v>
      </c>
      <c r="P166" s="43">
        <f t="shared" si="42"/>
        <v>0.73333333333333328</v>
      </c>
      <c r="Q166" s="43">
        <f t="shared" si="43"/>
        <v>0.84615384615384615</v>
      </c>
      <c r="R166" s="32">
        <f t="shared" si="30"/>
        <v>487.5</v>
      </c>
      <c r="S166" s="44">
        <f t="shared" si="38"/>
        <v>412.5</v>
      </c>
      <c r="T166" s="40">
        <f t="shared" si="52"/>
        <v>357.5</v>
      </c>
      <c r="U166" s="44">
        <f t="shared" si="53"/>
        <v>371.25</v>
      </c>
      <c r="V166" s="43">
        <f t="shared" si="44"/>
        <v>506.25</v>
      </c>
      <c r="W166" s="43">
        <f t="shared" si="45"/>
        <v>135</v>
      </c>
      <c r="X166" s="43">
        <f t="shared" si="46"/>
        <v>-18.75</v>
      </c>
      <c r="Y166" s="43">
        <f t="shared" si="47"/>
        <v>-55</v>
      </c>
      <c r="Z166" s="43">
        <f t="shared" si="48"/>
        <v>-41.25</v>
      </c>
      <c r="AA166" s="43">
        <f t="shared" si="31"/>
        <v>2863575</v>
      </c>
      <c r="AB166" s="43">
        <f t="shared" si="31"/>
        <v>2423025</v>
      </c>
      <c r="AC166" s="43">
        <f t="shared" si="31"/>
        <v>2099955</v>
      </c>
      <c r="AD166" s="43">
        <f t="shared" si="31"/>
        <v>2180722.5</v>
      </c>
      <c r="AE166" s="43">
        <f t="shared" si="31"/>
        <v>2973712.5</v>
      </c>
      <c r="AF166" s="43">
        <f t="shared" si="31"/>
        <v>792990</v>
      </c>
      <c r="AG166" s="43">
        <f t="shared" si="31"/>
        <v>-110137.5</v>
      </c>
      <c r="AH166" s="43">
        <f t="shared" si="31"/>
        <v>-323070</v>
      </c>
      <c r="AI166" s="43">
        <f t="shared" si="31"/>
        <v>-242302.5</v>
      </c>
      <c r="AJ166" s="43">
        <f t="shared" si="32"/>
        <v>2180721.5</v>
      </c>
      <c r="AK166" s="43">
        <f t="shared" si="32"/>
        <v>2973711.5</v>
      </c>
      <c r="AL166" s="43">
        <f t="shared" si="32"/>
        <v>792989</v>
      </c>
      <c r="AM166" s="43">
        <f t="shared" si="32"/>
        <v>-110138.5</v>
      </c>
      <c r="AN166" s="43">
        <f t="shared" si="49"/>
        <v>-242303.5</v>
      </c>
      <c r="AO166" s="40" t="s">
        <v>205</v>
      </c>
      <c r="AP166" s="40" t="s">
        <v>206</v>
      </c>
      <c r="AQ166" s="40" t="s">
        <v>206</v>
      </c>
      <c r="AR166" s="40" t="s">
        <v>8</v>
      </c>
      <c r="AS166" s="40" t="s">
        <v>10</v>
      </c>
      <c r="AT166" s="40" t="s">
        <v>142</v>
      </c>
      <c r="AU166" s="45" t="s">
        <v>143</v>
      </c>
      <c r="AV166" s="40" t="s">
        <v>10</v>
      </c>
      <c r="AW166" s="40" t="s">
        <v>142</v>
      </c>
      <c r="AX166" s="45" t="s">
        <v>143</v>
      </c>
      <c r="AY166" s="40" t="s">
        <v>9</v>
      </c>
    </row>
    <row r="167" spans="1:51" s="12" customFormat="1" ht="13.5" x14ac:dyDescent="0.15">
      <c r="A167" s="15" t="s">
        <v>204</v>
      </c>
      <c r="B167" s="26">
        <v>5</v>
      </c>
      <c r="C167" s="27">
        <f>E167</f>
        <v>41512</v>
      </c>
      <c r="D167" s="40" t="s">
        <v>202</v>
      </c>
      <c r="E167" s="41">
        <f t="shared" si="10"/>
        <v>41512</v>
      </c>
      <c r="F167" s="40" t="s">
        <v>67</v>
      </c>
      <c r="G167" s="40" t="str">
        <f t="shared" si="34"/>
        <v>2013/06/01</v>
      </c>
      <c r="H167" s="40" t="str">
        <f t="shared" si="35"/>
        <v>2013/08/31</v>
      </c>
      <c r="I167" s="41">
        <f t="shared" si="36"/>
        <v>41429</v>
      </c>
      <c r="J167" s="40"/>
      <c r="K167" s="41">
        <f t="shared" si="50"/>
        <v>41521</v>
      </c>
      <c r="L167" s="40">
        <f>R167/N167</f>
        <v>562.5</v>
      </c>
      <c r="M167" s="42">
        <f t="shared" si="51"/>
        <v>4</v>
      </c>
      <c r="N167" s="43">
        <f t="shared" si="51"/>
        <v>0.8666666666666667</v>
      </c>
      <c r="O167" s="43">
        <f t="shared" si="51"/>
        <v>0.96296296296296291</v>
      </c>
      <c r="P167" s="43">
        <f>T167/R167</f>
        <v>0.8</v>
      </c>
      <c r="Q167" s="43">
        <f>S167/R167</f>
        <v>0.92307692307692313</v>
      </c>
      <c r="R167" s="32">
        <f t="shared" si="30"/>
        <v>487.5</v>
      </c>
      <c r="S167" s="44">
        <f t="shared" si="38"/>
        <v>450</v>
      </c>
      <c r="T167" s="40">
        <f t="shared" si="52"/>
        <v>390</v>
      </c>
      <c r="U167" s="44">
        <f t="shared" si="53"/>
        <v>405</v>
      </c>
      <c r="V167" s="43">
        <f>U167+W167</f>
        <v>506.25</v>
      </c>
      <c r="W167" s="43">
        <f>(R167-T167)/O167</f>
        <v>101.25</v>
      </c>
      <c r="X167" s="43">
        <f>R167-V167</f>
        <v>-18.75</v>
      </c>
      <c r="Y167" s="43">
        <f>T167-S167</f>
        <v>-60</v>
      </c>
      <c r="Z167" s="43">
        <f>U167-S167</f>
        <v>-45</v>
      </c>
      <c r="AA167" s="43">
        <f t="shared" si="31"/>
        <v>2863575</v>
      </c>
      <c r="AB167" s="43">
        <f t="shared" si="31"/>
        <v>2643300</v>
      </c>
      <c r="AC167" s="43">
        <f t="shared" si="31"/>
        <v>2290860</v>
      </c>
      <c r="AD167" s="43">
        <f t="shared" si="31"/>
        <v>2378970</v>
      </c>
      <c r="AE167" s="43">
        <f t="shared" si="31"/>
        <v>2973712.5</v>
      </c>
      <c r="AF167" s="43">
        <f t="shared" si="31"/>
        <v>594742.5</v>
      </c>
      <c r="AG167" s="43">
        <f t="shared" si="31"/>
        <v>-110137.5</v>
      </c>
      <c r="AH167" s="43">
        <f t="shared" si="31"/>
        <v>-352440</v>
      </c>
      <c r="AI167" s="43">
        <f t="shared" si="31"/>
        <v>-264330</v>
      </c>
      <c r="AJ167" s="43">
        <f t="shared" si="32"/>
        <v>2378969</v>
      </c>
      <c r="AK167" s="43">
        <f t="shared" si="32"/>
        <v>2973711.5</v>
      </c>
      <c r="AL167" s="43">
        <f t="shared" si="32"/>
        <v>594741.5</v>
      </c>
      <c r="AM167" s="43">
        <f t="shared" si="32"/>
        <v>-110138.5</v>
      </c>
      <c r="AN167" s="43">
        <f>AI167-1</f>
        <v>-264331</v>
      </c>
      <c r="AO167" s="40" t="s">
        <v>196</v>
      </c>
      <c r="AP167" s="40" t="s">
        <v>191</v>
      </c>
      <c r="AQ167" s="40" t="s">
        <v>191</v>
      </c>
      <c r="AR167" s="40" t="s">
        <v>8</v>
      </c>
      <c r="AS167" s="40" t="s">
        <v>10</v>
      </c>
      <c r="AT167" s="40" t="s">
        <v>142</v>
      </c>
      <c r="AU167" s="45" t="s">
        <v>143</v>
      </c>
      <c r="AV167" s="40" t="s">
        <v>10</v>
      </c>
      <c r="AW167" s="40" t="s">
        <v>142</v>
      </c>
      <c r="AX167" s="45" t="s">
        <v>143</v>
      </c>
      <c r="AY167" s="40" t="s">
        <v>9</v>
      </c>
    </row>
    <row r="168" spans="1:51" s="12" customFormat="1" ht="13.5" x14ac:dyDescent="0.15">
      <c r="A168" s="15" t="s">
        <v>204</v>
      </c>
      <c r="B168" s="26">
        <v>5</v>
      </c>
      <c r="C168" s="27">
        <f>E168</f>
        <v>41519</v>
      </c>
      <c r="D168" s="40" t="s">
        <v>202</v>
      </c>
      <c r="E168" s="41">
        <f>E167+7</f>
        <v>41519</v>
      </c>
      <c r="F168" s="40" t="s">
        <v>67</v>
      </c>
      <c r="G168" s="40" t="str">
        <f t="shared" si="34"/>
        <v>2013/06/01</v>
      </c>
      <c r="H168" s="40" t="str">
        <f t="shared" si="35"/>
        <v>2013/08/31</v>
      </c>
      <c r="I168" s="41">
        <f t="shared" si="36"/>
        <v>41429</v>
      </c>
      <c r="J168" s="40"/>
      <c r="K168" s="41">
        <f t="shared" si="50"/>
        <v>41521</v>
      </c>
      <c r="L168" s="40">
        <f>R168/N168</f>
        <v>562.5</v>
      </c>
      <c r="M168" s="42">
        <f t="shared" si="51"/>
        <v>4</v>
      </c>
      <c r="N168" s="43">
        <f t="shared" si="51"/>
        <v>0.8666666666666667</v>
      </c>
      <c r="O168" s="43">
        <f t="shared" si="51"/>
        <v>0.96296296296296291</v>
      </c>
      <c r="P168" s="43">
        <f>T168/R168</f>
        <v>0.8666666666666667</v>
      </c>
      <c r="Q168" s="43">
        <f>S168/R168</f>
        <v>1</v>
      </c>
      <c r="R168" s="32">
        <f t="shared" si="30"/>
        <v>487.5</v>
      </c>
      <c r="S168" s="44">
        <f t="shared" si="38"/>
        <v>487.5</v>
      </c>
      <c r="T168" s="40">
        <f>(S168-S167)*N168/B168*5+T167</f>
        <v>422.5</v>
      </c>
      <c r="U168" s="44">
        <f t="shared" si="53"/>
        <v>438.75</v>
      </c>
      <c r="V168" s="43">
        <f>U168+W168</f>
        <v>506.25</v>
      </c>
      <c r="W168" s="43">
        <f>(R168-T168)/O168</f>
        <v>67.5</v>
      </c>
      <c r="X168" s="43">
        <f>R168-V168</f>
        <v>-18.75</v>
      </c>
      <c r="Y168" s="43">
        <f>T168-S168</f>
        <v>-65</v>
      </c>
      <c r="Z168" s="43">
        <f>U168-S168</f>
        <v>-48.75</v>
      </c>
      <c r="AA168" s="43">
        <f t="shared" si="31"/>
        <v>2863575</v>
      </c>
      <c r="AB168" s="43">
        <f t="shared" si="31"/>
        <v>2863575</v>
      </c>
      <c r="AC168" s="43">
        <f t="shared" si="31"/>
        <v>2481765</v>
      </c>
      <c r="AD168" s="43">
        <f t="shared" si="31"/>
        <v>2577217.5</v>
      </c>
      <c r="AE168" s="43">
        <f t="shared" si="31"/>
        <v>2973712.5</v>
      </c>
      <c r="AF168" s="43">
        <f t="shared" si="31"/>
        <v>396495</v>
      </c>
      <c r="AG168" s="43">
        <f t="shared" si="31"/>
        <v>-110137.5</v>
      </c>
      <c r="AH168" s="43">
        <f t="shared" si="31"/>
        <v>-381810</v>
      </c>
      <c r="AI168" s="43">
        <f t="shared" si="31"/>
        <v>-286357.5</v>
      </c>
      <c r="AJ168" s="43">
        <f t="shared" si="32"/>
        <v>2577216.5</v>
      </c>
      <c r="AK168" s="43">
        <f t="shared" si="32"/>
        <v>2973711.5</v>
      </c>
      <c r="AL168" s="43">
        <f t="shared" si="32"/>
        <v>396494</v>
      </c>
      <c r="AM168" s="43">
        <f t="shared" si="32"/>
        <v>-110138.5</v>
      </c>
      <c r="AN168" s="43">
        <f>AI168-1</f>
        <v>-286358.5</v>
      </c>
      <c r="AO168" s="40" t="s">
        <v>196</v>
      </c>
      <c r="AP168" s="40" t="s">
        <v>191</v>
      </c>
      <c r="AQ168" s="40" t="s">
        <v>191</v>
      </c>
      <c r="AR168" s="40" t="s">
        <v>8</v>
      </c>
      <c r="AS168" s="40" t="s">
        <v>10</v>
      </c>
      <c r="AT168" s="40" t="s">
        <v>142</v>
      </c>
      <c r="AU168" s="45" t="s">
        <v>143</v>
      </c>
      <c r="AV168" s="40" t="s">
        <v>10</v>
      </c>
      <c r="AW168" s="40" t="s">
        <v>142</v>
      </c>
      <c r="AX168" s="45" t="s">
        <v>143</v>
      </c>
      <c r="AY168" s="40" t="s">
        <v>9</v>
      </c>
    </row>
    <row r="169" spans="1:51" s="12" customFormat="1" ht="13.5" x14ac:dyDescent="0.15">
      <c r="A169" s="15" t="s">
        <v>204</v>
      </c>
      <c r="B169" s="26">
        <v>5</v>
      </c>
      <c r="C169" s="27">
        <f>E169</f>
        <v>41526</v>
      </c>
      <c r="D169" s="46" t="s">
        <v>202</v>
      </c>
      <c r="E169" s="47">
        <f t="shared" si="10"/>
        <v>41526</v>
      </c>
      <c r="F169" s="46" t="s">
        <v>67</v>
      </c>
      <c r="G169" s="46" t="str">
        <f t="shared" si="34"/>
        <v>2013/06/01</v>
      </c>
      <c r="H169" s="46" t="str">
        <f t="shared" si="35"/>
        <v>2013/08/31</v>
      </c>
      <c r="I169" s="47">
        <f t="shared" si="36"/>
        <v>41429</v>
      </c>
      <c r="J169" s="46"/>
      <c r="K169" s="47">
        <f t="shared" si="50"/>
        <v>41521</v>
      </c>
      <c r="L169" s="46">
        <f>R169/N169</f>
        <v>562.5</v>
      </c>
      <c r="M169" s="48">
        <f>K169-H169</f>
        <v>4</v>
      </c>
      <c r="N169" s="49">
        <f>N168</f>
        <v>0.8666666666666667</v>
      </c>
      <c r="O169" s="49">
        <f>O168</f>
        <v>0.96296296296296291</v>
      </c>
      <c r="P169" s="49">
        <f>T169/R169</f>
        <v>0.93333333333333335</v>
      </c>
      <c r="Q169" s="49">
        <f>S169/R169</f>
        <v>1</v>
      </c>
      <c r="R169" s="32">
        <f t="shared" si="30"/>
        <v>487.5</v>
      </c>
      <c r="S169" s="50">
        <v>487.5</v>
      </c>
      <c r="T169" s="40">
        <f>(T168-T167)/B168*5+T168</f>
        <v>455</v>
      </c>
      <c r="U169" s="50">
        <f t="shared" si="53"/>
        <v>472.5</v>
      </c>
      <c r="V169" s="49">
        <f>U169+W169</f>
        <v>506.25</v>
      </c>
      <c r="W169" s="49">
        <f>(R169-T169)/O169</f>
        <v>33.75</v>
      </c>
      <c r="X169" s="49">
        <f>R169-V169</f>
        <v>-18.75</v>
      </c>
      <c r="Y169" s="49">
        <f>T169-S169</f>
        <v>-32.5</v>
      </c>
      <c r="Z169" s="49">
        <f>U169-S169</f>
        <v>-15</v>
      </c>
      <c r="AA169" s="49">
        <f t="shared" si="31"/>
        <v>2863575</v>
      </c>
      <c r="AB169" s="49">
        <f t="shared" si="31"/>
        <v>2863575</v>
      </c>
      <c r="AC169" s="49">
        <f t="shared" si="31"/>
        <v>2672670</v>
      </c>
      <c r="AD169" s="49">
        <f t="shared" si="31"/>
        <v>2775465</v>
      </c>
      <c r="AE169" s="49">
        <f t="shared" si="31"/>
        <v>2973712.5</v>
      </c>
      <c r="AF169" s="49">
        <f t="shared" si="31"/>
        <v>198247.5</v>
      </c>
      <c r="AG169" s="49">
        <f t="shared" si="31"/>
        <v>-110137.5</v>
      </c>
      <c r="AH169" s="49">
        <f t="shared" si="31"/>
        <v>-190905</v>
      </c>
      <c r="AI169" s="49">
        <f t="shared" si="31"/>
        <v>-88110</v>
      </c>
      <c r="AJ169" s="49">
        <f t="shared" si="32"/>
        <v>2775464</v>
      </c>
      <c r="AK169" s="49">
        <f t="shared" si="32"/>
        <v>2973711.5</v>
      </c>
      <c r="AL169" s="49">
        <f t="shared" si="32"/>
        <v>198246.5</v>
      </c>
      <c r="AM169" s="49">
        <f t="shared" si="32"/>
        <v>-110138.5</v>
      </c>
      <c r="AN169" s="49">
        <f>AI169-1</f>
        <v>-88111</v>
      </c>
      <c r="AO169" s="46" t="s">
        <v>207</v>
      </c>
      <c r="AP169" s="46" t="s">
        <v>207</v>
      </c>
      <c r="AQ169" s="46" t="s">
        <v>208</v>
      </c>
      <c r="AR169" s="46" t="s">
        <v>8</v>
      </c>
      <c r="AS169" s="46" t="s">
        <v>10</v>
      </c>
      <c r="AT169" s="46" t="s">
        <v>142</v>
      </c>
      <c r="AU169" s="51" t="s">
        <v>143</v>
      </c>
      <c r="AV169" s="46" t="s">
        <v>10</v>
      </c>
      <c r="AW169" s="46" t="s">
        <v>142</v>
      </c>
      <c r="AX169" s="51" t="s">
        <v>143</v>
      </c>
      <c r="AY169" s="46" t="s">
        <v>9</v>
      </c>
    </row>
    <row r="170" spans="1:51" s="12" customFormat="1" ht="13.5" x14ac:dyDescent="0.15">
      <c r="A170" s="15" t="s">
        <v>204</v>
      </c>
      <c r="B170" s="26">
        <v>4</v>
      </c>
      <c r="C170" s="27">
        <f>E170</f>
        <v>41533</v>
      </c>
      <c r="D170" s="77" t="s">
        <v>202</v>
      </c>
      <c r="E170" s="78">
        <f t="shared" si="10"/>
        <v>41533</v>
      </c>
      <c r="F170" s="77" t="s">
        <v>67</v>
      </c>
      <c r="G170" s="77" t="str">
        <f t="shared" si="34"/>
        <v>2013/06/01</v>
      </c>
      <c r="H170" s="77" t="str">
        <f t="shared" si="35"/>
        <v>2013/08/31</v>
      </c>
      <c r="I170" s="78">
        <f t="shared" si="36"/>
        <v>41429</v>
      </c>
      <c r="J170" s="77"/>
      <c r="K170" s="78">
        <f t="shared" si="50"/>
        <v>41521</v>
      </c>
      <c r="L170" s="77">
        <f>R170/N170</f>
        <v>562.5</v>
      </c>
      <c r="M170" s="79">
        <f>K170-H170</f>
        <v>4</v>
      </c>
      <c r="N170" s="80">
        <f>N169</f>
        <v>0.8666666666666667</v>
      </c>
      <c r="O170" s="80">
        <f>O169</f>
        <v>0.96296296296296291</v>
      </c>
      <c r="P170" s="80">
        <f>T170/R170</f>
        <v>1</v>
      </c>
      <c r="Q170" s="80">
        <f>S170/R170</f>
        <v>1</v>
      </c>
      <c r="R170" s="32">
        <f t="shared" si="30"/>
        <v>487.5</v>
      </c>
      <c r="S170" s="81">
        <v>487.5</v>
      </c>
      <c r="T170" s="40">
        <f>(T169-T168)/B169*5+T169</f>
        <v>487.5</v>
      </c>
      <c r="U170" s="81">
        <f t="shared" si="53"/>
        <v>506.25</v>
      </c>
      <c r="V170" s="80">
        <f>U170+W170</f>
        <v>506.25</v>
      </c>
      <c r="W170" s="80">
        <f>(R170-T170)/O170</f>
        <v>0</v>
      </c>
      <c r="X170" s="80">
        <f>R170-V170</f>
        <v>-18.75</v>
      </c>
      <c r="Y170" s="80">
        <f>T170-S170</f>
        <v>0</v>
      </c>
      <c r="Z170" s="80">
        <f>U170-S170</f>
        <v>18.75</v>
      </c>
      <c r="AA170" s="80">
        <f t="shared" si="31"/>
        <v>2863575</v>
      </c>
      <c r="AB170" s="80">
        <f t="shared" si="31"/>
        <v>2863575</v>
      </c>
      <c r="AC170" s="80">
        <f t="shared" si="31"/>
        <v>2863575</v>
      </c>
      <c r="AD170" s="80">
        <f t="shared" si="31"/>
        <v>2973712.5</v>
      </c>
      <c r="AE170" s="80">
        <f t="shared" si="31"/>
        <v>2973712.5</v>
      </c>
      <c r="AF170" s="80">
        <f t="shared" si="31"/>
        <v>0</v>
      </c>
      <c r="AG170" s="80">
        <f t="shared" si="31"/>
        <v>-110137.5</v>
      </c>
      <c r="AH170" s="80">
        <f t="shared" si="31"/>
        <v>0</v>
      </c>
      <c r="AI170" s="80">
        <f t="shared" si="31"/>
        <v>110137.5</v>
      </c>
      <c r="AJ170" s="80">
        <f t="shared" si="32"/>
        <v>2973711.5</v>
      </c>
      <c r="AK170" s="80">
        <f t="shared" si="32"/>
        <v>2973711.5</v>
      </c>
      <c r="AL170" s="80">
        <f t="shared" si="32"/>
        <v>-1</v>
      </c>
      <c r="AM170" s="80">
        <f t="shared" si="32"/>
        <v>-110138.5</v>
      </c>
      <c r="AN170" s="80">
        <f>AI170-1</f>
        <v>110136.5</v>
      </c>
      <c r="AO170" s="77" t="s">
        <v>209</v>
      </c>
      <c r="AP170" s="77" t="s">
        <v>209</v>
      </c>
      <c r="AQ170" s="77" t="s">
        <v>210</v>
      </c>
      <c r="AR170" s="77" t="s">
        <v>8</v>
      </c>
      <c r="AS170" s="77" t="s">
        <v>10</v>
      </c>
      <c r="AT170" s="77" t="s">
        <v>142</v>
      </c>
      <c r="AU170" s="82" t="s">
        <v>143</v>
      </c>
      <c r="AV170" s="77" t="s">
        <v>10</v>
      </c>
      <c r="AW170" s="77" t="s">
        <v>142</v>
      </c>
      <c r="AX170" s="82" t="s">
        <v>143</v>
      </c>
      <c r="AY170" s="77" t="s">
        <v>9</v>
      </c>
    </row>
    <row r="171" spans="1:51" s="12" customFormat="1" ht="13.5" x14ac:dyDescent="0.15">
      <c r="A171" s="15"/>
      <c r="B171" s="26"/>
      <c r="C171" s="27"/>
      <c r="D171" s="83"/>
      <c r="E171" s="84"/>
      <c r="F171" s="83"/>
      <c r="G171" s="83"/>
      <c r="H171" s="83"/>
      <c r="I171" s="84"/>
      <c r="J171" s="83"/>
      <c r="K171" s="84"/>
      <c r="L171" s="83"/>
      <c r="M171" s="85"/>
      <c r="N171" s="86"/>
      <c r="O171" s="86"/>
      <c r="P171" s="86"/>
      <c r="Q171" s="86"/>
      <c r="R171" s="87"/>
      <c r="S171" s="87"/>
      <c r="T171" s="83"/>
      <c r="U171" s="87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3"/>
      <c r="AP171" s="83"/>
      <c r="AQ171" s="83"/>
      <c r="AR171" s="83"/>
      <c r="AS171" s="83"/>
      <c r="AT171" s="83"/>
      <c r="AU171" s="88"/>
      <c r="AV171" s="83"/>
      <c r="AW171" s="83"/>
      <c r="AX171" s="88"/>
      <c r="AY171" s="83"/>
    </row>
    <row r="172" spans="1:51" s="12" customFormat="1" ht="13.5" x14ac:dyDescent="0.15">
      <c r="A172" s="15"/>
      <c r="B172" s="26"/>
      <c r="C172" s="27"/>
      <c r="D172" s="83"/>
      <c r="E172" s="84"/>
      <c r="F172" s="83"/>
      <c r="G172" s="83"/>
      <c r="H172" s="83"/>
      <c r="I172" s="84"/>
      <c r="J172" s="83"/>
      <c r="K172" s="84"/>
      <c r="L172" s="83"/>
      <c r="M172" s="85"/>
      <c r="N172" s="86"/>
      <c r="O172" s="86"/>
      <c r="P172" s="86"/>
      <c r="Q172" s="86"/>
      <c r="R172" s="87"/>
      <c r="S172" s="87"/>
      <c r="T172" s="83"/>
      <c r="U172" s="87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3"/>
      <c r="AP172" s="83"/>
      <c r="AQ172" s="83"/>
      <c r="AR172" s="83"/>
      <c r="AS172" s="83"/>
      <c r="AT172" s="83"/>
      <c r="AU172" s="88"/>
      <c r="AV172" s="83"/>
      <c r="AW172" s="83"/>
      <c r="AX172" s="88"/>
      <c r="AY172" s="83"/>
    </row>
    <row r="173" spans="1:51" s="12" customFormat="1" ht="28.5" x14ac:dyDescent="0.15">
      <c r="A173" s="15"/>
      <c r="B173" s="26"/>
      <c r="C173" s="27"/>
      <c r="D173" s="104" t="s">
        <v>226</v>
      </c>
      <c r="E173" s="84"/>
      <c r="F173" s="83"/>
      <c r="G173" s="83"/>
      <c r="H173" s="83"/>
      <c r="I173" s="84"/>
      <c r="J173" s="83"/>
      <c r="K173" s="84"/>
      <c r="L173" s="83"/>
      <c r="M173" s="85"/>
      <c r="N173" s="86"/>
      <c r="O173" s="86"/>
      <c r="P173" s="86"/>
      <c r="Q173" s="86"/>
      <c r="R173" s="87"/>
      <c r="S173" s="87"/>
      <c r="T173" s="83"/>
      <c r="U173" s="87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3"/>
      <c r="AP173" s="83"/>
      <c r="AQ173" s="83"/>
      <c r="AR173" s="83"/>
      <c r="AS173" s="83"/>
      <c r="AT173" s="83"/>
      <c r="AU173" s="88"/>
      <c r="AV173" s="83"/>
      <c r="AW173" s="83"/>
      <c r="AX173" s="88"/>
      <c r="AY173" s="83"/>
    </row>
    <row r="174" spans="1:51" s="12" customFormat="1" ht="13.5" x14ac:dyDescent="0.15">
      <c r="A174" s="15"/>
      <c r="B174" s="26"/>
      <c r="C174" s="27"/>
      <c r="D174" s="83"/>
      <c r="E174" s="84"/>
      <c r="F174" s="83"/>
      <c r="G174" s="83"/>
      <c r="H174" s="83"/>
      <c r="I174" s="84"/>
      <c r="J174" s="83"/>
      <c r="K174" s="84"/>
      <c r="L174" s="83"/>
      <c r="M174" s="85"/>
      <c r="N174" s="86"/>
      <c r="O174" s="86"/>
      <c r="P174" s="86"/>
      <c r="Q174" s="86"/>
      <c r="R174" s="87"/>
      <c r="S174" s="87"/>
      <c r="T174" s="83"/>
      <c r="U174" s="87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3"/>
      <c r="AP174" s="83"/>
      <c r="AQ174" s="83"/>
      <c r="AR174" s="83"/>
      <c r="AS174" s="83"/>
      <c r="AT174" s="83"/>
      <c r="AU174" s="88"/>
      <c r="AV174" s="83"/>
      <c r="AW174" s="83"/>
      <c r="AX174" s="88"/>
      <c r="AY174" s="83"/>
    </row>
    <row r="175" spans="1:51" s="12" customFormat="1" ht="13.5" x14ac:dyDescent="0.15">
      <c r="A175" s="15"/>
      <c r="B175" s="26"/>
      <c r="C175" s="27"/>
      <c r="D175" s="83"/>
      <c r="E175" s="84"/>
      <c r="F175" s="83"/>
      <c r="G175" s="83"/>
      <c r="H175" s="83"/>
      <c r="I175" s="84"/>
      <c r="J175" s="83"/>
      <c r="K175" s="84"/>
      <c r="L175" s="83"/>
      <c r="M175" s="85"/>
      <c r="N175" s="86"/>
      <c r="O175" s="86"/>
      <c r="P175" s="86"/>
      <c r="Q175" s="86"/>
      <c r="R175" s="87"/>
      <c r="S175" s="87"/>
      <c r="T175" s="83"/>
      <c r="U175" s="87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3"/>
      <c r="AP175" s="83"/>
      <c r="AQ175" s="83"/>
      <c r="AR175" s="83"/>
      <c r="AS175" s="83"/>
      <c r="AT175" s="83"/>
      <c r="AU175" s="88"/>
      <c r="AV175" s="83"/>
      <c r="AW175" s="83"/>
      <c r="AX175" s="88"/>
      <c r="AY175" s="83"/>
    </row>
    <row r="176" spans="1:51" s="12" customFormat="1" ht="13.5" x14ac:dyDescent="0.15">
      <c r="A176" s="15"/>
      <c r="B176" s="26"/>
      <c r="C176" s="27"/>
      <c r="D176" s="83"/>
      <c r="E176" s="84"/>
      <c r="F176" s="83"/>
      <c r="G176" s="83"/>
      <c r="H176" s="83"/>
      <c r="I176" s="84"/>
      <c r="J176" s="83"/>
      <c r="K176" s="84"/>
      <c r="L176" s="83"/>
      <c r="M176" s="85"/>
      <c r="N176" s="86"/>
      <c r="O176" s="86"/>
      <c r="P176" s="86"/>
      <c r="Q176" s="86"/>
      <c r="R176" s="87"/>
      <c r="S176" s="87"/>
      <c r="T176" s="83"/>
      <c r="U176" s="87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3"/>
      <c r="AP176" s="83"/>
      <c r="AQ176" s="83"/>
      <c r="AR176" s="83"/>
      <c r="AS176" s="83"/>
      <c r="AT176" s="83"/>
      <c r="AU176" s="88"/>
      <c r="AV176" s="83"/>
      <c r="AW176" s="83"/>
      <c r="AX176" s="88"/>
      <c r="AY176" s="83"/>
    </row>
    <row r="177" spans="1:51" s="12" customFormat="1" ht="13.5" x14ac:dyDescent="0.15">
      <c r="A177" s="15"/>
      <c r="B177" s="26"/>
      <c r="C177" s="27"/>
      <c r="D177" s="83"/>
      <c r="E177" s="84"/>
      <c r="F177" s="83"/>
      <c r="G177" s="83"/>
      <c r="H177" s="83"/>
      <c r="I177" s="84"/>
      <c r="J177" s="83"/>
      <c r="K177" s="84"/>
      <c r="L177" s="83"/>
      <c r="M177" s="85"/>
      <c r="N177" s="86"/>
      <c r="O177" s="86"/>
      <c r="P177" s="86"/>
      <c r="Q177" s="86"/>
      <c r="R177" s="87"/>
      <c r="S177" s="87"/>
      <c r="T177" s="83"/>
      <c r="U177" s="87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3"/>
      <c r="AP177" s="83"/>
      <c r="AQ177" s="83"/>
      <c r="AR177" s="83"/>
      <c r="AS177" s="83"/>
      <c r="AT177" s="83"/>
      <c r="AU177" s="88"/>
      <c r="AV177" s="83"/>
      <c r="AW177" s="83"/>
      <c r="AX177" s="88"/>
      <c r="AY177" s="83"/>
    </row>
    <row r="178" spans="1:51" s="12" customFormat="1" ht="13.5" x14ac:dyDescent="0.15">
      <c r="A178" s="15"/>
      <c r="B178" s="26"/>
      <c r="C178" s="27"/>
      <c r="D178" s="83"/>
      <c r="E178" s="84"/>
      <c r="F178" s="83"/>
      <c r="G178" s="83"/>
      <c r="H178" s="83"/>
      <c r="I178" s="84"/>
      <c r="J178" s="83"/>
      <c r="K178" s="84"/>
      <c r="L178" s="83"/>
      <c r="M178" s="85"/>
      <c r="N178" s="86"/>
      <c r="O178" s="86"/>
      <c r="P178" s="86"/>
      <c r="Q178" s="86"/>
      <c r="R178" s="87"/>
      <c r="S178" s="87"/>
      <c r="T178" s="83"/>
      <c r="U178" s="87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3"/>
      <c r="AP178" s="83"/>
      <c r="AQ178" s="83"/>
      <c r="AR178" s="83"/>
      <c r="AS178" s="83"/>
      <c r="AT178" s="83"/>
      <c r="AU178" s="88"/>
      <c r="AV178" s="83"/>
      <c r="AW178" s="83"/>
      <c r="AX178" s="88"/>
      <c r="AY178" s="83"/>
    </row>
    <row r="179" spans="1:51" s="12" customFormat="1" ht="13.5" x14ac:dyDescent="0.15">
      <c r="A179" s="15"/>
      <c r="B179" s="15"/>
    </row>
    <row r="183" spans="1:51" x14ac:dyDescent="0.15">
      <c r="D183" s="89"/>
      <c r="E183" s="89"/>
      <c r="F183" s="89"/>
      <c r="G183" s="89"/>
    </row>
    <row r="184" spans="1:51" x14ac:dyDescent="0.15">
      <c r="D184" s="89"/>
      <c r="E184" s="89"/>
      <c r="F184" s="89"/>
      <c r="G184" s="89"/>
      <c r="P184" s="11">
        <f>R139*N139</f>
        <v>405</v>
      </c>
    </row>
    <row r="185" spans="1:51" x14ac:dyDescent="0.15">
      <c r="D185" s="89"/>
      <c r="E185" s="89"/>
      <c r="F185" s="89"/>
      <c r="G185" s="89"/>
    </row>
    <row r="186" spans="1:51" x14ac:dyDescent="0.15">
      <c r="D186" s="89"/>
      <c r="E186" s="89"/>
      <c r="F186" s="89"/>
      <c r="G186" s="89"/>
    </row>
    <row r="187" spans="1:51" x14ac:dyDescent="0.15">
      <c r="D187" s="89"/>
      <c r="E187" s="89"/>
      <c r="F187" s="89"/>
      <c r="G187" s="89"/>
    </row>
    <row r="188" spans="1:51" x14ac:dyDescent="0.15">
      <c r="D188" s="89"/>
      <c r="E188" s="89"/>
      <c r="F188" s="89"/>
      <c r="G188" s="89"/>
    </row>
    <row r="189" spans="1:51" x14ac:dyDescent="0.15">
      <c r="D189" s="89"/>
      <c r="E189" s="89"/>
      <c r="F189" s="89"/>
      <c r="G189" s="89"/>
    </row>
    <row r="190" spans="1:51" x14ac:dyDescent="0.15">
      <c r="D190" s="89"/>
      <c r="E190" s="89"/>
      <c r="F190" s="89"/>
      <c r="G190" s="89"/>
    </row>
    <row r="191" spans="1:51" x14ac:dyDescent="0.15">
      <c r="D191" s="89"/>
      <c r="E191" s="89"/>
      <c r="F191" s="89"/>
      <c r="G191" s="89"/>
    </row>
    <row r="192" spans="1:51" x14ac:dyDescent="0.15">
      <c r="D192" s="89" t="s">
        <v>211</v>
      </c>
      <c r="E192" s="89"/>
      <c r="F192" s="89"/>
      <c r="G192" s="89"/>
      <c r="P192" s="90">
        <f>R139-P184</f>
        <v>60</v>
      </c>
      <c r="Q192" s="91" t="s">
        <v>212</v>
      </c>
    </row>
    <row r="193" spans="1:51" x14ac:dyDescent="0.15">
      <c r="D193" s="89"/>
      <c r="E193" s="89" t="s">
        <v>213</v>
      </c>
      <c r="F193" s="89"/>
      <c r="G193" s="89"/>
      <c r="P193" s="90"/>
    </row>
    <row r="194" spans="1:51" x14ac:dyDescent="0.15">
      <c r="D194" s="89"/>
      <c r="E194" s="89"/>
      <c r="F194" s="89"/>
      <c r="G194" s="89"/>
      <c r="P194" s="90"/>
    </row>
    <row r="195" spans="1:51" x14ac:dyDescent="0.15">
      <c r="D195" s="89" t="s">
        <v>214</v>
      </c>
      <c r="E195" s="89"/>
      <c r="F195" s="89"/>
      <c r="G195" s="89"/>
      <c r="P195" s="90">
        <f>P192/N139</f>
        <v>68.888888888888886</v>
      </c>
      <c r="Q195" s="91" t="s">
        <v>215</v>
      </c>
    </row>
    <row r="196" spans="1:51" x14ac:dyDescent="0.15">
      <c r="D196" s="89" t="s">
        <v>216</v>
      </c>
      <c r="E196" s="89"/>
      <c r="F196" s="89"/>
      <c r="G196" s="89"/>
      <c r="P196" s="92">
        <f>SUM(B133:B139)</f>
        <v>31</v>
      </c>
    </row>
    <row r="197" spans="1:51" x14ac:dyDescent="0.15">
      <c r="D197" s="89" t="s">
        <v>217</v>
      </c>
      <c r="E197" s="89"/>
      <c r="F197" s="89"/>
      <c r="G197" s="89"/>
      <c r="P197" s="92">
        <f>ROUNDUP((P195/7.5)/P196,0)</f>
        <v>1</v>
      </c>
      <c r="Q197" s="91" t="s">
        <v>218</v>
      </c>
    </row>
    <row r="198" spans="1:51" x14ac:dyDescent="0.15">
      <c r="D198" s="89" t="s">
        <v>219</v>
      </c>
      <c r="E198" s="89"/>
      <c r="F198" s="89"/>
      <c r="G198" s="89"/>
      <c r="P198" s="90">
        <f>AA139/R139</f>
        <v>5874</v>
      </c>
    </row>
    <row r="199" spans="1:51" x14ac:dyDescent="0.15">
      <c r="D199" s="89"/>
      <c r="E199" s="89" t="s">
        <v>220</v>
      </c>
      <c r="F199" s="89"/>
      <c r="G199" s="89"/>
      <c r="P199" s="90"/>
    </row>
    <row r="200" spans="1:51" x14ac:dyDescent="0.15">
      <c r="P200" s="90"/>
    </row>
    <row r="201" spans="1:51" x14ac:dyDescent="0.15">
      <c r="P201" s="90">
        <f>P195*P198</f>
        <v>404653.33333333331</v>
      </c>
      <c r="Q201" s="91" t="s">
        <v>221</v>
      </c>
    </row>
    <row r="205" spans="1:51" ht="17.25" x14ac:dyDescent="0.15">
      <c r="D205" s="93" t="s">
        <v>222</v>
      </c>
    </row>
    <row r="206" spans="1:51" s="12" customFormat="1" ht="13.5" x14ac:dyDescent="0.15">
      <c r="A206" s="15"/>
      <c r="B206" s="25" t="s">
        <v>186</v>
      </c>
      <c r="C206" s="15" t="s">
        <v>187</v>
      </c>
      <c r="D206" s="6" t="s">
        <v>12</v>
      </c>
      <c r="E206" s="6" t="s">
        <v>13</v>
      </c>
      <c r="F206" s="6" t="s">
        <v>11</v>
      </c>
      <c r="G206" s="6" t="s">
        <v>130</v>
      </c>
      <c r="H206" s="6" t="s">
        <v>131</v>
      </c>
      <c r="I206" s="6" t="s">
        <v>132</v>
      </c>
      <c r="J206" s="6" t="s">
        <v>133</v>
      </c>
      <c r="K206" s="6" t="s">
        <v>14</v>
      </c>
      <c r="L206" s="6" t="s">
        <v>15</v>
      </c>
      <c r="M206" s="6" t="s">
        <v>16</v>
      </c>
      <c r="N206" s="6" t="s">
        <v>17</v>
      </c>
      <c r="O206" s="6" t="s">
        <v>18</v>
      </c>
      <c r="P206" s="6" t="s">
        <v>19</v>
      </c>
      <c r="Q206" s="6" t="s">
        <v>20</v>
      </c>
      <c r="R206" s="6" t="s">
        <v>21</v>
      </c>
      <c r="S206" s="6" t="s">
        <v>22</v>
      </c>
      <c r="T206" s="6" t="s">
        <v>23</v>
      </c>
      <c r="U206" s="6" t="s">
        <v>24</v>
      </c>
      <c r="V206" s="6" t="s">
        <v>25</v>
      </c>
      <c r="W206" s="6" t="s">
        <v>26</v>
      </c>
      <c r="X206" s="6" t="s">
        <v>27</v>
      </c>
      <c r="Y206" s="6" t="s">
        <v>28</v>
      </c>
      <c r="Z206" s="6" t="s">
        <v>29</v>
      </c>
      <c r="AA206" s="6" t="s">
        <v>30</v>
      </c>
      <c r="AB206" s="6" t="s">
        <v>31</v>
      </c>
      <c r="AC206" s="6" t="s">
        <v>32</v>
      </c>
      <c r="AD206" s="6" t="s">
        <v>33</v>
      </c>
      <c r="AE206" s="6" t="s">
        <v>34</v>
      </c>
      <c r="AF206" s="6" t="s">
        <v>35</v>
      </c>
      <c r="AG206" s="6" t="s">
        <v>36</v>
      </c>
      <c r="AH206" s="6" t="s">
        <v>37</v>
      </c>
      <c r="AI206" s="6" t="s">
        <v>38</v>
      </c>
      <c r="AJ206" s="6" t="s">
        <v>134</v>
      </c>
      <c r="AK206" s="6" t="s">
        <v>135</v>
      </c>
      <c r="AL206" s="6" t="s">
        <v>136</v>
      </c>
      <c r="AM206" s="6" t="s">
        <v>137</v>
      </c>
      <c r="AN206" s="6" t="s">
        <v>138</v>
      </c>
      <c r="AO206" s="6" t="s">
        <v>139</v>
      </c>
      <c r="AP206" s="6" t="s">
        <v>140</v>
      </c>
      <c r="AQ206" s="6" t="s">
        <v>141</v>
      </c>
      <c r="AR206" s="6" t="s">
        <v>0</v>
      </c>
      <c r="AS206" s="6" t="s">
        <v>1</v>
      </c>
      <c r="AT206" s="6" t="s">
        <v>2</v>
      </c>
      <c r="AU206" s="6" t="s">
        <v>3</v>
      </c>
      <c r="AV206" s="6" t="s">
        <v>4</v>
      </c>
      <c r="AW206" s="6" t="s">
        <v>5</v>
      </c>
      <c r="AX206" s="6" t="s">
        <v>6</v>
      </c>
      <c r="AY206" s="6" t="s">
        <v>7</v>
      </c>
    </row>
    <row r="207" spans="1:51" s="12" customFormat="1" ht="13.5" x14ac:dyDescent="0.15">
      <c r="A207" s="15" t="s">
        <v>188</v>
      </c>
      <c r="B207" s="26">
        <v>2</v>
      </c>
      <c r="C207" s="27">
        <v>41337</v>
      </c>
      <c r="D207" s="94" t="s">
        <v>112</v>
      </c>
      <c r="E207" s="95">
        <v>41337</v>
      </c>
      <c r="F207" s="94" t="s">
        <v>67</v>
      </c>
      <c r="G207" s="94" t="s">
        <v>39</v>
      </c>
      <c r="H207" s="94" t="s">
        <v>198</v>
      </c>
      <c r="I207" s="95">
        <v>41337</v>
      </c>
      <c r="J207" s="94"/>
      <c r="K207" s="95">
        <v>41426</v>
      </c>
      <c r="L207" s="94">
        <v>930</v>
      </c>
      <c r="M207" s="96">
        <v>1</v>
      </c>
      <c r="N207" s="97">
        <v>0.5</v>
      </c>
      <c r="O207" s="96">
        <v>1</v>
      </c>
      <c r="P207" s="97">
        <v>1.6129032258064516E-2</v>
      </c>
      <c r="Q207" s="97">
        <v>3.2258064516129031E-2</v>
      </c>
      <c r="R207" s="98">
        <v>465</v>
      </c>
      <c r="S207" s="98">
        <v>15</v>
      </c>
      <c r="T207" s="98">
        <v>7.5</v>
      </c>
      <c r="U207" s="98">
        <v>7.5</v>
      </c>
      <c r="V207" s="97">
        <v>465</v>
      </c>
      <c r="W207" s="97">
        <v>457.5</v>
      </c>
      <c r="X207" s="97">
        <v>0</v>
      </c>
      <c r="Y207" s="97">
        <v>-7.5</v>
      </c>
      <c r="Z207" s="97">
        <v>-7.5</v>
      </c>
      <c r="AA207" s="97">
        <v>2731410</v>
      </c>
      <c r="AB207" s="97">
        <v>88110</v>
      </c>
      <c r="AC207" s="97">
        <v>44055</v>
      </c>
      <c r="AD207" s="97">
        <v>44055</v>
      </c>
      <c r="AE207" s="97">
        <v>2731410</v>
      </c>
      <c r="AF207" s="97">
        <v>2687355</v>
      </c>
      <c r="AG207" s="97">
        <v>0</v>
      </c>
      <c r="AH207" s="97">
        <v>-44055</v>
      </c>
      <c r="AI207" s="97">
        <v>-44055</v>
      </c>
      <c r="AJ207" s="97">
        <v>44054</v>
      </c>
      <c r="AK207" s="97">
        <v>2731409</v>
      </c>
      <c r="AL207" s="97">
        <v>2687354</v>
      </c>
      <c r="AM207" s="97">
        <v>-1</v>
      </c>
      <c r="AN207" s="97">
        <v>-44056</v>
      </c>
      <c r="AO207" s="94" t="s">
        <v>8</v>
      </c>
      <c r="AP207" s="94" t="s">
        <v>8</v>
      </c>
      <c r="AQ207" s="94" t="s">
        <v>8</v>
      </c>
      <c r="AR207" s="94" t="s">
        <v>8</v>
      </c>
      <c r="AS207" s="94" t="s">
        <v>10</v>
      </c>
      <c r="AT207" s="94" t="s">
        <v>142</v>
      </c>
      <c r="AU207" s="99" t="s">
        <v>143</v>
      </c>
      <c r="AV207" s="94" t="s">
        <v>10</v>
      </c>
      <c r="AW207" s="94" t="s">
        <v>142</v>
      </c>
      <c r="AX207" s="99" t="s">
        <v>143</v>
      </c>
      <c r="AY207" s="94" t="s">
        <v>9</v>
      </c>
    </row>
    <row r="208" spans="1:51" s="12" customFormat="1" ht="13.5" x14ac:dyDescent="0.15">
      <c r="A208" s="15" t="s">
        <v>188</v>
      </c>
      <c r="B208" s="26">
        <v>5</v>
      </c>
      <c r="C208" s="27">
        <v>41344</v>
      </c>
      <c r="D208" s="94" t="s">
        <v>112</v>
      </c>
      <c r="E208" s="95">
        <v>41344</v>
      </c>
      <c r="F208" s="94" t="s">
        <v>67</v>
      </c>
      <c r="G208" s="94" t="s">
        <v>39</v>
      </c>
      <c r="H208" s="94" t="s">
        <v>198</v>
      </c>
      <c r="I208" s="95">
        <v>41337</v>
      </c>
      <c r="J208" s="94"/>
      <c r="K208" s="95">
        <v>41427</v>
      </c>
      <c r="L208" s="94">
        <v>651</v>
      </c>
      <c r="M208" s="96">
        <v>2</v>
      </c>
      <c r="N208" s="97">
        <v>0.7142857142857143</v>
      </c>
      <c r="O208" s="96">
        <v>0.83333333333333337</v>
      </c>
      <c r="P208" s="97">
        <v>8.0645161290322578E-2</v>
      </c>
      <c r="Q208" s="97">
        <v>0.11290322580645161</v>
      </c>
      <c r="R208" s="98">
        <v>465</v>
      </c>
      <c r="S208" s="98">
        <v>52.5</v>
      </c>
      <c r="T208" s="98">
        <v>37.5</v>
      </c>
      <c r="U208" s="98">
        <v>45</v>
      </c>
      <c r="V208" s="97">
        <v>558</v>
      </c>
      <c r="W208" s="97">
        <v>513</v>
      </c>
      <c r="X208" s="97">
        <v>-93</v>
      </c>
      <c r="Y208" s="97">
        <v>-15</v>
      </c>
      <c r="Z208" s="97">
        <v>-7.5</v>
      </c>
      <c r="AA208" s="97">
        <v>2731410</v>
      </c>
      <c r="AB208" s="97">
        <v>308385</v>
      </c>
      <c r="AC208" s="97">
        <v>220275</v>
      </c>
      <c r="AD208" s="97">
        <v>264330</v>
      </c>
      <c r="AE208" s="97">
        <v>3277692</v>
      </c>
      <c r="AF208" s="97">
        <v>3013362</v>
      </c>
      <c r="AG208" s="97">
        <v>-546282</v>
      </c>
      <c r="AH208" s="97">
        <v>-88110</v>
      </c>
      <c r="AI208" s="97">
        <v>-44055</v>
      </c>
      <c r="AJ208" s="97">
        <v>264329</v>
      </c>
      <c r="AK208" s="97">
        <v>3277691</v>
      </c>
      <c r="AL208" s="97">
        <v>3013361</v>
      </c>
      <c r="AM208" s="97">
        <v>-546283</v>
      </c>
      <c r="AN208" s="97">
        <v>-44056</v>
      </c>
      <c r="AO208" s="94" t="s">
        <v>8</v>
      </c>
      <c r="AP208" s="94" t="s">
        <v>8</v>
      </c>
      <c r="AQ208" s="94" t="s">
        <v>8</v>
      </c>
      <c r="AR208" s="94" t="s">
        <v>8</v>
      </c>
      <c r="AS208" s="94" t="s">
        <v>10</v>
      </c>
      <c r="AT208" s="94" t="s">
        <v>142</v>
      </c>
      <c r="AU208" s="99" t="s">
        <v>143</v>
      </c>
      <c r="AV208" s="94" t="s">
        <v>10</v>
      </c>
      <c r="AW208" s="94" t="s">
        <v>142</v>
      </c>
      <c r="AX208" s="99" t="s">
        <v>143</v>
      </c>
      <c r="AY208" s="94" t="s">
        <v>9</v>
      </c>
    </row>
    <row r="209" spans="1:51" s="12" customFormat="1" ht="13.5" x14ac:dyDescent="0.15">
      <c r="A209" s="15" t="s">
        <v>188</v>
      </c>
      <c r="B209" s="26">
        <v>5</v>
      </c>
      <c r="C209" s="27">
        <v>41351</v>
      </c>
      <c r="D209" s="94" t="s">
        <v>112</v>
      </c>
      <c r="E209" s="95">
        <v>41351</v>
      </c>
      <c r="F209" s="94" t="s">
        <v>67</v>
      </c>
      <c r="G209" s="94" t="s">
        <v>39</v>
      </c>
      <c r="H209" s="94" t="s">
        <v>198</v>
      </c>
      <c r="I209" s="95">
        <v>41337</v>
      </c>
      <c r="J209" s="94"/>
      <c r="K209" s="95">
        <v>41428</v>
      </c>
      <c r="L209" s="94">
        <v>620</v>
      </c>
      <c r="M209" s="96">
        <v>3</v>
      </c>
      <c r="N209" s="97">
        <v>0.75</v>
      </c>
      <c r="O209" s="96">
        <v>0.9</v>
      </c>
      <c r="P209" s="97">
        <v>0.14516129032258066</v>
      </c>
      <c r="Q209" s="97">
        <v>0.19354838709677419</v>
      </c>
      <c r="R209" s="98">
        <v>465</v>
      </c>
      <c r="S209" s="98">
        <v>90</v>
      </c>
      <c r="T209" s="98">
        <v>67.5</v>
      </c>
      <c r="U209" s="98">
        <v>75</v>
      </c>
      <c r="V209" s="97">
        <v>516.66666666666663</v>
      </c>
      <c r="W209" s="97">
        <v>441.66666666666663</v>
      </c>
      <c r="X209" s="97">
        <v>-51.666666666666629</v>
      </c>
      <c r="Y209" s="97">
        <v>-22.5</v>
      </c>
      <c r="Z209" s="97">
        <v>-15</v>
      </c>
      <c r="AA209" s="97">
        <v>2731410</v>
      </c>
      <c r="AB209" s="97">
        <v>528660</v>
      </c>
      <c r="AC209" s="97">
        <v>396495</v>
      </c>
      <c r="AD209" s="97">
        <v>440550</v>
      </c>
      <c r="AE209" s="97">
        <v>3034900</v>
      </c>
      <c r="AF209" s="97">
        <v>2594350</v>
      </c>
      <c r="AG209" s="97">
        <v>-303489.99999999977</v>
      </c>
      <c r="AH209" s="97">
        <v>-132165</v>
      </c>
      <c r="AI209" s="97">
        <v>-88110</v>
      </c>
      <c r="AJ209" s="97">
        <v>440549</v>
      </c>
      <c r="AK209" s="97">
        <v>3034899</v>
      </c>
      <c r="AL209" s="97">
        <v>2594349</v>
      </c>
      <c r="AM209" s="97">
        <v>-303490.99999999977</v>
      </c>
      <c r="AN209" s="97">
        <v>-88111</v>
      </c>
      <c r="AO209" s="94" t="s">
        <v>8</v>
      </c>
      <c r="AP209" s="94" t="s">
        <v>8</v>
      </c>
      <c r="AQ209" s="94" t="s">
        <v>8</v>
      </c>
      <c r="AR209" s="94" t="s">
        <v>8</v>
      </c>
      <c r="AS209" s="94" t="s">
        <v>10</v>
      </c>
      <c r="AT209" s="94" t="s">
        <v>142</v>
      </c>
      <c r="AU209" s="99" t="s">
        <v>143</v>
      </c>
      <c r="AV209" s="94" t="s">
        <v>10</v>
      </c>
      <c r="AW209" s="94" t="s">
        <v>142</v>
      </c>
      <c r="AX209" s="99" t="s">
        <v>143</v>
      </c>
      <c r="AY209" s="94" t="s">
        <v>9</v>
      </c>
    </row>
    <row r="210" spans="1:51" s="12" customFormat="1" ht="13.5" x14ac:dyDescent="0.15">
      <c r="A210" s="15" t="s">
        <v>188</v>
      </c>
      <c r="B210" s="26">
        <v>4</v>
      </c>
      <c r="C210" s="27">
        <v>41358</v>
      </c>
      <c r="D210" s="94" t="s">
        <v>112</v>
      </c>
      <c r="E210" s="95">
        <v>41358</v>
      </c>
      <c r="F210" s="94" t="s">
        <v>67</v>
      </c>
      <c r="G210" s="94" t="s">
        <v>39</v>
      </c>
      <c r="H210" s="94" t="s">
        <v>198</v>
      </c>
      <c r="I210" s="95">
        <v>41337</v>
      </c>
      <c r="J210" s="94"/>
      <c r="K210" s="95">
        <v>41429</v>
      </c>
      <c r="L210" s="94">
        <v>620</v>
      </c>
      <c r="M210" s="96">
        <v>4</v>
      </c>
      <c r="N210" s="97">
        <v>0.75</v>
      </c>
      <c r="O210" s="96">
        <v>0.92307692307692313</v>
      </c>
      <c r="P210" s="97">
        <v>0.19354838709677419</v>
      </c>
      <c r="Q210" s="97">
        <v>0.25806451612903225</v>
      </c>
      <c r="R210" s="98">
        <v>465</v>
      </c>
      <c r="S210" s="98">
        <v>120</v>
      </c>
      <c r="T210" s="98">
        <v>90</v>
      </c>
      <c r="U210" s="98">
        <v>97.5</v>
      </c>
      <c r="V210" s="97">
        <v>503.75</v>
      </c>
      <c r="W210" s="97">
        <v>406.25</v>
      </c>
      <c r="X210" s="97">
        <v>-38.75</v>
      </c>
      <c r="Y210" s="97">
        <v>-30</v>
      </c>
      <c r="Z210" s="97">
        <v>-22.5</v>
      </c>
      <c r="AA210" s="97">
        <v>2731410</v>
      </c>
      <c r="AB210" s="97">
        <v>704880</v>
      </c>
      <c r="AC210" s="97">
        <v>528660</v>
      </c>
      <c r="AD210" s="97">
        <v>572715</v>
      </c>
      <c r="AE210" s="97">
        <v>2959027.5</v>
      </c>
      <c r="AF210" s="97">
        <v>2386312.5</v>
      </c>
      <c r="AG210" s="97">
        <v>-227617.5</v>
      </c>
      <c r="AH210" s="97">
        <v>-176220</v>
      </c>
      <c r="AI210" s="97">
        <v>-132165</v>
      </c>
      <c r="AJ210" s="97">
        <v>572714</v>
      </c>
      <c r="AK210" s="97">
        <v>2959026.5</v>
      </c>
      <c r="AL210" s="97">
        <v>2386311.5</v>
      </c>
      <c r="AM210" s="97">
        <v>-227618.5</v>
      </c>
      <c r="AN210" s="97">
        <v>-132166</v>
      </c>
      <c r="AO210" s="94" t="s">
        <v>8</v>
      </c>
      <c r="AP210" s="94" t="s">
        <v>8</v>
      </c>
      <c r="AQ210" s="94" t="s">
        <v>8</v>
      </c>
      <c r="AR210" s="94" t="s">
        <v>8</v>
      </c>
      <c r="AS210" s="94" t="s">
        <v>10</v>
      </c>
      <c r="AT210" s="94" t="s">
        <v>142</v>
      </c>
      <c r="AU210" s="99" t="s">
        <v>143</v>
      </c>
      <c r="AV210" s="94" t="s">
        <v>10</v>
      </c>
      <c r="AW210" s="94" t="s">
        <v>142</v>
      </c>
      <c r="AX210" s="99" t="s">
        <v>143</v>
      </c>
      <c r="AY210" s="94" t="s">
        <v>9</v>
      </c>
    </row>
    <row r="211" spans="1:51" s="12" customFormat="1" ht="13.5" x14ac:dyDescent="0.15">
      <c r="A211" s="15" t="s">
        <v>188</v>
      </c>
      <c r="B211" s="26">
        <v>5</v>
      </c>
      <c r="C211" s="27">
        <v>41365</v>
      </c>
      <c r="D211" s="94" t="s">
        <v>112</v>
      </c>
      <c r="E211" s="95">
        <v>41365</v>
      </c>
      <c r="F211" s="94" t="s">
        <v>67</v>
      </c>
      <c r="G211" s="94" t="s">
        <v>39</v>
      </c>
      <c r="H211" s="94" t="s">
        <v>198</v>
      </c>
      <c r="I211" s="95">
        <v>41337</v>
      </c>
      <c r="J211" s="94"/>
      <c r="K211" s="95">
        <v>41430</v>
      </c>
      <c r="L211" s="94">
        <v>610.3125</v>
      </c>
      <c r="M211" s="96">
        <v>5</v>
      </c>
      <c r="N211" s="97">
        <v>0.76190476190476186</v>
      </c>
      <c r="O211" s="96">
        <v>0.94117647058823528</v>
      </c>
      <c r="P211" s="97">
        <v>0.25806451612903225</v>
      </c>
      <c r="Q211" s="97">
        <v>0.33870967741935482</v>
      </c>
      <c r="R211" s="98">
        <v>465</v>
      </c>
      <c r="S211" s="98">
        <v>157.5</v>
      </c>
      <c r="T211" s="98">
        <v>120</v>
      </c>
      <c r="U211" s="98">
        <v>127.5</v>
      </c>
      <c r="V211" s="97">
        <v>494.0625</v>
      </c>
      <c r="W211" s="97">
        <v>366.5625</v>
      </c>
      <c r="X211" s="97">
        <v>-29.0625</v>
      </c>
      <c r="Y211" s="97">
        <v>-37.5</v>
      </c>
      <c r="Z211" s="97">
        <v>-30</v>
      </c>
      <c r="AA211" s="97">
        <v>2731410</v>
      </c>
      <c r="AB211" s="97">
        <v>925155</v>
      </c>
      <c r="AC211" s="97">
        <v>704880</v>
      </c>
      <c r="AD211" s="97">
        <v>748935</v>
      </c>
      <c r="AE211" s="97">
        <v>2902123.125</v>
      </c>
      <c r="AF211" s="97">
        <v>2153188.125</v>
      </c>
      <c r="AG211" s="97">
        <v>-170713.125</v>
      </c>
      <c r="AH211" s="97">
        <v>-220275</v>
      </c>
      <c r="AI211" s="97">
        <v>-176220</v>
      </c>
      <c r="AJ211" s="97">
        <v>748934</v>
      </c>
      <c r="AK211" s="97">
        <v>2902122.125</v>
      </c>
      <c r="AL211" s="97">
        <v>2153187.125</v>
      </c>
      <c r="AM211" s="97">
        <v>-170714.125</v>
      </c>
      <c r="AN211" s="97">
        <v>-176221</v>
      </c>
      <c r="AO211" s="94" t="s">
        <v>8</v>
      </c>
      <c r="AP211" s="94" t="s">
        <v>8</v>
      </c>
      <c r="AQ211" s="94" t="s">
        <v>8</v>
      </c>
      <c r="AR211" s="94" t="s">
        <v>8</v>
      </c>
      <c r="AS211" s="94" t="s">
        <v>10</v>
      </c>
      <c r="AT211" s="94" t="s">
        <v>142</v>
      </c>
      <c r="AU211" s="99" t="s">
        <v>143</v>
      </c>
      <c r="AV211" s="94" t="s">
        <v>10</v>
      </c>
      <c r="AW211" s="94" t="s">
        <v>142</v>
      </c>
      <c r="AX211" s="99" t="s">
        <v>143</v>
      </c>
      <c r="AY211" s="94" t="s">
        <v>9</v>
      </c>
    </row>
    <row r="212" spans="1:51" s="12" customFormat="1" ht="13.5" x14ac:dyDescent="0.15">
      <c r="A212" s="15" t="s">
        <v>188</v>
      </c>
      <c r="B212" s="26">
        <v>5</v>
      </c>
      <c r="C212" s="27">
        <v>41372</v>
      </c>
      <c r="D212" s="94" t="s">
        <v>112</v>
      </c>
      <c r="E212" s="95">
        <v>41372</v>
      </c>
      <c r="F212" s="94" t="s">
        <v>67</v>
      </c>
      <c r="G212" s="94" t="s">
        <v>39</v>
      </c>
      <c r="H212" s="94" t="s">
        <v>198</v>
      </c>
      <c r="I212" s="95">
        <v>41337</v>
      </c>
      <c r="J212" s="94"/>
      <c r="K212" s="95">
        <v>41428</v>
      </c>
      <c r="L212" s="94">
        <v>525.6521739130435</v>
      </c>
      <c r="M212" s="96">
        <v>3</v>
      </c>
      <c r="N212" s="97">
        <v>0.88461538461538458</v>
      </c>
      <c r="O212" s="96">
        <v>0.95833333333333337</v>
      </c>
      <c r="P212" s="97">
        <v>0.37096774193548387</v>
      </c>
      <c r="Q212" s="97">
        <v>0.41935483870967744</v>
      </c>
      <c r="R212" s="98">
        <v>465</v>
      </c>
      <c r="S212" s="98">
        <v>195</v>
      </c>
      <c r="T212" s="98">
        <v>172.5</v>
      </c>
      <c r="U212" s="98">
        <v>180</v>
      </c>
      <c r="V212" s="97">
        <v>485.21739130434781</v>
      </c>
      <c r="W212" s="97">
        <v>305.21739130434781</v>
      </c>
      <c r="X212" s="97">
        <v>-20.217391304347814</v>
      </c>
      <c r="Y212" s="97">
        <v>-22.5</v>
      </c>
      <c r="Z212" s="97">
        <v>-15</v>
      </c>
      <c r="AA212" s="97">
        <v>2731410</v>
      </c>
      <c r="AB212" s="97">
        <v>1145430</v>
      </c>
      <c r="AC212" s="97">
        <v>1013265</v>
      </c>
      <c r="AD212" s="97">
        <v>1057320</v>
      </c>
      <c r="AE212" s="97">
        <v>2850166.9565217393</v>
      </c>
      <c r="AF212" s="97">
        <v>1792846.956521739</v>
      </c>
      <c r="AG212" s="97">
        <v>-118756.95652173906</v>
      </c>
      <c r="AH212" s="97">
        <v>-132165</v>
      </c>
      <c r="AI212" s="97">
        <v>-88110</v>
      </c>
      <c r="AJ212" s="97">
        <v>1057319</v>
      </c>
      <c r="AK212" s="97">
        <v>2850165.9565217393</v>
      </c>
      <c r="AL212" s="97">
        <v>1792845.956521739</v>
      </c>
      <c r="AM212" s="97">
        <v>-118757.95652173906</v>
      </c>
      <c r="AN212" s="97">
        <v>-88111</v>
      </c>
      <c r="AO212" s="94" t="s">
        <v>8</v>
      </c>
      <c r="AP212" s="94" t="s">
        <v>8</v>
      </c>
      <c r="AQ212" s="94" t="s">
        <v>8</v>
      </c>
      <c r="AR212" s="94" t="s">
        <v>8</v>
      </c>
      <c r="AS212" s="94" t="s">
        <v>10</v>
      </c>
      <c r="AT212" s="94" t="s">
        <v>142</v>
      </c>
      <c r="AU212" s="99" t="s">
        <v>143</v>
      </c>
      <c r="AV212" s="94" t="s">
        <v>10</v>
      </c>
      <c r="AW212" s="94" t="s">
        <v>142</v>
      </c>
      <c r="AX212" s="99" t="s">
        <v>143</v>
      </c>
      <c r="AY212" s="94" t="s">
        <v>9</v>
      </c>
    </row>
    <row r="213" spans="1:51" s="12" customFormat="1" ht="13.5" x14ac:dyDescent="0.15">
      <c r="A213" s="15" t="s">
        <v>223</v>
      </c>
      <c r="B213" s="26">
        <v>5</v>
      </c>
      <c r="C213" s="27">
        <v>41379</v>
      </c>
      <c r="D213" s="94" t="s">
        <v>112</v>
      </c>
      <c r="E213" s="95">
        <v>41379</v>
      </c>
      <c r="F213" s="94" t="s">
        <v>67</v>
      </c>
      <c r="G213" s="94" t="s">
        <v>39</v>
      </c>
      <c r="H213" s="94" t="s">
        <v>198</v>
      </c>
      <c r="I213" s="95">
        <v>41337</v>
      </c>
      <c r="J213" s="94"/>
      <c r="K213" s="95">
        <v>41429</v>
      </c>
      <c r="L213" s="94">
        <v>533.88888888888891</v>
      </c>
      <c r="M213" s="96">
        <v>4</v>
      </c>
      <c r="N213" s="97">
        <v>0.87096774193548387</v>
      </c>
      <c r="O213" s="96">
        <v>0.9642857142857143</v>
      </c>
      <c r="P213" s="97">
        <v>0.43548387096774194</v>
      </c>
      <c r="Q213" s="97">
        <v>0.5</v>
      </c>
      <c r="R213" s="98">
        <v>465</v>
      </c>
      <c r="S213" s="98">
        <v>232.5</v>
      </c>
      <c r="T213" s="98">
        <v>202.5</v>
      </c>
      <c r="U213" s="98">
        <v>210</v>
      </c>
      <c r="V213" s="97">
        <v>482.22222222222223</v>
      </c>
      <c r="W213" s="97">
        <v>272.22222222222223</v>
      </c>
      <c r="X213" s="97">
        <v>-17.222222222222229</v>
      </c>
      <c r="Y213" s="97">
        <v>-30</v>
      </c>
      <c r="Z213" s="97">
        <v>-22.5</v>
      </c>
      <c r="AA213" s="97">
        <v>2731410</v>
      </c>
      <c r="AB213" s="97">
        <v>1365705</v>
      </c>
      <c r="AC213" s="97">
        <v>1189485</v>
      </c>
      <c r="AD213" s="97">
        <v>1233540</v>
      </c>
      <c r="AE213" s="97">
        <v>2832573.3333333335</v>
      </c>
      <c r="AF213" s="97">
        <v>1599033.3333333333</v>
      </c>
      <c r="AG213" s="97">
        <v>-101163.33333333337</v>
      </c>
      <c r="AH213" s="97">
        <v>-176220</v>
      </c>
      <c r="AI213" s="97">
        <v>-132165</v>
      </c>
      <c r="AJ213" s="97">
        <v>1233539</v>
      </c>
      <c r="AK213" s="97">
        <v>2832572.3333333335</v>
      </c>
      <c r="AL213" s="97">
        <v>1599032.3333333333</v>
      </c>
      <c r="AM213" s="97">
        <v>-101164.33333333337</v>
      </c>
      <c r="AN213" s="97">
        <v>-132166</v>
      </c>
      <c r="AO213" s="94" t="s">
        <v>8</v>
      </c>
      <c r="AP213" s="94" t="s">
        <v>8</v>
      </c>
      <c r="AQ213" s="94" t="s">
        <v>8</v>
      </c>
      <c r="AR213" s="94" t="s">
        <v>8</v>
      </c>
      <c r="AS213" s="94" t="s">
        <v>10</v>
      </c>
      <c r="AT213" s="94" t="s">
        <v>142</v>
      </c>
      <c r="AU213" s="99" t="s">
        <v>143</v>
      </c>
      <c r="AV213" s="94" t="s">
        <v>10</v>
      </c>
      <c r="AW213" s="94" t="s">
        <v>142</v>
      </c>
      <c r="AX213" s="99" t="s">
        <v>143</v>
      </c>
      <c r="AY213" s="94" t="s">
        <v>9</v>
      </c>
    </row>
    <row r="214" spans="1:51" s="12" customFormat="1" ht="13.5" x14ac:dyDescent="0.15">
      <c r="A214" s="15" t="s">
        <v>204</v>
      </c>
      <c r="B214" s="26">
        <v>5</v>
      </c>
      <c r="C214" s="27">
        <v>41386</v>
      </c>
      <c r="D214" s="7" t="s">
        <v>112</v>
      </c>
      <c r="E214" s="8">
        <v>41386</v>
      </c>
      <c r="F214" s="7"/>
      <c r="G214" s="7"/>
      <c r="H214" s="7"/>
      <c r="I214" s="8"/>
      <c r="J214" s="7"/>
      <c r="K214" s="8"/>
      <c r="L214" s="7"/>
      <c r="M214" s="100"/>
      <c r="N214" s="9">
        <v>0.87096774193548387</v>
      </c>
      <c r="O214" s="9">
        <v>0.9642857142857143</v>
      </c>
      <c r="P214" s="9"/>
      <c r="Q214" s="9"/>
      <c r="R214" s="10"/>
      <c r="S214" s="10">
        <v>270</v>
      </c>
      <c r="T214" s="7">
        <f t="shared" ref="T214:T220" si="54">S214*N214</f>
        <v>235.16129032258064</v>
      </c>
      <c r="U214" s="7">
        <f t="shared" ref="U214:U220" si="55">T214/O214</f>
        <v>243.87096774193549</v>
      </c>
      <c r="V214" s="9"/>
      <c r="W214" s="9"/>
      <c r="X214" s="9"/>
      <c r="Y214" s="9"/>
      <c r="Z214" s="9"/>
      <c r="AA214" s="9"/>
      <c r="AB214" s="9">
        <f t="shared" ref="AB214:AD220" si="56">S214*$P$198</f>
        <v>1585980</v>
      </c>
      <c r="AC214" s="9">
        <f t="shared" si="56"/>
        <v>1381337.4193548388</v>
      </c>
      <c r="AD214" s="9">
        <f t="shared" si="56"/>
        <v>1432498.064516129</v>
      </c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7"/>
      <c r="AP214" s="7"/>
      <c r="AQ214" s="7"/>
      <c r="AR214" s="7"/>
      <c r="AS214" s="7"/>
      <c r="AT214" s="7"/>
      <c r="AU214" s="101"/>
      <c r="AV214" s="7"/>
      <c r="AW214" s="7"/>
      <c r="AX214" s="101"/>
      <c r="AY214" s="7"/>
    </row>
    <row r="215" spans="1:51" s="12" customFormat="1" ht="13.5" x14ac:dyDescent="0.15">
      <c r="A215" s="15" t="s">
        <v>204</v>
      </c>
      <c r="B215" s="26">
        <v>4</v>
      </c>
      <c r="C215" s="27">
        <v>41393</v>
      </c>
      <c r="D215" s="7" t="s">
        <v>112</v>
      </c>
      <c r="E215" s="8">
        <v>41393</v>
      </c>
      <c r="F215" s="7"/>
      <c r="G215" s="7"/>
      <c r="H215" s="7"/>
      <c r="I215" s="8"/>
      <c r="J215" s="7"/>
      <c r="K215" s="8"/>
      <c r="L215" s="7"/>
      <c r="M215" s="100"/>
      <c r="N215" s="9">
        <v>0.87096774193548387</v>
      </c>
      <c r="O215" s="9">
        <v>0.9642857142857143</v>
      </c>
      <c r="P215" s="9"/>
      <c r="Q215" s="9"/>
      <c r="R215" s="10"/>
      <c r="S215" s="10">
        <v>300</v>
      </c>
      <c r="T215" s="7">
        <f t="shared" si="54"/>
        <v>261.29032258064518</v>
      </c>
      <c r="U215" s="7">
        <f t="shared" si="55"/>
        <v>270.9677419354839</v>
      </c>
      <c r="V215" s="9"/>
      <c r="W215" s="9"/>
      <c r="X215" s="9"/>
      <c r="Y215" s="9"/>
      <c r="Z215" s="9"/>
      <c r="AA215" s="9"/>
      <c r="AB215" s="9">
        <f t="shared" si="56"/>
        <v>1762200</v>
      </c>
      <c r="AC215" s="9">
        <f t="shared" si="56"/>
        <v>1534819.3548387098</v>
      </c>
      <c r="AD215" s="9">
        <f t="shared" si="56"/>
        <v>1591664.5161290325</v>
      </c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7"/>
      <c r="AP215" s="7"/>
      <c r="AQ215" s="7"/>
      <c r="AR215" s="7"/>
      <c r="AS215" s="7"/>
      <c r="AT215" s="7"/>
      <c r="AU215" s="101"/>
      <c r="AV215" s="7"/>
      <c r="AW215" s="7"/>
      <c r="AX215" s="101"/>
      <c r="AY215" s="7"/>
    </row>
    <row r="216" spans="1:51" s="12" customFormat="1" ht="13.5" x14ac:dyDescent="0.15">
      <c r="A216" s="15" t="s">
        <v>204</v>
      </c>
      <c r="B216" s="26">
        <v>3</v>
      </c>
      <c r="C216" s="27">
        <v>41400</v>
      </c>
      <c r="D216" s="7" t="s">
        <v>112</v>
      </c>
      <c r="E216" s="8">
        <v>41400</v>
      </c>
      <c r="F216" s="7"/>
      <c r="G216" s="7"/>
      <c r="H216" s="7"/>
      <c r="I216" s="8"/>
      <c r="J216" s="7"/>
      <c r="K216" s="8"/>
      <c r="L216" s="7"/>
      <c r="M216" s="100"/>
      <c r="N216" s="9">
        <v>0.87096774193548387</v>
      </c>
      <c r="O216" s="9">
        <v>0.9642857142857143</v>
      </c>
      <c r="P216" s="9"/>
      <c r="Q216" s="9"/>
      <c r="R216" s="10"/>
      <c r="S216" s="10">
        <v>322.5</v>
      </c>
      <c r="T216" s="7">
        <f t="shared" si="54"/>
        <v>280.88709677419354</v>
      </c>
      <c r="U216" s="7">
        <f t="shared" si="55"/>
        <v>291.29032258064512</v>
      </c>
      <c r="V216" s="9"/>
      <c r="W216" s="9"/>
      <c r="X216" s="9"/>
      <c r="Y216" s="9"/>
      <c r="Z216" s="9"/>
      <c r="AA216" s="9"/>
      <c r="AB216" s="9">
        <f t="shared" si="56"/>
        <v>1894365</v>
      </c>
      <c r="AC216" s="9">
        <f t="shared" si="56"/>
        <v>1649930.8064516129</v>
      </c>
      <c r="AD216" s="9">
        <f t="shared" si="56"/>
        <v>1711039.3548387093</v>
      </c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7"/>
      <c r="AP216" s="7"/>
      <c r="AQ216" s="7"/>
      <c r="AR216" s="7"/>
      <c r="AS216" s="7"/>
      <c r="AT216" s="7"/>
      <c r="AU216" s="101"/>
      <c r="AV216" s="7"/>
      <c r="AW216" s="7"/>
      <c r="AX216" s="101"/>
      <c r="AY216" s="7"/>
    </row>
    <row r="217" spans="1:51" s="12" customFormat="1" ht="13.5" x14ac:dyDescent="0.15">
      <c r="A217" s="15" t="s">
        <v>204</v>
      </c>
      <c r="B217" s="26">
        <v>5</v>
      </c>
      <c r="C217" s="27">
        <v>41407</v>
      </c>
      <c r="D217" s="7" t="s">
        <v>112</v>
      </c>
      <c r="E217" s="8">
        <v>41407</v>
      </c>
      <c r="F217" s="7"/>
      <c r="G217" s="7"/>
      <c r="H217" s="7"/>
      <c r="I217" s="8"/>
      <c r="J217" s="7"/>
      <c r="K217" s="8"/>
      <c r="L217" s="7"/>
      <c r="M217" s="100"/>
      <c r="N217" s="9">
        <v>0.87096774193548387</v>
      </c>
      <c r="O217" s="9">
        <v>0.9642857142857143</v>
      </c>
      <c r="P217" s="9"/>
      <c r="Q217" s="9"/>
      <c r="R217" s="10"/>
      <c r="S217" s="10">
        <v>360</v>
      </c>
      <c r="T217" s="7">
        <f t="shared" si="54"/>
        <v>313.54838709677421</v>
      </c>
      <c r="U217" s="7">
        <f t="shared" si="55"/>
        <v>325.16129032258067</v>
      </c>
      <c r="V217" s="9"/>
      <c r="W217" s="9"/>
      <c r="X217" s="9"/>
      <c r="Y217" s="9"/>
      <c r="Z217" s="9"/>
      <c r="AA217" s="9"/>
      <c r="AB217" s="9">
        <f t="shared" si="56"/>
        <v>2114640</v>
      </c>
      <c r="AC217" s="9">
        <f t="shared" si="56"/>
        <v>1841783.2258064516</v>
      </c>
      <c r="AD217" s="9">
        <f t="shared" si="56"/>
        <v>1909997.4193548388</v>
      </c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7"/>
      <c r="AP217" s="7"/>
      <c r="AQ217" s="7"/>
      <c r="AR217" s="7"/>
      <c r="AS217" s="7"/>
      <c r="AT217" s="7"/>
      <c r="AU217" s="101"/>
      <c r="AV217" s="7"/>
      <c r="AW217" s="7"/>
      <c r="AX217" s="101"/>
      <c r="AY217" s="7"/>
    </row>
    <row r="218" spans="1:51" s="12" customFormat="1" ht="13.5" x14ac:dyDescent="0.15">
      <c r="A218" s="15" t="s">
        <v>204</v>
      </c>
      <c r="B218" s="26">
        <v>5</v>
      </c>
      <c r="C218" s="27">
        <v>41414</v>
      </c>
      <c r="D218" s="7" t="s">
        <v>112</v>
      </c>
      <c r="E218" s="8">
        <v>41414</v>
      </c>
      <c r="F218" s="7"/>
      <c r="G218" s="7"/>
      <c r="H218" s="7"/>
      <c r="I218" s="8"/>
      <c r="J218" s="7"/>
      <c r="K218" s="8"/>
      <c r="L218" s="7"/>
      <c r="M218" s="100"/>
      <c r="N218" s="9">
        <v>0.87096774193548387</v>
      </c>
      <c r="O218" s="9">
        <v>0.9642857142857143</v>
      </c>
      <c r="P218" s="9"/>
      <c r="Q218" s="9"/>
      <c r="R218" s="10"/>
      <c r="S218" s="10">
        <v>397.5</v>
      </c>
      <c r="T218" s="7">
        <f t="shared" si="54"/>
        <v>346.20967741935482</v>
      </c>
      <c r="U218" s="7">
        <f t="shared" si="55"/>
        <v>359.0322580645161</v>
      </c>
      <c r="V218" s="9"/>
      <c r="W218" s="9"/>
      <c r="X218" s="9"/>
      <c r="Y218" s="9"/>
      <c r="Z218" s="9"/>
      <c r="AA218" s="9"/>
      <c r="AB218" s="9">
        <f t="shared" si="56"/>
        <v>2334915</v>
      </c>
      <c r="AC218" s="9">
        <f t="shared" si="56"/>
        <v>2033635.6451612902</v>
      </c>
      <c r="AD218" s="9">
        <f t="shared" si="56"/>
        <v>2108955.4838709678</v>
      </c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7"/>
      <c r="AP218" s="7"/>
      <c r="AQ218" s="7"/>
      <c r="AR218" s="7"/>
      <c r="AS218" s="7"/>
      <c r="AT218" s="7"/>
      <c r="AU218" s="101"/>
      <c r="AV218" s="7"/>
      <c r="AW218" s="7"/>
      <c r="AX218" s="101"/>
      <c r="AY218" s="7"/>
    </row>
    <row r="219" spans="1:51" s="12" customFormat="1" ht="13.5" x14ac:dyDescent="0.15">
      <c r="A219" s="15" t="s">
        <v>204</v>
      </c>
      <c r="B219" s="26">
        <v>5</v>
      </c>
      <c r="C219" s="27">
        <v>41421</v>
      </c>
      <c r="D219" s="7" t="s">
        <v>112</v>
      </c>
      <c r="E219" s="8">
        <v>41421</v>
      </c>
      <c r="F219" s="7"/>
      <c r="G219" s="7"/>
      <c r="H219" s="7"/>
      <c r="I219" s="8"/>
      <c r="J219" s="7"/>
      <c r="K219" s="8"/>
      <c r="L219" s="7"/>
      <c r="M219" s="100"/>
      <c r="N219" s="9">
        <v>0.87096774193548387</v>
      </c>
      <c r="O219" s="9">
        <v>0.9642857142857143</v>
      </c>
      <c r="P219" s="9"/>
      <c r="Q219" s="9"/>
      <c r="R219" s="10"/>
      <c r="S219" s="10">
        <v>435</v>
      </c>
      <c r="T219" s="7">
        <f t="shared" si="54"/>
        <v>378.87096774193549</v>
      </c>
      <c r="U219" s="7">
        <f t="shared" si="55"/>
        <v>392.90322580645159</v>
      </c>
      <c r="V219" s="9"/>
      <c r="W219" s="9"/>
      <c r="X219" s="9"/>
      <c r="Y219" s="9"/>
      <c r="Z219" s="9"/>
      <c r="AA219" s="9"/>
      <c r="AB219" s="9">
        <f t="shared" si="56"/>
        <v>2555190</v>
      </c>
      <c r="AC219" s="9">
        <f t="shared" si="56"/>
        <v>2225488.064516129</v>
      </c>
      <c r="AD219" s="9">
        <f t="shared" si="56"/>
        <v>2307913.5483870967</v>
      </c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7"/>
      <c r="AP219" s="7"/>
      <c r="AQ219" s="7"/>
      <c r="AR219" s="7"/>
      <c r="AS219" s="7"/>
      <c r="AT219" s="7"/>
      <c r="AU219" s="101"/>
      <c r="AV219" s="7"/>
      <c r="AW219" s="7"/>
      <c r="AX219" s="101"/>
      <c r="AY219" s="7"/>
    </row>
    <row r="220" spans="1:51" s="12" customFormat="1" ht="13.5" x14ac:dyDescent="0.15">
      <c r="A220" s="15" t="s">
        <v>204</v>
      </c>
      <c r="B220" s="26">
        <v>4</v>
      </c>
      <c r="C220" s="27">
        <v>41428</v>
      </c>
      <c r="D220" s="7" t="s">
        <v>112</v>
      </c>
      <c r="E220" s="8">
        <v>41428</v>
      </c>
      <c r="F220" s="7"/>
      <c r="G220" s="7"/>
      <c r="H220" s="7"/>
      <c r="I220" s="8"/>
      <c r="J220" s="7"/>
      <c r="K220" s="8"/>
      <c r="L220" s="7"/>
      <c r="M220" s="100"/>
      <c r="N220" s="9">
        <v>0.87096774193548387</v>
      </c>
      <c r="O220" s="9">
        <v>0.9642857142857143</v>
      </c>
      <c r="P220" s="9"/>
      <c r="Q220" s="9"/>
      <c r="R220" s="10"/>
      <c r="S220" s="10">
        <v>465</v>
      </c>
      <c r="T220" s="7">
        <f t="shared" si="54"/>
        <v>405</v>
      </c>
      <c r="U220" s="7">
        <f t="shared" si="55"/>
        <v>420</v>
      </c>
      <c r="V220" s="9"/>
      <c r="W220" s="9"/>
      <c r="X220" s="9"/>
      <c r="Y220" s="9"/>
      <c r="Z220" s="9"/>
      <c r="AA220" s="9"/>
      <c r="AB220" s="9">
        <f t="shared" si="56"/>
        <v>2731410</v>
      </c>
      <c r="AC220" s="9">
        <f t="shared" si="56"/>
        <v>2378970</v>
      </c>
      <c r="AD220" s="9">
        <f t="shared" si="56"/>
        <v>2467080</v>
      </c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7"/>
      <c r="AP220" s="7"/>
      <c r="AQ220" s="7"/>
      <c r="AR220" s="7"/>
      <c r="AS220" s="7"/>
      <c r="AT220" s="7"/>
      <c r="AU220" s="101"/>
      <c r="AV220" s="7"/>
      <c r="AW220" s="7"/>
      <c r="AX220" s="101"/>
      <c r="AY220" s="7"/>
    </row>
    <row r="222" spans="1:51" ht="17.25" x14ac:dyDescent="0.15">
      <c r="D222" s="93" t="s">
        <v>224</v>
      </c>
    </row>
    <row r="223" spans="1:51" s="12" customFormat="1" ht="13.5" x14ac:dyDescent="0.15">
      <c r="A223" s="15"/>
      <c r="B223" s="25" t="s">
        <v>186</v>
      </c>
      <c r="C223" s="15" t="s">
        <v>187</v>
      </c>
      <c r="D223" s="6" t="s">
        <v>12</v>
      </c>
      <c r="E223" s="6" t="s">
        <v>13</v>
      </c>
      <c r="F223" s="6" t="s">
        <v>11</v>
      </c>
      <c r="G223" s="6" t="s">
        <v>130</v>
      </c>
      <c r="H223" s="6" t="s">
        <v>131</v>
      </c>
      <c r="I223" s="6" t="s">
        <v>132</v>
      </c>
      <c r="J223" s="6" t="s">
        <v>133</v>
      </c>
      <c r="K223" s="6" t="s">
        <v>14</v>
      </c>
      <c r="L223" s="6" t="s">
        <v>15</v>
      </c>
      <c r="M223" s="6" t="s">
        <v>16</v>
      </c>
      <c r="N223" s="6" t="s">
        <v>17</v>
      </c>
      <c r="O223" s="6" t="s">
        <v>18</v>
      </c>
      <c r="P223" s="6" t="s">
        <v>19</v>
      </c>
      <c r="Q223" s="6" t="s">
        <v>20</v>
      </c>
      <c r="R223" s="6" t="s">
        <v>21</v>
      </c>
      <c r="S223" s="6" t="s">
        <v>22</v>
      </c>
      <c r="T223" s="6" t="s">
        <v>23</v>
      </c>
      <c r="U223" s="6" t="s">
        <v>24</v>
      </c>
      <c r="V223" s="6" t="s">
        <v>25</v>
      </c>
      <c r="W223" s="6" t="s">
        <v>26</v>
      </c>
      <c r="X223" s="6" t="s">
        <v>27</v>
      </c>
      <c r="Y223" s="6" t="s">
        <v>28</v>
      </c>
      <c r="Z223" s="6" t="s">
        <v>29</v>
      </c>
      <c r="AA223" s="6" t="s">
        <v>30</v>
      </c>
      <c r="AB223" s="6" t="s">
        <v>31</v>
      </c>
      <c r="AC223" s="6" t="s">
        <v>32</v>
      </c>
      <c r="AD223" s="6" t="s">
        <v>33</v>
      </c>
      <c r="AE223" s="6" t="s">
        <v>34</v>
      </c>
      <c r="AF223" s="6" t="s">
        <v>35</v>
      </c>
      <c r="AG223" s="6" t="s">
        <v>36</v>
      </c>
      <c r="AH223" s="6" t="s">
        <v>37</v>
      </c>
      <c r="AI223" s="6" t="s">
        <v>38</v>
      </c>
      <c r="AJ223" s="6" t="s">
        <v>134</v>
      </c>
      <c r="AK223" s="6" t="s">
        <v>135</v>
      </c>
      <c r="AL223" s="6" t="s">
        <v>136</v>
      </c>
      <c r="AM223" s="6" t="s">
        <v>137</v>
      </c>
      <c r="AN223" s="6" t="s">
        <v>138</v>
      </c>
      <c r="AO223" s="6" t="s">
        <v>139</v>
      </c>
      <c r="AP223" s="6" t="s">
        <v>140</v>
      </c>
      <c r="AQ223" s="6" t="s">
        <v>141</v>
      </c>
      <c r="AR223" s="6" t="s">
        <v>0</v>
      </c>
      <c r="AS223" s="6" t="s">
        <v>1</v>
      </c>
      <c r="AT223" s="6" t="s">
        <v>2</v>
      </c>
      <c r="AU223" s="6" t="s">
        <v>3</v>
      </c>
      <c r="AV223" s="6" t="s">
        <v>4</v>
      </c>
      <c r="AW223" s="6" t="s">
        <v>5</v>
      </c>
      <c r="AX223" s="6" t="s">
        <v>6</v>
      </c>
      <c r="AY223" s="6" t="s">
        <v>7</v>
      </c>
    </row>
    <row r="224" spans="1:51" s="12" customFormat="1" ht="13.5" x14ac:dyDescent="0.15">
      <c r="A224" s="15" t="s">
        <v>204</v>
      </c>
      <c r="B224" s="26">
        <v>5</v>
      </c>
      <c r="C224" s="27">
        <v>41386</v>
      </c>
      <c r="D224" s="7" t="s">
        <v>112</v>
      </c>
      <c r="E224" s="8">
        <v>41386</v>
      </c>
      <c r="F224" s="7"/>
      <c r="G224" s="7"/>
      <c r="H224" s="7"/>
      <c r="I224" s="8"/>
      <c r="J224" s="7"/>
      <c r="K224" s="8"/>
      <c r="L224" s="7"/>
      <c r="M224" s="100"/>
      <c r="N224" s="9">
        <v>0.87096774193548387</v>
      </c>
      <c r="O224" s="9">
        <v>0.9642857142857143</v>
      </c>
      <c r="P224" s="9"/>
      <c r="Q224" s="9"/>
      <c r="R224" s="10"/>
      <c r="S224" s="10">
        <f>B224*7.5</f>
        <v>37.5</v>
      </c>
      <c r="T224" s="7">
        <f>S224*N224</f>
        <v>32.661290322580648</v>
      </c>
      <c r="U224" s="7">
        <f>T224/O224</f>
        <v>33.870967741935488</v>
      </c>
      <c r="V224" s="9"/>
      <c r="W224" s="9"/>
      <c r="X224" s="9"/>
      <c r="Y224" s="9"/>
      <c r="Z224" s="9"/>
      <c r="AA224" s="9"/>
      <c r="AB224" s="9">
        <f t="shared" ref="AB224:AD230" si="57">S224*$P$198</f>
        <v>220275</v>
      </c>
      <c r="AC224" s="9">
        <f t="shared" si="57"/>
        <v>191852.41935483873</v>
      </c>
      <c r="AD224" s="9">
        <f t="shared" si="57"/>
        <v>198958.06451612906</v>
      </c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7"/>
      <c r="AP224" s="7"/>
      <c r="AQ224" s="7"/>
      <c r="AR224" s="7"/>
      <c r="AS224" s="7"/>
      <c r="AT224" s="7"/>
      <c r="AU224" s="101"/>
      <c r="AV224" s="7"/>
      <c r="AW224" s="7"/>
      <c r="AX224" s="101"/>
      <c r="AY224" s="7"/>
    </row>
    <row r="225" spans="1:51" s="12" customFormat="1" ht="13.5" x14ac:dyDescent="0.15">
      <c r="A225" s="15" t="s">
        <v>204</v>
      </c>
      <c r="B225" s="26">
        <v>4</v>
      </c>
      <c r="C225" s="27">
        <v>41393</v>
      </c>
      <c r="D225" s="7" t="s">
        <v>112</v>
      </c>
      <c r="E225" s="8">
        <v>41393</v>
      </c>
      <c r="F225" s="7"/>
      <c r="G225" s="7"/>
      <c r="H225" s="7"/>
      <c r="I225" s="8"/>
      <c r="J225" s="7"/>
      <c r="K225" s="8"/>
      <c r="L225" s="7"/>
      <c r="M225" s="100"/>
      <c r="N225" s="9">
        <v>0.87096774193548387</v>
      </c>
      <c r="O225" s="9">
        <v>0.9642857142857143</v>
      </c>
      <c r="P225" s="9"/>
      <c r="Q225" s="9"/>
      <c r="R225" s="10"/>
      <c r="S225" s="10">
        <f>B225*7.5+S224</f>
        <v>67.5</v>
      </c>
      <c r="T225" s="7">
        <f>S225*N225</f>
        <v>58.79032258064516</v>
      </c>
      <c r="U225" s="7">
        <f>T225/O225</f>
        <v>60.967741935483872</v>
      </c>
      <c r="V225" s="9"/>
      <c r="W225" s="9"/>
      <c r="X225" s="9"/>
      <c r="Y225" s="9"/>
      <c r="Z225" s="9"/>
      <c r="AA225" s="9"/>
      <c r="AB225" s="9">
        <f t="shared" si="57"/>
        <v>396495</v>
      </c>
      <c r="AC225" s="9">
        <f t="shared" si="57"/>
        <v>345334.3548387097</v>
      </c>
      <c r="AD225" s="9">
        <f t="shared" si="57"/>
        <v>358124.51612903224</v>
      </c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7"/>
      <c r="AP225" s="7"/>
      <c r="AQ225" s="7"/>
      <c r="AR225" s="7"/>
      <c r="AS225" s="7"/>
      <c r="AT225" s="7"/>
      <c r="AU225" s="101"/>
      <c r="AV225" s="7"/>
      <c r="AW225" s="7"/>
      <c r="AX225" s="101"/>
      <c r="AY225" s="7"/>
    </row>
    <row r="226" spans="1:51" s="12" customFormat="1" ht="13.5" x14ac:dyDescent="0.15">
      <c r="A226" s="15" t="s">
        <v>204</v>
      </c>
      <c r="B226" s="26">
        <v>3</v>
      </c>
      <c r="C226" s="27">
        <v>41400</v>
      </c>
      <c r="D226" s="7" t="s">
        <v>112</v>
      </c>
      <c r="E226" s="8">
        <v>41400</v>
      </c>
      <c r="F226" s="7"/>
      <c r="G226" s="7"/>
      <c r="H226" s="7"/>
      <c r="I226" s="8"/>
      <c r="J226" s="7"/>
      <c r="K226" s="8"/>
      <c r="L226" s="7"/>
      <c r="M226" s="100"/>
      <c r="N226" s="9">
        <v>0.87096774193548387</v>
      </c>
      <c r="O226" s="9">
        <v>0.9642857142857143</v>
      </c>
      <c r="P226" s="9"/>
      <c r="Q226" s="9"/>
      <c r="R226" s="10"/>
      <c r="S226" s="10">
        <f>IF(B226*7.5+S225&gt;$P$195,$P$195,B226*7.5+S225)</f>
        <v>68.888888888888886</v>
      </c>
      <c r="T226" s="7">
        <f>S226*N226</f>
        <v>60</v>
      </c>
      <c r="U226" s="7">
        <f>T226/O226</f>
        <v>62.222222222222221</v>
      </c>
      <c r="V226" s="9"/>
      <c r="W226" s="9"/>
      <c r="X226" s="9"/>
      <c r="Y226" s="9"/>
      <c r="Z226" s="9"/>
      <c r="AA226" s="9"/>
      <c r="AB226" s="9">
        <f t="shared" si="57"/>
        <v>404653.33333333331</v>
      </c>
      <c r="AC226" s="9">
        <f t="shared" si="57"/>
        <v>352440</v>
      </c>
      <c r="AD226" s="9">
        <f t="shared" si="57"/>
        <v>365493.33333333331</v>
      </c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7"/>
      <c r="AP226" s="7"/>
      <c r="AQ226" s="7"/>
      <c r="AR226" s="7"/>
      <c r="AS226" s="7"/>
      <c r="AT226" s="7"/>
      <c r="AU226" s="101"/>
      <c r="AV226" s="7"/>
      <c r="AW226" s="7"/>
      <c r="AX226" s="101"/>
      <c r="AY226" s="7"/>
    </row>
    <row r="227" spans="1:51" s="12" customFormat="1" ht="13.5" x14ac:dyDescent="0.15">
      <c r="A227" s="15" t="s">
        <v>204</v>
      </c>
      <c r="B227" s="26">
        <v>5</v>
      </c>
      <c r="C227" s="27">
        <v>41407</v>
      </c>
      <c r="D227" s="7" t="s">
        <v>112</v>
      </c>
      <c r="E227" s="8">
        <v>41407</v>
      </c>
      <c r="F227" s="7"/>
      <c r="G227" s="7"/>
      <c r="H227" s="7"/>
      <c r="I227" s="8"/>
      <c r="J227" s="7"/>
      <c r="K227" s="8"/>
      <c r="L227" s="7"/>
      <c r="M227" s="100"/>
      <c r="N227" s="9"/>
      <c r="O227" s="9"/>
      <c r="P227" s="9"/>
      <c r="Q227" s="9"/>
      <c r="R227" s="10"/>
      <c r="S227" s="10">
        <v>68.888888888888886</v>
      </c>
      <c r="T227" s="7">
        <v>60</v>
      </c>
      <c r="U227" s="7">
        <v>62.222222222222221</v>
      </c>
      <c r="V227" s="9"/>
      <c r="W227" s="9"/>
      <c r="X227" s="9"/>
      <c r="Y227" s="9"/>
      <c r="Z227" s="9"/>
      <c r="AA227" s="9"/>
      <c r="AB227" s="9">
        <f t="shared" si="57"/>
        <v>404653.33333333331</v>
      </c>
      <c r="AC227" s="9">
        <f t="shared" si="57"/>
        <v>352440</v>
      </c>
      <c r="AD227" s="9">
        <f t="shared" si="57"/>
        <v>365493.33333333331</v>
      </c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7"/>
      <c r="AP227" s="7"/>
      <c r="AQ227" s="7"/>
      <c r="AR227" s="7"/>
      <c r="AS227" s="7"/>
      <c r="AT227" s="7"/>
      <c r="AU227" s="101"/>
      <c r="AV227" s="7"/>
      <c r="AW227" s="7"/>
      <c r="AX227" s="101"/>
      <c r="AY227" s="7"/>
    </row>
    <row r="228" spans="1:51" s="12" customFormat="1" ht="13.5" x14ac:dyDescent="0.15">
      <c r="A228" s="15" t="s">
        <v>204</v>
      </c>
      <c r="B228" s="26">
        <v>5</v>
      </c>
      <c r="C228" s="27">
        <v>41414</v>
      </c>
      <c r="D228" s="7" t="s">
        <v>112</v>
      </c>
      <c r="E228" s="8">
        <v>41414</v>
      </c>
      <c r="F228" s="7"/>
      <c r="G228" s="7"/>
      <c r="H228" s="7"/>
      <c r="I228" s="8"/>
      <c r="J228" s="7"/>
      <c r="K228" s="8"/>
      <c r="L228" s="7"/>
      <c r="M228" s="100"/>
      <c r="N228" s="9"/>
      <c r="O228" s="9"/>
      <c r="P228" s="9"/>
      <c r="Q228" s="9"/>
      <c r="R228" s="10"/>
      <c r="S228" s="10">
        <v>68.888888888888886</v>
      </c>
      <c r="T228" s="7">
        <v>60</v>
      </c>
      <c r="U228" s="7">
        <v>62.222222222222221</v>
      </c>
      <c r="V228" s="9"/>
      <c r="W228" s="9"/>
      <c r="X228" s="9"/>
      <c r="Y228" s="9"/>
      <c r="Z228" s="9"/>
      <c r="AA228" s="9"/>
      <c r="AB228" s="9">
        <f t="shared" si="57"/>
        <v>404653.33333333331</v>
      </c>
      <c r="AC228" s="9">
        <f t="shared" si="57"/>
        <v>352440</v>
      </c>
      <c r="AD228" s="9">
        <f t="shared" si="57"/>
        <v>365493.33333333331</v>
      </c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7"/>
      <c r="AP228" s="7"/>
      <c r="AQ228" s="7"/>
      <c r="AR228" s="7"/>
      <c r="AS228" s="7"/>
      <c r="AT228" s="7"/>
      <c r="AU228" s="101"/>
      <c r="AV228" s="7"/>
      <c r="AW228" s="7"/>
      <c r="AX228" s="101"/>
      <c r="AY228" s="7"/>
    </row>
    <row r="229" spans="1:51" s="12" customFormat="1" ht="13.5" x14ac:dyDescent="0.15">
      <c r="A229" s="15" t="s">
        <v>204</v>
      </c>
      <c r="B229" s="26">
        <v>5</v>
      </c>
      <c r="C229" s="27">
        <v>41421</v>
      </c>
      <c r="D229" s="7" t="s">
        <v>112</v>
      </c>
      <c r="E229" s="8">
        <v>41421</v>
      </c>
      <c r="F229" s="7"/>
      <c r="G229" s="7"/>
      <c r="H229" s="7"/>
      <c r="I229" s="8"/>
      <c r="J229" s="7"/>
      <c r="K229" s="8"/>
      <c r="L229" s="7"/>
      <c r="M229" s="100"/>
      <c r="N229" s="9"/>
      <c r="O229" s="9"/>
      <c r="P229" s="9"/>
      <c r="Q229" s="9"/>
      <c r="R229" s="10"/>
      <c r="S229" s="10">
        <v>68.888888888888886</v>
      </c>
      <c r="T229" s="7">
        <v>60</v>
      </c>
      <c r="U229" s="7">
        <v>62.222222222222221</v>
      </c>
      <c r="V229" s="9"/>
      <c r="W229" s="9"/>
      <c r="X229" s="9"/>
      <c r="Y229" s="9"/>
      <c r="Z229" s="9"/>
      <c r="AA229" s="9"/>
      <c r="AB229" s="9">
        <f t="shared" si="57"/>
        <v>404653.33333333331</v>
      </c>
      <c r="AC229" s="9">
        <f t="shared" si="57"/>
        <v>352440</v>
      </c>
      <c r="AD229" s="9">
        <f t="shared" si="57"/>
        <v>365493.33333333331</v>
      </c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7"/>
      <c r="AP229" s="7"/>
      <c r="AQ229" s="7"/>
      <c r="AR229" s="7"/>
      <c r="AS229" s="7"/>
      <c r="AT229" s="7"/>
      <c r="AU229" s="101"/>
      <c r="AV229" s="7"/>
      <c r="AW229" s="7"/>
      <c r="AX229" s="101"/>
      <c r="AY229" s="7"/>
    </row>
    <row r="230" spans="1:51" s="12" customFormat="1" ht="13.5" x14ac:dyDescent="0.15">
      <c r="A230" s="15" t="s">
        <v>204</v>
      </c>
      <c r="B230" s="26">
        <v>4</v>
      </c>
      <c r="C230" s="27">
        <v>41428</v>
      </c>
      <c r="D230" s="7" t="s">
        <v>112</v>
      </c>
      <c r="E230" s="8">
        <v>41428</v>
      </c>
      <c r="F230" s="7"/>
      <c r="G230" s="7"/>
      <c r="H230" s="7"/>
      <c r="I230" s="8"/>
      <c r="J230" s="7"/>
      <c r="K230" s="8"/>
      <c r="L230" s="7"/>
      <c r="M230" s="100"/>
      <c r="N230" s="9"/>
      <c r="O230" s="9"/>
      <c r="P230" s="9"/>
      <c r="Q230" s="9"/>
      <c r="R230" s="10"/>
      <c r="S230" s="10">
        <v>68.888888888888886</v>
      </c>
      <c r="T230" s="7">
        <v>60</v>
      </c>
      <c r="U230" s="7">
        <v>62.222222222222221</v>
      </c>
      <c r="V230" s="9"/>
      <c r="W230" s="9"/>
      <c r="X230" s="9"/>
      <c r="Y230" s="9"/>
      <c r="Z230" s="9"/>
      <c r="AA230" s="9"/>
      <c r="AB230" s="9">
        <f t="shared" si="57"/>
        <v>404653.33333333331</v>
      </c>
      <c r="AC230" s="9">
        <f t="shared" si="57"/>
        <v>352440</v>
      </c>
      <c r="AD230" s="9">
        <f t="shared" si="57"/>
        <v>365493.33333333331</v>
      </c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7"/>
      <c r="AP230" s="7"/>
      <c r="AQ230" s="7"/>
      <c r="AR230" s="7"/>
      <c r="AS230" s="7"/>
      <c r="AT230" s="7"/>
      <c r="AU230" s="101"/>
      <c r="AV230" s="7"/>
      <c r="AW230" s="7"/>
      <c r="AX230" s="101"/>
      <c r="AY230" s="7"/>
    </row>
    <row r="232" spans="1:51" x14ac:dyDescent="0.15">
      <c r="AB232" s="6" t="s">
        <v>31</v>
      </c>
      <c r="AC232" s="6" t="s">
        <v>32</v>
      </c>
      <c r="AD232" s="6" t="s">
        <v>33</v>
      </c>
    </row>
    <row r="233" spans="1:51" ht="13.5" customHeight="1" x14ac:dyDescent="0.15">
      <c r="S233" s="10">
        <v>37.5</v>
      </c>
      <c r="T233" s="7">
        <v>32.661290322580648</v>
      </c>
      <c r="U233" s="7">
        <v>33.870967741935488</v>
      </c>
      <c r="AA233" s="8">
        <v>41386</v>
      </c>
      <c r="AB233" s="102">
        <f t="shared" ref="AB233:AB239" si="58">ROUND(AB133/1000,0)</f>
        <v>1586</v>
      </c>
      <c r="AC233" s="102">
        <f t="shared" ref="AC233:AD239" si="59">ROUND((AC214+AC224)/1000,0)</f>
        <v>1573</v>
      </c>
      <c r="AD233" s="102">
        <f t="shared" si="59"/>
        <v>1631</v>
      </c>
    </row>
    <row r="234" spans="1:51" ht="13.5" customHeight="1" x14ac:dyDescent="0.15">
      <c r="S234" s="10">
        <v>67.5</v>
      </c>
      <c r="T234" s="7">
        <v>58.79032258064516</v>
      </c>
      <c r="U234" s="7">
        <v>60.967741935483872</v>
      </c>
      <c r="AA234" s="8">
        <v>41393</v>
      </c>
      <c r="AB234" s="102">
        <f t="shared" si="58"/>
        <v>1762</v>
      </c>
      <c r="AC234" s="102">
        <f t="shared" si="59"/>
        <v>1880</v>
      </c>
      <c r="AD234" s="102">
        <f t="shared" si="59"/>
        <v>1950</v>
      </c>
    </row>
    <row r="235" spans="1:51" ht="13.5" customHeight="1" x14ac:dyDescent="0.15">
      <c r="S235" s="10">
        <v>90</v>
      </c>
      <c r="T235" s="7">
        <v>78.387096774193552</v>
      </c>
      <c r="U235" s="7">
        <v>81.290322580645167</v>
      </c>
      <c r="AA235" s="8">
        <v>41400</v>
      </c>
      <c r="AB235" s="102">
        <f t="shared" si="58"/>
        <v>1894</v>
      </c>
      <c r="AC235" s="102">
        <f t="shared" si="59"/>
        <v>2002</v>
      </c>
      <c r="AD235" s="102">
        <f t="shared" si="59"/>
        <v>2077</v>
      </c>
    </row>
    <row r="236" spans="1:51" ht="13.5" customHeight="1" x14ac:dyDescent="0.15">
      <c r="S236" s="10">
        <v>127.5</v>
      </c>
      <c r="T236" s="7">
        <v>111.04838709677419</v>
      </c>
      <c r="U236" s="7">
        <v>115.16129032258064</v>
      </c>
      <c r="AA236" s="8">
        <v>41407</v>
      </c>
      <c r="AB236" s="102">
        <f t="shared" si="58"/>
        <v>2115</v>
      </c>
      <c r="AC236" s="102">
        <f t="shared" si="59"/>
        <v>2194</v>
      </c>
      <c r="AD236" s="102">
        <f t="shared" si="59"/>
        <v>2275</v>
      </c>
    </row>
    <row r="237" spans="1:51" ht="13.5" customHeight="1" x14ac:dyDescent="0.15">
      <c r="S237" s="10">
        <v>165</v>
      </c>
      <c r="T237" s="7">
        <v>143.70967741935485</v>
      </c>
      <c r="U237" s="7">
        <v>149.03225806451613</v>
      </c>
      <c r="AA237" s="8">
        <v>41414</v>
      </c>
      <c r="AB237" s="102">
        <f t="shared" si="58"/>
        <v>2335</v>
      </c>
      <c r="AC237" s="102">
        <f t="shared" si="59"/>
        <v>2386</v>
      </c>
      <c r="AD237" s="102">
        <f t="shared" si="59"/>
        <v>2474</v>
      </c>
    </row>
    <row r="238" spans="1:51" ht="13.5" customHeight="1" x14ac:dyDescent="0.15">
      <c r="S238" s="10">
        <v>202.5</v>
      </c>
      <c r="T238" s="7">
        <v>176.37096774193549</v>
      </c>
      <c r="U238" s="7">
        <v>182.90322580645162</v>
      </c>
      <c r="AA238" s="8">
        <v>41421</v>
      </c>
      <c r="AB238" s="102">
        <f t="shared" si="58"/>
        <v>2555</v>
      </c>
      <c r="AC238" s="102">
        <f t="shared" si="59"/>
        <v>2578</v>
      </c>
      <c r="AD238" s="102">
        <f t="shared" si="59"/>
        <v>2673</v>
      </c>
    </row>
    <row r="239" spans="1:51" ht="13.5" customHeight="1" x14ac:dyDescent="0.15">
      <c r="S239" s="10">
        <v>68.888888888888886</v>
      </c>
      <c r="T239" s="7">
        <v>60</v>
      </c>
      <c r="U239" s="7">
        <v>62.222222222222221</v>
      </c>
      <c r="AA239" s="8">
        <v>41428</v>
      </c>
      <c r="AB239" s="103">
        <f t="shared" si="58"/>
        <v>2731</v>
      </c>
      <c r="AC239" s="103">
        <f t="shared" si="59"/>
        <v>2731</v>
      </c>
      <c r="AD239" s="103">
        <f t="shared" si="59"/>
        <v>2833</v>
      </c>
    </row>
    <row r="242" spans="30:30" x14ac:dyDescent="0.15">
      <c r="AD242" s="11" t="s">
        <v>225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0"/>
  <sheetViews>
    <sheetView zoomScale="80" zoomScaleNormal="80" workbookViewId="0"/>
  </sheetViews>
  <sheetFormatPr defaultRowHeight="11.25" x14ac:dyDescent="0.15"/>
  <cols>
    <col min="1" max="1" width="4.25" style="15" bestFit="1" customWidth="1"/>
    <col min="2" max="2" width="4.875" style="15" customWidth="1"/>
    <col min="3" max="3" width="3.875" style="11" customWidth="1"/>
    <col min="4" max="4" width="11.75" style="11" customWidth="1"/>
    <col min="5" max="5" width="9" style="11"/>
    <col min="6" max="6" width="9.375" style="11" bestFit="1" customWidth="1"/>
    <col min="7" max="7" width="9.75" style="11" bestFit="1" customWidth="1"/>
    <col min="8" max="8" width="9.875" style="11" bestFit="1" customWidth="1"/>
    <col min="9" max="9" width="10.5" style="11" customWidth="1"/>
    <col min="10" max="10" width="8.375" style="11" customWidth="1"/>
    <col min="11" max="11" width="10.125" style="11" bestFit="1" customWidth="1"/>
    <col min="12" max="12" width="12.5" style="11" customWidth="1"/>
    <col min="13" max="13" width="8.875" style="11" customWidth="1"/>
    <col min="14" max="15" width="5.5" style="11" bestFit="1" customWidth="1"/>
    <col min="16" max="16" width="8.75" style="11" bestFit="1" customWidth="1"/>
    <col min="17" max="17" width="10" style="11" customWidth="1"/>
    <col min="18" max="21" width="4.5" style="11" bestFit="1" customWidth="1"/>
    <col min="22" max="23" width="6.25" style="11" bestFit="1" customWidth="1"/>
    <col min="24" max="24" width="5.5" style="11" bestFit="1" customWidth="1"/>
    <col min="25" max="26" width="3.75" style="11" bestFit="1" customWidth="1"/>
    <col min="27" max="27" width="8.25" style="11" bestFit="1" customWidth="1"/>
    <col min="28" max="30" width="7.5" style="11" bestFit="1" customWidth="1"/>
    <col min="31" max="31" width="8.125" style="11" bestFit="1" customWidth="1"/>
    <col min="32" max="32" width="8" style="11" bestFit="1" customWidth="1"/>
    <col min="33" max="33" width="8.25" style="11" bestFit="1" customWidth="1"/>
    <col min="34" max="35" width="7.375" style="11" bestFit="1" customWidth="1"/>
    <col min="36" max="36" width="8.125" style="11" bestFit="1" customWidth="1"/>
    <col min="37" max="37" width="8.875" style="11" bestFit="1" customWidth="1"/>
    <col min="38" max="38" width="8.75" style="11" bestFit="1" customWidth="1"/>
    <col min="39" max="39" width="9" style="11" bestFit="1" customWidth="1"/>
    <col min="40" max="40" width="8.125" style="11" bestFit="1" customWidth="1"/>
    <col min="41" max="41" width="6.625" style="11" bestFit="1" customWidth="1"/>
    <col min="42" max="42" width="11.75" style="11" bestFit="1" customWidth="1"/>
    <col min="43" max="43" width="9" style="11" bestFit="1" customWidth="1"/>
    <col min="44" max="44" width="6.625" style="11" bestFit="1" customWidth="1"/>
    <col min="45" max="45" width="9" style="11" bestFit="1" customWidth="1"/>
    <col min="46" max="46" width="8.75" style="11" bestFit="1" customWidth="1"/>
    <col min="47" max="48" width="9" style="11" bestFit="1" customWidth="1"/>
    <col min="49" max="49" width="8.875" style="11" bestFit="1" customWidth="1"/>
    <col min="50" max="50" width="9" style="11" bestFit="1" customWidth="1"/>
    <col min="51" max="51" width="6.25" style="11" bestFit="1" customWidth="1"/>
    <col min="52" max="256" width="9" style="11"/>
    <col min="257" max="257" width="4.25" style="11" bestFit="1" customWidth="1"/>
    <col min="258" max="258" width="4.875" style="11" customWidth="1"/>
    <col min="259" max="259" width="3.875" style="11" customWidth="1"/>
    <col min="260" max="260" width="11.75" style="11" customWidth="1"/>
    <col min="261" max="261" width="9" style="11"/>
    <col min="262" max="262" width="9.375" style="11" bestFit="1" customWidth="1"/>
    <col min="263" max="263" width="9.75" style="11" bestFit="1" customWidth="1"/>
    <col min="264" max="264" width="9.875" style="11" bestFit="1" customWidth="1"/>
    <col min="265" max="265" width="10.5" style="11" customWidth="1"/>
    <col min="266" max="266" width="8.375" style="11" customWidth="1"/>
    <col min="267" max="267" width="10.125" style="11" bestFit="1" customWidth="1"/>
    <col min="268" max="268" width="12.5" style="11" customWidth="1"/>
    <col min="269" max="269" width="8.875" style="11" customWidth="1"/>
    <col min="270" max="271" width="5.5" style="11" bestFit="1" customWidth="1"/>
    <col min="272" max="272" width="8.75" style="11" bestFit="1" customWidth="1"/>
    <col min="273" max="273" width="10" style="11" customWidth="1"/>
    <col min="274" max="277" width="4.5" style="11" bestFit="1" customWidth="1"/>
    <col min="278" max="279" width="6.25" style="11" bestFit="1" customWidth="1"/>
    <col min="280" max="280" width="5.5" style="11" bestFit="1" customWidth="1"/>
    <col min="281" max="282" width="3.75" style="11" bestFit="1" customWidth="1"/>
    <col min="283" max="283" width="8.25" style="11" bestFit="1" customWidth="1"/>
    <col min="284" max="286" width="7.5" style="11" bestFit="1" customWidth="1"/>
    <col min="287" max="287" width="8.125" style="11" bestFit="1" customWidth="1"/>
    <col min="288" max="288" width="8" style="11" bestFit="1" customWidth="1"/>
    <col min="289" max="289" width="8.25" style="11" bestFit="1" customWidth="1"/>
    <col min="290" max="291" width="7.375" style="11" bestFit="1" customWidth="1"/>
    <col min="292" max="292" width="8.125" style="11" bestFit="1" customWidth="1"/>
    <col min="293" max="293" width="8.875" style="11" bestFit="1" customWidth="1"/>
    <col min="294" max="294" width="8.75" style="11" bestFit="1" customWidth="1"/>
    <col min="295" max="295" width="9" style="11" bestFit="1" customWidth="1"/>
    <col min="296" max="296" width="8.125" style="11" bestFit="1" customWidth="1"/>
    <col min="297" max="297" width="6.625" style="11" bestFit="1" customWidth="1"/>
    <col min="298" max="298" width="11.75" style="11" bestFit="1" customWidth="1"/>
    <col min="299" max="299" width="9" style="11" bestFit="1" customWidth="1"/>
    <col min="300" max="300" width="6.625" style="11" bestFit="1" customWidth="1"/>
    <col min="301" max="301" width="9" style="11" bestFit="1" customWidth="1"/>
    <col min="302" max="302" width="8.75" style="11" bestFit="1" customWidth="1"/>
    <col min="303" max="304" width="9" style="11" bestFit="1" customWidth="1"/>
    <col min="305" max="305" width="8.875" style="11" bestFit="1" customWidth="1"/>
    <col min="306" max="306" width="9" style="11" bestFit="1" customWidth="1"/>
    <col min="307" max="307" width="6.25" style="11" bestFit="1" customWidth="1"/>
    <col min="308" max="512" width="9" style="11"/>
    <col min="513" max="513" width="4.25" style="11" bestFit="1" customWidth="1"/>
    <col min="514" max="514" width="4.875" style="11" customWidth="1"/>
    <col min="515" max="515" width="3.875" style="11" customWidth="1"/>
    <col min="516" max="516" width="11.75" style="11" customWidth="1"/>
    <col min="517" max="517" width="9" style="11"/>
    <col min="518" max="518" width="9.375" style="11" bestFit="1" customWidth="1"/>
    <col min="519" max="519" width="9.75" style="11" bestFit="1" customWidth="1"/>
    <col min="520" max="520" width="9.875" style="11" bestFit="1" customWidth="1"/>
    <col min="521" max="521" width="10.5" style="11" customWidth="1"/>
    <col min="522" max="522" width="8.375" style="11" customWidth="1"/>
    <col min="523" max="523" width="10.125" style="11" bestFit="1" customWidth="1"/>
    <col min="524" max="524" width="12.5" style="11" customWidth="1"/>
    <col min="525" max="525" width="8.875" style="11" customWidth="1"/>
    <col min="526" max="527" width="5.5" style="11" bestFit="1" customWidth="1"/>
    <col min="528" max="528" width="8.75" style="11" bestFit="1" customWidth="1"/>
    <col min="529" max="529" width="10" style="11" customWidth="1"/>
    <col min="530" max="533" width="4.5" style="11" bestFit="1" customWidth="1"/>
    <col min="534" max="535" width="6.25" style="11" bestFit="1" customWidth="1"/>
    <col min="536" max="536" width="5.5" style="11" bestFit="1" customWidth="1"/>
    <col min="537" max="538" width="3.75" style="11" bestFit="1" customWidth="1"/>
    <col min="539" max="539" width="8.25" style="11" bestFit="1" customWidth="1"/>
    <col min="540" max="542" width="7.5" style="11" bestFit="1" customWidth="1"/>
    <col min="543" max="543" width="8.125" style="11" bestFit="1" customWidth="1"/>
    <col min="544" max="544" width="8" style="11" bestFit="1" customWidth="1"/>
    <col min="545" max="545" width="8.25" style="11" bestFit="1" customWidth="1"/>
    <col min="546" max="547" width="7.375" style="11" bestFit="1" customWidth="1"/>
    <col min="548" max="548" width="8.125" style="11" bestFit="1" customWidth="1"/>
    <col min="549" max="549" width="8.875" style="11" bestFit="1" customWidth="1"/>
    <col min="550" max="550" width="8.75" style="11" bestFit="1" customWidth="1"/>
    <col min="551" max="551" width="9" style="11" bestFit="1" customWidth="1"/>
    <col min="552" max="552" width="8.125" style="11" bestFit="1" customWidth="1"/>
    <col min="553" max="553" width="6.625" style="11" bestFit="1" customWidth="1"/>
    <col min="554" max="554" width="11.75" style="11" bestFit="1" customWidth="1"/>
    <col min="555" max="555" width="9" style="11" bestFit="1" customWidth="1"/>
    <col min="556" max="556" width="6.625" style="11" bestFit="1" customWidth="1"/>
    <col min="557" max="557" width="9" style="11" bestFit="1" customWidth="1"/>
    <col min="558" max="558" width="8.75" style="11" bestFit="1" customWidth="1"/>
    <col min="559" max="560" width="9" style="11" bestFit="1" customWidth="1"/>
    <col min="561" max="561" width="8.875" style="11" bestFit="1" customWidth="1"/>
    <col min="562" max="562" width="9" style="11" bestFit="1" customWidth="1"/>
    <col min="563" max="563" width="6.25" style="11" bestFit="1" customWidth="1"/>
    <col min="564" max="768" width="9" style="11"/>
    <col min="769" max="769" width="4.25" style="11" bestFit="1" customWidth="1"/>
    <col min="770" max="770" width="4.875" style="11" customWidth="1"/>
    <col min="771" max="771" width="3.875" style="11" customWidth="1"/>
    <col min="772" max="772" width="11.75" style="11" customWidth="1"/>
    <col min="773" max="773" width="9" style="11"/>
    <col min="774" max="774" width="9.375" style="11" bestFit="1" customWidth="1"/>
    <col min="775" max="775" width="9.75" style="11" bestFit="1" customWidth="1"/>
    <col min="776" max="776" width="9.875" style="11" bestFit="1" customWidth="1"/>
    <col min="777" max="777" width="10.5" style="11" customWidth="1"/>
    <col min="778" max="778" width="8.375" style="11" customWidth="1"/>
    <col min="779" max="779" width="10.125" style="11" bestFit="1" customWidth="1"/>
    <col min="780" max="780" width="12.5" style="11" customWidth="1"/>
    <col min="781" max="781" width="8.875" style="11" customWidth="1"/>
    <col min="782" max="783" width="5.5" style="11" bestFit="1" customWidth="1"/>
    <col min="784" max="784" width="8.75" style="11" bestFit="1" customWidth="1"/>
    <col min="785" max="785" width="10" style="11" customWidth="1"/>
    <col min="786" max="789" width="4.5" style="11" bestFit="1" customWidth="1"/>
    <col min="790" max="791" width="6.25" style="11" bestFit="1" customWidth="1"/>
    <col min="792" max="792" width="5.5" style="11" bestFit="1" customWidth="1"/>
    <col min="793" max="794" width="3.75" style="11" bestFit="1" customWidth="1"/>
    <col min="795" max="795" width="8.25" style="11" bestFit="1" customWidth="1"/>
    <col min="796" max="798" width="7.5" style="11" bestFit="1" customWidth="1"/>
    <col min="799" max="799" width="8.125" style="11" bestFit="1" customWidth="1"/>
    <col min="800" max="800" width="8" style="11" bestFit="1" customWidth="1"/>
    <col min="801" max="801" width="8.25" style="11" bestFit="1" customWidth="1"/>
    <col min="802" max="803" width="7.375" style="11" bestFit="1" customWidth="1"/>
    <col min="804" max="804" width="8.125" style="11" bestFit="1" customWidth="1"/>
    <col min="805" max="805" width="8.875" style="11" bestFit="1" customWidth="1"/>
    <col min="806" max="806" width="8.75" style="11" bestFit="1" customWidth="1"/>
    <col min="807" max="807" width="9" style="11" bestFit="1" customWidth="1"/>
    <col min="808" max="808" width="8.125" style="11" bestFit="1" customWidth="1"/>
    <col min="809" max="809" width="6.625" style="11" bestFit="1" customWidth="1"/>
    <col min="810" max="810" width="11.75" style="11" bestFit="1" customWidth="1"/>
    <col min="811" max="811" width="9" style="11" bestFit="1" customWidth="1"/>
    <col min="812" max="812" width="6.625" style="11" bestFit="1" customWidth="1"/>
    <col min="813" max="813" width="9" style="11" bestFit="1" customWidth="1"/>
    <col min="814" max="814" width="8.75" style="11" bestFit="1" customWidth="1"/>
    <col min="815" max="816" width="9" style="11" bestFit="1" customWidth="1"/>
    <col min="817" max="817" width="8.875" style="11" bestFit="1" customWidth="1"/>
    <col min="818" max="818" width="9" style="11" bestFit="1" customWidth="1"/>
    <col min="819" max="819" width="6.25" style="11" bestFit="1" customWidth="1"/>
    <col min="820" max="1024" width="9" style="11"/>
    <col min="1025" max="1025" width="4.25" style="11" bestFit="1" customWidth="1"/>
    <col min="1026" max="1026" width="4.875" style="11" customWidth="1"/>
    <col min="1027" max="1027" width="3.875" style="11" customWidth="1"/>
    <col min="1028" max="1028" width="11.75" style="11" customWidth="1"/>
    <col min="1029" max="1029" width="9" style="11"/>
    <col min="1030" max="1030" width="9.375" style="11" bestFit="1" customWidth="1"/>
    <col min="1031" max="1031" width="9.75" style="11" bestFit="1" customWidth="1"/>
    <col min="1032" max="1032" width="9.875" style="11" bestFit="1" customWidth="1"/>
    <col min="1033" max="1033" width="10.5" style="11" customWidth="1"/>
    <col min="1034" max="1034" width="8.375" style="11" customWidth="1"/>
    <col min="1035" max="1035" width="10.125" style="11" bestFit="1" customWidth="1"/>
    <col min="1036" max="1036" width="12.5" style="11" customWidth="1"/>
    <col min="1037" max="1037" width="8.875" style="11" customWidth="1"/>
    <col min="1038" max="1039" width="5.5" style="11" bestFit="1" customWidth="1"/>
    <col min="1040" max="1040" width="8.75" style="11" bestFit="1" customWidth="1"/>
    <col min="1041" max="1041" width="10" style="11" customWidth="1"/>
    <col min="1042" max="1045" width="4.5" style="11" bestFit="1" customWidth="1"/>
    <col min="1046" max="1047" width="6.25" style="11" bestFit="1" customWidth="1"/>
    <col min="1048" max="1048" width="5.5" style="11" bestFit="1" customWidth="1"/>
    <col min="1049" max="1050" width="3.75" style="11" bestFit="1" customWidth="1"/>
    <col min="1051" max="1051" width="8.25" style="11" bestFit="1" customWidth="1"/>
    <col min="1052" max="1054" width="7.5" style="11" bestFit="1" customWidth="1"/>
    <col min="1055" max="1055" width="8.125" style="11" bestFit="1" customWidth="1"/>
    <col min="1056" max="1056" width="8" style="11" bestFit="1" customWidth="1"/>
    <col min="1057" max="1057" width="8.25" style="11" bestFit="1" customWidth="1"/>
    <col min="1058" max="1059" width="7.375" style="11" bestFit="1" customWidth="1"/>
    <col min="1060" max="1060" width="8.125" style="11" bestFit="1" customWidth="1"/>
    <col min="1061" max="1061" width="8.875" style="11" bestFit="1" customWidth="1"/>
    <col min="1062" max="1062" width="8.75" style="11" bestFit="1" customWidth="1"/>
    <col min="1063" max="1063" width="9" style="11" bestFit="1" customWidth="1"/>
    <col min="1064" max="1064" width="8.125" style="11" bestFit="1" customWidth="1"/>
    <col min="1065" max="1065" width="6.625" style="11" bestFit="1" customWidth="1"/>
    <col min="1066" max="1066" width="11.75" style="11" bestFit="1" customWidth="1"/>
    <col min="1067" max="1067" width="9" style="11" bestFit="1" customWidth="1"/>
    <col min="1068" max="1068" width="6.625" style="11" bestFit="1" customWidth="1"/>
    <col min="1069" max="1069" width="9" style="11" bestFit="1" customWidth="1"/>
    <col min="1070" max="1070" width="8.75" style="11" bestFit="1" customWidth="1"/>
    <col min="1071" max="1072" width="9" style="11" bestFit="1" customWidth="1"/>
    <col min="1073" max="1073" width="8.875" style="11" bestFit="1" customWidth="1"/>
    <col min="1074" max="1074" width="9" style="11" bestFit="1" customWidth="1"/>
    <col min="1075" max="1075" width="6.25" style="11" bestFit="1" customWidth="1"/>
    <col min="1076" max="1280" width="9" style="11"/>
    <col min="1281" max="1281" width="4.25" style="11" bestFit="1" customWidth="1"/>
    <col min="1282" max="1282" width="4.875" style="11" customWidth="1"/>
    <col min="1283" max="1283" width="3.875" style="11" customWidth="1"/>
    <col min="1284" max="1284" width="11.75" style="11" customWidth="1"/>
    <col min="1285" max="1285" width="9" style="11"/>
    <col min="1286" max="1286" width="9.375" style="11" bestFit="1" customWidth="1"/>
    <col min="1287" max="1287" width="9.75" style="11" bestFit="1" customWidth="1"/>
    <col min="1288" max="1288" width="9.875" style="11" bestFit="1" customWidth="1"/>
    <col min="1289" max="1289" width="10.5" style="11" customWidth="1"/>
    <col min="1290" max="1290" width="8.375" style="11" customWidth="1"/>
    <col min="1291" max="1291" width="10.125" style="11" bestFit="1" customWidth="1"/>
    <col min="1292" max="1292" width="12.5" style="11" customWidth="1"/>
    <col min="1293" max="1293" width="8.875" style="11" customWidth="1"/>
    <col min="1294" max="1295" width="5.5" style="11" bestFit="1" customWidth="1"/>
    <col min="1296" max="1296" width="8.75" style="11" bestFit="1" customWidth="1"/>
    <col min="1297" max="1297" width="10" style="11" customWidth="1"/>
    <col min="1298" max="1301" width="4.5" style="11" bestFit="1" customWidth="1"/>
    <col min="1302" max="1303" width="6.25" style="11" bestFit="1" customWidth="1"/>
    <col min="1304" max="1304" width="5.5" style="11" bestFit="1" customWidth="1"/>
    <col min="1305" max="1306" width="3.75" style="11" bestFit="1" customWidth="1"/>
    <col min="1307" max="1307" width="8.25" style="11" bestFit="1" customWidth="1"/>
    <col min="1308" max="1310" width="7.5" style="11" bestFit="1" customWidth="1"/>
    <col min="1311" max="1311" width="8.125" style="11" bestFit="1" customWidth="1"/>
    <col min="1312" max="1312" width="8" style="11" bestFit="1" customWidth="1"/>
    <col min="1313" max="1313" width="8.25" style="11" bestFit="1" customWidth="1"/>
    <col min="1314" max="1315" width="7.375" style="11" bestFit="1" customWidth="1"/>
    <col min="1316" max="1316" width="8.125" style="11" bestFit="1" customWidth="1"/>
    <col min="1317" max="1317" width="8.875" style="11" bestFit="1" customWidth="1"/>
    <col min="1318" max="1318" width="8.75" style="11" bestFit="1" customWidth="1"/>
    <col min="1319" max="1319" width="9" style="11" bestFit="1" customWidth="1"/>
    <col min="1320" max="1320" width="8.125" style="11" bestFit="1" customWidth="1"/>
    <col min="1321" max="1321" width="6.625" style="11" bestFit="1" customWidth="1"/>
    <col min="1322" max="1322" width="11.75" style="11" bestFit="1" customWidth="1"/>
    <col min="1323" max="1323" width="9" style="11" bestFit="1" customWidth="1"/>
    <col min="1324" max="1324" width="6.625" style="11" bestFit="1" customWidth="1"/>
    <col min="1325" max="1325" width="9" style="11" bestFit="1" customWidth="1"/>
    <col min="1326" max="1326" width="8.75" style="11" bestFit="1" customWidth="1"/>
    <col min="1327" max="1328" width="9" style="11" bestFit="1" customWidth="1"/>
    <col min="1329" max="1329" width="8.875" style="11" bestFit="1" customWidth="1"/>
    <col min="1330" max="1330" width="9" style="11" bestFit="1" customWidth="1"/>
    <col min="1331" max="1331" width="6.25" style="11" bestFit="1" customWidth="1"/>
    <col min="1332" max="1536" width="9" style="11"/>
    <col min="1537" max="1537" width="4.25" style="11" bestFit="1" customWidth="1"/>
    <col min="1538" max="1538" width="4.875" style="11" customWidth="1"/>
    <col min="1539" max="1539" width="3.875" style="11" customWidth="1"/>
    <col min="1540" max="1540" width="11.75" style="11" customWidth="1"/>
    <col min="1541" max="1541" width="9" style="11"/>
    <col min="1542" max="1542" width="9.375" style="11" bestFit="1" customWidth="1"/>
    <col min="1543" max="1543" width="9.75" style="11" bestFit="1" customWidth="1"/>
    <col min="1544" max="1544" width="9.875" style="11" bestFit="1" customWidth="1"/>
    <col min="1545" max="1545" width="10.5" style="11" customWidth="1"/>
    <col min="1546" max="1546" width="8.375" style="11" customWidth="1"/>
    <col min="1547" max="1547" width="10.125" style="11" bestFit="1" customWidth="1"/>
    <col min="1548" max="1548" width="12.5" style="11" customWidth="1"/>
    <col min="1549" max="1549" width="8.875" style="11" customWidth="1"/>
    <col min="1550" max="1551" width="5.5" style="11" bestFit="1" customWidth="1"/>
    <col min="1552" max="1552" width="8.75" style="11" bestFit="1" customWidth="1"/>
    <col min="1553" max="1553" width="10" style="11" customWidth="1"/>
    <col min="1554" max="1557" width="4.5" style="11" bestFit="1" customWidth="1"/>
    <col min="1558" max="1559" width="6.25" style="11" bestFit="1" customWidth="1"/>
    <col min="1560" max="1560" width="5.5" style="11" bestFit="1" customWidth="1"/>
    <col min="1561" max="1562" width="3.75" style="11" bestFit="1" customWidth="1"/>
    <col min="1563" max="1563" width="8.25" style="11" bestFit="1" customWidth="1"/>
    <col min="1564" max="1566" width="7.5" style="11" bestFit="1" customWidth="1"/>
    <col min="1567" max="1567" width="8.125" style="11" bestFit="1" customWidth="1"/>
    <col min="1568" max="1568" width="8" style="11" bestFit="1" customWidth="1"/>
    <col min="1569" max="1569" width="8.25" style="11" bestFit="1" customWidth="1"/>
    <col min="1570" max="1571" width="7.375" style="11" bestFit="1" customWidth="1"/>
    <col min="1572" max="1572" width="8.125" style="11" bestFit="1" customWidth="1"/>
    <col min="1573" max="1573" width="8.875" style="11" bestFit="1" customWidth="1"/>
    <col min="1574" max="1574" width="8.75" style="11" bestFit="1" customWidth="1"/>
    <col min="1575" max="1575" width="9" style="11" bestFit="1" customWidth="1"/>
    <col min="1576" max="1576" width="8.125" style="11" bestFit="1" customWidth="1"/>
    <col min="1577" max="1577" width="6.625" style="11" bestFit="1" customWidth="1"/>
    <col min="1578" max="1578" width="11.75" style="11" bestFit="1" customWidth="1"/>
    <col min="1579" max="1579" width="9" style="11" bestFit="1" customWidth="1"/>
    <col min="1580" max="1580" width="6.625" style="11" bestFit="1" customWidth="1"/>
    <col min="1581" max="1581" width="9" style="11" bestFit="1" customWidth="1"/>
    <col min="1582" max="1582" width="8.75" style="11" bestFit="1" customWidth="1"/>
    <col min="1583" max="1584" width="9" style="11" bestFit="1" customWidth="1"/>
    <col min="1585" max="1585" width="8.875" style="11" bestFit="1" customWidth="1"/>
    <col min="1586" max="1586" width="9" style="11" bestFit="1" customWidth="1"/>
    <col min="1587" max="1587" width="6.25" style="11" bestFit="1" customWidth="1"/>
    <col min="1588" max="1792" width="9" style="11"/>
    <col min="1793" max="1793" width="4.25" style="11" bestFit="1" customWidth="1"/>
    <col min="1794" max="1794" width="4.875" style="11" customWidth="1"/>
    <col min="1795" max="1795" width="3.875" style="11" customWidth="1"/>
    <col min="1796" max="1796" width="11.75" style="11" customWidth="1"/>
    <col min="1797" max="1797" width="9" style="11"/>
    <col min="1798" max="1798" width="9.375" style="11" bestFit="1" customWidth="1"/>
    <col min="1799" max="1799" width="9.75" style="11" bestFit="1" customWidth="1"/>
    <col min="1800" max="1800" width="9.875" style="11" bestFit="1" customWidth="1"/>
    <col min="1801" max="1801" width="10.5" style="11" customWidth="1"/>
    <col min="1802" max="1802" width="8.375" style="11" customWidth="1"/>
    <col min="1803" max="1803" width="10.125" style="11" bestFit="1" customWidth="1"/>
    <col min="1804" max="1804" width="12.5" style="11" customWidth="1"/>
    <col min="1805" max="1805" width="8.875" style="11" customWidth="1"/>
    <col min="1806" max="1807" width="5.5" style="11" bestFit="1" customWidth="1"/>
    <col min="1808" max="1808" width="8.75" style="11" bestFit="1" customWidth="1"/>
    <col min="1809" max="1809" width="10" style="11" customWidth="1"/>
    <col min="1810" max="1813" width="4.5" style="11" bestFit="1" customWidth="1"/>
    <col min="1814" max="1815" width="6.25" style="11" bestFit="1" customWidth="1"/>
    <col min="1816" max="1816" width="5.5" style="11" bestFit="1" customWidth="1"/>
    <col min="1817" max="1818" width="3.75" style="11" bestFit="1" customWidth="1"/>
    <col min="1819" max="1819" width="8.25" style="11" bestFit="1" customWidth="1"/>
    <col min="1820" max="1822" width="7.5" style="11" bestFit="1" customWidth="1"/>
    <col min="1823" max="1823" width="8.125" style="11" bestFit="1" customWidth="1"/>
    <col min="1824" max="1824" width="8" style="11" bestFit="1" customWidth="1"/>
    <col min="1825" max="1825" width="8.25" style="11" bestFit="1" customWidth="1"/>
    <col min="1826" max="1827" width="7.375" style="11" bestFit="1" customWidth="1"/>
    <col min="1828" max="1828" width="8.125" style="11" bestFit="1" customWidth="1"/>
    <col min="1829" max="1829" width="8.875" style="11" bestFit="1" customWidth="1"/>
    <col min="1830" max="1830" width="8.75" style="11" bestFit="1" customWidth="1"/>
    <col min="1831" max="1831" width="9" style="11" bestFit="1" customWidth="1"/>
    <col min="1832" max="1832" width="8.125" style="11" bestFit="1" customWidth="1"/>
    <col min="1833" max="1833" width="6.625" style="11" bestFit="1" customWidth="1"/>
    <col min="1834" max="1834" width="11.75" style="11" bestFit="1" customWidth="1"/>
    <col min="1835" max="1835" width="9" style="11" bestFit="1" customWidth="1"/>
    <col min="1836" max="1836" width="6.625" style="11" bestFit="1" customWidth="1"/>
    <col min="1837" max="1837" width="9" style="11" bestFit="1" customWidth="1"/>
    <col min="1838" max="1838" width="8.75" style="11" bestFit="1" customWidth="1"/>
    <col min="1839" max="1840" width="9" style="11" bestFit="1" customWidth="1"/>
    <col min="1841" max="1841" width="8.875" style="11" bestFit="1" customWidth="1"/>
    <col min="1842" max="1842" width="9" style="11" bestFit="1" customWidth="1"/>
    <col min="1843" max="1843" width="6.25" style="11" bestFit="1" customWidth="1"/>
    <col min="1844" max="2048" width="9" style="11"/>
    <col min="2049" max="2049" width="4.25" style="11" bestFit="1" customWidth="1"/>
    <col min="2050" max="2050" width="4.875" style="11" customWidth="1"/>
    <col min="2051" max="2051" width="3.875" style="11" customWidth="1"/>
    <col min="2052" max="2052" width="11.75" style="11" customWidth="1"/>
    <col min="2053" max="2053" width="9" style="11"/>
    <col min="2054" max="2054" width="9.375" style="11" bestFit="1" customWidth="1"/>
    <col min="2055" max="2055" width="9.75" style="11" bestFit="1" customWidth="1"/>
    <col min="2056" max="2056" width="9.875" style="11" bestFit="1" customWidth="1"/>
    <col min="2057" max="2057" width="10.5" style="11" customWidth="1"/>
    <col min="2058" max="2058" width="8.375" style="11" customWidth="1"/>
    <col min="2059" max="2059" width="10.125" style="11" bestFit="1" customWidth="1"/>
    <col min="2060" max="2060" width="12.5" style="11" customWidth="1"/>
    <col min="2061" max="2061" width="8.875" style="11" customWidth="1"/>
    <col min="2062" max="2063" width="5.5" style="11" bestFit="1" customWidth="1"/>
    <col min="2064" max="2064" width="8.75" style="11" bestFit="1" customWidth="1"/>
    <col min="2065" max="2065" width="10" style="11" customWidth="1"/>
    <col min="2066" max="2069" width="4.5" style="11" bestFit="1" customWidth="1"/>
    <col min="2070" max="2071" width="6.25" style="11" bestFit="1" customWidth="1"/>
    <col min="2072" max="2072" width="5.5" style="11" bestFit="1" customWidth="1"/>
    <col min="2073" max="2074" width="3.75" style="11" bestFit="1" customWidth="1"/>
    <col min="2075" max="2075" width="8.25" style="11" bestFit="1" customWidth="1"/>
    <col min="2076" max="2078" width="7.5" style="11" bestFit="1" customWidth="1"/>
    <col min="2079" max="2079" width="8.125" style="11" bestFit="1" customWidth="1"/>
    <col min="2080" max="2080" width="8" style="11" bestFit="1" customWidth="1"/>
    <col min="2081" max="2081" width="8.25" style="11" bestFit="1" customWidth="1"/>
    <col min="2082" max="2083" width="7.375" style="11" bestFit="1" customWidth="1"/>
    <col min="2084" max="2084" width="8.125" style="11" bestFit="1" customWidth="1"/>
    <col min="2085" max="2085" width="8.875" style="11" bestFit="1" customWidth="1"/>
    <col min="2086" max="2086" width="8.75" style="11" bestFit="1" customWidth="1"/>
    <col min="2087" max="2087" width="9" style="11" bestFit="1" customWidth="1"/>
    <col min="2088" max="2088" width="8.125" style="11" bestFit="1" customWidth="1"/>
    <col min="2089" max="2089" width="6.625" style="11" bestFit="1" customWidth="1"/>
    <col min="2090" max="2090" width="11.75" style="11" bestFit="1" customWidth="1"/>
    <col min="2091" max="2091" width="9" style="11" bestFit="1" customWidth="1"/>
    <col min="2092" max="2092" width="6.625" style="11" bestFit="1" customWidth="1"/>
    <col min="2093" max="2093" width="9" style="11" bestFit="1" customWidth="1"/>
    <col min="2094" max="2094" width="8.75" style="11" bestFit="1" customWidth="1"/>
    <col min="2095" max="2096" width="9" style="11" bestFit="1" customWidth="1"/>
    <col min="2097" max="2097" width="8.875" style="11" bestFit="1" customWidth="1"/>
    <col min="2098" max="2098" width="9" style="11" bestFit="1" customWidth="1"/>
    <col min="2099" max="2099" width="6.25" style="11" bestFit="1" customWidth="1"/>
    <col min="2100" max="2304" width="9" style="11"/>
    <col min="2305" max="2305" width="4.25" style="11" bestFit="1" customWidth="1"/>
    <col min="2306" max="2306" width="4.875" style="11" customWidth="1"/>
    <col min="2307" max="2307" width="3.875" style="11" customWidth="1"/>
    <col min="2308" max="2308" width="11.75" style="11" customWidth="1"/>
    <col min="2309" max="2309" width="9" style="11"/>
    <col min="2310" max="2310" width="9.375" style="11" bestFit="1" customWidth="1"/>
    <col min="2311" max="2311" width="9.75" style="11" bestFit="1" customWidth="1"/>
    <col min="2312" max="2312" width="9.875" style="11" bestFit="1" customWidth="1"/>
    <col min="2313" max="2313" width="10.5" style="11" customWidth="1"/>
    <col min="2314" max="2314" width="8.375" style="11" customWidth="1"/>
    <col min="2315" max="2315" width="10.125" style="11" bestFit="1" customWidth="1"/>
    <col min="2316" max="2316" width="12.5" style="11" customWidth="1"/>
    <col min="2317" max="2317" width="8.875" style="11" customWidth="1"/>
    <col min="2318" max="2319" width="5.5" style="11" bestFit="1" customWidth="1"/>
    <col min="2320" max="2320" width="8.75" style="11" bestFit="1" customWidth="1"/>
    <col min="2321" max="2321" width="10" style="11" customWidth="1"/>
    <col min="2322" max="2325" width="4.5" style="11" bestFit="1" customWidth="1"/>
    <col min="2326" max="2327" width="6.25" style="11" bestFit="1" customWidth="1"/>
    <col min="2328" max="2328" width="5.5" style="11" bestFit="1" customWidth="1"/>
    <col min="2329" max="2330" width="3.75" style="11" bestFit="1" customWidth="1"/>
    <col min="2331" max="2331" width="8.25" style="11" bestFit="1" customWidth="1"/>
    <col min="2332" max="2334" width="7.5" style="11" bestFit="1" customWidth="1"/>
    <col min="2335" max="2335" width="8.125" style="11" bestFit="1" customWidth="1"/>
    <col min="2336" max="2336" width="8" style="11" bestFit="1" customWidth="1"/>
    <col min="2337" max="2337" width="8.25" style="11" bestFit="1" customWidth="1"/>
    <col min="2338" max="2339" width="7.375" style="11" bestFit="1" customWidth="1"/>
    <col min="2340" max="2340" width="8.125" style="11" bestFit="1" customWidth="1"/>
    <col min="2341" max="2341" width="8.875" style="11" bestFit="1" customWidth="1"/>
    <col min="2342" max="2342" width="8.75" style="11" bestFit="1" customWidth="1"/>
    <col min="2343" max="2343" width="9" style="11" bestFit="1" customWidth="1"/>
    <col min="2344" max="2344" width="8.125" style="11" bestFit="1" customWidth="1"/>
    <col min="2345" max="2345" width="6.625" style="11" bestFit="1" customWidth="1"/>
    <col min="2346" max="2346" width="11.75" style="11" bestFit="1" customWidth="1"/>
    <col min="2347" max="2347" width="9" style="11" bestFit="1" customWidth="1"/>
    <col min="2348" max="2348" width="6.625" style="11" bestFit="1" customWidth="1"/>
    <col min="2349" max="2349" width="9" style="11" bestFit="1" customWidth="1"/>
    <col min="2350" max="2350" width="8.75" style="11" bestFit="1" customWidth="1"/>
    <col min="2351" max="2352" width="9" style="11" bestFit="1" customWidth="1"/>
    <col min="2353" max="2353" width="8.875" style="11" bestFit="1" customWidth="1"/>
    <col min="2354" max="2354" width="9" style="11" bestFit="1" customWidth="1"/>
    <col min="2355" max="2355" width="6.25" style="11" bestFit="1" customWidth="1"/>
    <col min="2356" max="2560" width="9" style="11"/>
    <col min="2561" max="2561" width="4.25" style="11" bestFit="1" customWidth="1"/>
    <col min="2562" max="2562" width="4.875" style="11" customWidth="1"/>
    <col min="2563" max="2563" width="3.875" style="11" customWidth="1"/>
    <col min="2564" max="2564" width="11.75" style="11" customWidth="1"/>
    <col min="2565" max="2565" width="9" style="11"/>
    <col min="2566" max="2566" width="9.375" style="11" bestFit="1" customWidth="1"/>
    <col min="2567" max="2567" width="9.75" style="11" bestFit="1" customWidth="1"/>
    <col min="2568" max="2568" width="9.875" style="11" bestFit="1" customWidth="1"/>
    <col min="2569" max="2569" width="10.5" style="11" customWidth="1"/>
    <col min="2570" max="2570" width="8.375" style="11" customWidth="1"/>
    <col min="2571" max="2571" width="10.125" style="11" bestFit="1" customWidth="1"/>
    <col min="2572" max="2572" width="12.5" style="11" customWidth="1"/>
    <col min="2573" max="2573" width="8.875" style="11" customWidth="1"/>
    <col min="2574" max="2575" width="5.5" style="11" bestFit="1" customWidth="1"/>
    <col min="2576" max="2576" width="8.75" style="11" bestFit="1" customWidth="1"/>
    <col min="2577" max="2577" width="10" style="11" customWidth="1"/>
    <col min="2578" max="2581" width="4.5" style="11" bestFit="1" customWidth="1"/>
    <col min="2582" max="2583" width="6.25" style="11" bestFit="1" customWidth="1"/>
    <col min="2584" max="2584" width="5.5" style="11" bestFit="1" customWidth="1"/>
    <col min="2585" max="2586" width="3.75" style="11" bestFit="1" customWidth="1"/>
    <col min="2587" max="2587" width="8.25" style="11" bestFit="1" customWidth="1"/>
    <col min="2588" max="2590" width="7.5" style="11" bestFit="1" customWidth="1"/>
    <col min="2591" max="2591" width="8.125" style="11" bestFit="1" customWidth="1"/>
    <col min="2592" max="2592" width="8" style="11" bestFit="1" customWidth="1"/>
    <col min="2593" max="2593" width="8.25" style="11" bestFit="1" customWidth="1"/>
    <col min="2594" max="2595" width="7.375" style="11" bestFit="1" customWidth="1"/>
    <col min="2596" max="2596" width="8.125" style="11" bestFit="1" customWidth="1"/>
    <col min="2597" max="2597" width="8.875" style="11" bestFit="1" customWidth="1"/>
    <col min="2598" max="2598" width="8.75" style="11" bestFit="1" customWidth="1"/>
    <col min="2599" max="2599" width="9" style="11" bestFit="1" customWidth="1"/>
    <col min="2600" max="2600" width="8.125" style="11" bestFit="1" customWidth="1"/>
    <col min="2601" max="2601" width="6.625" style="11" bestFit="1" customWidth="1"/>
    <col min="2602" max="2602" width="11.75" style="11" bestFit="1" customWidth="1"/>
    <col min="2603" max="2603" width="9" style="11" bestFit="1" customWidth="1"/>
    <col min="2604" max="2604" width="6.625" style="11" bestFit="1" customWidth="1"/>
    <col min="2605" max="2605" width="9" style="11" bestFit="1" customWidth="1"/>
    <col min="2606" max="2606" width="8.75" style="11" bestFit="1" customWidth="1"/>
    <col min="2607" max="2608" width="9" style="11" bestFit="1" customWidth="1"/>
    <col min="2609" max="2609" width="8.875" style="11" bestFit="1" customWidth="1"/>
    <col min="2610" max="2610" width="9" style="11" bestFit="1" customWidth="1"/>
    <col min="2611" max="2611" width="6.25" style="11" bestFit="1" customWidth="1"/>
    <col min="2612" max="2816" width="9" style="11"/>
    <col min="2817" max="2817" width="4.25" style="11" bestFit="1" customWidth="1"/>
    <col min="2818" max="2818" width="4.875" style="11" customWidth="1"/>
    <col min="2819" max="2819" width="3.875" style="11" customWidth="1"/>
    <col min="2820" max="2820" width="11.75" style="11" customWidth="1"/>
    <col min="2821" max="2821" width="9" style="11"/>
    <col min="2822" max="2822" width="9.375" style="11" bestFit="1" customWidth="1"/>
    <col min="2823" max="2823" width="9.75" style="11" bestFit="1" customWidth="1"/>
    <col min="2824" max="2824" width="9.875" style="11" bestFit="1" customWidth="1"/>
    <col min="2825" max="2825" width="10.5" style="11" customWidth="1"/>
    <col min="2826" max="2826" width="8.375" style="11" customWidth="1"/>
    <col min="2827" max="2827" width="10.125" style="11" bestFit="1" customWidth="1"/>
    <col min="2828" max="2828" width="12.5" style="11" customWidth="1"/>
    <col min="2829" max="2829" width="8.875" style="11" customWidth="1"/>
    <col min="2830" max="2831" width="5.5" style="11" bestFit="1" customWidth="1"/>
    <col min="2832" max="2832" width="8.75" style="11" bestFit="1" customWidth="1"/>
    <col min="2833" max="2833" width="10" style="11" customWidth="1"/>
    <col min="2834" max="2837" width="4.5" style="11" bestFit="1" customWidth="1"/>
    <col min="2838" max="2839" width="6.25" style="11" bestFit="1" customWidth="1"/>
    <col min="2840" max="2840" width="5.5" style="11" bestFit="1" customWidth="1"/>
    <col min="2841" max="2842" width="3.75" style="11" bestFit="1" customWidth="1"/>
    <col min="2843" max="2843" width="8.25" style="11" bestFit="1" customWidth="1"/>
    <col min="2844" max="2846" width="7.5" style="11" bestFit="1" customWidth="1"/>
    <col min="2847" max="2847" width="8.125" style="11" bestFit="1" customWidth="1"/>
    <col min="2848" max="2848" width="8" style="11" bestFit="1" customWidth="1"/>
    <col min="2849" max="2849" width="8.25" style="11" bestFit="1" customWidth="1"/>
    <col min="2850" max="2851" width="7.375" style="11" bestFit="1" customWidth="1"/>
    <col min="2852" max="2852" width="8.125" style="11" bestFit="1" customWidth="1"/>
    <col min="2853" max="2853" width="8.875" style="11" bestFit="1" customWidth="1"/>
    <col min="2854" max="2854" width="8.75" style="11" bestFit="1" customWidth="1"/>
    <col min="2855" max="2855" width="9" style="11" bestFit="1" customWidth="1"/>
    <col min="2856" max="2856" width="8.125" style="11" bestFit="1" customWidth="1"/>
    <col min="2857" max="2857" width="6.625" style="11" bestFit="1" customWidth="1"/>
    <col min="2858" max="2858" width="11.75" style="11" bestFit="1" customWidth="1"/>
    <col min="2859" max="2859" width="9" style="11" bestFit="1" customWidth="1"/>
    <col min="2860" max="2860" width="6.625" style="11" bestFit="1" customWidth="1"/>
    <col min="2861" max="2861" width="9" style="11" bestFit="1" customWidth="1"/>
    <col min="2862" max="2862" width="8.75" style="11" bestFit="1" customWidth="1"/>
    <col min="2863" max="2864" width="9" style="11" bestFit="1" customWidth="1"/>
    <col min="2865" max="2865" width="8.875" style="11" bestFit="1" customWidth="1"/>
    <col min="2866" max="2866" width="9" style="11" bestFit="1" customWidth="1"/>
    <col min="2867" max="2867" width="6.25" style="11" bestFit="1" customWidth="1"/>
    <col min="2868" max="3072" width="9" style="11"/>
    <col min="3073" max="3073" width="4.25" style="11" bestFit="1" customWidth="1"/>
    <col min="3074" max="3074" width="4.875" style="11" customWidth="1"/>
    <col min="3075" max="3075" width="3.875" style="11" customWidth="1"/>
    <col min="3076" max="3076" width="11.75" style="11" customWidth="1"/>
    <col min="3077" max="3077" width="9" style="11"/>
    <col min="3078" max="3078" width="9.375" style="11" bestFit="1" customWidth="1"/>
    <col min="3079" max="3079" width="9.75" style="11" bestFit="1" customWidth="1"/>
    <col min="3080" max="3080" width="9.875" style="11" bestFit="1" customWidth="1"/>
    <col min="3081" max="3081" width="10.5" style="11" customWidth="1"/>
    <col min="3082" max="3082" width="8.375" style="11" customWidth="1"/>
    <col min="3083" max="3083" width="10.125" style="11" bestFit="1" customWidth="1"/>
    <col min="3084" max="3084" width="12.5" style="11" customWidth="1"/>
    <col min="3085" max="3085" width="8.875" style="11" customWidth="1"/>
    <col min="3086" max="3087" width="5.5" style="11" bestFit="1" customWidth="1"/>
    <col min="3088" max="3088" width="8.75" style="11" bestFit="1" customWidth="1"/>
    <col min="3089" max="3089" width="10" style="11" customWidth="1"/>
    <col min="3090" max="3093" width="4.5" style="11" bestFit="1" customWidth="1"/>
    <col min="3094" max="3095" width="6.25" style="11" bestFit="1" customWidth="1"/>
    <col min="3096" max="3096" width="5.5" style="11" bestFit="1" customWidth="1"/>
    <col min="3097" max="3098" width="3.75" style="11" bestFit="1" customWidth="1"/>
    <col min="3099" max="3099" width="8.25" style="11" bestFit="1" customWidth="1"/>
    <col min="3100" max="3102" width="7.5" style="11" bestFit="1" customWidth="1"/>
    <col min="3103" max="3103" width="8.125" style="11" bestFit="1" customWidth="1"/>
    <col min="3104" max="3104" width="8" style="11" bestFit="1" customWidth="1"/>
    <col min="3105" max="3105" width="8.25" style="11" bestFit="1" customWidth="1"/>
    <col min="3106" max="3107" width="7.375" style="11" bestFit="1" customWidth="1"/>
    <col min="3108" max="3108" width="8.125" style="11" bestFit="1" customWidth="1"/>
    <col min="3109" max="3109" width="8.875" style="11" bestFit="1" customWidth="1"/>
    <col min="3110" max="3110" width="8.75" style="11" bestFit="1" customWidth="1"/>
    <col min="3111" max="3111" width="9" style="11" bestFit="1" customWidth="1"/>
    <col min="3112" max="3112" width="8.125" style="11" bestFit="1" customWidth="1"/>
    <col min="3113" max="3113" width="6.625" style="11" bestFit="1" customWidth="1"/>
    <col min="3114" max="3114" width="11.75" style="11" bestFit="1" customWidth="1"/>
    <col min="3115" max="3115" width="9" style="11" bestFit="1" customWidth="1"/>
    <col min="3116" max="3116" width="6.625" style="11" bestFit="1" customWidth="1"/>
    <col min="3117" max="3117" width="9" style="11" bestFit="1" customWidth="1"/>
    <col min="3118" max="3118" width="8.75" style="11" bestFit="1" customWidth="1"/>
    <col min="3119" max="3120" width="9" style="11" bestFit="1" customWidth="1"/>
    <col min="3121" max="3121" width="8.875" style="11" bestFit="1" customWidth="1"/>
    <col min="3122" max="3122" width="9" style="11" bestFit="1" customWidth="1"/>
    <col min="3123" max="3123" width="6.25" style="11" bestFit="1" customWidth="1"/>
    <col min="3124" max="3328" width="9" style="11"/>
    <col min="3329" max="3329" width="4.25" style="11" bestFit="1" customWidth="1"/>
    <col min="3330" max="3330" width="4.875" style="11" customWidth="1"/>
    <col min="3331" max="3331" width="3.875" style="11" customWidth="1"/>
    <col min="3332" max="3332" width="11.75" style="11" customWidth="1"/>
    <col min="3333" max="3333" width="9" style="11"/>
    <col min="3334" max="3334" width="9.375" style="11" bestFit="1" customWidth="1"/>
    <col min="3335" max="3335" width="9.75" style="11" bestFit="1" customWidth="1"/>
    <col min="3336" max="3336" width="9.875" style="11" bestFit="1" customWidth="1"/>
    <col min="3337" max="3337" width="10.5" style="11" customWidth="1"/>
    <col min="3338" max="3338" width="8.375" style="11" customWidth="1"/>
    <col min="3339" max="3339" width="10.125" style="11" bestFit="1" customWidth="1"/>
    <col min="3340" max="3340" width="12.5" style="11" customWidth="1"/>
    <col min="3341" max="3341" width="8.875" style="11" customWidth="1"/>
    <col min="3342" max="3343" width="5.5" style="11" bestFit="1" customWidth="1"/>
    <col min="3344" max="3344" width="8.75" style="11" bestFit="1" customWidth="1"/>
    <col min="3345" max="3345" width="10" style="11" customWidth="1"/>
    <col min="3346" max="3349" width="4.5" style="11" bestFit="1" customWidth="1"/>
    <col min="3350" max="3351" width="6.25" style="11" bestFit="1" customWidth="1"/>
    <col min="3352" max="3352" width="5.5" style="11" bestFit="1" customWidth="1"/>
    <col min="3353" max="3354" width="3.75" style="11" bestFit="1" customWidth="1"/>
    <col min="3355" max="3355" width="8.25" style="11" bestFit="1" customWidth="1"/>
    <col min="3356" max="3358" width="7.5" style="11" bestFit="1" customWidth="1"/>
    <col min="3359" max="3359" width="8.125" style="11" bestFit="1" customWidth="1"/>
    <col min="3360" max="3360" width="8" style="11" bestFit="1" customWidth="1"/>
    <col min="3361" max="3361" width="8.25" style="11" bestFit="1" customWidth="1"/>
    <col min="3362" max="3363" width="7.375" style="11" bestFit="1" customWidth="1"/>
    <col min="3364" max="3364" width="8.125" style="11" bestFit="1" customWidth="1"/>
    <col min="3365" max="3365" width="8.875" style="11" bestFit="1" customWidth="1"/>
    <col min="3366" max="3366" width="8.75" style="11" bestFit="1" customWidth="1"/>
    <col min="3367" max="3367" width="9" style="11" bestFit="1" customWidth="1"/>
    <col min="3368" max="3368" width="8.125" style="11" bestFit="1" customWidth="1"/>
    <col min="3369" max="3369" width="6.625" style="11" bestFit="1" customWidth="1"/>
    <col min="3370" max="3370" width="11.75" style="11" bestFit="1" customWidth="1"/>
    <col min="3371" max="3371" width="9" style="11" bestFit="1" customWidth="1"/>
    <col min="3372" max="3372" width="6.625" style="11" bestFit="1" customWidth="1"/>
    <col min="3373" max="3373" width="9" style="11" bestFit="1" customWidth="1"/>
    <col min="3374" max="3374" width="8.75" style="11" bestFit="1" customWidth="1"/>
    <col min="3375" max="3376" width="9" style="11" bestFit="1" customWidth="1"/>
    <col min="3377" max="3377" width="8.875" style="11" bestFit="1" customWidth="1"/>
    <col min="3378" max="3378" width="9" style="11" bestFit="1" customWidth="1"/>
    <col min="3379" max="3379" width="6.25" style="11" bestFit="1" customWidth="1"/>
    <col min="3380" max="3584" width="9" style="11"/>
    <col min="3585" max="3585" width="4.25" style="11" bestFit="1" customWidth="1"/>
    <col min="3586" max="3586" width="4.875" style="11" customWidth="1"/>
    <col min="3587" max="3587" width="3.875" style="11" customWidth="1"/>
    <col min="3588" max="3588" width="11.75" style="11" customWidth="1"/>
    <col min="3589" max="3589" width="9" style="11"/>
    <col min="3590" max="3590" width="9.375" style="11" bestFit="1" customWidth="1"/>
    <col min="3591" max="3591" width="9.75" style="11" bestFit="1" customWidth="1"/>
    <col min="3592" max="3592" width="9.875" style="11" bestFit="1" customWidth="1"/>
    <col min="3593" max="3593" width="10.5" style="11" customWidth="1"/>
    <col min="3594" max="3594" width="8.375" style="11" customWidth="1"/>
    <col min="3595" max="3595" width="10.125" style="11" bestFit="1" customWidth="1"/>
    <col min="3596" max="3596" width="12.5" style="11" customWidth="1"/>
    <col min="3597" max="3597" width="8.875" style="11" customWidth="1"/>
    <col min="3598" max="3599" width="5.5" style="11" bestFit="1" customWidth="1"/>
    <col min="3600" max="3600" width="8.75" style="11" bestFit="1" customWidth="1"/>
    <col min="3601" max="3601" width="10" style="11" customWidth="1"/>
    <col min="3602" max="3605" width="4.5" style="11" bestFit="1" customWidth="1"/>
    <col min="3606" max="3607" width="6.25" style="11" bestFit="1" customWidth="1"/>
    <col min="3608" max="3608" width="5.5" style="11" bestFit="1" customWidth="1"/>
    <col min="3609" max="3610" width="3.75" style="11" bestFit="1" customWidth="1"/>
    <col min="3611" max="3611" width="8.25" style="11" bestFit="1" customWidth="1"/>
    <col min="3612" max="3614" width="7.5" style="11" bestFit="1" customWidth="1"/>
    <col min="3615" max="3615" width="8.125" style="11" bestFit="1" customWidth="1"/>
    <col min="3616" max="3616" width="8" style="11" bestFit="1" customWidth="1"/>
    <col min="3617" max="3617" width="8.25" style="11" bestFit="1" customWidth="1"/>
    <col min="3618" max="3619" width="7.375" style="11" bestFit="1" customWidth="1"/>
    <col min="3620" max="3620" width="8.125" style="11" bestFit="1" customWidth="1"/>
    <col min="3621" max="3621" width="8.875" style="11" bestFit="1" customWidth="1"/>
    <col min="3622" max="3622" width="8.75" style="11" bestFit="1" customWidth="1"/>
    <col min="3623" max="3623" width="9" style="11" bestFit="1" customWidth="1"/>
    <col min="3624" max="3624" width="8.125" style="11" bestFit="1" customWidth="1"/>
    <col min="3625" max="3625" width="6.625" style="11" bestFit="1" customWidth="1"/>
    <col min="3626" max="3626" width="11.75" style="11" bestFit="1" customWidth="1"/>
    <col min="3627" max="3627" width="9" style="11" bestFit="1" customWidth="1"/>
    <col min="3628" max="3628" width="6.625" style="11" bestFit="1" customWidth="1"/>
    <col min="3629" max="3629" width="9" style="11" bestFit="1" customWidth="1"/>
    <col min="3630" max="3630" width="8.75" style="11" bestFit="1" customWidth="1"/>
    <col min="3631" max="3632" width="9" style="11" bestFit="1" customWidth="1"/>
    <col min="3633" max="3633" width="8.875" style="11" bestFit="1" customWidth="1"/>
    <col min="3634" max="3634" width="9" style="11" bestFit="1" customWidth="1"/>
    <col min="3635" max="3635" width="6.25" style="11" bestFit="1" customWidth="1"/>
    <col min="3636" max="3840" width="9" style="11"/>
    <col min="3841" max="3841" width="4.25" style="11" bestFit="1" customWidth="1"/>
    <col min="3842" max="3842" width="4.875" style="11" customWidth="1"/>
    <col min="3843" max="3843" width="3.875" style="11" customWidth="1"/>
    <col min="3844" max="3844" width="11.75" style="11" customWidth="1"/>
    <col min="3845" max="3845" width="9" style="11"/>
    <col min="3846" max="3846" width="9.375" style="11" bestFit="1" customWidth="1"/>
    <col min="3847" max="3847" width="9.75" style="11" bestFit="1" customWidth="1"/>
    <col min="3848" max="3848" width="9.875" style="11" bestFit="1" customWidth="1"/>
    <col min="3849" max="3849" width="10.5" style="11" customWidth="1"/>
    <col min="3850" max="3850" width="8.375" style="11" customWidth="1"/>
    <col min="3851" max="3851" width="10.125" style="11" bestFit="1" customWidth="1"/>
    <col min="3852" max="3852" width="12.5" style="11" customWidth="1"/>
    <col min="3853" max="3853" width="8.875" style="11" customWidth="1"/>
    <col min="3854" max="3855" width="5.5" style="11" bestFit="1" customWidth="1"/>
    <col min="3856" max="3856" width="8.75" style="11" bestFit="1" customWidth="1"/>
    <col min="3857" max="3857" width="10" style="11" customWidth="1"/>
    <col min="3858" max="3861" width="4.5" style="11" bestFit="1" customWidth="1"/>
    <col min="3862" max="3863" width="6.25" style="11" bestFit="1" customWidth="1"/>
    <col min="3864" max="3864" width="5.5" style="11" bestFit="1" customWidth="1"/>
    <col min="3865" max="3866" width="3.75" style="11" bestFit="1" customWidth="1"/>
    <col min="3867" max="3867" width="8.25" style="11" bestFit="1" customWidth="1"/>
    <col min="3868" max="3870" width="7.5" style="11" bestFit="1" customWidth="1"/>
    <col min="3871" max="3871" width="8.125" style="11" bestFit="1" customWidth="1"/>
    <col min="3872" max="3872" width="8" style="11" bestFit="1" customWidth="1"/>
    <col min="3873" max="3873" width="8.25" style="11" bestFit="1" customWidth="1"/>
    <col min="3874" max="3875" width="7.375" style="11" bestFit="1" customWidth="1"/>
    <col min="3876" max="3876" width="8.125" style="11" bestFit="1" customWidth="1"/>
    <col min="3877" max="3877" width="8.875" style="11" bestFit="1" customWidth="1"/>
    <col min="3878" max="3878" width="8.75" style="11" bestFit="1" customWidth="1"/>
    <col min="3879" max="3879" width="9" style="11" bestFit="1" customWidth="1"/>
    <col min="3880" max="3880" width="8.125" style="11" bestFit="1" customWidth="1"/>
    <col min="3881" max="3881" width="6.625" style="11" bestFit="1" customWidth="1"/>
    <col min="3882" max="3882" width="11.75" style="11" bestFit="1" customWidth="1"/>
    <col min="3883" max="3883" width="9" style="11" bestFit="1" customWidth="1"/>
    <col min="3884" max="3884" width="6.625" style="11" bestFit="1" customWidth="1"/>
    <col min="3885" max="3885" width="9" style="11" bestFit="1" customWidth="1"/>
    <col min="3886" max="3886" width="8.75" style="11" bestFit="1" customWidth="1"/>
    <col min="3887" max="3888" width="9" style="11" bestFit="1" customWidth="1"/>
    <col min="3889" max="3889" width="8.875" style="11" bestFit="1" customWidth="1"/>
    <col min="3890" max="3890" width="9" style="11" bestFit="1" customWidth="1"/>
    <col min="3891" max="3891" width="6.25" style="11" bestFit="1" customWidth="1"/>
    <col min="3892" max="4096" width="9" style="11"/>
    <col min="4097" max="4097" width="4.25" style="11" bestFit="1" customWidth="1"/>
    <col min="4098" max="4098" width="4.875" style="11" customWidth="1"/>
    <col min="4099" max="4099" width="3.875" style="11" customWidth="1"/>
    <col min="4100" max="4100" width="11.75" style="11" customWidth="1"/>
    <col min="4101" max="4101" width="9" style="11"/>
    <col min="4102" max="4102" width="9.375" style="11" bestFit="1" customWidth="1"/>
    <col min="4103" max="4103" width="9.75" style="11" bestFit="1" customWidth="1"/>
    <col min="4104" max="4104" width="9.875" style="11" bestFit="1" customWidth="1"/>
    <col min="4105" max="4105" width="10.5" style="11" customWidth="1"/>
    <col min="4106" max="4106" width="8.375" style="11" customWidth="1"/>
    <col min="4107" max="4107" width="10.125" style="11" bestFit="1" customWidth="1"/>
    <col min="4108" max="4108" width="12.5" style="11" customWidth="1"/>
    <col min="4109" max="4109" width="8.875" style="11" customWidth="1"/>
    <col min="4110" max="4111" width="5.5" style="11" bestFit="1" customWidth="1"/>
    <col min="4112" max="4112" width="8.75" style="11" bestFit="1" customWidth="1"/>
    <col min="4113" max="4113" width="10" style="11" customWidth="1"/>
    <col min="4114" max="4117" width="4.5" style="11" bestFit="1" customWidth="1"/>
    <col min="4118" max="4119" width="6.25" style="11" bestFit="1" customWidth="1"/>
    <col min="4120" max="4120" width="5.5" style="11" bestFit="1" customWidth="1"/>
    <col min="4121" max="4122" width="3.75" style="11" bestFit="1" customWidth="1"/>
    <col min="4123" max="4123" width="8.25" style="11" bestFit="1" customWidth="1"/>
    <col min="4124" max="4126" width="7.5" style="11" bestFit="1" customWidth="1"/>
    <col min="4127" max="4127" width="8.125" style="11" bestFit="1" customWidth="1"/>
    <col min="4128" max="4128" width="8" style="11" bestFit="1" customWidth="1"/>
    <col min="4129" max="4129" width="8.25" style="11" bestFit="1" customWidth="1"/>
    <col min="4130" max="4131" width="7.375" style="11" bestFit="1" customWidth="1"/>
    <col min="4132" max="4132" width="8.125" style="11" bestFit="1" customWidth="1"/>
    <col min="4133" max="4133" width="8.875" style="11" bestFit="1" customWidth="1"/>
    <col min="4134" max="4134" width="8.75" style="11" bestFit="1" customWidth="1"/>
    <col min="4135" max="4135" width="9" style="11" bestFit="1" customWidth="1"/>
    <col min="4136" max="4136" width="8.125" style="11" bestFit="1" customWidth="1"/>
    <col min="4137" max="4137" width="6.625" style="11" bestFit="1" customWidth="1"/>
    <col min="4138" max="4138" width="11.75" style="11" bestFit="1" customWidth="1"/>
    <col min="4139" max="4139" width="9" style="11" bestFit="1" customWidth="1"/>
    <col min="4140" max="4140" width="6.625" style="11" bestFit="1" customWidth="1"/>
    <col min="4141" max="4141" width="9" style="11" bestFit="1" customWidth="1"/>
    <col min="4142" max="4142" width="8.75" style="11" bestFit="1" customWidth="1"/>
    <col min="4143" max="4144" width="9" style="11" bestFit="1" customWidth="1"/>
    <col min="4145" max="4145" width="8.875" style="11" bestFit="1" customWidth="1"/>
    <col min="4146" max="4146" width="9" style="11" bestFit="1" customWidth="1"/>
    <col min="4147" max="4147" width="6.25" style="11" bestFit="1" customWidth="1"/>
    <col min="4148" max="4352" width="9" style="11"/>
    <col min="4353" max="4353" width="4.25" style="11" bestFit="1" customWidth="1"/>
    <col min="4354" max="4354" width="4.875" style="11" customWidth="1"/>
    <col min="4355" max="4355" width="3.875" style="11" customWidth="1"/>
    <col min="4356" max="4356" width="11.75" style="11" customWidth="1"/>
    <col min="4357" max="4357" width="9" style="11"/>
    <col min="4358" max="4358" width="9.375" style="11" bestFit="1" customWidth="1"/>
    <col min="4359" max="4359" width="9.75" style="11" bestFit="1" customWidth="1"/>
    <col min="4360" max="4360" width="9.875" style="11" bestFit="1" customWidth="1"/>
    <col min="4361" max="4361" width="10.5" style="11" customWidth="1"/>
    <col min="4362" max="4362" width="8.375" style="11" customWidth="1"/>
    <col min="4363" max="4363" width="10.125" style="11" bestFit="1" customWidth="1"/>
    <col min="4364" max="4364" width="12.5" style="11" customWidth="1"/>
    <col min="4365" max="4365" width="8.875" style="11" customWidth="1"/>
    <col min="4366" max="4367" width="5.5" style="11" bestFit="1" customWidth="1"/>
    <col min="4368" max="4368" width="8.75" style="11" bestFit="1" customWidth="1"/>
    <col min="4369" max="4369" width="10" style="11" customWidth="1"/>
    <col min="4370" max="4373" width="4.5" style="11" bestFit="1" customWidth="1"/>
    <col min="4374" max="4375" width="6.25" style="11" bestFit="1" customWidth="1"/>
    <col min="4376" max="4376" width="5.5" style="11" bestFit="1" customWidth="1"/>
    <col min="4377" max="4378" width="3.75" style="11" bestFit="1" customWidth="1"/>
    <col min="4379" max="4379" width="8.25" style="11" bestFit="1" customWidth="1"/>
    <col min="4380" max="4382" width="7.5" style="11" bestFit="1" customWidth="1"/>
    <col min="4383" max="4383" width="8.125" style="11" bestFit="1" customWidth="1"/>
    <col min="4384" max="4384" width="8" style="11" bestFit="1" customWidth="1"/>
    <col min="4385" max="4385" width="8.25" style="11" bestFit="1" customWidth="1"/>
    <col min="4386" max="4387" width="7.375" style="11" bestFit="1" customWidth="1"/>
    <col min="4388" max="4388" width="8.125" style="11" bestFit="1" customWidth="1"/>
    <col min="4389" max="4389" width="8.875" style="11" bestFit="1" customWidth="1"/>
    <col min="4390" max="4390" width="8.75" style="11" bestFit="1" customWidth="1"/>
    <col min="4391" max="4391" width="9" style="11" bestFit="1" customWidth="1"/>
    <col min="4392" max="4392" width="8.125" style="11" bestFit="1" customWidth="1"/>
    <col min="4393" max="4393" width="6.625" style="11" bestFit="1" customWidth="1"/>
    <col min="4394" max="4394" width="11.75" style="11" bestFit="1" customWidth="1"/>
    <col min="4395" max="4395" width="9" style="11" bestFit="1" customWidth="1"/>
    <col min="4396" max="4396" width="6.625" style="11" bestFit="1" customWidth="1"/>
    <col min="4397" max="4397" width="9" style="11" bestFit="1" customWidth="1"/>
    <col min="4398" max="4398" width="8.75" style="11" bestFit="1" customWidth="1"/>
    <col min="4399" max="4400" width="9" style="11" bestFit="1" customWidth="1"/>
    <col min="4401" max="4401" width="8.875" style="11" bestFit="1" customWidth="1"/>
    <col min="4402" max="4402" width="9" style="11" bestFit="1" customWidth="1"/>
    <col min="4403" max="4403" width="6.25" style="11" bestFit="1" customWidth="1"/>
    <col min="4404" max="4608" width="9" style="11"/>
    <col min="4609" max="4609" width="4.25" style="11" bestFit="1" customWidth="1"/>
    <col min="4610" max="4610" width="4.875" style="11" customWidth="1"/>
    <col min="4611" max="4611" width="3.875" style="11" customWidth="1"/>
    <col min="4612" max="4612" width="11.75" style="11" customWidth="1"/>
    <col min="4613" max="4613" width="9" style="11"/>
    <col min="4614" max="4614" width="9.375" style="11" bestFit="1" customWidth="1"/>
    <col min="4615" max="4615" width="9.75" style="11" bestFit="1" customWidth="1"/>
    <col min="4616" max="4616" width="9.875" style="11" bestFit="1" customWidth="1"/>
    <col min="4617" max="4617" width="10.5" style="11" customWidth="1"/>
    <col min="4618" max="4618" width="8.375" style="11" customWidth="1"/>
    <col min="4619" max="4619" width="10.125" style="11" bestFit="1" customWidth="1"/>
    <col min="4620" max="4620" width="12.5" style="11" customWidth="1"/>
    <col min="4621" max="4621" width="8.875" style="11" customWidth="1"/>
    <col min="4622" max="4623" width="5.5" style="11" bestFit="1" customWidth="1"/>
    <col min="4624" max="4624" width="8.75" style="11" bestFit="1" customWidth="1"/>
    <col min="4625" max="4625" width="10" style="11" customWidth="1"/>
    <col min="4626" max="4629" width="4.5" style="11" bestFit="1" customWidth="1"/>
    <col min="4630" max="4631" width="6.25" style="11" bestFit="1" customWidth="1"/>
    <col min="4632" max="4632" width="5.5" style="11" bestFit="1" customWidth="1"/>
    <col min="4633" max="4634" width="3.75" style="11" bestFit="1" customWidth="1"/>
    <col min="4635" max="4635" width="8.25" style="11" bestFit="1" customWidth="1"/>
    <col min="4636" max="4638" width="7.5" style="11" bestFit="1" customWidth="1"/>
    <col min="4639" max="4639" width="8.125" style="11" bestFit="1" customWidth="1"/>
    <col min="4640" max="4640" width="8" style="11" bestFit="1" customWidth="1"/>
    <col min="4641" max="4641" width="8.25" style="11" bestFit="1" customWidth="1"/>
    <col min="4642" max="4643" width="7.375" style="11" bestFit="1" customWidth="1"/>
    <col min="4644" max="4644" width="8.125" style="11" bestFit="1" customWidth="1"/>
    <col min="4645" max="4645" width="8.875" style="11" bestFit="1" customWidth="1"/>
    <col min="4646" max="4646" width="8.75" style="11" bestFit="1" customWidth="1"/>
    <col min="4647" max="4647" width="9" style="11" bestFit="1" customWidth="1"/>
    <col min="4648" max="4648" width="8.125" style="11" bestFit="1" customWidth="1"/>
    <col min="4649" max="4649" width="6.625" style="11" bestFit="1" customWidth="1"/>
    <col min="4650" max="4650" width="11.75" style="11" bestFit="1" customWidth="1"/>
    <col min="4651" max="4651" width="9" style="11" bestFit="1" customWidth="1"/>
    <col min="4652" max="4652" width="6.625" style="11" bestFit="1" customWidth="1"/>
    <col min="4653" max="4653" width="9" style="11" bestFit="1" customWidth="1"/>
    <col min="4654" max="4654" width="8.75" style="11" bestFit="1" customWidth="1"/>
    <col min="4655" max="4656" width="9" style="11" bestFit="1" customWidth="1"/>
    <col min="4657" max="4657" width="8.875" style="11" bestFit="1" customWidth="1"/>
    <col min="4658" max="4658" width="9" style="11" bestFit="1" customWidth="1"/>
    <col min="4659" max="4659" width="6.25" style="11" bestFit="1" customWidth="1"/>
    <col min="4660" max="4864" width="9" style="11"/>
    <col min="4865" max="4865" width="4.25" style="11" bestFit="1" customWidth="1"/>
    <col min="4866" max="4866" width="4.875" style="11" customWidth="1"/>
    <col min="4867" max="4867" width="3.875" style="11" customWidth="1"/>
    <col min="4868" max="4868" width="11.75" style="11" customWidth="1"/>
    <col min="4869" max="4869" width="9" style="11"/>
    <col min="4870" max="4870" width="9.375" style="11" bestFit="1" customWidth="1"/>
    <col min="4871" max="4871" width="9.75" style="11" bestFit="1" customWidth="1"/>
    <col min="4872" max="4872" width="9.875" style="11" bestFit="1" customWidth="1"/>
    <col min="4873" max="4873" width="10.5" style="11" customWidth="1"/>
    <col min="4874" max="4874" width="8.375" style="11" customWidth="1"/>
    <col min="4875" max="4875" width="10.125" style="11" bestFit="1" customWidth="1"/>
    <col min="4876" max="4876" width="12.5" style="11" customWidth="1"/>
    <col min="4877" max="4877" width="8.875" style="11" customWidth="1"/>
    <col min="4878" max="4879" width="5.5" style="11" bestFit="1" customWidth="1"/>
    <col min="4880" max="4880" width="8.75" style="11" bestFit="1" customWidth="1"/>
    <col min="4881" max="4881" width="10" style="11" customWidth="1"/>
    <col min="4882" max="4885" width="4.5" style="11" bestFit="1" customWidth="1"/>
    <col min="4886" max="4887" width="6.25" style="11" bestFit="1" customWidth="1"/>
    <col min="4888" max="4888" width="5.5" style="11" bestFit="1" customWidth="1"/>
    <col min="4889" max="4890" width="3.75" style="11" bestFit="1" customWidth="1"/>
    <col min="4891" max="4891" width="8.25" style="11" bestFit="1" customWidth="1"/>
    <col min="4892" max="4894" width="7.5" style="11" bestFit="1" customWidth="1"/>
    <col min="4895" max="4895" width="8.125" style="11" bestFit="1" customWidth="1"/>
    <col min="4896" max="4896" width="8" style="11" bestFit="1" customWidth="1"/>
    <col min="4897" max="4897" width="8.25" style="11" bestFit="1" customWidth="1"/>
    <col min="4898" max="4899" width="7.375" style="11" bestFit="1" customWidth="1"/>
    <col min="4900" max="4900" width="8.125" style="11" bestFit="1" customWidth="1"/>
    <col min="4901" max="4901" width="8.875" style="11" bestFit="1" customWidth="1"/>
    <col min="4902" max="4902" width="8.75" style="11" bestFit="1" customWidth="1"/>
    <col min="4903" max="4903" width="9" style="11" bestFit="1" customWidth="1"/>
    <col min="4904" max="4904" width="8.125" style="11" bestFit="1" customWidth="1"/>
    <col min="4905" max="4905" width="6.625" style="11" bestFit="1" customWidth="1"/>
    <col min="4906" max="4906" width="11.75" style="11" bestFit="1" customWidth="1"/>
    <col min="4907" max="4907" width="9" style="11" bestFit="1" customWidth="1"/>
    <col min="4908" max="4908" width="6.625" style="11" bestFit="1" customWidth="1"/>
    <col min="4909" max="4909" width="9" style="11" bestFit="1" customWidth="1"/>
    <col min="4910" max="4910" width="8.75" style="11" bestFit="1" customWidth="1"/>
    <col min="4911" max="4912" width="9" style="11" bestFit="1" customWidth="1"/>
    <col min="4913" max="4913" width="8.875" style="11" bestFit="1" customWidth="1"/>
    <col min="4914" max="4914" width="9" style="11" bestFit="1" customWidth="1"/>
    <col min="4915" max="4915" width="6.25" style="11" bestFit="1" customWidth="1"/>
    <col min="4916" max="5120" width="9" style="11"/>
    <col min="5121" max="5121" width="4.25" style="11" bestFit="1" customWidth="1"/>
    <col min="5122" max="5122" width="4.875" style="11" customWidth="1"/>
    <col min="5123" max="5123" width="3.875" style="11" customWidth="1"/>
    <col min="5124" max="5124" width="11.75" style="11" customWidth="1"/>
    <col min="5125" max="5125" width="9" style="11"/>
    <col min="5126" max="5126" width="9.375" style="11" bestFit="1" customWidth="1"/>
    <col min="5127" max="5127" width="9.75" style="11" bestFit="1" customWidth="1"/>
    <col min="5128" max="5128" width="9.875" style="11" bestFit="1" customWidth="1"/>
    <col min="5129" max="5129" width="10.5" style="11" customWidth="1"/>
    <col min="5130" max="5130" width="8.375" style="11" customWidth="1"/>
    <col min="5131" max="5131" width="10.125" style="11" bestFit="1" customWidth="1"/>
    <col min="5132" max="5132" width="12.5" style="11" customWidth="1"/>
    <col min="5133" max="5133" width="8.875" style="11" customWidth="1"/>
    <col min="5134" max="5135" width="5.5" style="11" bestFit="1" customWidth="1"/>
    <col min="5136" max="5136" width="8.75" style="11" bestFit="1" customWidth="1"/>
    <col min="5137" max="5137" width="10" style="11" customWidth="1"/>
    <col min="5138" max="5141" width="4.5" style="11" bestFit="1" customWidth="1"/>
    <col min="5142" max="5143" width="6.25" style="11" bestFit="1" customWidth="1"/>
    <col min="5144" max="5144" width="5.5" style="11" bestFit="1" customWidth="1"/>
    <col min="5145" max="5146" width="3.75" style="11" bestFit="1" customWidth="1"/>
    <col min="5147" max="5147" width="8.25" style="11" bestFit="1" customWidth="1"/>
    <col min="5148" max="5150" width="7.5" style="11" bestFit="1" customWidth="1"/>
    <col min="5151" max="5151" width="8.125" style="11" bestFit="1" customWidth="1"/>
    <col min="5152" max="5152" width="8" style="11" bestFit="1" customWidth="1"/>
    <col min="5153" max="5153" width="8.25" style="11" bestFit="1" customWidth="1"/>
    <col min="5154" max="5155" width="7.375" style="11" bestFit="1" customWidth="1"/>
    <col min="5156" max="5156" width="8.125" style="11" bestFit="1" customWidth="1"/>
    <col min="5157" max="5157" width="8.875" style="11" bestFit="1" customWidth="1"/>
    <col min="5158" max="5158" width="8.75" style="11" bestFit="1" customWidth="1"/>
    <col min="5159" max="5159" width="9" style="11" bestFit="1" customWidth="1"/>
    <col min="5160" max="5160" width="8.125" style="11" bestFit="1" customWidth="1"/>
    <col min="5161" max="5161" width="6.625" style="11" bestFit="1" customWidth="1"/>
    <col min="5162" max="5162" width="11.75" style="11" bestFit="1" customWidth="1"/>
    <col min="5163" max="5163" width="9" style="11" bestFit="1" customWidth="1"/>
    <col min="5164" max="5164" width="6.625" style="11" bestFit="1" customWidth="1"/>
    <col min="5165" max="5165" width="9" style="11" bestFit="1" customWidth="1"/>
    <col min="5166" max="5166" width="8.75" style="11" bestFit="1" customWidth="1"/>
    <col min="5167" max="5168" width="9" style="11" bestFit="1" customWidth="1"/>
    <col min="5169" max="5169" width="8.875" style="11" bestFit="1" customWidth="1"/>
    <col min="5170" max="5170" width="9" style="11" bestFit="1" customWidth="1"/>
    <col min="5171" max="5171" width="6.25" style="11" bestFit="1" customWidth="1"/>
    <col min="5172" max="5376" width="9" style="11"/>
    <col min="5377" max="5377" width="4.25" style="11" bestFit="1" customWidth="1"/>
    <col min="5378" max="5378" width="4.875" style="11" customWidth="1"/>
    <col min="5379" max="5379" width="3.875" style="11" customWidth="1"/>
    <col min="5380" max="5380" width="11.75" style="11" customWidth="1"/>
    <col min="5381" max="5381" width="9" style="11"/>
    <col min="5382" max="5382" width="9.375" style="11" bestFit="1" customWidth="1"/>
    <col min="5383" max="5383" width="9.75" style="11" bestFit="1" customWidth="1"/>
    <col min="5384" max="5384" width="9.875" style="11" bestFit="1" customWidth="1"/>
    <col min="5385" max="5385" width="10.5" style="11" customWidth="1"/>
    <col min="5386" max="5386" width="8.375" style="11" customWidth="1"/>
    <col min="5387" max="5387" width="10.125" style="11" bestFit="1" customWidth="1"/>
    <col min="5388" max="5388" width="12.5" style="11" customWidth="1"/>
    <col min="5389" max="5389" width="8.875" style="11" customWidth="1"/>
    <col min="5390" max="5391" width="5.5" style="11" bestFit="1" customWidth="1"/>
    <col min="5392" max="5392" width="8.75" style="11" bestFit="1" customWidth="1"/>
    <col min="5393" max="5393" width="10" style="11" customWidth="1"/>
    <col min="5394" max="5397" width="4.5" style="11" bestFit="1" customWidth="1"/>
    <col min="5398" max="5399" width="6.25" style="11" bestFit="1" customWidth="1"/>
    <col min="5400" max="5400" width="5.5" style="11" bestFit="1" customWidth="1"/>
    <col min="5401" max="5402" width="3.75" style="11" bestFit="1" customWidth="1"/>
    <col min="5403" max="5403" width="8.25" style="11" bestFit="1" customWidth="1"/>
    <col min="5404" max="5406" width="7.5" style="11" bestFit="1" customWidth="1"/>
    <col min="5407" max="5407" width="8.125" style="11" bestFit="1" customWidth="1"/>
    <col min="5408" max="5408" width="8" style="11" bestFit="1" customWidth="1"/>
    <col min="5409" max="5409" width="8.25" style="11" bestFit="1" customWidth="1"/>
    <col min="5410" max="5411" width="7.375" style="11" bestFit="1" customWidth="1"/>
    <col min="5412" max="5412" width="8.125" style="11" bestFit="1" customWidth="1"/>
    <col min="5413" max="5413" width="8.875" style="11" bestFit="1" customWidth="1"/>
    <col min="5414" max="5414" width="8.75" style="11" bestFit="1" customWidth="1"/>
    <col min="5415" max="5415" width="9" style="11" bestFit="1" customWidth="1"/>
    <col min="5416" max="5416" width="8.125" style="11" bestFit="1" customWidth="1"/>
    <col min="5417" max="5417" width="6.625" style="11" bestFit="1" customWidth="1"/>
    <col min="5418" max="5418" width="11.75" style="11" bestFit="1" customWidth="1"/>
    <col min="5419" max="5419" width="9" style="11" bestFit="1" customWidth="1"/>
    <col min="5420" max="5420" width="6.625" style="11" bestFit="1" customWidth="1"/>
    <col min="5421" max="5421" width="9" style="11" bestFit="1" customWidth="1"/>
    <col min="5422" max="5422" width="8.75" style="11" bestFit="1" customWidth="1"/>
    <col min="5423" max="5424" width="9" style="11" bestFit="1" customWidth="1"/>
    <col min="5425" max="5425" width="8.875" style="11" bestFit="1" customWidth="1"/>
    <col min="5426" max="5426" width="9" style="11" bestFit="1" customWidth="1"/>
    <col min="5427" max="5427" width="6.25" style="11" bestFit="1" customWidth="1"/>
    <col min="5428" max="5632" width="9" style="11"/>
    <col min="5633" max="5633" width="4.25" style="11" bestFit="1" customWidth="1"/>
    <col min="5634" max="5634" width="4.875" style="11" customWidth="1"/>
    <col min="5635" max="5635" width="3.875" style="11" customWidth="1"/>
    <col min="5636" max="5636" width="11.75" style="11" customWidth="1"/>
    <col min="5637" max="5637" width="9" style="11"/>
    <col min="5638" max="5638" width="9.375" style="11" bestFit="1" customWidth="1"/>
    <col min="5639" max="5639" width="9.75" style="11" bestFit="1" customWidth="1"/>
    <col min="5640" max="5640" width="9.875" style="11" bestFit="1" customWidth="1"/>
    <col min="5641" max="5641" width="10.5" style="11" customWidth="1"/>
    <col min="5642" max="5642" width="8.375" style="11" customWidth="1"/>
    <col min="5643" max="5643" width="10.125" style="11" bestFit="1" customWidth="1"/>
    <col min="5644" max="5644" width="12.5" style="11" customWidth="1"/>
    <col min="5645" max="5645" width="8.875" style="11" customWidth="1"/>
    <col min="5646" max="5647" width="5.5" style="11" bestFit="1" customWidth="1"/>
    <col min="5648" max="5648" width="8.75" style="11" bestFit="1" customWidth="1"/>
    <col min="5649" max="5649" width="10" style="11" customWidth="1"/>
    <col min="5650" max="5653" width="4.5" style="11" bestFit="1" customWidth="1"/>
    <col min="5654" max="5655" width="6.25" style="11" bestFit="1" customWidth="1"/>
    <col min="5656" max="5656" width="5.5" style="11" bestFit="1" customWidth="1"/>
    <col min="5657" max="5658" width="3.75" style="11" bestFit="1" customWidth="1"/>
    <col min="5659" max="5659" width="8.25" style="11" bestFit="1" customWidth="1"/>
    <col min="5660" max="5662" width="7.5" style="11" bestFit="1" customWidth="1"/>
    <col min="5663" max="5663" width="8.125" style="11" bestFit="1" customWidth="1"/>
    <col min="5664" max="5664" width="8" style="11" bestFit="1" customWidth="1"/>
    <col min="5665" max="5665" width="8.25" style="11" bestFit="1" customWidth="1"/>
    <col min="5666" max="5667" width="7.375" style="11" bestFit="1" customWidth="1"/>
    <col min="5668" max="5668" width="8.125" style="11" bestFit="1" customWidth="1"/>
    <col min="5669" max="5669" width="8.875" style="11" bestFit="1" customWidth="1"/>
    <col min="5670" max="5670" width="8.75" style="11" bestFit="1" customWidth="1"/>
    <col min="5671" max="5671" width="9" style="11" bestFit="1" customWidth="1"/>
    <col min="5672" max="5672" width="8.125" style="11" bestFit="1" customWidth="1"/>
    <col min="5673" max="5673" width="6.625" style="11" bestFit="1" customWidth="1"/>
    <col min="5674" max="5674" width="11.75" style="11" bestFit="1" customWidth="1"/>
    <col min="5675" max="5675" width="9" style="11" bestFit="1" customWidth="1"/>
    <col min="5676" max="5676" width="6.625" style="11" bestFit="1" customWidth="1"/>
    <col min="5677" max="5677" width="9" style="11" bestFit="1" customWidth="1"/>
    <col min="5678" max="5678" width="8.75" style="11" bestFit="1" customWidth="1"/>
    <col min="5679" max="5680" width="9" style="11" bestFit="1" customWidth="1"/>
    <col min="5681" max="5681" width="8.875" style="11" bestFit="1" customWidth="1"/>
    <col min="5682" max="5682" width="9" style="11" bestFit="1" customWidth="1"/>
    <col min="5683" max="5683" width="6.25" style="11" bestFit="1" customWidth="1"/>
    <col min="5684" max="5888" width="9" style="11"/>
    <col min="5889" max="5889" width="4.25" style="11" bestFit="1" customWidth="1"/>
    <col min="5890" max="5890" width="4.875" style="11" customWidth="1"/>
    <col min="5891" max="5891" width="3.875" style="11" customWidth="1"/>
    <col min="5892" max="5892" width="11.75" style="11" customWidth="1"/>
    <col min="5893" max="5893" width="9" style="11"/>
    <col min="5894" max="5894" width="9.375" style="11" bestFit="1" customWidth="1"/>
    <col min="5895" max="5895" width="9.75" style="11" bestFit="1" customWidth="1"/>
    <col min="5896" max="5896" width="9.875" style="11" bestFit="1" customWidth="1"/>
    <col min="5897" max="5897" width="10.5" style="11" customWidth="1"/>
    <col min="5898" max="5898" width="8.375" style="11" customWidth="1"/>
    <col min="5899" max="5899" width="10.125" style="11" bestFit="1" customWidth="1"/>
    <col min="5900" max="5900" width="12.5" style="11" customWidth="1"/>
    <col min="5901" max="5901" width="8.875" style="11" customWidth="1"/>
    <col min="5902" max="5903" width="5.5" style="11" bestFit="1" customWidth="1"/>
    <col min="5904" max="5904" width="8.75" style="11" bestFit="1" customWidth="1"/>
    <col min="5905" max="5905" width="10" style="11" customWidth="1"/>
    <col min="5906" max="5909" width="4.5" style="11" bestFit="1" customWidth="1"/>
    <col min="5910" max="5911" width="6.25" style="11" bestFit="1" customWidth="1"/>
    <col min="5912" max="5912" width="5.5" style="11" bestFit="1" customWidth="1"/>
    <col min="5913" max="5914" width="3.75" style="11" bestFit="1" customWidth="1"/>
    <col min="5915" max="5915" width="8.25" style="11" bestFit="1" customWidth="1"/>
    <col min="5916" max="5918" width="7.5" style="11" bestFit="1" customWidth="1"/>
    <col min="5919" max="5919" width="8.125" style="11" bestFit="1" customWidth="1"/>
    <col min="5920" max="5920" width="8" style="11" bestFit="1" customWidth="1"/>
    <col min="5921" max="5921" width="8.25" style="11" bestFit="1" customWidth="1"/>
    <col min="5922" max="5923" width="7.375" style="11" bestFit="1" customWidth="1"/>
    <col min="5924" max="5924" width="8.125" style="11" bestFit="1" customWidth="1"/>
    <col min="5925" max="5925" width="8.875" style="11" bestFit="1" customWidth="1"/>
    <col min="5926" max="5926" width="8.75" style="11" bestFit="1" customWidth="1"/>
    <col min="5927" max="5927" width="9" style="11" bestFit="1" customWidth="1"/>
    <col min="5928" max="5928" width="8.125" style="11" bestFit="1" customWidth="1"/>
    <col min="5929" max="5929" width="6.625" style="11" bestFit="1" customWidth="1"/>
    <col min="5930" max="5930" width="11.75" style="11" bestFit="1" customWidth="1"/>
    <col min="5931" max="5931" width="9" style="11" bestFit="1" customWidth="1"/>
    <col min="5932" max="5932" width="6.625" style="11" bestFit="1" customWidth="1"/>
    <col min="5933" max="5933" width="9" style="11" bestFit="1" customWidth="1"/>
    <col min="5934" max="5934" width="8.75" style="11" bestFit="1" customWidth="1"/>
    <col min="5935" max="5936" width="9" style="11" bestFit="1" customWidth="1"/>
    <col min="5937" max="5937" width="8.875" style="11" bestFit="1" customWidth="1"/>
    <col min="5938" max="5938" width="9" style="11" bestFit="1" customWidth="1"/>
    <col min="5939" max="5939" width="6.25" style="11" bestFit="1" customWidth="1"/>
    <col min="5940" max="6144" width="9" style="11"/>
    <col min="6145" max="6145" width="4.25" style="11" bestFit="1" customWidth="1"/>
    <col min="6146" max="6146" width="4.875" style="11" customWidth="1"/>
    <col min="6147" max="6147" width="3.875" style="11" customWidth="1"/>
    <col min="6148" max="6148" width="11.75" style="11" customWidth="1"/>
    <col min="6149" max="6149" width="9" style="11"/>
    <col min="6150" max="6150" width="9.375" style="11" bestFit="1" customWidth="1"/>
    <col min="6151" max="6151" width="9.75" style="11" bestFit="1" customWidth="1"/>
    <col min="6152" max="6152" width="9.875" style="11" bestFit="1" customWidth="1"/>
    <col min="6153" max="6153" width="10.5" style="11" customWidth="1"/>
    <col min="6154" max="6154" width="8.375" style="11" customWidth="1"/>
    <col min="6155" max="6155" width="10.125" style="11" bestFit="1" customWidth="1"/>
    <col min="6156" max="6156" width="12.5" style="11" customWidth="1"/>
    <col min="6157" max="6157" width="8.875" style="11" customWidth="1"/>
    <col min="6158" max="6159" width="5.5" style="11" bestFit="1" customWidth="1"/>
    <col min="6160" max="6160" width="8.75" style="11" bestFit="1" customWidth="1"/>
    <col min="6161" max="6161" width="10" style="11" customWidth="1"/>
    <col min="6162" max="6165" width="4.5" style="11" bestFit="1" customWidth="1"/>
    <col min="6166" max="6167" width="6.25" style="11" bestFit="1" customWidth="1"/>
    <col min="6168" max="6168" width="5.5" style="11" bestFit="1" customWidth="1"/>
    <col min="6169" max="6170" width="3.75" style="11" bestFit="1" customWidth="1"/>
    <col min="6171" max="6171" width="8.25" style="11" bestFit="1" customWidth="1"/>
    <col min="6172" max="6174" width="7.5" style="11" bestFit="1" customWidth="1"/>
    <col min="6175" max="6175" width="8.125" style="11" bestFit="1" customWidth="1"/>
    <col min="6176" max="6176" width="8" style="11" bestFit="1" customWidth="1"/>
    <col min="6177" max="6177" width="8.25" style="11" bestFit="1" customWidth="1"/>
    <col min="6178" max="6179" width="7.375" style="11" bestFit="1" customWidth="1"/>
    <col min="6180" max="6180" width="8.125" style="11" bestFit="1" customWidth="1"/>
    <col min="6181" max="6181" width="8.875" style="11" bestFit="1" customWidth="1"/>
    <col min="6182" max="6182" width="8.75" style="11" bestFit="1" customWidth="1"/>
    <col min="6183" max="6183" width="9" style="11" bestFit="1" customWidth="1"/>
    <col min="6184" max="6184" width="8.125" style="11" bestFit="1" customWidth="1"/>
    <col min="6185" max="6185" width="6.625" style="11" bestFit="1" customWidth="1"/>
    <col min="6186" max="6186" width="11.75" style="11" bestFit="1" customWidth="1"/>
    <col min="6187" max="6187" width="9" style="11" bestFit="1" customWidth="1"/>
    <col min="6188" max="6188" width="6.625" style="11" bestFit="1" customWidth="1"/>
    <col min="6189" max="6189" width="9" style="11" bestFit="1" customWidth="1"/>
    <col min="6190" max="6190" width="8.75" style="11" bestFit="1" customWidth="1"/>
    <col min="6191" max="6192" width="9" style="11" bestFit="1" customWidth="1"/>
    <col min="6193" max="6193" width="8.875" style="11" bestFit="1" customWidth="1"/>
    <col min="6194" max="6194" width="9" style="11" bestFit="1" customWidth="1"/>
    <col min="6195" max="6195" width="6.25" style="11" bestFit="1" customWidth="1"/>
    <col min="6196" max="6400" width="9" style="11"/>
    <col min="6401" max="6401" width="4.25" style="11" bestFit="1" customWidth="1"/>
    <col min="6402" max="6402" width="4.875" style="11" customWidth="1"/>
    <col min="6403" max="6403" width="3.875" style="11" customWidth="1"/>
    <col min="6404" max="6404" width="11.75" style="11" customWidth="1"/>
    <col min="6405" max="6405" width="9" style="11"/>
    <col min="6406" max="6406" width="9.375" style="11" bestFit="1" customWidth="1"/>
    <col min="6407" max="6407" width="9.75" style="11" bestFit="1" customWidth="1"/>
    <col min="6408" max="6408" width="9.875" style="11" bestFit="1" customWidth="1"/>
    <col min="6409" max="6409" width="10.5" style="11" customWidth="1"/>
    <col min="6410" max="6410" width="8.375" style="11" customWidth="1"/>
    <col min="6411" max="6411" width="10.125" style="11" bestFit="1" customWidth="1"/>
    <col min="6412" max="6412" width="12.5" style="11" customWidth="1"/>
    <col min="6413" max="6413" width="8.875" style="11" customWidth="1"/>
    <col min="6414" max="6415" width="5.5" style="11" bestFit="1" customWidth="1"/>
    <col min="6416" max="6416" width="8.75" style="11" bestFit="1" customWidth="1"/>
    <col min="6417" max="6417" width="10" style="11" customWidth="1"/>
    <col min="6418" max="6421" width="4.5" style="11" bestFit="1" customWidth="1"/>
    <col min="6422" max="6423" width="6.25" style="11" bestFit="1" customWidth="1"/>
    <col min="6424" max="6424" width="5.5" style="11" bestFit="1" customWidth="1"/>
    <col min="6425" max="6426" width="3.75" style="11" bestFit="1" customWidth="1"/>
    <col min="6427" max="6427" width="8.25" style="11" bestFit="1" customWidth="1"/>
    <col min="6428" max="6430" width="7.5" style="11" bestFit="1" customWidth="1"/>
    <col min="6431" max="6431" width="8.125" style="11" bestFit="1" customWidth="1"/>
    <col min="6432" max="6432" width="8" style="11" bestFit="1" customWidth="1"/>
    <col min="6433" max="6433" width="8.25" style="11" bestFit="1" customWidth="1"/>
    <col min="6434" max="6435" width="7.375" style="11" bestFit="1" customWidth="1"/>
    <col min="6436" max="6436" width="8.125" style="11" bestFit="1" customWidth="1"/>
    <col min="6437" max="6437" width="8.875" style="11" bestFit="1" customWidth="1"/>
    <col min="6438" max="6438" width="8.75" style="11" bestFit="1" customWidth="1"/>
    <col min="6439" max="6439" width="9" style="11" bestFit="1" customWidth="1"/>
    <col min="6440" max="6440" width="8.125" style="11" bestFit="1" customWidth="1"/>
    <col min="6441" max="6441" width="6.625" style="11" bestFit="1" customWidth="1"/>
    <col min="6442" max="6442" width="11.75" style="11" bestFit="1" customWidth="1"/>
    <col min="6443" max="6443" width="9" style="11" bestFit="1" customWidth="1"/>
    <col min="6444" max="6444" width="6.625" style="11" bestFit="1" customWidth="1"/>
    <col min="6445" max="6445" width="9" style="11" bestFit="1" customWidth="1"/>
    <col min="6446" max="6446" width="8.75" style="11" bestFit="1" customWidth="1"/>
    <col min="6447" max="6448" width="9" style="11" bestFit="1" customWidth="1"/>
    <col min="6449" max="6449" width="8.875" style="11" bestFit="1" customWidth="1"/>
    <col min="6450" max="6450" width="9" style="11" bestFit="1" customWidth="1"/>
    <col min="6451" max="6451" width="6.25" style="11" bestFit="1" customWidth="1"/>
    <col min="6452" max="6656" width="9" style="11"/>
    <col min="6657" max="6657" width="4.25" style="11" bestFit="1" customWidth="1"/>
    <col min="6658" max="6658" width="4.875" style="11" customWidth="1"/>
    <col min="6659" max="6659" width="3.875" style="11" customWidth="1"/>
    <col min="6660" max="6660" width="11.75" style="11" customWidth="1"/>
    <col min="6661" max="6661" width="9" style="11"/>
    <col min="6662" max="6662" width="9.375" style="11" bestFit="1" customWidth="1"/>
    <col min="6663" max="6663" width="9.75" style="11" bestFit="1" customWidth="1"/>
    <col min="6664" max="6664" width="9.875" style="11" bestFit="1" customWidth="1"/>
    <col min="6665" max="6665" width="10.5" style="11" customWidth="1"/>
    <col min="6666" max="6666" width="8.375" style="11" customWidth="1"/>
    <col min="6667" max="6667" width="10.125" style="11" bestFit="1" customWidth="1"/>
    <col min="6668" max="6668" width="12.5" style="11" customWidth="1"/>
    <col min="6669" max="6669" width="8.875" style="11" customWidth="1"/>
    <col min="6670" max="6671" width="5.5" style="11" bestFit="1" customWidth="1"/>
    <col min="6672" max="6672" width="8.75" style="11" bestFit="1" customWidth="1"/>
    <col min="6673" max="6673" width="10" style="11" customWidth="1"/>
    <col min="6674" max="6677" width="4.5" style="11" bestFit="1" customWidth="1"/>
    <col min="6678" max="6679" width="6.25" style="11" bestFit="1" customWidth="1"/>
    <col min="6680" max="6680" width="5.5" style="11" bestFit="1" customWidth="1"/>
    <col min="6681" max="6682" width="3.75" style="11" bestFit="1" customWidth="1"/>
    <col min="6683" max="6683" width="8.25" style="11" bestFit="1" customWidth="1"/>
    <col min="6684" max="6686" width="7.5" style="11" bestFit="1" customWidth="1"/>
    <col min="6687" max="6687" width="8.125" style="11" bestFit="1" customWidth="1"/>
    <col min="6688" max="6688" width="8" style="11" bestFit="1" customWidth="1"/>
    <col min="6689" max="6689" width="8.25" style="11" bestFit="1" customWidth="1"/>
    <col min="6690" max="6691" width="7.375" style="11" bestFit="1" customWidth="1"/>
    <col min="6692" max="6692" width="8.125" style="11" bestFit="1" customWidth="1"/>
    <col min="6693" max="6693" width="8.875" style="11" bestFit="1" customWidth="1"/>
    <col min="6694" max="6694" width="8.75" style="11" bestFit="1" customWidth="1"/>
    <col min="6695" max="6695" width="9" style="11" bestFit="1" customWidth="1"/>
    <col min="6696" max="6696" width="8.125" style="11" bestFit="1" customWidth="1"/>
    <col min="6697" max="6697" width="6.625" style="11" bestFit="1" customWidth="1"/>
    <col min="6698" max="6698" width="11.75" style="11" bestFit="1" customWidth="1"/>
    <col min="6699" max="6699" width="9" style="11" bestFit="1" customWidth="1"/>
    <col min="6700" max="6700" width="6.625" style="11" bestFit="1" customWidth="1"/>
    <col min="6701" max="6701" width="9" style="11" bestFit="1" customWidth="1"/>
    <col min="6702" max="6702" width="8.75" style="11" bestFit="1" customWidth="1"/>
    <col min="6703" max="6704" width="9" style="11" bestFit="1" customWidth="1"/>
    <col min="6705" max="6705" width="8.875" style="11" bestFit="1" customWidth="1"/>
    <col min="6706" max="6706" width="9" style="11" bestFit="1" customWidth="1"/>
    <col min="6707" max="6707" width="6.25" style="11" bestFit="1" customWidth="1"/>
    <col min="6708" max="6912" width="9" style="11"/>
    <col min="6913" max="6913" width="4.25" style="11" bestFit="1" customWidth="1"/>
    <col min="6914" max="6914" width="4.875" style="11" customWidth="1"/>
    <col min="6915" max="6915" width="3.875" style="11" customWidth="1"/>
    <col min="6916" max="6916" width="11.75" style="11" customWidth="1"/>
    <col min="6917" max="6917" width="9" style="11"/>
    <col min="6918" max="6918" width="9.375" style="11" bestFit="1" customWidth="1"/>
    <col min="6919" max="6919" width="9.75" style="11" bestFit="1" customWidth="1"/>
    <col min="6920" max="6920" width="9.875" style="11" bestFit="1" customWidth="1"/>
    <col min="6921" max="6921" width="10.5" style="11" customWidth="1"/>
    <col min="6922" max="6922" width="8.375" style="11" customWidth="1"/>
    <col min="6923" max="6923" width="10.125" style="11" bestFit="1" customWidth="1"/>
    <col min="6924" max="6924" width="12.5" style="11" customWidth="1"/>
    <col min="6925" max="6925" width="8.875" style="11" customWidth="1"/>
    <col min="6926" max="6927" width="5.5" style="11" bestFit="1" customWidth="1"/>
    <col min="6928" max="6928" width="8.75" style="11" bestFit="1" customWidth="1"/>
    <col min="6929" max="6929" width="10" style="11" customWidth="1"/>
    <col min="6930" max="6933" width="4.5" style="11" bestFit="1" customWidth="1"/>
    <col min="6934" max="6935" width="6.25" style="11" bestFit="1" customWidth="1"/>
    <col min="6936" max="6936" width="5.5" style="11" bestFit="1" customWidth="1"/>
    <col min="6937" max="6938" width="3.75" style="11" bestFit="1" customWidth="1"/>
    <col min="6939" max="6939" width="8.25" style="11" bestFit="1" customWidth="1"/>
    <col min="6940" max="6942" width="7.5" style="11" bestFit="1" customWidth="1"/>
    <col min="6943" max="6943" width="8.125" style="11" bestFit="1" customWidth="1"/>
    <col min="6944" max="6944" width="8" style="11" bestFit="1" customWidth="1"/>
    <col min="6945" max="6945" width="8.25" style="11" bestFit="1" customWidth="1"/>
    <col min="6946" max="6947" width="7.375" style="11" bestFit="1" customWidth="1"/>
    <col min="6948" max="6948" width="8.125" style="11" bestFit="1" customWidth="1"/>
    <col min="6949" max="6949" width="8.875" style="11" bestFit="1" customWidth="1"/>
    <col min="6950" max="6950" width="8.75" style="11" bestFit="1" customWidth="1"/>
    <col min="6951" max="6951" width="9" style="11" bestFit="1" customWidth="1"/>
    <col min="6952" max="6952" width="8.125" style="11" bestFit="1" customWidth="1"/>
    <col min="6953" max="6953" width="6.625" style="11" bestFit="1" customWidth="1"/>
    <col min="6954" max="6954" width="11.75" style="11" bestFit="1" customWidth="1"/>
    <col min="6955" max="6955" width="9" style="11" bestFit="1" customWidth="1"/>
    <col min="6956" max="6956" width="6.625" style="11" bestFit="1" customWidth="1"/>
    <col min="6957" max="6957" width="9" style="11" bestFit="1" customWidth="1"/>
    <col min="6958" max="6958" width="8.75" style="11" bestFit="1" customWidth="1"/>
    <col min="6959" max="6960" width="9" style="11" bestFit="1" customWidth="1"/>
    <col min="6961" max="6961" width="8.875" style="11" bestFit="1" customWidth="1"/>
    <col min="6962" max="6962" width="9" style="11" bestFit="1" customWidth="1"/>
    <col min="6963" max="6963" width="6.25" style="11" bestFit="1" customWidth="1"/>
    <col min="6964" max="7168" width="9" style="11"/>
    <col min="7169" max="7169" width="4.25" style="11" bestFit="1" customWidth="1"/>
    <col min="7170" max="7170" width="4.875" style="11" customWidth="1"/>
    <col min="7171" max="7171" width="3.875" style="11" customWidth="1"/>
    <col min="7172" max="7172" width="11.75" style="11" customWidth="1"/>
    <col min="7173" max="7173" width="9" style="11"/>
    <col min="7174" max="7174" width="9.375" style="11" bestFit="1" customWidth="1"/>
    <col min="7175" max="7175" width="9.75" style="11" bestFit="1" customWidth="1"/>
    <col min="7176" max="7176" width="9.875" style="11" bestFit="1" customWidth="1"/>
    <col min="7177" max="7177" width="10.5" style="11" customWidth="1"/>
    <col min="7178" max="7178" width="8.375" style="11" customWidth="1"/>
    <col min="7179" max="7179" width="10.125" style="11" bestFit="1" customWidth="1"/>
    <col min="7180" max="7180" width="12.5" style="11" customWidth="1"/>
    <col min="7181" max="7181" width="8.875" style="11" customWidth="1"/>
    <col min="7182" max="7183" width="5.5" style="11" bestFit="1" customWidth="1"/>
    <col min="7184" max="7184" width="8.75" style="11" bestFit="1" customWidth="1"/>
    <col min="7185" max="7185" width="10" style="11" customWidth="1"/>
    <col min="7186" max="7189" width="4.5" style="11" bestFit="1" customWidth="1"/>
    <col min="7190" max="7191" width="6.25" style="11" bestFit="1" customWidth="1"/>
    <col min="7192" max="7192" width="5.5" style="11" bestFit="1" customWidth="1"/>
    <col min="7193" max="7194" width="3.75" style="11" bestFit="1" customWidth="1"/>
    <col min="7195" max="7195" width="8.25" style="11" bestFit="1" customWidth="1"/>
    <col min="7196" max="7198" width="7.5" style="11" bestFit="1" customWidth="1"/>
    <col min="7199" max="7199" width="8.125" style="11" bestFit="1" customWidth="1"/>
    <col min="7200" max="7200" width="8" style="11" bestFit="1" customWidth="1"/>
    <col min="7201" max="7201" width="8.25" style="11" bestFit="1" customWidth="1"/>
    <col min="7202" max="7203" width="7.375" style="11" bestFit="1" customWidth="1"/>
    <col min="7204" max="7204" width="8.125" style="11" bestFit="1" customWidth="1"/>
    <col min="7205" max="7205" width="8.875" style="11" bestFit="1" customWidth="1"/>
    <col min="7206" max="7206" width="8.75" style="11" bestFit="1" customWidth="1"/>
    <col min="7207" max="7207" width="9" style="11" bestFit="1" customWidth="1"/>
    <col min="7208" max="7208" width="8.125" style="11" bestFit="1" customWidth="1"/>
    <col min="7209" max="7209" width="6.625" style="11" bestFit="1" customWidth="1"/>
    <col min="7210" max="7210" width="11.75" style="11" bestFit="1" customWidth="1"/>
    <col min="7211" max="7211" width="9" style="11" bestFit="1" customWidth="1"/>
    <col min="7212" max="7212" width="6.625" style="11" bestFit="1" customWidth="1"/>
    <col min="7213" max="7213" width="9" style="11" bestFit="1" customWidth="1"/>
    <col min="7214" max="7214" width="8.75" style="11" bestFit="1" customWidth="1"/>
    <col min="7215" max="7216" width="9" style="11" bestFit="1" customWidth="1"/>
    <col min="7217" max="7217" width="8.875" style="11" bestFit="1" customWidth="1"/>
    <col min="7218" max="7218" width="9" style="11" bestFit="1" customWidth="1"/>
    <col min="7219" max="7219" width="6.25" style="11" bestFit="1" customWidth="1"/>
    <col min="7220" max="7424" width="9" style="11"/>
    <col min="7425" max="7425" width="4.25" style="11" bestFit="1" customWidth="1"/>
    <col min="7426" max="7426" width="4.875" style="11" customWidth="1"/>
    <col min="7427" max="7427" width="3.875" style="11" customWidth="1"/>
    <col min="7428" max="7428" width="11.75" style="11" customWidth="1"/>
    <col min="7429" max="7429" width="9" style="11"/>
    <col min="7430" max="7430" width="9.375" style="11" bestFit="1" customWidth="1"/>
    <col min="7431" max="7431" width="9.75" style="11" bestFit="1" customWidth="1"/>
    <col min="7432" max="7432" width="9.875" style="11" bestFit="1" customWidth="1"/>
    <col min="7433" max="7433" width="10.5" style="11" customWidth="1"/>
    <col min="7434" max="7434" width="8.375" style="11" customWidth="1"/>
    <col min="7435" max="7435" width="10.125" style="11" bestFit="1" customWidth="1"/>
    <col min="7436" max="7436" width="12.5" style="11" customWidth="1"/>
    <col min="7437" max="7437" width="8.875" style="11" customWidth="1"/>
    <col min="7438" max="7439" width="5.5" style="11" bestFit="1" customWidth="1"/>
    <col min="7440" max="7440" width="8.75" style="11" bestFit="1" customWidth="1"/>
    <col min="7441" max="7441" width="10" style="11" customWidth="1"/>
    <col min="7442" max="7445" width="4.5" style="11" bestFit="1" customWidth="1"/>
    <col min="7446" max="7447" width="6.25" style="11" bestFit="1" customWidth="1"/>
    <col min="7448" max="7448" width="5.5" style="11" bestFit="1" customWidth="1"/>
    <col min="7449" max="7450" width="3.75" style="11" bestFit="1" customWidth="1"/>
    <col min="7451" max="7451" width="8.25" style="11" bestFit="1" customWidth="1"/>
    <col min="7452" max="7454" width="7.5" style="11" bestFit="1" customWidth="1"/>
    <col min="7455" max="7455" width="8.125" style="11" bestFit="1" customWidth="1"/>
    <col min="7456" max="7456" width="8" style="11" bestFit="1" customWidth="1"/>
    <col min="7457" max="7457" width="8.25" style="11" bestFit="1" customWidth="1"/>
    <col min="7458" max="7459" width="7.375" style="11" bestFit="1" customWidth="1"/>
    <col min="7460" max="7460" width="8.125" style="11" bestFit="1" customWidth="1"/>
    <col min="7461" max="7461" width="8.875" style="11" bestFit="1" customWidth="1"/>
    <col min="7462" max="7462" width="8.75" style="11" bestFit="1" customWidth="1"/>
    <col min="7463" max="7463" width="9" style="11" bestFit="1" customWidth="1"/>
    <col min="7464" max="7464" width="8.125" style="11" bestFit="1" customWidth="1"/>
    <col min="7465" max="7465" width="6.625" style="11" bestFit="1" customWidth="1"/>
    <col min="7466" max="7466" width="11.75" style="11" bestFit="1" customWidth="1"/>
    <col min="7467" max="7467" width="9" style="11" bestFit="1" customWidth="1"/>
    <col min="7468" max="7468" width="6.625" style="11" bestFit="1" customWidth="1"/>
    <col min="7469" max="7469" width="9" style="11" bestFit="1" customWidth="1"/>
    <col min="7470" max="7470" width="8.75" style="11" bestFit="1" customWidth="1"/>
    <col min="7471" max="7472" width="9" style="11" bestFit="1" customWidth="1"/>
    <col min="7473" max="7473" width="8.875" style="11" bestFit="1" customWidth="1"/>
    <col min="7474" max="7474" width="9" style="11" bestFit="1" customWidth="1"/>
    <col min="7475" max="7475" width="6.25" style="11" bestFit="1" customWidth="1"/>
    <col min="7476" max="7680" width="9" style="11"/>
    <col min="7681" max="7681" width="4.25" style="11" bestFit="1" customWidth="1"/>
    <col min="7682" max="7682" width="4.875" style="11" customWidth="1"/>
    <col min="7683" max="7683" width="3.875" style="11" customWidth="1"/>
    <col min="7684" max="7684" width="11.75" style="11" customWidth="1"/>
    <col min="7685" max="7685" width="9" style="11"/>
    <col min="7686" max="7686" width="9.375" style="11" bestFit="1" customWidth="1"/>
    <col min="7687" max="7687" width="9.75" style="11" bestFit="1" customWidth="1"/>
    <col min="7688" max="7688" width="9.875" style="11" bestFit="1" customWidth="1"/>
    <col min="7689" max="7689" width="10.5" style="11" customWidth="1"/>
    <col min="7690" max="7690" width="8.375" style="11" customWidth="1"/>
    <col min="7691" max="7691" width="10.125" style="11" bestFit="1" customWidth="1"/>
    <col min="7692" max="7692" width="12.5" style="11" customWidth="1"/>
    <col min="7693" max="7693" width="8.875" style="11" customWidth="1"/>
    <col min="7694" max="7695" width="5.5" style="11" bestFit="1" customWidth="1"/>
    <col min="7696" max="7696" width="8.75" style="11" bestFit="1" customWidth="1"/>
    <col min="7697" max="7697" width="10" style="11" customWidth="1"/>
    <col min="7698" max="7701" width="4.5" style="11" bestFit="1" customWidth="1"/>
    <col min="7702" max="7703" width="6.25" style="11" bestFit="1" customWidth="1"/>
    <col min="7704" max="7704" width="5.5" style="11" bestFit="1" customWidth="1"/>
    <col min="7705" max="7706" width="3.75" style="11" bestFit="1" customWidth="1"/>
    <col min="7707" max="7707" width="8.25" style="11" bestFit="1" customWidth="1"/>
    <col min="7708" max="7710" width="7.5" style="11" bestFit="1" customWidth="1"/>
    <col min="7711" max="7711" width="8.125" style="11" bestFit="1" customWidth="1"/>
    <col min="7712" max="7712" width="8" style="11" bestFit="1" customWidth="1"/>
    <col min="7713" max="7713" width="8.25" style="11" bestFit="1" customWidth="1"/>
    <col min="7714" max="7715" width="7.375" style="11" bestFit="1" customWidth="1"/>
    <col min="7716" max="7716" width="8.125" style="11" bestFit="1" customWidth="1"/>
    <col min="7717" max="7717" width="8.875" style="11" bestFit="1" customWidth="1"/>
    <col min="7718" max="7718" width="8.75" style="11" bestFit="1" customWidth="1"/>
    <col min="7719" max="7719" width="9" style="11" bestFit="1" customWidth="1"/>
    <col min="7720" max="7720" width="8.125" style="11" bestFit="1" customWidth="1"/>
    <col min="7721" max="7721" width="6.625" style="11" bestFit="1" customWidth="1"/>
    <col min="7722" max="7722" width="11.75" style="11" bestFit="1" customWidth="1"/>
    <col min="7723" max="7723" width="9" style="11" bestFit="1" customWidth="1"/>
    <col min="7724" max="7724" width="6.625" style="11" bestFit="1" customWidth="1"/>
    <col min="7725" max="7725" width="9" style="11" bestFit="1" customWidth="1"/>
    <col min="7726" max="7726" width="8.75" style="11" bestFit="1" customWidth="1"/>
    <col min="7727" max="7728" width="9" style="11" bestFit="1" customWidth="1"/>
    <col min="7729" max="7729" width="8.875" style="11" bestFit="1" customWidth="1"/>
    <col min="7730" max="7730" width="9" style="11" bestFit="1" customWidth="1"/>
    <col min="7731" max="7731" width="6.25" style="11" bestFit="1" customWidth="1"/>
    <col min="7732" max="7936" width="9" style="11"/>
    <col min="7937" max="7937" width="4.25" style="11" bestFit="1" customWidth="1"/>
    <col min="7938" max="7938" width="4.875" style="11" customWidth="1"/>
    <col min="7939" max="7939" width="3.875" style="11" customWidth="1"/>
    <col min="7940" max="7940" width="11.75" style="11" customWidth="1"/>
    <col min="7941" max="7941" width="9" style="11"/>
    <col min="7942" max="7942" width="9.375" style="11" bestFit="1" customWidth="1"/>
    <col min="7943" max="7943" width="9.75" style="11" bestFit="1" customWidth="1"/>
    <col min="7944" max="7944" width="9.875" style="11" bestFit="1" customWidth="1"/>
    <col min="7945" max="7945" width="10.5" style="11" customWidth="1"/>
    <col min="7946" max="7946" width="8.375" style="11" customWidth="1"/>
    <col min="7947" max="7947" width="10.125" style="11" bestFit="1" customWidth="1"/>
    <col min="7948" max="7948" width="12.5" style="11" customWidth="1"/>
    <col min="7949" max="7949" width="8.875" style="11" customWidth="1"/>
    <col min="7950" max="7951" width="5.5" style="11" bestFit="1" customWidth="1"/>
    <col min="7952" max="7952" width="8.75" style="11" bestFit="1" customWidth="1"/>
    <col min="7953" max="7953" width="10" style="11" customWidth="1"/>
    <col min="7954" max="7957" width="4.5" style="11" bestFit="1" customWidth="1"/>
    <col min="7958" max="7959" width="6.25" style="11" bestFit="1" customWidth="1"/>
    <col min="7960" max="7960" width="5.5" style="11" bestFit="1" customWidth="1"/>
    <col min="7961" max="7962" width="3.75" style="11" bestFit="1" customWidth="1"/>
    <col min="7963" max="7963" width="8.25" style="11" bestFit="1" customWidth="1"/>
    <col min="7964" max="7966" width="7.5" style="11" bestFit="1" customWidth="1"/>
    <col min="7967" max="7967" width="8.125" style="11" bestFit="1" customWidth="1"/>
    <col min="7968" max="7968" width="8" style="11" bestFit="1" customWidth="1"/>
    <col min="7969" max="7969" width="8.25" style="11" bestFit="1" customWidth="1"/>
    <col min="7970" max="7971" width="7.375" style="11" bestFit="1" customWidth="1"/>
    <col min="7972" max="7972" width="8.125" style="11" bestFit="1" customWidth="1"/>
    <col min="7973" max="7973" width="8.875" style="11" bestFit="1" customWidth="1"/>
    <col min="7974" max="7974" width="8.75" style="11" bestFit="1" customWidth="1"/>
    <col min="7975" max="7975" width="9" style="11" bestFit="1" customWidth="1"/>
    <col min="7976" max="7976" width="8.125" style="11" bestFit="1" customWidth="1"/>
    <col min="7977" max="7977" width="6.625" style="11" bestFit="1" customWidth="1"/>
    <col min="7978" max="7978" width="11.75" style="11" bestFit="1" customWidth="1"/>
    <col min="7979" max="7979" width="9" style="11" bestFit="1" customWidth="1"/>
    <col min="7980" max="7980" width="6.625" style="11" bestFit="1" customWidth="1"/>
    <col min="7981" max="7981" width="9" style="11" bestFit="1" customWidth="1"/>
    <col min="7982" max="7982" width="8.75" style="11" bestFit="1" customWidth="1"/>
    <col min="7983" max="7984" width="9" style="11" bestFit="1" customWidth="1"/>
    <col min="7985" max="7985" width="8.875" style="11" bestFit="1" customWidth="1"/>
    <col min="7986" max="7986" width="9" style="11" bestFit="1" customWidth="1"/>
    <col min="7987" max="7987" width="6.25" style="11" bestFit="1" customWidth="1"/>
    <col min="7988" max="8192" width="9" style="11"/>
    <col min="8193" max="8193" width="4.25" style="11" bestFit="1" customWidth="1"/>
    <col min="8194" max="8194" width="4.875" style="11" customWidth="1"/>
    <col min="8195" max="8195" width="3.875" style="11" customWidth="1"/>
    <col min="8196" max="8196" width="11.75" style="11" customWidth="1"/>
    <col min="8197" max="8197" width="9" style="11"/>
    <col min="8198" max="8198" width="9.375" style="11" bestFit="1" customWidth="1"/>
    <col min="8199" max="8199" width="9.75" style="11" bestFit="1" customWidth="1"/>
    <col min="8200" max="8200" width="9.875" style="11" bestFit="1" customWidth="1"/>
    <col min="8201" max="8201" width="10.5" style="11" customWidth="1"/>
    <col min="8202" max="8202" width="8.375" style="11" customWidth="1"/>
    <col min="8203" max="8203" width="10.125" style="11" bestFit="1" customWidth="1"/>
    <col min="8204" max="8204" width="12.5" style="11" customWidth="1"/>
    <col min="8205" max="8205" width="8.875" style="11" customWidth="1"/>
    <col min="8206" max="8207" width="5.5" style="11" bestFit="1" customWidth="1"/>
    <col min="8208" max="8208" width="8.75" style="11" bestFit="1" customWidth="1"/>
    <col min="8209" max="8209" width="10" style="11" customWidth="1"/>
    <col min="8210" max="8213" width="4.5" style="11" bestFit="1" customWidth="1"/>
    <col min="8214" max="8215" width="6.25" style="11" bestFit="1" customWidth="1"/>
    <col min="8216" max="8216" width="5.5" style="11" bestFit="1" customWidth="1"/>
    <col min="8217" max="8218" width="3.75" style="11" bestFit="1" customWidth="1"/>
    <col min="8219" max="8219" width="8.25" style="11" bestFit="1" customWidth="1"/>
    <col min="8220" max="8222" width="7.5" style="11" bestFit="1" customWidth="1"/>
    <col min="8223" max="8223" width="8.125" style="11" bestFit="1" customWidth="1"/>
    <col min="8224" max="8224" width="8" style="11" bestFit="1" customWidth="1"/>
    <col min="8225" max="8225" width="8.25" style="11" bestFit="1" customWidth="1"/>
    <col min="8226" max="8227" width="7.375" style="11" bestFit="1" customWidth="1"/>
    <col min="8228" max="8228" width="8.125" style="11" bestFit="1" customWidth="1"/>
    <col min="8229" max="8229" width="8.875" style="11" bestFit="1" customWidth="1"/>
    <col min="8230" max="8230" width="8.75" style="11" bestFit="1" customWidth="1"/>
    <col min="8231" max="8231" width="9" style="11" bestFit="1" customWidth="1"/>
    <col min="8232" max="8232" width="8.125" style="11" bestFit="1" customWidth="1"/>
    <col min="8233" max="8233" width="6.625" style="11" bestFit="1" customWidth="1"/>
    <col min="8234" max="8234" width="11.75" style="11" bestFit="1" customWidth="1"/>
    <col min="8235" max="8235" width="9" style="11" bestFit="1" customWidth="1"/>
    <col min="8236" max="8236" width="6.625" style="11" bestFit="1" customWidth="1"/>
    <col min="8237" max="8237" width="9" style="11" bestFit="1" customWidth="1"/>
    <col min="8238" max="8238" width="8.75" style="11" bestFit="1" customWidth="1"/>
    <col min="8239" max="8240" width="9" style="11" bestFit="1" customWidth="1"/>
    <col min="8241" max="8241" width="8.875" style="11" bestFit="1" customWidth="1"/>
    <col min="8242" max="8242" width="9" style="11" bestFit="1" customWidth="1"/>
    <col min="8243" max="8243" width="6.25" style="11" bestFit="1" customWidth="1"/>
    <col min="8244" max="8448" width="9" style="11"/>
    <col min="8449" max="8449" width="4.25" style="11" bestFit="1" customWidth="1"/>
    <col min="8450" max="8450" width="4.875" style="11" customWidth="1"/>
    <col min="8451" max="8451" width="3.875" style="11" customWidth="1"/>
    <col min="8452" max="8452" width="11.75" style="11" customWidth="1"/>
    <col min="8453" max="8453" width="9" style="11"/>
    <col min="8454" max="8454" width="9.375" style="11" bestFit="1" customWidth="1"/>
    <col min="8455" max="8455" width="9.75" style="11" bestFit="1" customWidth="1"/>
    <col min="8456" max="8456" width="9.875" style="11" bestFit="1" customWidth="1"/>
    <col min="8457" max="8457" width="10.5" style="11" customWidth="1"/>
    <col min="8458" max="8458" width="8.375" style="11" customWidth="1"/>
    <col min="8459" max="8459" width="10.125" style="11" bestFit="1" customWidth="1"/>
    <col min="8460" max="8460" width="12.5" style="11" customWidth="1"/>
    <col min="8461" max="8461" width="8.875" style="11" customWidth="1"/>
    <col min="8462" max="8463" width="5.5" style="11" bestFit="1" customWidth="1"/>
    <col min="8464" max="8464" width="8.75" style="11" bestFit="1" customWidth="1"/>
    <col min="8465" max="8465" width="10" style="11" customWidth="1"/>
    <col min="8466" max="8469" width="4.5" style="11" bestFit="1" customWidth="1"/>
    <col min="8470" max="8471" width="6.25" style="11" bestFit="1" customWidth="1"/>
    <col min="8472" max="8472" width="5.5" style="11" bestFit="1" customWidth="1"/>
    <col min="8473" max="8474" width="3.75" style="11" bestFit="1" customWidth="1"/>
    <col min="8475" max="8475" width="8.25" style="11" bestFit="1" customWidth="1"/>
    <col min="8476" max="8478" width="7.5" style="11" bestFit="1" customWidth="1"/>
    <col min="8479" max="8479" width="8.125" style="11" bestFit="1" customWidth="1"/>
    <col min="8480" max="8480" width="8" style="11" bestFit="1" customWidth="1"/>
    <col min="8481" max="8481" width="8.25" style="11" bestFit="1" customWidth="1"/>
    <col min="8482" max="8483" width="7.375" style="11" bestFit="1" customWidth="1"/>
    <col min="8484" max="8484" width="8.125" style="11" bestFit="1" customWidth="1"/>
    <col min="8485" max="8485" width="8.875" style="11" bestFit="1" customWidth="1"/>
    <col min="8486" max="8486" width="8.75" style="11" bestFit="1" customWidth="1"/>
    <col min="8487" max="8487" width="9" style="11" bestFit="1" customWidth="1"/>
    <col min="8488" max="8488" width="8.125" style="11" bestFit="1" customWidth="1"/>
    <col min="8489" max="8489" width="6.625" style="11" bestFit="1" customWidth="1"/>
    <col min="8490" max="8490" width="11.75" style="11" bestFit="1" customWidth="1"/>
    <col min="8491" max="8491" width="9" style="11" bestFit="1" customWidth="1"/>
    <col min="8492" max="8492" width="6.625" style="11" bestFit="1" customWidth="1"/>
    <col min="8493" max="8493" width="9" style="11" bestFit="1" customWidth="1"/>
    <col min="8494" max="8494" width="8.75" style="11" bestFit="1" customWidth="1"/>
    <col min="8495" max="8496" width="9" style="11" bestFit="1" customWidth="1"/>
    <col min="8497" max="8497" width="8.875" style="11" bestFit="1" customWidth="1"/>
    <col min="8498" max="8498" width="9" style="11" bestFit="1" customWidth="1"/>
    <col min="8499" max="8499" width="6.25" style="11" bestFit="1" customWidth="1"/>
    <col min="8500" max="8704" width="9" style="11"/>
    <col min="8705" max="8705" width="4.25" style="11" bestFit="1" customWidth="1"/>
    <col min="8706" max="8706" width="4.875" style="11" customWidth="1"/>
    <col min="8707" max="8707" width="3.875" style="11" customWidth="1"/>
    <col min="8708" max="8708" width="11.75" style="11" customWidth="1"/>
    <col min="8709" max="8709" width="9" style="11"/>
    <col min="8710" max="8710" width="9.375" style="11" bestFit="1" customWidth="1"/>
    <col min="8711" max="8711" width="9.75" style="11" bestFit="1" customWidth="1"/>
    <col min="8712" max="8712" width="9.875" style="11" bestFit="1" customWidth="1"/>
    <col min="8713" max="8713" width="10.5" style="11" customWidth="1"/>
    <col min="8714" max="8714" width="8.375" style="11" customWidth="1"/>
    <col min="8715" max="8715" width="10.125" style="11" bestFit="1" customWidth="1"/>
    <col min="8716" max="8716" width="12.5" style="11" customWidth="1"/>
    <col min="8717" max="8717" width="8.875" style="11" customWidth="1"/>
    <col min="8718" max="8719" width="5.5" style="11" bestFit="1" customWidth="1"/>
    <col min="8720" max="8720" width="8.75" style="11" bestFit="1" customWidth="1"/>
    <col min="8721" max="8721" width="10" style="11" customWidth="1"/>
    <col min="8722" max="8725" width="4.5" style="11" bestFit="1" customWidth="1"/>
    <col min="8726" max="8727" width="6.25" style="11" bestFit="1" customWidth="1"/>
    <col min="8728" max="8728" width="5.5" style="11" bestFit="1" customWidth="1"/>
    <col min="8729" max="8730" width="3.75" style="11" bestFit="1" customWidth="1"/>
    <col min="8731" max="8731" width="8.25" style="11" bestFit="1" customWidth="1"/>
    <col min="8732" max="8734" width="7.5" style="11" bestFit="1" customWidth="1"/>
    <col min="8735" max="8735" width="8.125" style="11" bestFit="1" customWidth="1"/>
    <col min="8736" max="8736" width="8" style="11" bestFit="1" customWidth="1"/>
    <col min="8737" max="8737" width="8.25" style="11" bestFit="1" customWidth="1"/>
    <col min="8738" max="8739" width="7.375" style="11" bestFit="1" customWidth="1"/>
    <col min="8740" max="8740" width="8.125" style="11" bestFit="1" customWidth="1"/>
    <col min="8741" max="8741" width="8.875" style="11" bestFit="1" customWidth="1"/>
    <col min="8742" max="8742" width="8.75" style="11" bestFit="1" customWidth="1"/>
    <col min="8743" max="8743" width="9" style="11" bestFit="1" customWidth="1"/>
    <col min="8744" max="8744" width="8.125" style="11" bestFit="1" customWidth="1"/>
    <col min="8745" max="8745" width="6.625" style="11" bestFit="1" customWidth="1"/>
    <col min="8746" max="8746" width="11.75" style="11" bestFit="1" customWidth="1"/>
    <col min="8747" max="8747" width="9" style="11" bestFit="1" customWidth="1"/>
    <col min="8748" max="8748" width="6.625" style="11" bestFit="1" customWidth="1"/>
    <col min="8749" max="8749" width="9" style="11" bestFit="1" customWidth="1"/>
    <col min="8750" max="8750" width="8.75" style="11" bestFit="1" customWidth="1"/>
    <col min="8751" max="8752" width="9" style="11" bestFit="1" customWidth="1"/>
    <col min="8753" max="8753" width="8.875" style="11" bestFit="1" customWidth="1"/>
    <col min="8754" max="8754" width="9" style="11" bestFit="1" customWidth="1"/>
    <col min="8755" max="8755" width="6.25" style="11" bestFit="1" customWidth="1"/>
    <col min="8756" max="8960" width="9" style="11"/>
    <col min="8961" max="8961" width="4.25" style="11" bestFit="1" customWidth="1"/>
    <col min="8962" max="8962" width="4.875" style="11" customWidth="1"/>
    <col min="8963" max="8963" width="3.875" style="11" customWidth="1"/>
    <col min="8964" max="8964" width="11.75" style="11" customWidth="1"/>
    <col min="8965" max="8965" width="9" style="11"/>
    <col min="8966" max="8966" width="9.375" style="11" bestFit="1" customWidth="1"/>
    <col min="8967" max="8967" width="9.75" style="11" bestFit="1" customWidth="1"/>
    <col min="8968" max="8968" width="9.875" style="11" bestFit="1" customWidth="1"/>
    <col min="8969" max="8969" width="10.5" style="11" customWidth="1"/>
    <col min="8970" max="8970" width="8.375" style="11" customWidth="1"/>
    <col min="8971" max="8971" width="10.125" style="11" bestFit="1" customWidth="1"/>
    <col min="8972" max="8972" width="12.5" style="11" customWidth="1"/>
    <col min="8973" max="8973" width="8.875" style="11" customWidth="1"/>
    <col min="8974" max="8975" width="5.5" style="11" bestFit="1" customWidth="1"/>
    <col min="8976" max="8976" width="8.75" style="11" bestFit="1" customWidth="1"/>
    <col min="8977" max="8977" width="10" style="11" customWidth="1"/>
    <col min="8978" max="8981" width="4.5" style="11" bestFit="1" customWidth="1"/>
    <col min="8982" max="8983" width="6.25" style="11" bestFit="1" customWidth="1"/>
    <col min="8984" max="8984" width="5.5" style="11" bestFit="1" customWidth="1"/>
    <col min="8985" max="8986" width="3.75" style="11" bestFit="1" customWidth="1"/>
    <col min="8987" max="8987" width="8.25" style="11" bestFit="1" customWidth="1"/>
    <col min="8988" max="8990" width="7.5" style="11" bestFit="1" customWidth="1"/>
    <col min="8991" max="8991" width="8.125" style="11" bestFit="1" customWidth="1"/>
    <col min="8992" max="8992" width="8" style="11" bestFit="1" customWidth="1"/>
    <col min="8993" max="8993" width="8.25" style="11" bestFit="1" customWidth="1"/>
    <col min="8994" max="8995" width="7.375" style="11" bestFit="1" customWidth="1"/>
    <col min="8996" max="8996" width="8.125" style="11" bestFit="1" customWidth="1"/>
    <col min="8997" max="8997" width="8.875" style="11" bestFit="1" customWidth="1"/>
    <col min="8998" max="8998" width="8.75" style="11" bestFit="1" customWidth="1"/>
    <col min="8999" max="8999" width="9" style="11" bestFit="1" customWidth="1"/>
    <col min="9000" max="9000" width="8.125" style="11" bestFit="1" customWidth="1"/>
    <col min="9001" max="9001" width="6.625" style="11" bestFit="1" customWidth="1"/>
    <col min="9002" max="9002" width="11.75" style="11" bestFit="1" customWidth="1"/>
    <col min="9003" max="9003" width="9" style="11" bestFit="1" customWidth="1"/>
    <col min="9004" max="9004" width="6.625" style="11" bestFit="1" customWidth="1"/>
    <col min="9005" max="9005" width="9" style="11" bestFit="1" customWidth="1"/>
    <col min="9006" max="9006" width="8.75" style="11" bestFit="1" customWidth="1"/>
    <col min="9007" max="9008" width="9" style="11" bestFit="1" customWidth="1"/>
    <col min="9009" max="9009" width="8.875" style="11" bestFit="1" customWidth="1"/>
    <col min="9010" max="9010" width="9" style="11" bestFit="1" customWidth="1"/>
    <col min="9011" max="9011" width="6.25" style="11" bestFit="1" customWidth="1"/>
    <col min="9012" max="9216" width="9" style="11"/>
    <col min="9217" max="9217" width="4.25" style="11" bestFit="1" customWidth="1"/>
    <col min="9218" max="9218" width="4.875" style="11" customWidth="1"/>
    <col min="9219" max="9219" width="3.875" style="11" customWidth="1"/>
    <col min="9220" max="9220" width="11.75" style="11" customWidth="1"/>
    <col min="9221" max="9221" width="9" style="11"/>
    <col min="9222" max="9222" width="9.375" style="11" bestFit="1" customWidth="1"/>
    <col min="9223" max="9223" width="9.75" style="11" bestFit="1" customWidth="1"/>
    <col min="9224" max="9224" width="9.875" style="11" bestFit="1" customWidth="1"/>
    <col min="9225" max="9225" width="10.5" style="11" customWidth="1"/>
    <col min="9226" max="9226" width="8.375" style="11" customWidth="1"/>
    <col min="9227" max="9227" width="10.125" style="11" bestFit="1" customWidth="1"/>
    <col min="9228" max="9228" width="12.5" style="11" customWidth="1"/>
    <col min="9229" max="9229" width="8.875" style="11" customWidth="1"/>
    <col min="9230" max="9231" width="5.5" style="11" bestFit="1" customWidth="1"/>
    <col min="9232" max="9232" width="8.75" style="11" bestFit="1" customWidth="1"/>
    <col min="9233" max="9233" width="10" style="11" customWidth="1"/>
    <col min="9234" max="9237" width="4.5" style="11" bestFit="1" customWidth="1"/>
    <col min="9238" max="9239" width="6.25" style="11" bestFit="1" customWidth="1"/>
    <col min="9240" max="9240" width="5.5" style="11" bestFit="1" customWidth="1"/>
    <col min="9241" max="9242" width="3.75" style="11" bestFit="1" customWidth="1"/>
    <col min="9243" max="9243" width="8.25" style="11" bestFit="1" customWidth="1"/>
    <col min="9244" max="9246" width="7.5" style="11" bestFit="1" customWidth="1"/>
    <col min="9247" max="9247" width="8.125" style="11" bestFit="1" customWidth="1"/>
    <col min="9248" max="9248" width="8" style="11" bestFit="1" customWidth="1"/>
    <col min="9249" max="9249" width="8.25" style="11" bestFit="1" customWidth="1"/>
    <col min="9250" max="9251" width="7.375" style="11" bestFit="1" customWidth="1"/>
    <col min="9252" max="9252" width="8.125" style="11" bestFit="1" customWidth="1"/>
    <col min="9253" max="9253" width="8.875" style="11" bestFit="1" customWidth="1"/>
    <col min="9254" max="9254" width="8.75" style="11" bestFit="1" customWidth="1"/>
    <col min="9255" max="9255" width="9" style="11" bestFit="1" customWidth="1"/>
    <col min="9256" max="9256" width="8.125" style="11" bestFit="1" customWidth="1"/>
    <col min="9257" max="9257" width="6.625" style="11" bestFit="1" customWidth="1"/>
    <col min="9258" max="9258" width="11.75" style="11" bestFit="1" customWidth="1"/>
    <col min="9259" max="9259" width="9" style="11" bestFit="1" customWidth="1"/>
    <col min="9260" max="9260" width="6.625" style="11" bestFit="1" customWidth="1"/>
    <col min="9261" max="9261" width="9" style="11" bestFit="1" customWidth="1"/>
    <col min="9262" max="9262" width="8.75" style="11" bestFit="1" customWidth="1"/>
    <col min="9263" max="9264" width="9" style="11" bestFit="1" customWidth="1"/>
    <col min="9265" max="9265" width="8.875" style="11" bestFit="1" customWidth="1"/>
    <col min="9266" max="9266" width="9" style="11" bestFit="1" customWidth="1"/>
    <col min="9267" max="9267" width="6.25" style="11" bestFit="1" customWidth="1"/>
    <col min="9268" max="9472" width="9" style="11"/>
    <col min="9473" max="9473" width="4.25" style="11" bestFit="1" customWidth="1"/>
    <col min="9474" max="9474" width="4.875" style="11" customWidth="1"/>
    <col min="9475" max="9475" width="3.875" style="11" customWidth="1"/>
    <col min="9476" max="9476" width="11.75" style="11" customWidth="1"/>
    <col min="9477" max="9477" width="9" style="11"/>
    <col min="9478" max="9478" width="9.375" style="11" bestFit="1" customWidth="1"/>
    <col min="9479" max="9479" width="9.75" style="11" bestFit="1" customWidth="1"/>
    <col min="9480" max="9480" width="9.875" style="11" bestFit="1" customWidth="1"/>
    <col min="9481" max="9481" width="10.5" style="11" customWidth="1"/>
    <col min="9482" max="9482" width="8.375" style="11" customWidth="1"/>
    <col min="9483" max="9483" width="10.125" style="11" bestFit="1" customWidth="1"/>
    <col min="9484" max="9484" width="12.5" style="11" customWidth="1"/>
    <col min="9485" max="9485" width="8.875" style="11" customWidth="1"/>
    <col min="9486" max="9487" width="5.5" style="11" bestFit="1" customWidth="1"/>
    <col min="9488" max="9488" width="8.75" style="11" bestFit="1" customWidth="1"/>
    <col min="9489" max="9489" width="10" style="11" customWidth="1"/>
    <col min="9490" max="9493" width="4.5" style="11" bestFit="1" customWidth="1"/>
    <col min="9494" max="9495" width="6.25" style="11" bestFit="1" customWidth="1"/>
    <col min="9496" max="9496" width="5.5" style="11" bestFit="1" customWidth="1"/>
    <col min="9497" max="9498" width="3.75" style="11" bestFit="1" customWidth="1"/>
    <col min="9499" max="9499" width="8.25" style="11" bestFit="1" customWidth="1"/>
    <col min="9500" max="9502" width="7.5" style="11" bestFit="1" customWidth="1"/>
    <col min="9503" max="9503" width="8.125" style="11" bestFit="1" customWidth="1"/>
    <col min="9504" max="9504" width="8" style="11" bestFit="1" customWidth="1"/>
    <col min="9505" max="9505" width="8.25" style="11" bestFit="1" customWidth="1"/>
    <col min="9506" max="9507" width="7.375" style="11" bestFit="1" customWidth="1"/>
    <col min="9508" max="9508" width="8.125" style="11" bestFit="1" customWidth="1"/>
    <col min="9509" max="9509" width="8.875" style="11" bestFit="1" customWidth="1"/>
    <col min="9510" max="9510" width="8.75" style="11" bestFit="1" customWidth="1"/>
    <col min="9511" max="9511" width="9" style="11" bestFit="1" customWidth="1"/>
    <col min="9512" max="9512" width="8.125" style="11" bestFit="1" customWidth="1"/>
    <col min="9513" max="9513" width="6.625" style="11" bestFit="1" customWidth="1"/>
    <col min="9514" max="9514" width="11.75" style="11" bestFit="1" customWidth="1"/>
    <col min="9515" max="9515" width="9" style="11" bestFit="1" customWidth="1"/>
    <col min="9516" max="9516" width="6.625" style="11" bestFit="1" customWidth="1"/>
    <col min="9517" max="9517" width="9" style="11" bestFit="1" customWidth="1"/>
    <col min="9518" max="9518" width="8.75" style="11" bestFit="1" customWidth="1"/>
    <col min="9519" max="9520" width="9" style="11" bestFit="1" customWidth="1"/>
    <col min="9521" max="9521" width="8.875" style="11" bestFit="1" customWidth="1"/>
    <col min="9522" max="9522" width="9" style="11" bestFit="1" customWidth="1"/>
    <col min="9523" max="9523" width="6.25" style="11" bestFit="1" customWidth="1"/>
    <col min="9524" max="9728" width="9" style="11"/>
    <col min="9729" max="9729" width="4.25" style="11" bestFit="1" customWidth="1"/>
    <col min="9730" max="9730" width="4.875" style="11" customWidth="1"/>
    <col min="9731" max="9731" width="3.875" style="11" customWidth="1"/>
    <col min="9732" max="9732" width="11.75" style="11" customWidth="1"/>
    <col min="9733" max="9733" width="9" style="11"/>
    <col min="9734" max="9734" width="9.375" style="11" bestFit="1" customWidth="1"/>
    <col min="9735" max="9735" width="9.75" style="11" bestFit="1" customWidth="1"/>
    <col min="9736" max="9736" width="9.875" style="11" bestFit="1" customWidth="1"/>
    <col min="9737" max="9737" width="10.5" style="11" customWidth="1"/>
    <col min="9738" max="9738" width="8.375" style="11" customWidth="1"/>
    <col min="9739" max="9739" width="10.125" style="11" bestFit="1" customWidth="1"/>
    <col min="9740" max="9740" width="12.5" style="11" customWidth="1"/>
    <col min="9741" max="9741" width="8.875" style="11" customWidth="1"/>
    <col min="9742" max="9743" width="5.5" style="11" bestFit="1" customWidth="1"/>
    <col min="9744" max="9744" width="8.75" style="11" bestFit="1" customWidth="1"/>
    <col min="9745" max="9745" width="10" style="11" customWidth="1"/>
    <col min="9746" max="9749" width="4.5" style="11" bestFit="1" customWidth="1"/>
    <col min="9750" max="9751" width="6.25" style="11" bestFit="1" customWidth="1"/>
    <col min="9752" max="9752" width="5.5" style="11" bestFit="1" customWidth="1"/>
    <col min="9753" max="9754" width="3.75" style="11" bestFit="1" customWidth="1"/>
    <col min="9755" max="9755" width="8.25" style="11" bestFit="1" customWidth="1"/>
    <col min="9756" max="9758" width="7.5" style="11" bestFit="1" customWidth="1"/>
    <col min="9759" max="9759" width="8.125" style="11" bestFit="1" customWidth="1"/>
    <col min="9760" max="9760" width="8" style="11" bestFit="1" customWidth="1"/>
    <col min="9761" max="9761" width="8.25" style="11" bestFit="1" customWidth="1"/>
    <col min="9762" max="9763" width="7.375" style="11" bestFit="1" customWidth="1"/>
    <col min="9764" max="9764" width="8.125" style="11" bestFit="1" customWidth="1"/>
    <col min="9765" max="9765" width="8.875" style="11" bestFit="1" customWidth="1"/>
    <col min="9766" max="9766" width="8.75" style="11" bestFit="1" customWidth="1"/>
    <col min="9767" max="9767" width="9" style="11" bestFit="1" customWidth="1"/>
    <col min="9768" max="9768" width="8.125" style="11" bestFit="1" customWidth="1"/>
    <col min="9769" max="9769" width="6.625" style="11" bestFit="1" customWidth="1"/>
    <col min="9770" max="9770" width="11.75" style="11" bestFit="1" customWidth="1"/>
    <col min="9771" max="9771" width="9" style="11" bestFit="1" customWidth="1"/>
    <col min="9772" max="9772" width="6.625" style="11" bestFit="1" customWidth="1"/>
    <col min="9773" max="9773" width="9" style="11" bestFit="1" customWidth="1"/>
    <col min="9774" max="9774" width="8.75" style="11" bestFit="1" customWidth="1"/>
    <col min="9775" max="9776" width="9" style="11" bestFit="1" customWidth="1"/>
    <col min="9777" max="9777" width="8.875" style="11" bestFit="1" customWidth="1"/>
    <col min="9778" max="9778" width="9" style="11" bestFit="1" customWidth="1"/>
    <col min="9779" max="9779" width="6.25" style="11" bestFit="1" customWidth="1"/>
    <col min="9780" max="9984" width="9" style="11"/>
    <col min="9985" max="9985" width="4.25" style="11" bestFit="1" customWidth="1"/>
    <col min="9986" max="9986" width="4.875" style="11" customWidth="1"/>
    <col min="9987" max="9987" width="3.875" style="11" customWidth="1"/>
    <col min="9988" max="9988" width="11.75" style="11" customWidth="1"/>
    <col min="9989" max="9989" width="9" style="11"/>
    <col min="9990" max="9990" width="9.375" style="11" bestFit="1" customWidth="1"/>
    <col min="9991" max="9991" width="9.75" style="11" bestFit="1" customWidth="1"/>
    <col min="9992" max="9992" width="9.875" style="11" bestFit="1" customWidth="1"/>
    <col min="9993" max="9993" width="10.5" style="11" customWidth="1"/>
    <col min="9994" max="9994" width="8.375" style="11" customWidth="1"/>
    <col min="9995" max="9995" width="10.125" style="11" bestFit="1" customWidth="1"/>
    <col min="9996" max="9996" width="12.5" style="11" customWidth="1"/>
    <col min="9997" max="9997" width="8.875" style="11" customWidth="1"/>
    <col min="9998" max="9999" width="5.5" style="11" bestFit="1" customWidth="1"/>
    <col min="10000" max="10000" width="8.75" style="11" bestFit="1" customWidth="1"/>
    <col min="10001" max="10001" width="10" style="11" customWidth="1"/>
    <col min="10002" max="10005" width="4.5" style="11" bestFit="1" customWidth="1"/>
    <col min="10006" max="10007" width="6.25" style="11" bestFit="1" customWidth="1"/>
    <col min="10008" max="10008" width="5.5" style="11" bestFit="1" customWidth="1"/>
    <col min="10009" max="10010" width="3.75" style="11" bestFit="1" customWidth="1"/>
    <col min="10011" max="10011" width="8.25" style="11" bestFit="1" customWidth="1"/>
    <col min="10012" max="10014" width="7.5" style="11" bestFit="1" customWidth="1"/>
    <col min="10015" max="10015" width="8.125" style="11" bestFit="1" customWidth="1"/>
    <col min="10016" max="10016" width="8" style="11" bestFit="1" customWidth="1"/>
    <col min="10017" max="10017" width="8.25" style="11" bestFit="1" customWidth="1"/>
    <col min="10018" max="10019" width="7.375" style="11" bestFit="1" customWidth="1"/>
    <col min="10020" max="10020" width="8.125" style="11" bestFit="1" customWidth="1"/>
    <col min="10021" max="10021" width="8.875" style="11" bestFit="1" customWidth="1"/>
    <col min="10022" max="10022" width="8.75" style="11" bestFit="1" customWidth="1"/>
    <col min="10023" max="10023" width="9" style="11" bestFit="1" customWidth="1"/>
    <col min="10024" max="10024" width="8.125" style="11" bestFit="1" customWidth="1"/>
    <col min="10025" max="10025" width="6.625" style="11" bestFit="1" customWidth="1"/>
    <col min="10026" max="10026" width="11.75" style="11" bestFit="1" customWidth="1"/>
    <col min="10027" max="10027" width="9" style="11" bestFit="1" customWidth="1"/>
    <col min="10028" max="10028" width="6.625" style="11" bestFit="1" customWidth="1"/>
    <col min="10029" max="10029" width="9" style="11" bestFit="1" customWidth="1"/>
    <col min="10030" max="10030" width="8.75" style="11" bestFit="1" customWidth="1"/>
    <col min="10031" max="10032" width="9" style="11" bestFit="1" customWidth="1"/>
    <col min="10033" max="10033" width="8.875" style="11" bestFit="1" customWidth="1"/>
    <col min="10034" max="10034" width="9" style="11" bestFit="1" customWidth="1"/>
    <col min="10035" max="10035" width="6.25" style="11" bestFit="1" customWidth="1"/>
    <col min="10036" max="10240" width="9" style="11"/>
    <col min="10241" max="10241" width="4.25" style="11" bestFit="1" customWidth="1"/>
    <col min="10242" max="10242" width="4.875" style="11" customWidth="1"/>
    <col min="10243" max="10243" width="3.875" style="11" customWidth="1"/>
    <col min="10244" max="10244" width="11.75" style="11" customWidth="1"/>
    <col min="10245" max="10245" width="9" style="11"/>
    <col min="10246" max="10246" width="9.375" style="11" bestFit="1" customWidth="1"/>
    <col min="10247" max="10247" width="9.75" style="11" bestFit="1" customWidth="1"/>
    <col min="10248" max="10248" width="9.875" style="11" bestFit="1" customWidth="1"/>
    <col min="10249" max="10249" width="10.5" style="11" customWidth="1"/>
    <col min="10250" max="10250" width="8.375" style="11" customWidth="1"/>
    <col min="10251" max="10251" width="10.125" style="11" bestFit="1" customWidth="1"/>
    <col min="10252" max="10252" width="12.5" style="11" customWidth="1"/>
    <col min="10253" max="10253" width="8.875" style="11" customWidth="1"/>
    <col min="10254" max="10255" width="5.5" style="11" bestFit="1" customWidth="1"/>
    <col min="10256" max="10256" width="8.75" style="11" bestFit="1" customWidth="1"/>
    <col min="10257" max="10257" width="10" style="11" customWidth="1"/>
    <col min="10258" max="10261" width="4.5" style="11" bestFit="1" customWidth="1"/>
    <col min="10262" max="10263" width="6.25" style="11" bestFit="1" customWidth="1"/>
    <col min="10264" max="10264" width="5.5" style="11" bestFit="1" customWidth="1"/>
    <col min="10265" max="10266" width="3.75" style="11" bestFit="1" customWidth="1"/>
    <col min="10267" max="10267" width="8.25" style="11" bestFit="1" customWidth="1"/>
    <col min="10268" max="10270" width="7.5" style="11" bestFit="1" customWidth="1"/>
    <col min="10271" max="10271" width="8.125" style="11" bestFit="1" customWidth="1"/>
    <col min="10272" max="10272" width="8" style="11" bestFit="1" customWidth="1"/>
    <col min="10273" max="10273" width="8.25" style="11" bestFit="1" customWidth="1"/>
    <col min="10274" max="10275" width="7.375" style="11" bestFit="1" customWidth="1"/>
    <col min="10276" max="10276" width="8.125" style="11" bestFit="1" customWidth="1"/>
    <col min="10277" max="10277" width="8.875" style="11" bestFit="1" customWidth="1"/>
    <col min="10278" max="10278" width="8.75" style="11" bestFit="1" customWidth="1"/>
    <col min="10279" max="10279" width="9" style="11" bestFit="1" customWidth="1"/>
    <col min="10280" max="10280" width="8.125" style="11" bestFit="1" customWidth="1"/>
    <col min="10281" max="10281" width="6.625" style="11" bestFit="1" customWidth="1"/>
    <col min="10282" max="10282" width="11.75" style="11" bestFit="1" customWidth="1"/>
    <col min="10283" max="10283" width="9" style="11" bestFit="1" customWidth="1"/>
    <col min="10284" max="10284" width="6.625" style="11" bestFit="1" customWidth="1"/>
    <col min="10285" max="10285" width="9" style="11" bestFit="1" customWidth="1"/>
    <col min="10286" max="10286" width="8.75" style="11" bestFit="1" customWidth="1"/>
    <col min="10287" max="10288" width="9" style="11" bestFit="1" customWidth="1"/>
    <col min="10289" max="10289" width="8.875" style="11" bestFit="1" customWidth="1"/>
    <col min="10290" max="10290" width="9" style="11" bestFit="1" customWidth="1"/>
    <col min="10291" max="10291" width="6.25" style="11" bestFit="1" customWidth="1"/>
    <col min="10292" max="10496" width="9" style="11"/>
    <col min="10497" max="10497" width="4.25" style="11" bestFit="1" customWidth="1"/>
    <col min="10498" max="10498" width="4.875" style="11" customWidth="1"/>
    <col min="10499" max="10499" width="3.875" style="11" customWidth="1"/>
    <col min="10500" max="10500" width="11.75" style="11" customWidth="1"/>
    <col min="10501" max="10501" width="9" style="11"/>
    <col min="10502" max="10502" width="9.375" style="11" bestFit="1" customWidth="1"/>
    <col min="10503" max="10503" width="9.75" style="11" bestFit="1" customWidth="1"/>
    <col min="10504" max="10504" width="9.875" style="11" bestFit="1" customWidth="1"/>
    <col min="10505" max="10505" width="10.5" style="11" customWidth="1"/>
    <col min="10506" max="10506" width="8.375" style="11" customWidth="1"/>
    <col min="10507" max="10507" width="10.125" style="11" bestFit="1" customWidth="1"/>
    <col min="10508" max="10508" width="12.5" style="11" customWidth="1"/>
    <col min="10509" max="10509" width="8.875" style="11" customWidth="1"/>
    <col min="10510" max="10511" width="5.5" style="11" bestFit="1" customWidth="1"/>
    <col min="10512" max="10512" width="8.75" style="11" bestFit="1" customWidth="1"/>
    <col min="10513" max="10513" width="10" style="11" customWidth="1"/>
    <col min="10514" max="10517" width="4.5" style="11" bestFit="1" customWidth="1"/>
    <col min="10518" max="10519" width="6.25" style="11" bestFit="1" customWidth="1"/>
    <col min="10520" max="10520" width="5.5" style="11" bestFit="1" customWidth="1"/>
    <col min="10521" max="10522" width="3.75" style="11" bestFit="1" customWidth="1"/>
    <col min="10523" max="10523" width="8.25" style="11" bestFit="1" customWidth="1"/>
    <col min="10524" max="10526" width="7.5" style="11" bestFit="1" customWidth="1"/>
    <col min="10527" max="10527" width="8.125" style="11" bestFit="1" customWidth="1"/>
    <col min="10528" max="10528" width="8" style="11" bestFit="1" customWidth="1"/>
    <col min="10529" max="10529" width="8.25" style="11" bestFit="1" customWidth="1"/>
    <col min="10530" max="10531" width="7.375" style="11" bestFit="1" customWidth="1"/>
    <col min="10532" max="10532" width="8.125" style="11" bestFit="1" customWidth="1"/>
    <col min="10533" max="10533" width="8.875" style="11" bestFit="1" customWidth="1"/>
    <col min="10534" max="10534" width="8.75" style="11" bestFit="1" customWidth="1"/>
    <col min="10535" max="10535" width="9" style="11" bestFit="1" customWidth="1"/>
    <col min="10536" max="10536" width="8.125" style="11" bestFit="1" customWidth="1"/>
    <col min="10537" max="10537" width="6.625" style="11" bestFit="1" customWidth="1"/>
    <col min="10538" max="10538" width="11.75" style="11" bestFit="1" customWidth="1"/>
    <col min="10539" max="10539" width="9" style="11" bestFit="1" customWidth="1"/>
    <col min="10540" max="10540" width="6.625" style="11" bestFit="1" customWidth="1"/>
    <col min="10541" max="10541" width="9" style="11" bestFit="1" customWidth="1"/>
    <col min="10542" max="10542" width="8.75" style="11" bestFit="1" customWidth="1"/>
    <col min="10543" max="10544" width="9" style="11" bestFit="1" customWidth="1"/>
    <col min="10545" max="10545" width="8.875" style="11" bestFit="1" customWidth="1"/>
    <col min="10546" max="10546" width="9" style="11" bestFit="1" customWidth="1"/>
    <col min="10547" max="10547" width="6.25" style="11" bestFit="1" customWidth="1"/>
    <col min="10548" max="10752" width="9" style="11"/>
    <col min="10753" max="10753" width="4.25" style="11" bestFit="1" customWidth="1"/>
    <col min="10754" max="10754" width="4.875" style="11" customWidth="1"/>
    <col min="10755" max="10755" width="3.875" style="11" customWidth="1"/>
    <col min="10756" max="10756" width="11.75" style="11" customWidth="1"/>
    <col min="10757" max="10757" width="9" style="11"/>
    <col min="10758" max="10758" width="9.375" style="11" bestFit="1" customWidth="1"/>
    <col min="10759" max="10759" width="9.75" style="11" bestFit="1" customWidth="1"/>
    <col min="10760" max="10760" width="9.875" style="11" bestFit="1" customWidth="1"/>
    <col min="10761" max="10761" width="10.5" style="11" customWidth="1"/>
    <col min="10762" max="10762" width="8.375" style="11" customWidth="1"/>
    <col min="10763" max="10763" width="10.125" style="11" bestFit="1" customWidth="1"/>
    <col min="10764" max="10764" width="12.5" style="11" customWidth="1"/>
    <col min="10765" max="10765" width="8.875" style="11" customWidth="1"/>
    <col min="10766" max="10767" width="5.5" style="11" bestFit="1" customWidth="1"/>
    <col min="10768" max="10768" width="8.75" style="11" bestFit="1" customWidth="1"/>
    <col min="10769" max="10769" width="10" style="11" customWidth="1"/>
    <col min="10770" max="10773" width="4.5" style="11" bestFit="1" customWidth="1"/>
    <col min="10774" max="10775" width="6.25" style="11" bestFit="1" customWidth="1"/>
    <col min="10776" max="10776" width="5.5" style="11" bestFit="1" customWidth="1"/>
    <col min="10777" max="10778" width="3.75" style="11" bestFit="1" customWidth="1"/>
    <col min="10779" max="10779" width="8.25" style="11" bestFit="1" customWidth="1"/>
    <col min="10780" max="10782" width="7.5" style="11" bestFit="1" customWidth="1"/>
    <col min="10783" max="10783" width="8.125" style="11" bestFit="1" customWidth="1"/>
    <col min="10784" max="10784" width="8" style="11" bestFit="1" customWidth="1"/>
    <col min="10785" max="10785" width="8.25" style="11" bestFit="1" customWidth="1"/>
    <col min="10786" max="10787" width="7.375" style="11" bestFit="1" customWidth="1"/>
    <col min="10788" max="10788" width="8.125" style="11" bestFit="1" customWidth="1"/>
    <col min="10789" max="10789" width="8.875" style="11" bestFit="1" customWidth="1"/>
    <col min="10790" max="10790" width="8.75" style="11" bestFit="1" customWidth="1"/>
    <col min="10791" max="10791" width="9" style="11" bestFit="1" customWidth="1"/>
    <col min="10792" max="10792" width="8.125" style="11" bestFit="1" customWidth="1"/>
    <col min="10793" max="10793" width="6.625" style="11" bestFit="1" customWidth="1"/>
    <col min="10794" max="10794" width="11.75" style="11" bestFit="1" customWidth="1"/>
    <col min="10795" max="10795" width="9" style="11" bestFit="1" customWidth="1"/>
    <col min="10796" max="10796" width="6.625" style="11" bestFit="1" customWidth="1"/>
    <col min="10797" max="10797" width="9" style="11" bestFit="1" customWidth="1"/>
    <col min="10798" max="10798" width="8.75" style="11" bestFit="1" customWidth="1"/>
    <col min="10799" max="10800" width="9" style="11" bestFit="1" customWidth="1"/>
    <col min="10801" max="10801" width="8.875" style="11" bestFit="1" customWidth="1"/>
    <col min="10802" max="10802" width="9" style="11" bestFit="1" customWidth="1"/>
    <col min="10803" max="10803" width="6.25" style="11" bestFit="1" customWidth="1"/>
    <col min="10804" max="11008" width="9" style="11"/>
    <col min="11009" max="11009" width="4.25" style="11" bestFit="1" customWidth="1"/>
    <col min="11010" max="11010" width="4.875" style="11" customWidth="1"/>
    <col min="11011" max="11011" width="3.875" style="11" customWidth="1"/>
    <col min="11012" max="11012" width="11.75" style="11" customWidth="1"/>
    <col min="11013" max="11013" width="9" style="11"/>
    <col min="11014" max="11014" width="9.375" style="11" bestFit="1" customWidth="1"/>
    <col min="11015" max="11015" width="9.75" style="11" bestFit="1" customWidth="1"/>
    <col min="11016" max="11016" width="9.875" style="11" bestFit="1" customWidth="1"/>
    <col min="11017" max="11017" width="10.5" style="11" customWidth="1"/>
    <col min="11018" max="11018" width="8.375" style="11" customWidth="1"/>
    <col min="11019" max="11019" width="10.125" style="11" bestFit="1" customWidth="1"/>
    <col min="11020" max="11020" width="12.5" style="11" customWidth="1"/>
    <col min="11021" max="11021" width="8.875" style="11" customWidth="1"/>
    <col min="11022" max="11023" width="5.5" style="11" bestFit="1" customWidth="1"/>
    <col min="11024" max="11024" width="8.75" style="11" bestFit="1" customWidth="1"/>
    <col min="11025" max="11025" width="10" style="11" customWidth="1"/>
    <col min="11026" max="11029" width="4.5" style="11" bestFit="1" customWidth="1"/>
    <col min="11030" max="11031" width="6.25" style="11" bestFit="1" customWidth="1"/>
    <col min="11032" max="11032" width="5.5" style="11" bestFit="1" customWidth="1"/>
    <col min="11033" max="11034" width="3.75" style="11" bestFit="1" customWidth="1"/>
    <col min="11035" max="11035" width="8.25" style="11" bestFit="1" customWidth="1"/>
    <col min="11036" max="11038" width="7.5" style="11" bestFit="1" customWidth="1"/>
    <col min="11039" max="11039" width="8.125" style="11" bestFit="1" customWidth="1"/>
    <col min="11040" max="11040" width="8" style="11" bestFit="1" customWidth="1"/>
    <col min="11041" max="11041" width="8.25" style="11" bestFit="1" customWidth="1"/>
    <col min="11042" max="11043" width="7.375" style="11" bestFit="1" customWidth="1"/>
    <col min="11044" max="11044" width="8.125" style="11" bestFit="1" customWidth="1"/>
    <col min="11045" max="11045" width="8.875" style="11" bestFit="1" customWidth="1"/>
    <col min="11046" max="11046" width="8.75" style="11" bestFit="1" customWidth="1"/>
    <col min="11047" max="11047" width="9" style="11" bestFit="1" customWidth="1"/>
    <col min="11048" max="11048" width="8.125" style="11" bestFit="1" customWidth="1"/>
    <col min="11049" max="11049" width="6.625" style="11" bestFit="1" customWidth="1"/>
    <col min="11050" max="11050" width="11.75" style="11" bestFit="1" customWidth="1"/>
    <col min="11051" max="11051" width="9" style="11" bestFit="1" customWidth="1"/>
    <col min="11052" max="11052" width="6.625" style="11" bestFit="1" customWidth="1"/>
    <col min="11053" max="11053" width="9" style="11" bestFit="1" customWidth="1"/>
    <col min="11054" max="11054" width="8.75" style="11" bestFit="1" customWidth="1"/>
    <col min="11055" max="11056" width="9" style="11" bestFit="1" customWidth="1"/>
    <col min="11057" max="11057" width="8.875" style="11" bestFit="1" customWidth="1"/>
    <col min="11058" max="11058" width="9" style="11" bestFit="1" customWidth="1"/>
    <col min="11059" max="11059" width="6.25" style="11" bestFit="1" customWidth="1"/>
    <col min="11060" max="11264" width="9" style="11"/>
    <col min="11265" max="11265" width="4.25" style="11" bestFit="1" customWidth="1"/>
    <col min="11266" max="11266" width="4.875" style="11" customWidth="1"/>
    <col min="11267" max="11267" width="3.875" style="11" customWidth="1"/>
    <col min="11268" max="11268" width="11.75" style="11" customWidth="1"/>
    <col min="11269" max="11269" width="9" style="11"/>
    <col min="11270" max="11270" width="9.375" style="11" bestFit="1" customWidth="1"/>
    <col min="11271" max="11271" width="9.75" style="11" bestFit="1" customWidth="1"/>
    <col min="11272" max="11272" width="9.875" style="11" bestFit="1" customWidth="1"/>
    <col min="11273" max="11273" width="10.5" style="11" customWidth="1"/>
    <col min="11274" max="11274" width="8.375" style="11" customWidth="1"/>
    <col min="11275" max="11275" width="10.125" style="11" bestFit="1" customWidth="1"/>
    <col min="11276" max="11276" width="12.5" style="11" customWidth="1"/>
    <col min="11277" max="11277" width="8.875" style="11" customWidth="1"/>
    <col min="11278" max="11279" width="5.5" style="11" bestFit="1" customWidth="1"/>
    <col min="11280" max="11280" width="8.75" style="11" bestFit="1" customWidth="1"/>
    <col min="11281" max="11281" width="10" style="11" customWidth="1"/>
    <col min="11282" max="11285" width="4.5" style="11" bestFit="1" customWidth="1"/>
    <col min="11286" max="11287" width="6.25" style="11" bestFit="1" customWidth="1"/>
    <col min="11288" max="11288" width="5.5" style="11" bestFit="1" customWidth="1"/>
    <col min="11289" max="11290" width="3.75" style="11" bestFit="1" customWidth="1"/>
    <col min="11291" max="11291" width="8.25" style="11" bestFit="1" customWidth="1"/>
    <col min="11292" max="11294" width="7.5" style="11" bestFit="1" customWidth="1"/>
    <col min="11295" max="11295" width="8.125" style="11" bestFit="1" customWidth="1"/>
    <col min="11296" max="11296" width="8" style="11" bestFit="1" customWidth="1"/>
    <col min="11297" max="11297" width="8.25" style="11" bestFit="1" customWidth="1"/>
    <col min="11298" max="11299" width="7.375" style="11" bestFit="1" customWidth="1"/>
    <col min="11300" max="11300" width="8.125" style="11" bestFit="1" customWidth="1"/>
    <col min="11301" max="11301" width="8.875" style="11" bestFit="1" customWidth="1"/>
    <col min="11302" max="11302" width="8.75" style="11" bestFit="1" customWidth="1"/>
    <col min="11303" max="11303" width="9" style="11" bestFit="1" customWidth="1"/>
    <col min="11304" max="11304" width="8.125" style="11" bestFit="1" customWidth="1"/>
    <col min="11305" max="11305" width="6.625" style="11" bestFit="1" customWidth="1"/>
    <col min="11306" max="11306" width="11.75" style="11" bestFit="1" customWidth="1"/>
    <col min="11307" max="11307" width="9" style="11" bestFit="1" customWidth="1"/>
    <col min="11308" max="11308" width="6.625" style="11" bestFit="1" customWidth="1"/>
    <col min="11309" max="11309" width="9" style="11" bestFit="1" customWidth="1"/>
    <col min="11310" max="11310" width="8.75" style="11" bestFit="1" customWidth="1"/>
    <col min="11311" max="11312" width="9" style="11" bestFit="1" customWidth="1"/>
    <col min="11313" max="11313" width="8.875" style="11" bestFit="1" customWidth="1"/>
    <col min="11314" max="11314" width="9" style="11" bestFit="1" customWidth="1"/>
    <col min="11315" max="11315" width="6.25" style="11" bestFit="1" customWidth="1"/>
    <col min="11316" max="11520" width="9" style="11"/>
    <col min="11521" max="11521" width="4.25" style="11" bestFit="1" customWidth="1"/>
    <col min="11522" max="11522" width="4.875" style="11" customWidth="1"/>
    <col min="11523" max="11523" width="3.875" style="11" customWidth="1"/>
    <col min="11524" max="11524" width="11.75" style="11" customWidth="1"/>
    <col min="11525" max="11525" width="9" style="11"/>
    <col min="11526" max="11526" width="9.375" style="11" bestFit="1" customWidth="1"/>
    <col min="11527" max="11527" width="9.75" style="11" bestFit="1" customWidth="1"/>
    <col min="11528" max="11528" width="9.875" style="11" bestFit="1" customWidth="1"/>
    <col min="11529" max="11529" width="10.5" style="11" customWidth="1"/>
    <col min="11530" max="11530" width="8.375" style="11" customWidth="1"/>
    <col min="11531" max="11531" width="10.125" style="11" bestFit="1" customWidth="1"/>
    <col min="11532" max="11532" width="12.5" style="11" customWidth="1"/>
    <col min="11533" max="11533" width="8.875" style="11" customWidth="1"/>
    <col min="11534" max="11535" width="5.5" style="11" bestFit="1" customWidth="1"/>
    <col min="11536" max="11536" width="8.75" style="11" bestFit="1" customWidth="1"/>
    <col min="11537" max="11537" width="10" style="11" customWidth="1"/>
    <col min="11538" max="11541" width="4.5" style="11" bestFit="1" customWidth="1"/>
    <col min="11542" max="11543" width="6.25" style="11" bestFit="1" customWidth="1"/>
    <col min="11544" max="11544" width="5.5" style="11" bestFit="1" customWidth="1"/>
    <col min="11545" max="11546" width="3.75" style="11" bestFit="1" customWidth="1"/>
    <col min="11547" max="11547" width="8.25" style="11" bestFit="1" customWidth="1"/>
    <col min="11548" max="11550" width="7.5" style="11" bestFit="1" customWidth="1"/>
    <col min="11551" max="11551" width="8.125" style="11" bestFit="1" customWidth="1"/>
    <col min="11552" max="11552" width="8" style="11" bestFit="1" customWidth="1"/>
    <col min="11553" max="11553" width="8.25" style="11" bestFit="1" customWidth="1"/>
    <col min="11554" max="11555" width="7.375" style="11" bestFit="1" customWidth="1"/>
    <col min="11556" max="11556" width="8.125" style="11" bestFit="1" customWidth="1"/>
    <col min="11557" max="11557" width="8.875" style="11" bestFit="1" customWidth="1"/>
    <col min="11558" max="11558" width="8.75" style="11" bestFit="1" customWidth="1"/>
    <col min="11559" max="11559" width="9" style="11" bestFit="1" customWidth="1"/>
    <col min="11560" max="11560" width="8.125" style="11" bestFit="1" customWidth="1"/>
    <col min="11561" max="11561" width="6.625" style="11" bestFit="1" customWidth="1"/>
    <col min="11562" max="11562" width="11.75" style="11" bestFit="1" customWidth="1"/>
    <col min="11563" max="11563" width="9" style="11" bestFit="1" customWidth="1"/>
    <col min="11564" max="11564" width="6.625" style="11" bestFit="1" customWidth="1"/>
    <col min="11565" max="11565" width="9" style="11" bestFit="1" customWidth="1"/>
    <col min="11566" max="11566" width="8.75" style="11" bestFit="1" customWidth="1"/>
    <col min="11567" max="11568" width="9" style="11" bestFit="1" customWidth="1"/>
    <col min="11569" max="11569" width="8.875" style="11" bestFit="1" customWidth="1"/>
    <col min="11570" max="11570" width="9" style="11" bestFit="1" customWidth="1"/>
    <col min="11571" max="11571" width="6.25" style="11" bestFit="1" customWidth="1"/>
    <col min="11572" max="11776" width="9" style="11"/>
    <col min="11777" max="11777" width="4.25" style="11" bestFit="1" customWidth="1"/>
    <col min="11778" max="11778" width="4.875" style="11" customWidth="1"/>
    <col min="11779" max="11779" width="3.875" style="11" customWidth="1"/>
    <col min="11780" max="11780" width="11.75" style="11" customWidth="1"/>
    <col min="11781" max="11781" width="9" style="11"/>
    <col min="11782" max="11782" width="9.375" style="11" bestFit="1" customWidth="1"/>
    <col min="11783" max="11783" width="9.75" style="11" bestFit="1" customWidth="1"/>
    <col min="11784" max="11784" width="9.875" style="11" bestFit="1" customWidth="1"/>
    <col min="11785" max="11785" width="10.5" style="11" customWidth="1"/>
    <col min="11786" max="11786" width="8.375" style="11" customWidth="1"/>
    <col min="11787" max="11787" width="10.125" style="11" bestFit="1" customWidth="1"/>
    <col min="11788" max="11788" width="12.5" style="11" customWidth="1"/>
    <col min="11789" max="11789" width="8.875" style="11" customWidth="1"/>
    <col min="11790" max="11791" width="5.5" style="11" bestFit="1" customWidth="1"/>
    <col min="11792" max="11792" width="8.75" style="11" bestFit="1" customWidth="1"/>
    <col min="11793" max="11793" width="10" style="11" customWidth="1"/>
    <col min="11794" max="11797" width="4.5" style="11" bestFit="1" customWidth="1"/>
    <col min="11798" max="11799" width="6.25" style="11" bestFit="1" customWidth="1"/>
    <col min="11800" max="11800" width="5.5" style="11" bestFit="1" customWidth="1"/>
    <col min="11801" max="11802" width="3.75" style="11" bestFit="1" customWidth="1"/>
    <col min="11803" max="11803" width="8.25" style="11" bestFit="1" customWidth="1"/>
    <col min="11804" max="11806" width="7.5" style="11" bestFit="1" customWidth="1"/>
    <col min="11807" max="11807" width="8.125" style="11" bestFit="1" customWidth="1"/>
    <col min="11808" max="11808" width="8" style="11" bestFit="1" customWidth="1"/>
    <col min="11809" max="11809" width="8.25" style="11" bestFit="1" customWidth="1"/>
    <col min="11810" max="11811" width="7.375" style="11" bestFit="1" customWidth="1"/>
    <col min="11812" max="11812" width="8.125" style="11" bestFit="1" customWidth="1"/>
    <col min="11813" max="11813" width="8.875" style="11" bestFit="1" customWidth="1"/>
    <col min="11814" max="11814" width="8.75" style="11" bestFit="1" customWidth="1"/>
    <col min="11815" max="11815" width="9" style="11" bestFit="1" customWidth="1"/>
    <col min="11816" max="11816" width="8.125" style="11" bestFit="1" customWidth="1"/>
    <col min="11817" max="11817" width="6.625" style="11" bestFit="1" customWidth="1"/>
    <col min="11818" max="11818" width="11.75" style="11" bestFit="1" customWidth="1"/>
    <col min="11819" max="11819" width="9" style="11" bestFit="1" customWidth="1"/>
    <col min="11820" max="11820" width="6.625" style="11" bestFit="1" customWidth="1"/>
    <col min="11821" max="11821" width="9" style="11" bestFit="1" customWidth="1"/>
    <col min="11822" max="11822" width="8.75" style="11" bestFit="1" customWidth="1"/>
    <col min="11823" max="11824" width="9" style="11" bestFit="1" customWidth="1"/>
    <col min="11825" max="11825" width="8.875" style="11" bestFit="1" customWidth="1"/>
    <col min="11826" max="11826" width="9" style="11" bestFit="1" customWidth="1"/>
    <col min="11827" max="11827" width="6.25" style="11" bestFit="1" customWidth="1"/>
    <col min="11828" max="12032" width="9" style="11"/>
    <col min="12033" max="12033" width="4.25" style="11" bestFit="1" customWidth="1"/>
    <col min="12034" max="12034" width="4.875" style="11" customWidth="1"/>
    <col min="12035" max="12035" width="3.875" style="11" customWidth="1"/>
    <col min="12036" max="12036" width="11.75" style="11" customWidth="1"/>
    <col min="12037" max="12037" width="9" style="11"/>
    <col min="12038" max="12038" width="9.375" style="11" bestFit="1" customWidth="1"/>
    <col min="12039" max="12039" width="9.75" style="11" bestFit="1" customWidth="1"/>
    <col min="12040" max="12040" width="9.875" style="11" bestFit="1" customWidth="1"/>
    <col min="12041" max="12041" width="10.5" style="11" customWidth="1"/>
    <col min="12042" max="12042" width="8.375" style="11" customWidth="1"/>
    <col min="12043" max="12043" width="10.125" style="11" bestFit="1" customWidth="1"/>
    <col min="12044" max="12044" width="12.5" style="11" customWidth="1"/>
    <col min="12045" max="12045" width="8.875" style="11" customWidth="1"/>
    <col min="12046" max="12047" width="5.5" style="11" bestFit="1" customWidth="1"/>
    <col min="12048" max="12048" width="8.75" style="11" bestFit="1" customWidth="1"/>
    <col min="12049" max="12049" width="10" style="11" customWidth="1"/>
    <col min="12050" max="12053" width="4.5" style="11" bestFit="1" customWidth="1"/>
    <col min="12054" max="12055" width="6.25" style="11" bestFit="1" customWidth="1"/>
    <col min="12056" max="12056" width="5.5" style="11" bestFit="1" customWidth="1"/>
    <col min="12057" max="12058" width="3.75" style="11" bestFit="1" customWidth="1"/>
    <col min="12059" max="12059" width="8.25" style="11" bestFit="1" customWidth="1"/>
    <col min="12060" max="12062" width="7.5" style="11" bestFit="1" customWidth="1"/>
    <col min="12063" max="12063" width="8.125" style="11" bestFit="1" customWidth="1"/>
    <col min="12064" max="12064" width="8" style="11" bestFit="1" customWidth="1"/>
    <col min="12065" max="12065" width="8.25" style="11" bestFit="1" customWidth="1"/>
    <col min="12066" max="12067" width="7.375" style="11" bestFit="1" customWidth="1"/>
    <col min="12068" max="12068" width="8.125" style="11" bestFit="1" customWidth="1"/>
    <col min="12069" max="12069" width="8.875" style="11" bestFit="1" customWidth="1"/>
    <col min="12070" max="12070" width="8.75" style="11" bestFit="1" customWidth="1"/>
    <col min="12071" max="12071" width="9" style="11" bestFit="1" customWidth="1"/>
    <col min="12072" max="12072" width="8.125" style="11" bestFit="1" customWidth="1"/>
    <col min="12073" max="12073" width="6.625" style="11" bestFit="1" customWidth="1"/>
    <col min="12074" max="12074" width="11.75" style="11" bestFit="1" customWidth="1"/>
    <col min="12075" max="12075" width="9" style="11" bestFit="1" customWidth="1"/>
    <col min="12076" max="12076" width="6.625" style="11" bestFit="1" customWidth="1"/>
    <col min="12077" max="12077" width="9" style="11" bestFit="1" customWidth="1"/>
    <col min="12078" max="12078" width="8.75" style="11" bestFit="1" customWidth="1"/>
    <col min="12079" max="12080" width="9" style="11" bestFit="1" customWidth="1"/>
    <col min="12081" max="12081" width="8.875" style="11" bestFit="1" customWidth="1"/>
    <col min="12082" max="12082" width="9" style="11" bestFit="1" customWidth="1"/>
    <col min="12083" max="12083" width="6.25" style="11" bestFit="1" customWidth="1"/>
    <col min="12084" max="12288" width="9" style="11"/>
    <col min="12289" max="12289" width="4.25" style="11" bestFit="1" customWidth="1"/>
    <col min="12290" max="12290" width="4.875" style="11" customWidth="1"/>
    <col min="12291" max="12291" width="3.875" style="11" customWidth="1"/>
    <col min="12292" max="12292" width="11.75" style="11" customWidth="1"/>
    <col min="12293" max="12293" width="9" style="11"/>
    <col min="12294" max="12294" width="9.375" style="11" bestFit="1" customWidth="1"/>
    <col min="12295" max="12295" width="9.75" style="11" bestFit="1" customWidth="1"/>
    <col min="12296" max="12296" width="9.875" style="11" bestFit="1" customWidth="1"/>
    <col min="12297" max="12297" width="10.5" style="11" customWidth="1"/>
    <col min="12298" max="12298" width="8.375" style="11" customWidth="1"/>
    <col min="12299" max="12299" width="10.125" style="11" bestFit="1" customWidth="1"/>
    <col min="12300" max="12300" width="12.5" style="11" customWidth="1"/>
    <col min="12301" max="12301" width="8.875" style="11" customWidth="1"/>
    <col min="12302" max="12303" width="5.5" style="11" bestFit="1" customWidth="1"/>
    <col min="12304" max="12304" width="8.75" style="11" bestFit="1" customWidth="1"/>
    <col min="12305" max="12305" width="10" style="11" customWidth="1"/>
    <col min="12306" max="12309" width="4.5" style="11" bestFit="1" customWidth="1"/>
    <col min="12310" max="12311" width="6.25" style="11" bestFit="1" customWidth="1"/>
    <col min="12312" max="12312" width="5.5" style="11" bestFit="1" customWidth="1"/>
    <col min="12313" max="12314" width="3.75" style="11" bestFit="1" customWidth="1"/>
    <col min="12315" max="12315" width="8.25" style="11" bestFit="1" customWidth="1"/>
    <col min="12316" max="12318" width="7.5" style="11" bestFit="1" customWidth="1"/>
    <col min="12319" max="12319" width="8.125" style="11" bestFit="1" customWidth="1"/>
    <col min="12320" max="12320" width="8" style="11" bestFit="1" customWidth="1"/>
    <col min="12321" max="12321" width="8.25" style="11" bestFit="1" customWidth="1"/>
    <col min="12322" max="12323" width="7.375" style="11" bestFit="1" customWidth="1"/>
    <col min="12324" max="12324" width="8.125" style="11" bestFit="1" customWidth="1"/>
    <col min="12325" max="12325" width="8.875" style="11" bestFit="1" customWidth="1"/>
    <col min="12326" max="12326" width="8.75" style="11" bestFit="1" customWidth="1"/>
    <col min="12327" max="12327" width="9" style="11" bestFit="1" customWidth="1"/>
    <col min="12328" max="12328" width="8.125" style="11" bestFit="1" customWidth="1"/>
    <col min="12329" max="12329" width="6.625" style="11" bestFit="1" customWidth="1"/>
    <col min="12330" max="12330" width="11.75" style="11" bestFit="1" customWidth="1"/>
    <col min="12331" max="12331" width="9" style="11" bestFit="1" customWidth="1"/>
    <col min="12332" max="12332" width="6.625" style="11" bestFit="1" customWidth="1"/>
    <col min="12333" max="12333" width="9" style="11" bestFit="1" customWidth="1"/>
    <col min="12334" max="12334" width="8.75" style="11" bestFit="1" customWidth="1"/>
    <col min="12335" max="12336" width="9" style="11" bestFit="1" customWidth="1"/>
    <col min="12337" max="12337" width="8.875" style="11" bestFit="1" customWidth="1"/>
    <col min="12338" max="12338" width="9" style="11" bestFit="1" customWidth="1"/>
    <col min="12339" max="12339" width="6.25" style="11" bestFit="1" customWidth="1"/>
    <col min="12340" max="12544" width="9" style="11"/>
    <col min="12545" max="12545" width="4.25" style="11" bestFit="1" customWidth="1"/>
    <col min="12546" max="12546" width="4.875" style="11" customWidth="1"/>
    <col min="12547" max="12547" width="3.875" style="11" customWidth="1"/>
    <col min="12548" max="12548" width="11.75" style="11" customWidth="1"/>
    <col min="12549" max="12549" width="9" style="11"/>
    <col min="12550" max="12550" width="9.375" style="11" bestFit="1" customWidth="1"/>
    <col min="12551" max="12551" width="9.75" style="11" bestFit="1" customWidth="1"/>
    <col min="12552" max="12552" width="9.875" style="11" bestFit="1" customWidth="1"/>
    <col min="12553" max="12553" width="10.5" style="11" customWidth="1"/>
    <col min="12554" max="12554" width="8.375" style="11" customWidth="1"/>
    <col min="12555" max="12555" width="10.125" style="11" bestFit="1" customWidth="1"/>
    <col min="12556" max="12556" width="12.5" style="11" customWidth="1"/>
    <col min="12557" max="12557" width="8.875" style="11" customWidth="1"/>
    <col min="12558" max="12559" width="5.5" style="11" bestFit="1" customWidth="1"/>
    <col min="12560" max="12560" width="8.75" style="11" bestFit="1" customWidth="1"/>
    <col min="12561" max="12561" width="10" style="11" customWidth="1"/>
    <col min="12562" max="12565" width="4.5" style="11" bestFit="1" customWidth="1"/>
    <col min="12566" max="12567" width="6.25" style="11" bestFit="1" customWidth="1"/>
    <col min="12568" max="12568" width="5.5" style="11" bestFit="1" customWidth="1"/>
    <col min="12569" max="12570" width="3.75" style="11" bestFit="1" customWidth="1"/>
    <col min="12571" max="12571" width="8.25" style="11" bestFit="1" customWidth="1"/>
    <col min="12572" max="12574" width="7.5" style="11" bestFit="1" customWidth="1"/>
    <col min="12575" max="12575" width="8.125" style="11" bestFit="1" customWidth="1"/>
    <col min="12576" max="12576" width="8" style="11" bestFit="1" customWidth="1"/>
    <col min="12577" max="12577" width="8.25" style="11" bestFit="1" customWidth="1"/>
    <col min="12578" max="12579" width="7.375" style="11" bestFit="1" customWidth="1"/>
    <col min="12580" max="12580" width="8.125" style="11" bestFit="1" customWidth="1"/>
    <col min="12581" max="12581" width="8.875" style="11" bestFit="1" customWidth="1"/>
    <col min="12582" max="12582" width="8.75" style="11" bestFit="1" customWidth="1"/>
    <col min="12583" max="12583" width="9" style="11" bestFit="1" customWidth="1"/>
    <col min="12584" max="12584" width="8.125" style="11" bestFit="1" customWidth="1"/>
    <col min="12585" max="12585" width="6.625" style="11" bestFit="1" customWidth="1"/>
    <col min="12586" max="12586" width="11.75" style="11" bestFit="1" customWidth="1"/>
    <col min="12587" max="12587" width="9" style="11" bestFit="1" customWidth="1"/>
    <col min="12588" max="12588" width="6.625" style="11" bestFit="1" customWidth="1"/>
    <col min="12589" max="12589" width="9" style="11" bestFit="1" customWidth="1"/>
    <col min="12590" max="12590" width="8.75" style="11" bestFit="1" customWidth="1"/>
    <col min="12591" max="12592" width="9" style="11" bestFit="1" customWidth="1"/>
    <col min="12593" max="12593" width="8.875" style="11" bestFit="1" customWidth="1"/>
    <col min="12594" max="12594" width="9" style="11" bestFit="1" customWidth="1"/>
    <col min="12595" max="12595" width="6.25" style="11" bestFit="1" customWidth="1"/>
    <col min="12596" max="12800" width="9" style="11"/>
    <col min="12801" max="12801" width="4.25" style="11" bestFit="1" customWidth="1"/>
    <col min="12802" max="12802" width="4.875" style="11" customWidth="1"/>
    <col min="12803" max="12803" width="3.875" style="11" customWidth="1"/>
    <col min="12804" max="12804" width="11.75" style="11" customWidth="1"/>
    <col min="12805" max="12805" width="9" style="11"/>
    <col min="12806" max="12806" width="9.375" style="11" bestFit="1" customWidth="1"/>
    <col min="12807" max="12807" width="9.75" style="11" bestFit="1" customWidth="1"/>
    <col min="12808" max="12808" width="9.875" style="11" bestFit="1" customWidth="1"/>
    <col min="12809" max="12809" width="10.5" style="11" customWidth="1"/>
    <col min="12810" max="12810" width="8.375" style="11" customWidth="1"/>
    <col min="12811" max="12811" width="10.125" style="11" bestFit="1" customWidth="1"/>
    <col min="12812" max="12812" width="12.5" style="11" customWidth="1"/>
    <col min="12813" max="12813" width="8.875" style="11" customWidth="1"/>
    <col min="12814" max="12815" width="5.5" style="11" bestFit="1" customWidth="1"/>
    <col min="12816" max="12816" width="8.75" style="11" bestFit="1" customWidth="1"/>
    <col min="12817" max="12817" width="10" style="11" customWidth="1"/>
    <col min="12818" max="12821" width="4.5" style="11" bestFit="1" customWidth="1"/>
    <col min="12822" max="12823" width="6.25" style="11" bestFit="1" customWidth="1"/>
    <col min="12824" max="12824" width="5.5" style="11" bestFit="1" customWidth="1"/>
    <col min="12825" max="12826" width="3.75" style="11" bestFit="1" customWidth="1"/>
    <col min="12827" max="12827" width="8.25" style="11" bestFit="1" customWidth="1"/>
    <col min="12828" max="12830" width="7.5" style="11" bestFit="1" customWidth="1"/>
    <col min="12831" max="12831" width="8.125" style="11" bestFit="1" customWidth="1"/>
    <col min="12832" max="12832" width="8" style="11" bestFit="1" customWidth="1"/>
    <col min="12833" max="12833" width="8.25" style="11" bestFit="1" customWidth="1"/>
    <col min="12834" max="12835" width="7.375" style="11" bestFit="1" customWidth="1"/>
    <col min="12836" max="12836" width="8.125" style="11" bestFit="1" customWidth="1"/>
    <col min="12837" max="12837" width="8.875" style="11" bestFit="1" customWidth="1"/>
    <col min="12838" max="12838" width="8.75" style="11" bestFit="1" customWidth="1"/>
    <col min="12839" max="12839" width="9" style="11" bestFit="1" customWidth="1"/>
    <col min="12840" max="12840" width="8.125" style="11" bestFit="1" customWidth="1"/>
    <col min="12841" max="12841" width="6.625" style="11" bestFit="1" customWidth="1"/>
    <col min="12842" max="12842" width="11.75" style="11" bestFit="1" customWidth="1"/>
    <col min="12843" max="12843" width="9" style="11" bestFit="1" customWidth="1"/>
    <col min="12844" max="12844" width="6.625" style="11" bestFit="1" customWidth="1"/>
    <col min="12845" max="12845" width="9" style="11" bestFit="1" customWidth="1"/>
    <col min="12846" max="12846" width="8.75" style="11" bestFit="1" customWidth="1"/>
    <col min="12847" max="12848" width="9" style="11" bestFit="1" customWidth="1"/>
    <col min="12849" max="12849" width="8.875" style="11" bestFit="1" customWidth="1"/>
    <col min="12850" max="12850" width="9" style="11" bestFit="1" customWidth="1"/>
    <col min="12851" max="12851" width="6.25" style="11" bestFit="1" customWidth="1"/>
    <col min="12852" max="13056" width="9" style="11"/>
    <col min="13057" max="13057" width="4.25" style="11" bestFit="1" customWidth="1"/>
    <col min="13058" max="13058" width="4.875" style="11" customWidth="1"/>
    <col min="13059" max="13059" width="3.875" style="11" customWidth="1"/>
    <col min="13060" max="13060" width="11.75" style="11" customWidth="1"/>
    <col min="13061" max="13061" width="9" style="11"/>
    <col min="13062" max="13062" width="9.375" style="11" bestFit="1" customWidth="1"/>
    <col min="13063" max="13063" width="9.75" style="11" bestFit="1" customWidth="1"/>
    <col min="13064" max="13064" width="9.875" style="11" bestFit="1" customWidth="1"/>
    <col min="13065" max="13065" width="10.5" style="11" customWidth="1"/>
    <col min="13066" max="13066" width="8.375" style="11" customWidth="1"/>
    <col min="13067" max="13067" width="10.125" style="11" bestFit="1" customWidth="1"/>
    <col min="13068" max="13068" width="12.5" style="11" customWidth="1"/>
    <col min="13069" max="13069" width="8.875" style="11" customWidth="1"/>
    <col min="13070" max="13071" width="5.5" style="11" bestFit="1" customWidth="1"/>
    <col min="13072" max="13072" width="8.75" style="11" bestFit="1" customWidth="1"/>
    <col min="13073" max="13073" width="10" style="11" customWidth="1"/>
    <col min="13074" max="13077" width="4.5" style="11" bestFit="1" customWidth="1"/>
    <col min="13078" max="13079" width="6.25" style="11" bestFit="1" customWidth="1"/>
    <col min="13080" max="13080" width="5.5" style="11" bestFit="1" customWidth="1"/>
    <col min="13081" max="13082" width="3.75" style="11" bestFit="1" customWidth="1"/>
    <col min="13083" max="13083" width="8.25" style="11" bestFit="1" customWidth="1"/>
    <col min="13084" max="13086" width="7.5" style="11" bestFit="1" customWidth="1"/>
    <col min="13087" max="13087" width="8.125" style="11" bestFit="1" customWidth="1"/>
    <col min="13088" max="13088" width="8" style="11" bestFit="1" customWidth="1"/>
    <col min="13089" max="13089" width="8.25" style="11" bestFit="1" customWidth="1"/>
    <col min="13090" max="13091" width="7.375" style="11" bestFit="1" customWidth="1"/>
    <col min="13092" max="13092" width="8.125" style="11" bestFit="1" customWidth="1"/>
    <col min="13093" max="13093" width="8.875" style="11" bestFit="1" customWidth="1"/>
    <col min="13094" max="13094" width="8.75" style="11" bestFit="1" customWidth="1"/>
    <col min="13095" max="13095" width="9" style="11" bestFit="1" customWidth="1"/>
    <col min="13096" max="13096" width="8.125" style="11" bestFit="1" customWidth="1"/>
    <col min="13097" max="13097" width="6.625" style="11" bestFit="1" customWidth="1"/>
    <col min="13098" max="13098" width="11.75" style="11" bestFit="1" customWidth="1"/>
    <col min="13099" max="13099" width="9" style="11" bestFit="1" customWidth="1"/>
    <col min="13100" max="13100" width="6.625" style="11" bestFit="1" customWidth="1"/>
    <col min="13101" max="13101" width="9" style="11" bestFit="1" customWidth="1"/>
    <col min="13102" max="13102" width="8.75" style="11" bestFit="1" customWidth="1"/>
    <col min="13103" max="13104" width="9" style="11" bestFit="1" customWidth="1"/>
    <col min="13105" max="13105" width="8.875" style="11" bestFit="1" customWidth="1"/>
    <col min="13106" max="13106" width="9" style="11" bestFit="1" customWidth="1"/>
    <col min="13107" max="13107" width="6.25" style="11" bestFit="1" customWidth="1"/>
    <col min="13108" max="13312" width="9" style="11"/>
    <col min="13313" max="13313" width="4.25" style="11" bestFit="1" customWidth="1"/>
    <col min="13314" max="13314" width="4.875" style="11" customWidth="1"/>
    <col min="13315" max="13315" width="3.875" style="11" customWidth="1"/>
    <col min="13316" max="13316" width="11.75" style="11" customWidth="1"/>
    <col min="13317" max="13317" width="9" style="11"/>
    <col min="13318" max="13318" width="9.375" style="11" bestFit="1" customWidth="1"/>
    <col min="13319" max="13319" width="9.75" style="11" bestFit="1" customWidth="1"/>
    <col min="13320" max="13320" width="9.875" style="11" bestFit="1" customWidth="1"/>
    <col min="13321" max="13321" width="10.5" style="11" customWidth="1"/>
    <col min="13322" max="13322" width="8.375" style="11" customWidth="1"/>
    <col min="13323" max="13323" width="10.125" style="11" bestFit="1" customWidth="1"/>
    <col min="13324" max="13324" width="12.5" style="11" customWidth="1"/>
    <col min="13325" max="13325" width="8.875" style="11" customWidth="1"/>
    <col min="13326" max="13327" width="5.5" style="11" bestFit="1" customWidth="1"/>
    <col min="13328" max="13328" width="8.75" style="11" bestFit="1" customWidth="1"/>
    <col min="13329" max="13329" width="10" style="11" customWidth="1"/>
    <col min="13330" max="13333" width="4.5" style="11" bestFit="1" customWidth="1"/>
    <col min="13334" max="13335" width="6.25" style="11" bestFit="1" customWidth="1"/>
    <col min="13336" max="13336" width="5.5" style="11" bestFit="1" customWidth="1"/>
    <col min="13337" max="13338" width="3.75" style="11" bestFit="1" customWidth="1"/>
    <col min="13339" max="13339" width="8.25" style="11" bestFit="1" customWidth="1"/>
    <col min="13340" max="13342" width="7.5" style="11" bestFit="1" customWidth="1"/>
    <col min="13343" max="13343" width="8.125" style="11" bestFit="1" customWidth="1"/>
    <col min="13344" max="13344" width="8" style="11" bestFit="1" customWidth="1"/>
    <col min="13345" max="13345" width="8.25" style="11" bestFit="1" customWidth="1"/>
    <col min="13346" max="13347" width="7.375" style="11" bestFit="1" customWidth="1"/>
    <col min="13348" max="13348" width="8.125" style="11" bestFit="1" customWidth="1"/>
    <col min="13349" max="13349" width="8.875" style="11" bestFit="1" customWidth="1"/>
    <col min="13350" max="13350" width="8.75" style="11" bestFit="1" customWidth="1"/>
    <col min="13351" max="13351" width="9" style="11" bestFit="1" customWidth="1"/>
    <col min="13352" max="13352" width="8.125" style="11" bestFit="1" customWidth="1"/>
    <col min="13353" max="13353" width="6.625" style="11" bestFit="1" customWidth="1"/>
    <col min="13354" max="13354" width="11.75" style="11" bestFit="1" customWidth="1"/>
    <col min="13355" max="13355" width="9" style="11" bestFit="1" customWidth="1"/>
    <col min="13356" max="13356" width="6.625" style="11" bestFit="1" customWidth="1"/>
    <col min="13357" max="13357" width="9" style="11" bestFit="1" customWidth="1"/>
    <col min="13358" max="13358" width="8.75" style="11" bestFit="1" customWidth="1"/>
    <col min="13359" max="13360" width="9" style="11" bestFit="1" customWidth="1"/>
    <col min="13361" max="13361" width="8.875" style="11" bestFit="1" customWidth="1"/>
    <col min="13362" max="13362" width="9" style="11" bestFit="1" customWidth="1"/>
    <col min="13363" max="13363" width="6.25" style="11" bestFit="1" customWidth="1"/>
    <col min="13364" max="13568" width="9" style="11"/>
    <col min="13569" max="13569" width="4.25" style="11" bestFit="1" customWidth="1"/>
    <col min="13570" max="13570" width="4.875" style="11" customWidth="1"/>
    <col min="13571" max="13571" width="3.875" style="11" customWidth="1"/>
    <col min="13572" max="13572" width="11.75" style="11" customWidth="1"/>
    <col min="13573" max="13573" width="9" style="11"/>
    <col min="13574" max="13574" width="9.375" style="11" bestFit="1" customWidth="1"/>
    <col min="13575" max="13575" width="9.75" style="11" bestFit="1" customWidth="1"/>
    <col min="13576" max="13576" width="9.875" style="11" bestFit="1" customWidth="1"/>
    <col min="13577" max="13577" width="10.5" style="11" customWidth="1"/>
    <col min="13578" max="13578" width="8.375" style="11" customWidth="1"/>
    <col min="13579" max="13579" width="10.125" style="11" bestFit="1" customWidth="1"/>
    <col min="13580" max="13580" width="12.5" style="11" customWidth="1"/>
    <col min="13581" max="13581" width="8.875" style="11" customWidth="1"/>
    <col min="13582" max="13583" width="5.5" style="11" bestFit="1" customWidth="1"/>
    <col min="13584" max="13584" width="8.75" style="11" bestFit="1" customWidth="1"/>
    <col min="13585" max="13585" width="10" style="11" customWidth="1"/>
    <col min="13586" max="13589" width="4.5" style="11" bestFit="1" customWidth="1"/>
    <col min="13590" max="13591" width="6.25" style="11" bestFit="1" customWidth="1"/>
    <col min="13592" max="13592" width="5.5" style="11" bestFit="1" customWidth="1"/>
    <col min="13593" max="13594" width="3.75" style="11" bestFit="1" customWidth="1"/>
    <col min="13595" max="13595" width="8.25" style="11" bestFit="1" customWidth="1"/>
    <col min="13596" max="13598" width="7.5" style="11" bestFit="1" customWidth="1"/>
    <col min="13599" max="13599" width="8.125" style="11" bestFit="1" customWidth="1"/>
    <col min="13600" max="13600" width="8" style="11" bestFit="1" customWidth="1"/>
    <col min="13601" max="13601" width="8.25" style="11" bestFit="1" customWidth="1"/>
    <col min="13602" max="13603" width="7.375" style="11" bestFit="1" customWidth="1"/>
    <col min="13604" max="13604" width="8.125" style="11" bestFit="1" customWidth="1"/>
    <col min="13605" max="13605" width="8.875" style="11" bestFit="1" customWidth="1"/>
    <col min="13606" max="13606" width="8.75" style="11" bestFit="1" customWidth="1"/>
    <col min="13607" max="13607" width="9" style="11" bestFit="1" customWidth="1"/>
    <col min="13608" max="13608" width="8.125" style="11" bestFit="1" customWidth="1"/>
    <col min="13609" max="13609" width="6.625" style="11" bestFit="1" customWidth="1"/>
    <col min="13610" max="13610" width="11.75" style="11" bestFit="1" customWidth="1"/>
    <col min="13611" max="13611" width="9" style="11" bestFit="1" customWidth="1"/>
    <col min="13612" max="13612" width="6.625" style="11" bestFit="1" customWidth="1"/>
    <col min="13613" max="13613" width="9" style="11" bestFit="1" customWidth="1"/>
    <col min="13614" max="13614" width="8.75" style="11" bestFit="1" customWidth="1"/>
    <col min="13615" max="13616" width="9" style="11" bestFit="1" customWidth="1"/>
    <col min="13617" max="13617" width="8.875" style="11" bestFit="1" customWidth="1"/>
    <col min="13618" max="13618" width="9" style="11" bestFit="1" customWidth="1"/>
    <col min="13619" max="13619" width="6.25" style="11" bestFit="1" customWidth="1"/>
    <col min="13620" max="13824" width="9" style="11"/>
    <col min="13825" max="13825" width="4.25" style="11" bestFit="1" customWidth="1"/>
    <col min="13826" max="13826" width="4.875" style="11" customWidth="1"/>
    <col min="13827" max="13827" width="3.875" style="11" customWidth="1"/>
    <col min="13828" max="13828" width="11.75" style="11" customWidth="1"/>
    <col min="13829" max="13829" width="9" style="11"/>
    <col min="13830" max="13830" width="9.375" style="11" bestFit="1" customWidth="1"/>
    <col min="13831" max="13831" width="9.75" style="11" bestFit="1" customWidth="1"/>
    <col min="13832" max="13832" width="9.875" style="11" bestFit="1" customWidth="1"/>
    <col min="13833" max="13833" width="10.5" style="11" customWidth="1"/>
    <col min="13834" max="13834" width="8.375" style="11" customWidth="1"/>
    <col min="13835" max="13835" width="10.125" style="11" bestFit="1" customWidth="1"/>
    <col min="13836" max="13836" width="12.5" style="11" customWidth="1"/>
    <col min="13837" max="13837" width="8.875" style="11" customWidth="1"/>
    <col min="13838" max="13839" width="5.5" style="11" bestFit="1" customWidth="1"/>
    <col min="13840" max="13840" width="8.75" style="11" bestFit="1" customWidth="1"/>
    <col min="13841" max="13841" width="10" style="11" customWidth="1"/>
    <col min="13842" max="13845" width="4.5" style="11" bestFit="1" customWidth="1"/>
    <col min="13846" max="13847" width="6.25" style="11" bestFit="1" customWidth="1"/>
    <col min="13848" max="13848" width="5.5" style="11" bestFit="1" customWidth="1"/>
    <col min="13849" max="13850" width="3.75" style="11" bestFit="1" customWidth="1"/>
    <col min="13851" max="13851" width="8.25" style="11" bestFit="1" customWidth="1"/>
    <col min="13852" max="13854" width="7.5" style="11" bestFit="1" customWidth="1"/>
    <col min="13855" max="13855" width="8.125" style="11" bestFit="1" customWidth="1"/>
    <col min="13856" max="13856" width="8" style="11" bestFit="1" customWidth="1"/>
    <col min="13857" max="13857" width="8.25" style="11" bestFit="1" customWidth="1"/>
    <col min="13858" max="13859" width="7.375" style="11" bestFit="1" customWidth="1"/>
    <col min="13860" max="13860" width="8.125" style="11" bestFit="1" customWidth="1"/>
    <col min="13861" max="13861" width="8.875" style="11" bestFit="1" customWidth="1"/>
    <col min="13862" max="13862" width="8.75" style="11" bestFit="1" customWidth="1"/>
    <col min="13863" max="13863" width="9" style="11" bestFit="1" customWidth="1"/>
    <col min="13864" max="13864" width="8.125" style="11" bestFit="1" customWidth="1"/>
    <col min="13865" max="13865" width="6.625" style="11" bestFit="1" customWidth="1"/>
    <col min="13866" max="13866" width="11.75" style="11" bestFit="1" customWidth="1"/>
    <col min="13867" max="13867" width="9" style="11" bestFit="1" customWidth="1"/>
    <col min="13868" max="13868" width="6.625" style="11" bestFit="1" customWidth="1"/>
    <col min="13869" max="13869" width="9" style="11" bestFit="1" customWidth="1"/>
    <col min="13870" max="13870" width="8.75" style="11" bestFit="1" customWidth="1"/>
    <col min="13871" max="13872" width="9" style="11" bestFit="1" customWidth="1"/>
    <col min="13873" max="13873" width="8.875" style="11" bestFit="1" customWidth="1"/>
    <col min="13874" max="13874" width="9" style="11" bestFit="1" customWidth="1"/>
    <col min="13875" max="13875" width="6.25" style="11" bestFit="1" customWidth="1"/>
    <col min="13876" max="14080" width="9" style="11"/>
    <col min="14081" max="14081" width="4.25" style="11" bestFit="1" customWidth="1"/>
    <col min="14082" max="14082" width="4.875" style="11" customWidth="1"/>
    <col min="14083" max="14083" width="3.875" style="11" customWidth="1"/>
    <col min="14084" max="14084" width="11.75" style="11" customWidth="1"/>
    <col min="14085" max="14085" width="9" style="11"/>
    <col min="14086" max="14086" width="9.375" style="11" bestFit="1" customWidth="1"/>
    <col min="14087" max="14087" width="9.75" style="11" bestFit="1" customWidth="1"/>
    <col min="14088" max="14088" width="9.875" style="11" bestFit="1" customWidth="1"/>
    <col min="14089" max="14089" width="10.5" style="11" customWidth="1"/>
    <col min="14090" max="14090" width="8.375" style="11" customWidth="1"/>
    <col min="14091" max="14091" width="10.125" style="11" bestFit="1" customWidth="1"/>
    <col min="14092" max="14092" width="12.5" style="11" customWidth="1"/>
    <col min="14093" max="14093" width="8.875" style="11" customWidth="1"/>
    <col min="14094" max="14095" width="5.5" style="11" bestFit="1" customWidth="1"/>
    <col min="14096" max="14096" width="8.75" style="11" bestFit="1" customWidth="1"/>
    <col min="14097" max="14097" width="10" style="11" customWidth="1"/>
    <col min="14098" max="14101" width="4.5" style="11" bestFit="1" customWidth="1"/>
    <col min="14102" max="14103" width="6.25" style="11" bestFit="1" customWidth="1"/>
    <col min="14104" max="14104" width="5.5" style="11" bestFit="1" customWidth="1"/>
    <col min="14105" max="14106" width="3.75" style="11" bestFit="1" customWidth="1"/>
    <col min="14107" max="14107" width="8.25" style="11" bestFit="1" customWidth="1"/>
    <col min="14108" max="14110" width="7.5" style="11" bestFit="1" customWidth="1"/>
    <col min="14111" max="14111" width="8.125" style="11" bestFit="1" customWidth="1"/>
    <col min="14112" max="14112" width="8" style="11" bestFit="1" customWidth="1"/>
    <col min="14113" max="14113" width="8.25" style="11" bestFit="1" customWidth="1"/>
    <col min="14114" max="14115" width="7.375" style="11" bestFit="1" customWidth="1"/>
    <col min="14116" max="14116" width="8.125" style="11" bestFit="1" customWidth="1"/>
    <col min="14117" max="14117" width="8.875" style="11" bestFit="1" customWidth="1"/>
    <col min="14118" max="14118" width="8.75" style="11" bestFit="1" customWidth="1"/>
    <col min="14119" max="14119" width="9" style="11" bestFit="1" customWidth="1"/>
    <col min="14120" max="14120" width="8.125" style="11" bestFit="1" customWidth="1"/>
    <col min="14121" max="14121" width="6.625" style="11" bestFit="1" customWidth="1"/>
    <col min="14122" max="14122" width="11.75" style="11" bestFit="1" customWidth="1"/>
    <col min="14123" max="14123" width="9" style="11" bestFit="1" customWidth="1"/>
    <col min="14124" max="14124" width="6.625" style="11" bestFit="1" customWidth="1"/>
    <col min="14125" max="14125" width="9" style="11" bestFit="1" customWidth="1"/>
    <col min="14126" max="14126" width="8.75" style="11" bestFit="1" customWidth="1"/>
    <col min="14127" max="14128" width="9" style="11" bestFit="1" customWidth="1"/>
    <col min="14129" max="14129" width="8.875" style="11" bestFit="1" customWidth="1"/>
    <col min="14130" max="14130" width="9" style="11" bestFit="1" customWidth="1"/>
    <col min="14131" max="14131" width="6.25" style="11" bestFit="1" customWidth="1"/>
    <col min="14132" max="14336" width="9" style="11"/>
    <col min="14337" max="14337" width="4.25" style="11" bestFit="1" customWidth="1"/>
    <col min="14338" max="14338" width="4.875" style="11" customWidth="1"/>
    <col min="14339" max="14339" width="3.875" style="11" customWidth="1"/>
    <col min="14340" max="14340" width="11.75" style="11" customWidth="1"/>
    <col min="14341" max="14341" width="9" style="11"/>
    <col min="14342" max="14342" width="9.375" style="11" bestFit="1" customWidth="1"/>
    <col min="14343" max="14343" width="9.75" style="11" bestFit="1" customWidth="1"/>
    <col min="14344" max="14344" width="9.875" style="11" bestFit="1" customWidth="1"/>
    <col min="14345" max="14345" width="10.5" style="11" customWidth="1"/>
    <col min="14346" max="14346" width="8.375" style="11" customWidth="1"/>
    <col min="14347" max="14347" width="10.125" style="11" bestFit="1" customWidth="1"/>
    <col min="14348" max="14348" width="12.5" style="11" customWidth="1"/>
    <col min="14349" max="14349" width="8.875" style="11" customWidth="1"/>
    <col min="14350" max="14351" width="5.5" style="11" bestFit="1" customWidth="1"/>
    <col min="14352" max="14352" width="8.75" style="11" bestFit="1" customWidth="1"/>
    <col min="14353" max="14353" width="10" style="11" customWidth="1"/>
    <col min="14354" max="14357" width="4.5" style="11" bestFit="1" customWidth="1"/>
    <col min="14358" max="14359" width="6.25" style="11" bestFit="1" customWidth="1"/>
    <col min="14360" max="14360" width="5.5" style="11" bestFit="1" customWidth="1"/>
    <col min="14361" max="14362" width="3.75" style="11" bestFit="1" customWidth="1"/>
    <col min="14363" max="14363" width="8.25" style="11" bestFit="1" customWidth="1"/>
    <col min="14364" max="14366" width="7.5" style="11" bestFit="1" customWidth="1"/>
    <col min="14367" max="14367" width="8.125" style="11" bestFit="1" customWidth="1"/>
    <col min="14368" max="14368" width="8" style="11" bestFit="1" customWidth="1"/>
    <col min="14369" max="14369" width="8.25" style="11" bestFit="1" customWidth="1"/>
    <col min="14370" max="14371" width="7.375" style="11" bestFit="1" customWidth="1"/>
    <col min="14372" max="14372" width="8.125" style="11" bestFit="1" customWidth="1"/>
    <col min="14373" max="14373" width="8.875" style="11" bestFit="1" customWidth="1"/>
    <col min="14374" max="14374" width="8.75" style="11" bestFit="1" customWidth="1"/>
    <col min="14375" max="14375" width="9" style="11" bestFit="1" customWidth="1"/>
    <col min="14376" max="14376" width="8.125" style="11" bestFit="1" customWidth="1"/>
    <col min="14377" max="14377" width="6.625" style="11" bestFit="1" customWidth="1"/>
    <col min="14378" max="14378" width="11.75" style="11" bestFit="1" customWidth="1"/>
    <col min="14379" max="14379" width="9" style="11" bestFit="1" customWidth="1"/>
    <col min="14380" max="14380" width="6.625" style="11" bestFit="1" customWidth="1"/>
    <col min="14381" max="14381" width="9" style="11" bestFit="1" customWidth="1"/>
    <col min="14382" max="14382" width="8.75" style="11" bestFit="1" customWidth="1"/>
    <col min="14383" max="14384" width="9" style="11" bestFit="1" customWidth="1"/>
    <col min="14385" max="14385" width="8.875" style="11" bestFit="1" customWidth="1"/>
    <col min="14386" max="14386" width="9" style="11" bestFit="1" customWidth="1"/>
    <col min="14387" max="14387" width="6.25" style="11" bestFit="1" customWidth="1"/>
    <col min="14388" max="14592" width="9" style="11"/>
    <col min="14593" max="14593" width="4.25" style="11" bestFit="1" customWidth="1"/>
    <col min="14594" max="14594" width="4.875" style="11" customWidth="1"/>
    <col min="14595" max="14595" width="3.875" style="11" customWidth="1"/>
    <col min="14596" max="14596" width="11.75" style="11" customWidth="1"/>
    <col min="14597" max="14597" width="9" style="11"/>
    <col min="14598" max="14598" width="9.375" style="11" bestFit="1" customWidth="1"/>
    <col min="14599" max="14599" width="9.75" style="11" bestFit="1" customWidth="1"/>
    <col min="14600" max="14600" width="9.875" style="11" bestFit="1" customWidth="1"/>
    <col min="14601" max="14601" width="10.5" style="11" customWidth="1"/>
    <col min="14602" max="14602" width="8.375" style="11" customWidth="1"/>
    <col min="14603" max="14603" width="10.125" style="11" bestFit="1" customWidth="1"/>
    <col min="14604" max="14604" width="12.5" style="11" customWidth="1"/>
    <col min="14605" max="14605" width="8.875" style="11" customWidth="1"/>
    <col min="14606" max="14607" width="5.5" style="11" bestFit="1" customWidth="1"/>
    <col min="14608" max="14608" width="8.75" style="11" bestFit="1" customWidth="1"/>
    <col min="14609" max="14609" width="10" style="11" customWidth="1"/>
    <col min="14610" max="14613" width="4.5" style="11" bestFit="1" customWidth="1"/>
    <col min="14614" max="14615" width="6.25" style="11" bestFit="1" customWidth="1"/>
    <col min="14616" max="14616" width="5.5" style="11" bestFit="1" customWidth="1"/>
    <col min="14617" max="14618" width="3.75" style="11" bestFit="1" customWidth="1"/>
    <col min="14619" max="14619" width="8.25" style="11" bestFit="1" customWidth="1"/>
    <col min="14620" max="14622" width="7.5" style="11" bestFit="1" customWidth="1"/>
    <col min="14623" max="14623" width="8.125" style="11" bestFit="1" customWidth="1"/>
    <col min="14624" max="14624" width="8" style="11" bestFit="1" customWidth="1"/>
    <col min="14625" max="14625" width="8.25" style="11" bestFit="1" customWidth="1"/>
    <col min="14626" max="14627" width="7.375" style="11" bestFit="1" customWidth="1"/>
    <col min="14628" max="14628" width="8.125" style="11" bestFit="1" customWidth="1"/>
    <col min="14629" max="14629" width="8.875" style="11" bestFit="1" customWidth="1"/>
    <col min="14630" max="14630" width="8.75" style="11" bestFit="1" customWidth="1"/>
    <col min="14631" max="14631" width="9" style="11" bestFit="1" customWidth="1"/>
    <col min="14632" max="14632" width="8.125" style="11" bestFit="1" customWidth="1"/>
    <col min="14633" max="14633" width="6.625" style="11" bestFit="1" customWidth="1"/>
    <col min="14634" max="14634" width="11.75" style="11" bestFit="1" customWidth="1"/>
    <col min="14635" max="14635" width="9" style="11" bestFit="1" customWidth="1"/>
    <col min="14636" max="14636" width="6.625" style="11" bestFit="1" customWidth="1"/>
    <col min="14637" max="14637" width="9" style="11" bestFit="1" customWidth="1"/>
    <col min="14638" max="14638" width="8.75" style="11" bestFit="1" customWidth="1"/>
    <col min="14639" max="14640" width="9" style="11" bestFit="1" customWidth="1"/>
    <col min="14641" max="14641" width="8.875" style="11" bestFit="1" customWidth="1"/>
    <col min="14642" max="14642" width="9" style="11" bestFit="1" customWidth="1"/>
    <col min="14643" max="14643" width="6.25" style="11" bestFit="1" customWidth="1"/>
    <col min="14644" max="14848" width="9" style="11"/>
    <col min="14849" max="14849" width="4.25" style="11" bestFit="1" customWidth="1"/>
    <col min="14850" max="14850" width="4.875" style="11" customWidth="1"/>
    <col min="14851" max="14851" width="3.875" style="11" customWidth="1"/>
    <col min="14852" max="14852" width="11.75" style="11" customWidth="1"/>
    <col min="14853" max="14853" width="9" style="11"/>
    <col min="14854" max="14854" width="9.375" style="11" bestFit="1" customWidth="1"/>
    <col min="14855" max="14855" width="9.75" style="11" bestFit="1" customWidth="1"/>
    <col min="14856" max="14856" width="9.875" style="11" bestFit="1" customWidth="1"/>
    <col min="14857" max="14857" width="10.5" style="11" customWidth="1"/>
    <col min="14858" max="14858" width="8.375" style="11" customWidth="1"/>
    <col min="14859" max="14859" width="10.125" style="11" bestFit="1" customWidth="1"/>
    <col min="14860" max="14860" width="12.5" style="11" customWidth="1"/>
    <col min="14861" max="14861" width="8.875" style="11" customWidth="1"/>
    <col min="14862" max="14863" width="5.5" style="11" bestFit="1" customWidth="1"/>
    <col min="14864" max="14864" width="8.75" style="11" bestFit="1" customWidth="1"/>
    <col min="14865" max="14865" width="10" style="11" customWidth="1"/>
    <col min="14866" max="14869" width="4.5" style="11" bestFit="1" customWidth="1"/>
    <col min="14870" max="14871" width="6.25" style="11" bestFit="1" customWidth="1"/>
    <col min="14872" max="14872" width="5.5" style="11" bestFit="1" customWidth="1"/>
    <col min="14873" max="14874" width="3.75" style="11" bestFit="1" customWidth="1"/>
    <col min="14875" max="14875" width="8.25" style="11" bestFit="1" customWidth="1"/>
    <col min="14876" max="14878" width="7.5" style="11" bestFit="1" customWidth="1"/>
    <col min="14879" max="14879" width="8.125" style="11" bestFit="1" customWidth="1"/>
    <col min="14880" max="14880" width="8" style="11" bestFit="1" customWidth="1"/>
    <col min="14881" max="14881" width="8.25" style="11" bestFit="1" customWidth="1"/>
    <col min="14882" max="14883" width="7.375" style="11" bestFit="1" customWidth="1"/>
    <col min="14884" max="14884" width="8.125" style="11" bestFit="1" customWidth="1"/>
    <col min="14885" max="14885" width="8.875" style="11" bestFit="1" customWidth="1"/>
    <col min="14886" max="14886" width="8.75" style="11" bestFit="1" customWidth="1"/>
    <col min="14887" max="14887" width="9" style="11" bestFit="1" customWidth="1"/>
    <col min="14888" max="14888" width="8.125" style="11" bestFit="1" customWidth="1"/>
    <col min="14889" max="14889" width="6.625" style="11" bestFit="1" customWidth="1"/>
    <col min="14890" max="14890" width="11.75" style="11" bestFit="1" customWidth="1"/>
    <col min="14891" max="14891" width="9" style="11" bestFit="1" customWidth="1"/>
    <col min="14892" max="14892" width="6.625" style="11" bestFit="1" customWidth="1"/>
    <col min="14893" max="14893" width="9" style="11" bestFit="1" customWidth="1"/>
    <col min="14894" max="14894" width="8.75" style="11" bestFit="1" customWidth="1"/>
    <col min="14895" max="14896" width="9" style="11" bestFit="1" customWidth="1"/>
    <col min="14897" max="14897" width="8.875" style="11" bestFit="1" customWidth="1"/>
    <col min="14898" max="14898" width="9" style="11" bestFit="1" customWidth="1"/>
    <col min="14899" max="14899" width="6.25" style="11" bestFit="1" customWidth="1"/>
    <col min="14900" max="15104" width="9" style="11"/>
    <col min="15105" max="15105" width="4.25" style="11" bestFit="1" customWidth="1"/>
    <col min="15106" max="15106" width="4.875" style="11" customWidth="1"/>
    <col min="15107" max="15107" width="3.875" style="11" customWidth="1"/>
    <col min="15108" max="15108" width="11.75" style="11" customWidth="1"/>
    <col min="15109" max="15109" width="9" style="11"/>
    <col min="15110" max="15110" width="9.375" style="11" bestFit="1" customWidth="1"/>
    <col min="15111" max="15111" width="9.75" style="11" bestFit="1" customWidth="1"/>
    <col min="15112" max="15112" width="9.875" style="11" bestFit="1" customWidth="1"/>
    <col min="15113" max="15113" width="10.5" style="11" customWidth="1"/>
    <col min="15114" max="15114" width="8.375" style="11" customWidth="1"/>
    <col min="15115" max="15115" width="10.125" style="11" bestFit="1" customWidth="1"/>
    <col min="15116" max="15116" width="12.5" style="11" customWidth="1"/>
    <col min="15117" max="15117" width="8.875" style="11" customWidth="1"/>
    <col min="15118" max="15119" width="5.5" style="11" bestFit="1" customWidth="1"/>
    <col min="15120" max="15120" width="8.75" style="11" bestFit="1" customWidth="1"/>
    <col min="15121" max="15121" width="10" style="11" customWidth="1"/>
    <col min="15122" max="15125" width="4.5" style="11" bestFit="1" customWidth="1"/>
    <col min="15126" max="15127" width="6.25" style="11" bestFit="1" customWidth="1"/>
    <col min="15128" max="15128" width="5.5" style="11" bestFit="1" customWidth="1"/>
    <col min="15129" max="15130" width="3.75" style="11" bestFit="1" customWidth="1"/>
    <col min="15131" max="15131" width="8.25" style="11" bestFit="1" customWidth="1"/>
    <col min="15132" max="15134" width="7.5" style="11" bestFit="1" customWidth="1"/>
    <col min="15135" max="15135" width="8.125" style="11" bestFit="1" customWidth="1"/>
    <col min="15136" max="15136" width="8" style="11" bestFit="1" customWidth="1"/>
    <col min="15137" max="15137" width="8.25" style="11" bestFit="1" customWidth="1"/>
    <col min="15138" max="15139" width="7.375" style="11" bestFit="1" customWidth="1"/>
    <col min="15140" max="15140" width="8.125" style="11" bestFit="1" customWidth="1"/>
    <col min="15141" max="15141" width="8.875" style="11" bestFit="1" customWidth="1"/>
    <col min="15142" max="15142" width="8.75" style="11" bestFit="1" customWidth="1"/>
    <col min="15143" max="15143" width="9" style="11" bestFit="1" customWidth="1"/>
    <col min="15144" max="15144" width="8.125" style="11" bestFit="1" customWidth="1"/>
    <col min="15145" max="15145" width="6.625" style="11" bestFit="1" customWidth="1"/>
    <col min="15146" max="15146" width="11.75" style="11" bestFit="1" customWidth="1"/>
    <col min="15147" max="15147" width="9" style="11" bestFit="1" customWidth="1"/>
    <col min="15148" max="15148" width="6.625" style="11" bestFit="1" customWidth="1"/>
    <col min="15149" max="15149" width="9" style="11" bestFit="1" customWidth="1"/>
    <col min="15150" max="15150" width="8.75" style="11" bestFit="1" customWidth="1"/>
    <col min="15151" max="15152" width="9" style="11" bestFit="1" customWidth="1"/>
    <col min="15153" max="15153" width="8.875" style="11" bestFit="1" customWidth="1"/>
    <col min="15154" max="15154" width="9" style="11" bestFit="1" customWidth="1"/>
    <col min="15155" max="15155" width="6.25" style="11" bestFit="1" customWidth="1"/>
    <col min="15156" max="15360" width="9" style="11"/>
    <col min="15361" max="15361" width="4.25" style="11" bestFit="1" customWidth="1"/>
    <col min="15362" max="15362" width="4.875" style="11" customWidth="1"/>
    <col min="15363" max="15363" width="3.875" style="11" customWidth="1"/>
    <col min="15364" max="15364" width="11.75" style="11" customWidth="1"/>
    <col min="15365" max="15365" width="9" style="11"/>
    <col min="15366" max="15366" width="9.375" style="11" bestFit="1" customWidth="1"/>
    <col min="15367" max="15367" width="9.75" style="11" bestFit="1" customWidth="1"/>
    <col min="15368" max="15368" width="9.875" style="11" bestFit="1" customWidth="1"/>
    <col min="15369" max="15369" width="10.5" style="11" customWidth="1"/>
    <col min="15370" max="15370" width="8.375" style="11" customWidth="1"/>
    <col min="15371" max="15371" width="10.125" style="11" bestFit="1" customWidth="1"/>
    <col min="15372" max="15372" width="12.5" style="11" customWidth="1"/>
    <col min="15373" max="15373" width="8.875" style="11" customWidth="1"/>
    <col min="15374" max="15375" width="5.5" style="11" bestFit="1" customWidth="1"/>
    <col min="15376" max="15376" width="8.75" style="11" bestFit="1" customWidth="1"/>
    <col min="15377" max="15377" width="10" style="11" customWidth="1"/>
    <col min="15378" max="15381" width="4.5" style="11" bestFit="1" customWidth="1"/>
    <col min="15382" max="15383" width="6.25" style="11" bestFit="1" customWidth="1"/>
    <col min="15384" max="15384" width="5.5" style="11" bestFit="1" customWidth="1"/>
    <col min="15385" max="15386" width="3.75" style="11" bestFit="1" customWidth="1"/>
    <col min="15387" max="15387" width="8.25" style="11" bestFit="1" customWidth="1"/>
    <col min="15388" max="15390" width="7.5" style="11" bestFit="1" customWidth="1"/>
    <col min="15391" max="15391" width="8.125" style="11" bestFit="1" customWidth="1"/>
    <col min="15392" max="15392" width="8" style="11" bestFit="1" customWidth="1"/>
    <col min="15393" max="15393" width="8.25" style="11" bestFit="1" customWidth="1"/>
    <col min="15394" max="15395" width="7.375" style="11" bestFit="1" customWidth="1"/>
    <col min="15396" max="15396" width="8.125" style="11" bestFit="1" customWidth="1"/>
    <col min="15397" max="15397" width="8.875" style="11" bestFit="1" customWidth="1"/>
    <col min="15398" max="15398" width="8.75" style="11" bestFit="1" customWidth="1"/>
    <col min="15399" max="15399" width="9" style="11" bestFit="1" customWidth="1"/>
    <col min="15400" max="15400" width="8.125" style="11" bestFit="1" customWidth="1"/>
    <col min="15401" max="15401" width="6.625" style="11" bestFit="1" customWidth="1"/>
    <col min="15402" max="15402" width="11.75" style="11" bestFit="1" customWidth="1"/>
    <col min="15403" max="15403" width="9" style="11" bestFit="1" customWidth="1"/>
    <col min="15404" max="15404" width="6.625" style="11" bestFit="1" customWidth="1"/>
    <col min="15405" max="15405" width="9" style="11" bestFit="1" customWidth="1"/>
    <col min="15406" max="15406" width="8.75" style="11" bestFit="1" customWidth="1"/>
    <col min="15407" max="15408" width="9" style="11" bestFit="1" customWidth="1"/>
    <col min="15409" max="15409" width="8.875" style="11" bestFit="1" customWidth="1"/>
    <col min="15410" max="15410" width="9" style="11" bestFit="1" customWidth="1"/>
    <col min="15411" max="15411" width="6.25" style="11" bestFit="1" customWidth="1"/>
    <col min="15412" max="15616" width="9" style="11"/>
    <col min="15617" max="15617" width="4.25" style="11" bestFit="1" customWidth="1"/>
    <col min="15618" max="15618" width="4.875" style="11" customWidth="1"/>
    <col min="15619" max="15619" width="3.875" style="11" customWidth="1"/>
    <col min="15620" max="15620" width="11.75" style="11" customWidth="1"/>
    <col min="15621" max="15621" width="9" style="11"/>
    <col min="15622" max="15622" width="9.375" style="11" bestFit="1" customWidth="1"/>
    <col min="15623" max="15623" width="9.75" style="11" bestFit="1" customWidth="1"/>
    <col min="15624" max="15624" width="9.875" style="11" bestFit="1" customWidth="1"/>
    <col min="15625" max="15625" width="10.5" style="11" customWidth="1"/>
    <col min="15626" max="15626" width="8.375" style="11" customWidth="1"/>
    <col min="15627" max="15627" width="10.125" style="11" bestFit="1" customWidth="1"/>
    <col min="15628" max="15628" width="12.5" style="11" customWidth="1"/>
    <col min="15629" max="15629" width="8.875" style="11" customWidth="1"/>
    <col min="15630" max="15631" width="5.5" style="11" bestFit="1" customWidth="1"/>
    <col min="15632" max="15632" width="8.75" style="11" bestFit="1" customWidth="1"/>
    <col min="15633" max="15633" width="10" style="11" customWidth="1"/>
    <col min="15634" max="15637" width="4.5" style="11" bestFit="1" customWidth="1"/>
    <col min="15638" max="15639" width="6.25" style="11" bestFit="1" customWidth="1"/>
    <col min="15640" max="15640" width="5.5" style="11" bestFit="1" customWidth="1"/>
    <col min="15641" max="15642" width="3.75" style="11" bestFit="1" customWidth="1"/>
    <col min="15643" max="15643" width="8.25" style="11" bestFit="1" customWidth="1"/>
    <col min="15644" max="15646" width="7.5" style="11" bestFit="1" customWidth="1"/>
    <col min="15647" max="15647" width="8.125" style="11" bestFit="1" customWidth="1"/>
    <col min="15648" max="15648" width="8" style="11" bestFit="1" customWidth="1"/>
    <col min="15649" max="15649" width="8.25" style="11" bestFit="1" customWidth="1"/>
    <col min="15650" max="15651" width="7.375" style="11" bestFit="1" customWidth="1"/>
    <col min="15652" max="15652" width="8.125" style="11" bestFit="1" customWidth="1"/>
    <col min="15653" max="15653" width="8.875" style="11" bestFit="1" customWidth="1"/>
    <col min="15654" max="15654" width="8.75" style="11" bestFit="1" customWidth="1"/>
    <col min="15655" max="15655" width="9" style="11" bestFit="1" customWidth="1"/>
    <col min="15656" max="15656" width="8.125" style="11" bestFit="1" customWidth="1"/>
    <col min="15657" max="15657" width="6.625" style="11" bestFit="1" customWidth="1"/>
    <col min="15658" max="15658" width="11.75" style="11" bestFit="1" customWidth="1"/>
    <col min="15659" max="15659" width="9" style="11" bestFit="1" customWidth="1"/>
    <col min="15660" max="15660" width="6.625" style="11" bestFit="1" customWidth="1"/>
    <col min="15661" max="15661" width="9" style="11" bestFit="1" customWidth="1"/>
    <col min="15662" max="15662" width="8.75" style="11" bestFit="1" customWidth="1"/>
    <col min="15663" max="15664" width="9" style="11" bestFit="1" customWidth="1"/>
    <col min="15665" max="15665" width="8.875" style="11" bestFit="1" customWidth="1"/>
    <col min="15666" max="15666" width="9" style="11" bestFit="1" customWidth="1"/>
    <col min="15667" max="15667" width="6.25" style="11" bestFit="1" customWidth="1"/>
    <col min="15668" max="15872" width="9" style="11"/>
    <col min="15873" max="15873" width="4.25" style="11" bestFit="1" customWidth="1"/>
    <col min="15874" max="15874" width="4.875" style="11" customWidth="1"/>
    <col min="15875" max="15875" width="3.875" style="11" customWidth="1"/>
    <col min="15876" max="15876" width="11.75" style="11" customWidth="1"/>
    <col min="15877" max="15877" width="9" style="11"/>
    <col min="15878" max="15878" width="9.375" style="11" bestFit="1" customWidth="1"/>
    <col min="15879" max="15879" width="9.75" style="11" bestFit="1" customWidth="1"/>
    <col min="15880" max="15880" width="9.875" style="11" bestFit="1" customWidth="1"/>
    <col min="15881" max="15881" width="10.5" style="11" customWidth="1"/>
    <col min="15882" max="15882" width="8.375" style="11" customWidth="1"/>
    <col min="15883" max="15883" width="10.125" style="11" bestFit="1" customWidth="1"/>
    <col min="15884" max="15884" width="12.5" style="11" customWidth="1"/>
    <col min="15885" max="15885" width="8.875" style="11" customWidth="1"/>
    <col min="15886" max="15887" width="5.5" style="11" bestFit="1" customWidth="1"/>
    <col min="15888" max="15888" width="8.75" style="11" bestFit="1" customWidth="1"/>
    <col min="15889" max="15889" width="10" style="11" customWidth="1"/>
    <col min="15890" max="15893" width="4.5" style="11" bestFit="1" customWidth="1"/>
    <col min="15894" max="15895" width="6.25" style="11" bestFit="1" customWidth="1"/>
    <col min="15896" max="15896" width="5.5" style="11" bestFit="1" customWidth="1"/>
    <col min="15897" max="15898" width="3.75" style="11" bestFit="1" customWidth="1"/>
    <col min="15899" max="15899" width="8.25" style="11" bestFit="1" customWidth="1"/>
    <col min="15900" max="15902" width="7.5" style="11" bestFit="1" customWidth="1"/>
    <col min="15903" max="15903" width="8.125" style="11" bestFit="1" customWidth="1"/>
    <col min="15904" max="15904" width="8" style="11" bestFit="1" customWidth="1"/>
    <col min="15905" max="15905" width="8.25" style="11" bestFit="1" customWidth="1"/>
    <col min="15906" max="15907" width="7.375" style="11" bestFit="1" customWidth="1"/>
    <col min="15908" max="15908" width="8.125" style="11" bestFit="1" customWidth="1"/>
    <col min="15909" max="15909" width="8.875" style="11" bestFit="1" customWidth="1"/>
    <col min="15910" max="15910" width="8.75" style="11" bestFit="1" customWidth="1"/>
    <col min="15911" max="15911" width="9" style="11" bestFit="1" customWidth="1"/>
    <col min="15912" max="15912" width="8.125" style="11" bestFit="1" customWidth="1"/>
    <col min="15913" max="15913" width="6.625" style="11" bestFit="1" customWidth="1"/>
    <col min="15914" max="15914" width="11.75" style="11" bestFit="1" customWidth="1"/>
    <col min="15915" max="15915" width="9" style="11" bestFit="1" customWidth="1"/>
    <col min="15916" max="15916" width="6.625" style="11" bestFit="1" customWidth="1"/>
    <col min="15917" max="15917" width="9" style="11" bestFit="1" customWidth="1"/>
    <col min="15918" max="15918" width="8.75" style="11" bestFit="1" customWidth="1"/>
    <col min="15919" max="15920" width="9" style="11" bestFit="1" customWidth="1"/>
    <col min="15921" max="15921" width="8.875" style="11" bestFit="1" customWidth="1"/>
    <col min="15922" max="15922" width="9" style="11" bestFit="1" customWidth="1"/>
    <col min="15923" max="15923" width="6.25" style="11" bestFit="1" customWidth="1"/>
    <col min="15924" max="16128" width="9" style="11"/>
    <col min="16129" max="16129" width="4.25" style="11" bestFit="1" customWidth="1"/>
    <col min="16130" max="16130" width="4.875" style="11" customWidth="1"/>
    <col min="16131" max="16131" width="3.875" style="11" customWidth="1"/>
    <col min="16132" max="16132" width="11.75" style="11" customWidth="1"/>
    <col min="16133" max="16133" width="9" style="11"/>
    <col min="16134" max="16134" width="9.375" style="11" bestFit="1" customWidth="1"/>
    <col min="16135" max="16135" width="9.75" style="11" bestFit="1" customWidth="1"/>
    <col min="16136" max="16136" width="9.875" style="11" bestFit="1" customWidth="1"/>
    <col min="16137" max="16137" width="10.5" style="11" customWidth="1"/>
    <col min="16138" max="16138" width="8.375" style="11" customWidth="1"/>
    <col min="16139" max="16139" width="10.125" style="11" bestFit="1" customWidth="1"/>
    <col min="16140" max="16140" width="12.5" style="11" customWidth="1"/>
    <col min="16141" max="16141" width="8.875" style="11" customWidth="1"/>
    <col min="16142" max="16143" width="5.5" style="11" bestFit="1" customWidth="1"/>
    <col min="16144" max="16144" width="8.75" style="11" bestFit="1" customWidth="1"/>
    <col min="16145" max="16145" width="10" style="11" customWidth="1"/>
    <col min="16146" max="16149" width="4.5" style="11" bestFit="1" customWidth="1"/>
    <col min="16150" max="16151" width="6.25" style="11" bestFit="1" customWidth="1"/>
    <col min="16152" max="16152" width="5.5" style="11" bestFit="1" customWidth="1"/>
    <col min="16153" max="16154" width="3.75" style="11" bestFit="1" customWidth="1"/>
    <col min="16155" max="16155" width="8.25" style="11" bestFit="1" customWidth="1"/>
    <col min="16156" max="16158" width="7.5" style="11" bestFit="1" customWidth="1"/>
    <col min="16159" max="16159" width="8.125" style="11" bestFit="1" customWidth="1"/>
    <col min="16160" max="16160" width="8" style="11" bestFit="1" customWidth="1"/>
    <col min="16161" max="16161" width="8.25" style="11" bestFit="1" customWidth="1"/>
    <col min="16162" max="16163" width="7.375" style="11" bestFit="1" customWidth="1"/>
    <col min="16164" max="16164" width="8.125" style="11" bestFit="1" customWidth="1"/>
    <col min="16165" max="16165" width="8.875" style="11" bestFit="1" customWidth="1"/>
    <col min="16166" max="16166" width="8.75" style="11" bestFit="1" customWidth="1"/>
    <col min="16167" max="16167" width="9" style="11" bestFit="1" customWidth="1"/>
    <col min="16168" max="16168" width="8.125" style="11" bestFit="1" customWidth="1"/>
    <col min="16169" max="16169" width="6.625" style="11" bestFit="1" customWidth="1"/>
    <col min="16170" max="16170" width="11.75" style="11" bestFit="1" customWidth="1"/>
    <col min="16171" max="16171" width="9" style="11" bestFit="1" customWidth="1"/>
    <col min="16172" max="16172" width="6.625" style="11" bestFit="1" customWidth="1"/>
    <col min="16173" max="16173" width="9" style="11" bestFit="1" customWidth="1"/>
    <col min="16174" max="16174" width="8.75" style="11" bestFit="1" customWidth="1"/>
    <col min="16175" max="16176" width="9" style="11" bestFit="1" customWidth="1"/>
    <col min="16177" max="16177" width="8.875" style="11" bestFit="1" customWidth="1"/>
    <col min="16178" max="16178" width="9" style="11" bestFit="1" customWidth="1"/>
    <col min="16179" max="16179" width="6.25" style="11" bestFit="1" customWidth="1"/>
    <col min="16180" max="16384" width="9" style="11"/>
  </cols>
  <sheetData>
    <row r="1" spans="1:46" ht="13.5" x14ac:dyDescent="0.15">
      <c r="AA1" s="12" t="s">
        <v>41</v>
      </c>
    </row>
    <row r="2" spans="1:46" ht="17.25" customHeight="1" x14ac:dyDescent="0.2">
      <c r="C2" s="13" t="s">
        <v>227</v>
      </c>
      <c r="AA2" s="12"/>
    </row>
    <row r="3" spans="1:46" ht="13.5" x14ac:dyDescent="0.15">
      <c r="AA3" s="12"/>
    </row>
    <row r="4" spans="1:46" ht="17.25" x14ac:dyDescent="0.2">
      <c r="C4" s="14" t="s">
        <v>228</v>
      </c>
      <c r="AA4" s="12"/>
    </row>
    <row r="5" spans="1:46" ht="13.5" x14ac:dyDescent="0.15">
      <c r="D5" s="16" t="s">
        <v>232</v>
      </c>
      <c r="AA5" s="12"/>
    </row>
    <row r="6" spans="1:46" s="12" customFormat="1" ht="13.5" x14ac:dyDescent="0.15">
      <c r="A6" s="15"/>
      <c r="B6" s="15"/>
      <c r="D6" s="17" t="s">
        <v>160</v>
      </c>
      <c r="AN6" s="18"/>
    </row>
    <row r="7" spans="1:46" s="12" customFormat="1" ht="13.5" x14ac:dyDescent="0.15">
      <c r="A7" s="15"/>
      <c r="B7" s="15"/>
      <c r="D7" s="1" t="s">
        <v>161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  <c r="V7" s="1" t="s">
        <v>59</v>
      </c>
      <c r="W7" s="1" t="s">
        <v>60</v>
      </c>
      <c r="X7" s="1" t="s">
        <v>61</v>
      </c>
      <c r="Y7" s="1" t="s">
        <v>62</v>
      </c>
      <c r="Z7" s="1" t="s">
        <v>63</v>
      </c>
      <c r="AA7" s="1" t="s">
        <v>64</v>
      </c>
      <c r="AB7" s="1" t="s">
        <v>65</v>
      </c>
      <c r="AC7" s="1" t="s">
        <v>66</v>
      </c>
      <c r="AD7" s="1" t="s">
        <v>0</v>
      </c>
      <c r="AE7" s="1" t="s">
        <v>1</v>
      </c>
      <c r="AF7" s="1" t="s">
        <v>2</v>
      </c>
      <c r="AG7" s="1" t="s">
        <v>3</v>
      </c>
      <c r="AH7" s="1" t="s">
        <v>4</v>
      </c>
      <c r="AI7" s="1" t="s">
        <v>5</v>
      </c>
      <c r="AJ7" s="1" t="s">
        <v>6</v>
      </c>
      <c r="AK7" s="1" t="s">
        <v>7</v>
      </c>
      <c r="AN7" s="18"/>
    </row>
    <row r="8" spans="1:46" s="12" customFormat="1" ht="13.5" x14ac:dyDescent="0.15">
      <c r="A8" s="15"/>
      <c r="B8" s="15"/>
      <c r="D8" s="19" t="s">
        <v>231</v>
      </c>
      <c r="E8" s="19" t="s">
        <v>68</v>
      </c>
      <c r="F8" s="19" t="s">
        <v>40</v>
      </c>
      <c r="G8" s="19" t="s">
        <v>39</v>
      </c>
      <c r="H8" s="19" t="s">
        <v>39</v>
      </c>
      <c r="I8" s="19" t="s">
        <v>163</v>
      </c>
      <c r="J8" s="19" t="s">
        <v>69</v>
      </c>
      <c r="K8" s="19" t="s">
        <v>70</v>
      </c>
      <c r="L8" s="19" t="s">
        <v>71</v>
      </c>
      <c r="M8" s="19"/>
      <c r="N8" s="19"/>
      <c r="O8" s="19"/>
      <c r="P8" s="19" t="s">
        <v>72</v>
      </c>
      <c r="Q8" s="19" t="s">
        <v>73</v>
      </c>
      <c r="R8" s="19" t="s">
        <v>8</v>
      </c>
      <c r="S8" s="19" t="s">
        <v>8</v>
      </c>
      <c r="T8" s="19" t="s">
        <v>74</v>
      </c>
      <c r="U8" s="19" t="s">
        <v>75</v>
      </c>
      <c r="V8" s="19" t="s">
        <v>76</v>
      </c>
      <c r="W8" s="19" t="s">
        <v>77</v>
      </c>
      <c r="X8" s="19" t="s">
        <v>78</v>
      </c>
      <c r="Y8" s="19" t="s">
        <v>79</v>
      </c>
      <c r="Z8" s="19" t="s">
        <v>8</v>
      </c>
      <c r="AA8" s="19"/>
      <c r="AB8" s="19"/>
      <c r="AC8" s="19"/>
      <c r="AD8" s="19" t="s">
        <v>8</v>
      </c>
      <c r="AE8" s="19" t="s">
        <v>80</v>
      </c>
      <c r="AF8" s="19" t="s">
        <v>81</v>
      </c>
      <c r="AG8" s="19" t="s">
        <v>164</v>
      </c>
      <c r="AH8" s="19" t="s">
        <v>80</v>
      </c>
      <c r="AI8" s="19" t="s">
        <v>81</v>
      </c>
      <c r="AJ8" s="19" t="s">
        <v>164</v>
      </c>
      <c r="AK8" s="19" t="s">
        <v>9</v>
      </c>
      <c r="AN8" s="18"/>
    </row>
    <row r="9" spans="1:46" s="12" customFormat="1" ht="13.5" x14ac:dyDescent="0.15">
      <c r="A9" s="15"/>
      <c r="B9" s="15"/>
      <c r="AN9" s="18"/>
    </row>
    <row r="10" spans="1:46" s="12" customFormat="1" ht="13.5" x14ac:dyDescent="0.15">
      <c r="A10" s="15"/>
      <c r="B10" s="15"/>
      <c r="D10" s="16" t="s">
        <v>237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AN10" s="18"/>
    </row>
    <row r="11" spans="1:46" s="12" customFormat="1" ht="13.5" x14ac:dyDescent="0.15">
      <c r="A11" s="15"/>
      <c r="B11" s="15"/>
      <c r="D11" s="17" t="s">
        <v>166</v>
      </c>
      <c r="AN11" s="18"/>
    </row>
    <row r="12" spans="1:46" s="12" customFormat="1" ht="13.5" x14ac:dyDescent="0.15">
      <c r="A12" s="15"/>
      <c r="B12" s="15"/>
      <c r="D12" s="1" t="s">
        <v>11</v>
      </c>
      <c r="E12" s="1" t="s">
        <v>12</v>
      </c>
      <c r="F12" s="1" t="s">
        <v>82</v>
      </c>
      <c r="G12" s="1" t="s">
        <v>83</v>
      </c>
      <c r="H12" s="1" t="s">
        <v>84</v>
      </c>
      <c r="I12" s="1" t="s">
        <v>85</v>
      </c>
      <c r="J12" s="1" t="s">
        <v>86</v>
      </c>
      <c r="K12" s="1" t="s">
        <v>87</v>
      </c>
      <c r="L12" s="1" t="s">
        <v>88</v>
      </c>
      <c r="M12" s="1" t="s">
        <v>89</v>
      </c>
      <c r="N12" s="1" t="s">
        <v>90</v>
      </c>
      <c r="O12" s="1" t="s">
        <v>91</v>
      </c>
      <c r="P12" s="1" t="s">
        <v>92</v>
      </c>
      <c r="Q12" s="1" t="s">
        <v>93</v>
      </c>
      <c r="R12" s="1" t="s">
        <v>94</v>
      </c>
      <c r="S12" s="1" t="s">
        <v>95</v>
      </c>
      <c r="T12" s="1" t="s">
        <v>96</v>
      </c>
      <c r="U12" s="1" t="s">
        <v>97</v>
      </c>
      <c r="V12" s="1" t="s">
        <v>98</v>
      </c>
      <c r="W12" s="1" t="s">
        <v>99</v>
      </c>
      <c r="X12" s="1" t="s">
        <v>100</v>
      </c>
      <c r="Y12" s="1" t="s">
        <v>101</v>
      </c>
      <c r="Z12" s="1" t="s">
        <v>102</v>
      </c>
      <c r="AA12" s="1" t="s">
        <v>103</v>
      </c>
      <c r="AB12" s="1" t="s">
        <v>104</v>
      </c>
      <c r="AC12" s="1" t="s">
        <v>105</v>
      </c>
      <c r="AD12" s="1" t="s">
        <v>106</v>
      </c>
      <c r="AE12" s="1" t="s">
        <v>107</v>
      </c>
      <c r="AF12" s="1" t="s">
        <v>108</v>
      </c>
      <c r="AG12" s="1" t="s">
        <v>109</v>
      </c>
      <c r="AH12" s="1" t="s">
        <v>110</v>
      </c>
      <c r="AI12" s="1" t="s">
        <v>111</v>
      </c>
      <c r="AJ12" s="1" t="s">
        <v>64</v>
      </c>
      <c r="AK12" s="1" t="s">
        <v>65</v>
      </c>
      <c r="AL12" s="1" t="s">
        <v>66</v>
      </c>
      <c r="AM12" s="1" t="s">
        <v>0</v>
      </c>
      <c r="AN12" s="3" t="s">
        <v>1</v>
      </c>
      <c r="AO12" s="1" t="s">
        <v>2</v>
      </c>
      <c r="AP12" s="1" t="s">
        <v>3</v>
      </c>
      <c r="AQ12" s="1" t="s">
        <v>4</v>
      </c>
      <c r="AR12" s="1" t="s">
        <v>5</v>
      </c>
      <c r="AS12" s="1" t="s">
        <v>6</v>
      </c>
      <c r="AT12" s="1" t="s">
        <v>7</v>
      </c>
    </row>
    <row r="13" spans="1:46" s="12" customFormat="1" ht="13.5" x14ac:dyDescent="0.15">
      <c r="A13" s="15"/>
      <c r="B13" s="15"/>
      <c r="D13" s="4" t="s">
        <v>230</v>
      </c>
      <c r="E13" s="4" t="s">
        <v>233</v>
      </c>
      <c r="F13" s="4"/>
      <c r="G13" s="4" t="s">
        <v>167</v>
      </c>
      <c r="H13" s="4" t="s">
        <v>168</v>
      </c>
      <c r="I13" s="4" t="s">
        <v>39</v>
      </c>
      <c r="J13" s="4" t="s">
        <v>169</v>
      </c>
      <c r="K13" s="4" t="s">
        <v>113</v>
      </c>
      <c r="L13" s="19" t="s">
        <v>114</v>
      </c>
      <c r="M13" s="19" t="s">
        <v>115</v>
      </c>
      <c r="N13" s="19" t="s">
        <v>8</v>
      </c>
      <c r="O13" s="19"/>
      <c r="P13" s="19" t="s">
        <v>8</v>
      </c>
      <c r="Q13" s="5" t="s">
        <v>9</v>
      </c>
      <c r="R13" s="5" t="s">
        <v>129</v>
      </c>
      <c r="S13" s="19" t="s">
        <v>116</v>
      </c>
      <c r="T13" s="19" t="s">
        <v>73</v>
      </c>
      <c r="U13" s="19" t="s">
        <v>8</v>
      </c>
      <c r="V13" s="19"/>
      <c r="W13" s="19" t="s">
        <v>72</v>
      </c>
      <c r="X13" s="19" t="s">
        <v>8</v>
      </c>
      <c r="Y13" s="19" t="s">
        <v>69</v>
      </c>
      <c r="Z13" s="19" t="s">
        <v>9</v>
      </c>
      <c r="AA13" s="19" t="s">
        <v>9</v>
      </c>
      <c r="AB13" s="19" t="s">
        <v>8</v>
      </c>
      <c r="AC13" s="19" t="s">
        <v>8</v>
      </c>
      <c r="AD13" s="19" t="s">
        <v>8</v>
      </c>
      <c r="AE13" s="19" t="s">
        <v>8</v>
      </c>
      <c r="AF13" s="19"/>
      <c r="AG13" s="19"/>
      <c r="AH13" s="19" t="s">
        <v>8</v>
      </c>
      <c r="AI13" s="19" t="s">
        <v>39</v>
      </c>
      <c r="AJ13" s="19"/>
      <c r="AK13" s="19"/>
      <c r="AL13" s="19"/>
      <c r="AM13" s="19" t="s">
        <v>8</v>
      </c>
      <c r="AN13" s="20">
        <v>121</v>
      </c>
      <c r="AO13" s="19" t="s">
        <v>117</v>
      </c>
      <c r="AP13" s="19" t="s">
        <v>164</v>
      </c>
      <c r="AQ13" s="19" t="s">
        <v>80</v>
      </c>
      <c r="AR13" s="19" t="s">
        <v>118</v>
      </c>
      <c r="AS13" s="19" t="s">
        <v>164</v>
      </c>
      <c r="AT13" s="19" t="s">
        <v>119</v>
      </c>
    </row>
    <row r="14" spans="1:46" s="12" customFormat="1" ht="13.5" x14ac:dyDescent="0.15">
      <c r="A14" s="15"/>
      <c r="B14" s="15"/>
      <c r="D14" s="4" t="s">
        <v>230</v>
      </c>
      <c r="E14" s="4" t="s">
        <v>236</v>
      </c>
      <c r="F14" s="4"/>
      <c r="G14" s="4" t="s">
        <v>171</v>
      </c>
      <c r="H14" s="4" t="s">
        <v>172</v>
      </c>
      <c r="I14" s="4" t="s">
        <v>173</v>
      </c>
      <c r="J14" s="4" t="s">
        <v>163</v>
      </c>
      <c r="K14" s="4" t="s">
        <v>113</v>
      </c>
      <c r="L14" s="19" t="s">
        <v>114</v>
      </c>
      <c r="M14" s="19" t="s">
        <v>115</v>
      </c>
      <c r="N14" s="19" t="s">
        <v>8</v>
      </c>
      <c r="O14" s="19"/>
      <c r="P14" s="19" t="s">
        <v>8</v>
      </c>
      <c r="Q14" s="5" t="s">
        <v>9</v>
      </c>
      <c r="R14" s="5" t="s">
        <v>129</v>
      </c>
      <c r="S14" s="19" t="s">
        <v>116</v>
      </c>
      <c r="T14" s="19" t="s">
        <v>73</v>
      </c>
      <c r="U14" s="19" t="s">
        <v>8</v>
      </c>
      <c r="V14" s="19"/>
      <c r="W14" s="19" t="s">
        <v>72</v>
      </c>
      <c r="X14" s="19" t="s">
        <v>8</v>
      </c>
      <c r="Y14" s="19" t="s">
        <v>69</v>
      </c>
      <c r="Z14" s="19" t="s">
        <v>9</v>
      </c>
      <c r="AA14" s="19" t="s">
        <v>9</v>
      </c>
      <c r="AB14" s="19" t="s">
        <v>8</v>
      </c>
      <c r="AC14" s="19" t="s">
        <v>8</v>
      </c>
      <c r="AD14" s="19" t="s">
        <v>8</v>
      </c>
      <c r="AE14" s="19" t="s">
        <v>8</v>
      </c>
      <c r="AF14" s="19"/>
      <c r="AG14" s="19"/>
      <c r="AH14" s="19" t="s">
        <v>8</v>
      </c>
      <c r="AI14" s="19" t="s">
        <v>39</v>
      </c>
      <c r="AJ14" s="19"/>
      <c r="AK14" s="19"/>
      <c r="AL14" s="19"/>
      <c r="AM14" s="19" t="s">
        <v>8</v>
      </c>
      <c r="AN14" s="20">
        <v>121</v>
      </c>
      <c r="AO14" s="19" t="s">
        <v>117</v>
      </c>
      <c r="AP14" s="19" t="s">
        <v>164</v>
      </c>
      <c r="AQ14" s="19" t="s">
        <v>80</v>
      </c>
      <c r="AR14" s="19" t="s">
        <v>118</v>
      </c>
      <c r="AS14" s="19" t="s">
        <v>164</v>
      </c>
      <c r="AT14" s="19" t="s">
        <v>119</v>
      </c>
    </row>
    <row r="15" spans="1:46" s="12" customFormat="1" ht="13.5" x14ac:dyDescent="0.15">
      <c r="A15" s="15"/>
      <c r="B15" s="15"/>
      <c r="AN15" s="18"/>
    </row>
    <row r="16" spans="1:46" s="12" customFormat="1" ht="13.5" x14ac:dyDescent="0.15">
      <c r="A16" s="15"/>
      <c r="B16" s="15"/>
      <c r="D16" s="16" t="s">
        <v>238</v>
      </c>
      <c r="AN16" s="18"/>
    </row>
    <row r="17" spans="1:51" s="12" customFormat="1" ht="13.5" x14ac:dyDescent="0.15">
      <c r="A17" s="15"/>
      <c r="B17" s="15"/>
      <c r="D17" s="17" t="s">
        <v>175</v>
      </c>
      <c r="AN17" s="18"/>
    </row>
    <row r="18" spans="1:51" s="12" customFormat="1" ht="13.5" x14ac:dyDescent="0.15">
      <c r="A18" s="15"/>
      <c r="B18" s="15"/>
      <c r="D18" s="1" t="s">
        <v>12</v>
      </c>
      <c r="E18" s="1" t="s">
        <v>144</v>
      </c>
      <c r="F18" s="1" t="s">
        <v>145</v>
      </c>
      <c r="G18" s="1" t="s">
        <v>146</v>
      </c>
      <c r="H18" s="1" t="s">
        <v>147</v>
      </c>
      <c r="I18" s="1" t="s">
        <v>148</v>
      </c>
      <c r="J18" s="1" t="s">
        <v>149</v>
      </c>
      <c r="K18" s="1" t="s">
        <v>150</v>
      </c>
      <c r="L18" s="1" t="s">
        <v>151</v>
      </c>
      <c r="M18" s="1" t="s">
        <v>0</v>
      </c>
      <c r="N18" s="1" t="s">
        <v>1</v>
      </c>
      <c r="O18" s="1" t="s">
        <v>2</v>
      </c>
      <c r="P18" s="1" t="s">
        <v>3</v>
      </c>
      <c r="Q18" s="1" t="s">
        <v>4</v>
      </c>
      <c r="R18" s="1" t="s">
        <v>5</v>
      </c>
      <c r="S18" s="1" t="s">
        <v>6</v>
      </c>
      <c r="T18" s="1" t="s">
        <v>7</v>
      </c>
      <c r="AN18" s="18"/>
    </row>
    <row r="19" spans="1:51" s="12" customFormat="1" ht="13.5" x14ac:dyDescent="0.15">
      <c r="A19" s="15"/>
      <c r="B19" s="15"/>
      <c r="D19" s="4" t="str">
        <f>E13</f>
        <v>PJ12000078</v>
      </c>
      <c r="E19" s="4" t="s">
        <v>73</v>
      </c>
      <c r="F19" s="4"/>
      <c r="G19" s="4" t="str">
        <f>I13</f>
        <v>2013/03/01</v>
      </c>
      <c r="H19" s="4" t="str">
        <f>J13</f>
        <v>2013/05/31</v>
      </c>
      <c r="I19" s="4" t="s">
        <v>176</v>
      </c>
      <c r="J19" s="4" t="s">
        <v>116</v>
      </c>
      <c r="K19" s="4" t="s">
        <v>8</v>
      </c>
      <c r="L19" s="4"/>
      <c r="M19" s="4" t="s">
        <v>8</v>
      </c>
      <c r="N19" s="4" t="s">
        <v>80</v>
      </c>
      <c r="O19" s="4" t="s">
        <v>118</v>
      </c>
      <c r="P19" s="19" t="s">
        <v>177</v>
      </c>
      <c r="Q19" s="4" t="s">
        <v>80</v>
      </c>
      <c r="R19" s="4" t="s">
        <v>118</v>
      </c>
      <c r="S19" s="19" t="s">
        <v>177</v>
      </c>
      <c r="T19" s="4" t="s">
        <v>9</v>
      </c>
      <c r="AN19" s="18"/>
    </row>
    <row r="20" spans="1:51" s="12" customFormat="1" ht="13.5" x14ac:dyDescent="0.15">
      <c r="A20" s="15"/>
      <c r="B20" s="15"/>
      <c r="D20" s="4" t="str">
        <f>E14</f>
        <v>PJ12000079</v>
      </c>
      <c r="E20" s="4" t="s">
        <v>73</v>
      </c>
      <c r="F20" s="4"/>
      <c r="G20" s="4" t="str">
        <f>I14</f>
        <v>2013/06/01</v>
      </c>
      <c r="H20" s="4" t="str">
        <f>J14</f>
        <v>2013/08/31</v>
      </c>
      <c r="I20" s="4" t="s">
        <v>176</v>
      </c>
      <c r="J20" s="4" t="s">
        <v>116</v>
      </c>
      <c r="K20" s="4" t="s">
        <v>8</v>
      </c>
      <c r="L20" s="4"/>
      <c r="M20" s="4" t="s">
        <v>8</v>
      </c>
      <c r="N20" s="4" t="s">
        <v>80</v>
      </c>
      <c r="O20" s="4" t="s">
        <v>118</v>
      </c>
      <c r="P20" s="19" t="s">
        <v>177</v>
      </c>
      <c r="Q20" s="4" t="s">
        <v>80</v>
      </c>
      <c r="R20" s="4" t="s">
        <v>118</v>
      </c>
      <c r="S20" s="19" t="s">
        <v>177</v>
      </c>
      <c r="T20" s="4" t="s">
        <v>9</v>
      </c>
      <c r="AN20" s="18"/>
    </row>
    <row r="21" spans="1:51" s="12" customFormat="1" ht="13.5" x14ac:dyDescent="0.15">
      <c r="A21" s="15"/>
      <c r="B21" s="15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1"/>
      <c r="R21" s="21"/>
      <c r="S21" s="22"/>
      <c r="T21" s="21"/>
      <c r="AN21" s="18"/>
    </row>
    <row r="22" spans="1:51" s="12" customFormat="1" ht="13.5" x14ac:dyDescent="0.15">
      <c r="A22" s="15"/>
      <c r="B22" s="15"/>
      <c r="D22" s="16" t="s">
        <v>235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1"/>
      <c r="R22" s="21"/>
      <c r="S22" s="22"/>
      <c r="T22" s="21"/>
      <c r="AN22" s="18"/>
    </row>
    <row r="23" spans="1:51" s="12" customFormat="1" ht="13.5" x14ac:dyDescent="0.15">
      <c r="A23" s="15"/>
      <c r="B23" s="15"/>
      <c r="D23" s="17" t="s">
        <v>179</v>
      </c>
      <c r="AN23" s="18"/>
    </row>
    <row r="24" spans="1:51" s="12" customFormat="1" ht="13.5" x14ac:dyDescent="0.15">
      <c r="A24" s="15"/>
      <c r="B24" s="15"/>
      <c r="D24" s="1" t="s">
        <v>180</v>
      </c>
      <c r="E24" s="1" t="s">
        <v>120</v>
      </c>
      <c r="F24" s="1" t="s">
        <v>121</v>
      </c>
      <c r="G24" s="1" t="s">
        <v>12</v>
      </c>
      <c r="H24" s="1" t="s">
        <v>122</v>
      </c>
      <c r="I24" s="1" t="s">
        <v>123</v>
      </c>
      <c r="J24" s="1" t="s">
        <v>0</v>
      </c>
      <c r="K24" s="1" t="s">
        <v>1</v>
      </c>
      <c r="L24" s="1" t="s">
        <v>2</v>
      </c>
      <c r="M24" s="1" t="s">
        <v>3</v>
      </c>
      <c r="N24" s="1" t="s">
        <v>4</v>
      </c>
      <c r="O24" s="1" t="s">
        <v>5</v>
      </c>
      <c r="P24" s="1" t="s">
        <v>6</v>
      </c>
      <c r="Q24" s="1" t="s">
        <v>7</v>
      </c>
      <c r="AN24" s="18"/>
    </row>
    <row r="25" spans="1:51" s="12" customFormat="1" ht="13.5" x14ac:dyDescent="0.15">
      <c r="A25" s="15"/>
      <c r="B25" s="15"/>
      <c r="D25" s="19">
        <v>864</v>
      </c>
      <c r="E25" s="19" t="s">
        <v>124</v>
      </c>
      <c r="F25" s="19" t="s">
        <v>125</v>
      </c>
      <c r="G25" s="19" t="s">
        <v>233</v>
      </c>
      <c r="H25" s="19"/>
      <c r="I25" s="19" t="s">
        <v>9</v>
      </c>
      <c r="J25" s="19" t="s">
        <v>8</v>
      </c>
      <c r="K25" s="19" t="s">
        <v>80</v>
      </c>
      <c r="L25" s="19" t="s">
        <v>126</v>
      </c>
      <c r="M25" s="19" t="s">
        <v>177</v>
      </c>
      <c r="N25" s="19" t="s">
        <v>80</v>
      </c>
      <c r="O25" s="19" t="s">
        <v>126</v>
      </c>
      <c r="P25" s="19" t="s">
        <v>177</v>
      </c>
      <c r="Q25" s="19" t="s">
        <v>9</v>
      </c>
      <c r="AN25" s="18"/>
    </row>
    <row r="26" spans="1:51" s="12" customFormat="1" ht="13.5" x14ac:dyDescent="0.15">
      <c r="A26" s="15"/>
      <c r="B26" s="15"/>
      <c r="D26" s="2" t="s">
        <v>234</v>
      </c>
      <c r="E26" s="2" t="s">
        <v>124</v>
      </c>
      <c r="F26" s="2" t="s">
        <v>125</v>
      </c>
      <c r="G26" s="2" t="s">
        <v>236</v>
      </c>
      <c r="H26" s="2"/>
      <c r="I26" s="2" t="s">
        <v>9</v>
      </c>
      <c r="J26" s="2" t="s">
        <v>8</v>
      </c>
      <c r="K26" s="2" t="s">
        <v>80</v>
      </c>
      <c r="L26" s="2" t="s">
        <v>126</v>
      </c>
      <c r="M26" s="2" t="s">
        <v>177</v>
      </c>
      <c r="N26" s="2" t="s">
        <v>80</v>
      </c>
      <c r="O26" s="2" t="s">
        <v>126</v>
      </c>
      <c r="P26" s="2" t="s">
        <v>177</v>
      </c>
      <c r="Q26" s="2" t="s">
        <v>9</v>
      </c>
      <c r="AN26" s="18"/>
    </row>
    <row r="27" spans="1:51" s="12" customFormat="1" ht="13.5" x14ac:dyDescent="0.15">
      <c r="A27" s="15"/>
      <c r="B27" s="15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AN27" s="18"/>
    </row>
    <row r="28" spans="1:51" s="12" customFormat="1" ht="13.5" x14ac:dyDescent="0.15">
      <c r="A28" s="15"/>
      <c r="B28" s="15"/>
      <c r="D28" s="16" t="s">
        <v>239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AN28" s="18"/>
    </row>
    <row r="29" spans="1:51" s="12" customFormat="1" ht="13.5" x14ac:dyDescent="0.15">
      <c r="A29" s="15"/>
      <c r="B29" s="15"/>
      <c r="D29" s="23" t="s">
        <v>152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 spans="1:51" s="12" customFormat="1" ht="13.5" x14ac:dyDescent="0.15">
      <c r="A30" s="15"/>
      <c r="B30" s="25" t="s">
        <v>186</v>
      </c>
      <c r="C30" s="15" t="s">
        <v>187</v>
      </c>
      <c r="D30" s="6" t="s">
        <v>12</v>
      </c>
      <c r="E30" s="6" t="s">
        <v>13</v>
      </c>
      <c r="F30" s="6" t="s">
        <v>11</v>
      </c>
      <c r="G30" s="6" t="s">
        <v>130</v>
      </c>
      <c r="H30" s="6" t="s">
        <v>131</v>
      </c>
      <c r="I30" s="6" t="s">
        <v>132</v>
      </c>
      <c r="J30" s="6" t="s">
        <v>133</v>
      </c>
      <c r="K30" s="6" t="s">
        <v>14</v>
      </c>
      <c r="L30" s="6" t="s">
        <v>15</v>
      </c>
      <c r="M30" s="6" t="s">
        <v>16</v>
      </c>
      <c r="N30" s="6" t="s">
        <v>17</v>
      </c>
      <c r="O30" s="6" t="s">
        <v>18</v>
      </c>
      <c r="P30" s="6" t="s">
        <v>19</v>
      </c>
      <c r="Q30" s="6" t="s">
        <v>20</v>
      </c>
      <c r="R30" s="6" t="s">
        <v>21</v>
      </c>
      <c r="S30" s="6" t="s">
        <v>22</v>
      </c>
      <c r="T30" s="6" t="s">
        <v>23</v>
      </c>
      <c r="U30" s="6" t="s">
        <v>24</v>
      </c>
      <c r="V30" s="6" t="s">
        <v>25</v>
      </c>
      <c r="W30" s="6" t="s">
        <v>26</v>
      </c>
      <c r="X30" s="6" t="s">
        <v>27</v>
      </c>
      <c r="Y30" s="6" t="s">
        <v>28</v>
      </c>
      <c r="Z30" s="6" t="s">
        <v>29</v>
      </c>
      <c r="AA30" s="6" t="s">
        <v>30</v>
      </c>
      <c r="AB30" s="6" t="s">
        <v>31</v>
      </c>
      <c r="AC30" s="6" t="s">
        <v>32</v>
      </c>
      <c r="AD30" s="6" t="s">
        <v>33</v>
      </c>
      <c r="AE30" s="6" t="s">
        <v>34</v>
      </c>
      <c r="AF30" s="6" t="s">
        <v>35</v>
      </c>
      <c r="AG30" s="6" t="s">
        <v>36</v>
      </c>
      <c r="AH30" s="6" t="s">
        <v>37</v>
      </c>
      <c r="AI30" s="6" t="s">
        <v>38</v>
      </c>
      <c r="AJ30" s="6" t="s">
        <v>134</v>
      </c>
      <c r="AK30" s="6" t="s">
        <v>135</v>
      </c>
      <c r="AL30" s="6" t="s">
        <v>136</v>
      </c>
      <c r="AM30" s="6" t="s">
        <v>137</v>
      </c>
      <c r="AN30" s="6" t="s">
        <v>138</v>
      </c>
      <c r="AO30" s="6" t="s">
        <v>139</v>
      </c>
      <c r="AP30" s="6" t="s">
        <v>140</v>
      </c>
      <c r="AQ30" s="6" t="s">
        <v>141</v>
      </c>
      <c r="AR30" s="6" t="s">
        <v>0</v>
      </c>
      <c r="AS30" s="6" t="s">
        <v>1</v>
      </c>
      <c r="AT30" s="6" t="s">
        <v>2</v>
      </c>
      <c r="AU30" s="6" t="s">
        <v>3</v>
      </c>
      <c r="AV30" s="6" t="s">
        <v>4</v>
      </c>
      <c r="AW30" s="6" t="s">
        <v>5</v>
      </c>
      <c r="AX30" s="6" t="s">
        <v>6</v>
      </c>
      <c r="AY30" s="6" t="s">
        <v>7</v>
      </c>
    </row>
    <row r="31" spans="1:51" s="12" customFormat="1" ht="13.5" x14ac:dyDescent="0.15">
      <c r="A31" s="15" t="s">
        <v>188</v>
      </c>
      <c r="B31" s="26">
        <v>2</v>
      </c>
      <c r="C31" s="27">
        <f>E31</f>
        <v>41337</v>
      </c>
      <c r="D31" s="28" t="s">
        <v>233</v>
      </c>
      <c r="E31" s="29">
        <v>41337</v>
      </c>
      <c r="F31" s="28" t="s">
        <v>230</v>
      </c>
      <c r="G31" s="28" t="str">
        <f t="shared" ref="G31:G46" si="0">$I$13</f>
        <v>2013/03/01</v>
      </c>
      <c r="H31" s="28" t="str">
        <f t="shared" ref="H31:H36" si="1">$J$13</f>
        <v>2013/05/31</v>
      </c>
      <c r="I31" s="29">
        <f>G31+3</f>
        <v>41337</v>
      </c>
      <c r="J31" s="28"/>
      <c r="K31" s="29">
        <f>H31+1</f>
        <v>41426</v>
      </c>
      <c r="L31" s="28">
        <f>R31/N31</f>
        <v>930</v>
      </c>
      <c r="M31" s="30">
        <f t="shared" ref="M31:M37" si="2">K31-H31</f>
        <v>1</v>
      </c>
      <c r="N31" s="31">
        <f t="shared" ref="N31:N37" si="3">T31/S31</f>
        <v>0.5</v>
      </c>
      <c r="O31" s="30">
        <f t="shared" ref="O31:O37" si="4">T31/U31</f>
        <v>1</v>
      </c>
      <c r="P31" s="31">
        <f>T31/R31</f>
        <v>1.6129032258064516E-2</v>
      </c>
      <c r="Q31" s="31">
        <f>S31/R31</f>
        <v>3.2258064516129031E-2</v>
      </c>
      <c r="R31" s="32">
        <f t="shared" ref="R31:R46" si="5">SUM($B$31:$B$44)*7.5</f>
        <v>465</v>
      </c>
      <c r="S31" s="32">
        <f>7.5*B31</f>
        <v>15</v>
      </c>
      <c r="T31" s="32">
        <f t="shared" ref="T31:T37" si="6">S31-(M31*7.5)</f>
        <v>7.5</v>
      </c>
      <c r="U31" s="32">
        <v>7.5</v>
      </c>
      <c r="V31" s="31">
        <f>U31+W31</f>
        <v>465</v>
      </c>
      <c r="W31" s="31">
        <f>(R31-T31)/O31</f>
        <v>457.5</v>
      </c>
      <c r="X31" s="31">
        <f>R31-V31</f>
        <v>0</v>
      </c>
      <c r="Y31" s="31">
        <f>T31-S31</f>
        <v>-7.5</v>
      </c>
      <c r="Z31" s="31">
        <f>U31-S31</f>
        <v>-7.5</v>
      </c>
      <c r="AA31" s="31">
        <f t="shared" ref="AA31:AI46" si="7">R31*$AA$1</f>
        <v>2731410</v>
      </c>
      <c r="AB31" s="31">
        <f t="shared" si="7"/>
        <v>88110</v>
      </c>
      <c r="AC31" s="31">
        <f t="shared" si="7"/>
        <v>44055</v>
      </c>
      <c r="AD31" s="31">
        <f t="shared" si="7"/>
        <v>44055</v>
      </c>
      <c r="AE31" s="31">
        <f t="shared" si="7"/>
        <v>2731410</v>
      </c>
      <c r="AF31" s="31">
        <f t="shared" si="7"/>
        <v>2687355</v>
      </c>
      <c r="AG31" s="31">
        <f t="shared" si="7"/>
        <v>0</v>
      </c>
      <c r="AH31" s="31">
        <f t="shared" si="7"/>
        <v>-44055</v>
      </c>
      <c r="AI31" s="31">
        <f t="shared" si="7"/>
        <v>-44055</v>
      </c>
      <c r="AJ31" s="31">
        <f t="shared" ref="AJ31:AM46" si="8">AD31-1</f>
        <v>44054</v>
      </c>
      <c r="AK31" s="31">
        <f t="shared" si="8"/>
        <v>2731409</v>
      </c>
      <c r="AL31" s="31">
        <f t="shared" si="8"/>
        <v>2687354</v>
      </c>
      <c r="AM31" s="31">
        <f t="shared" si="8"/>
        <v>-1</v>
      </c>
      <c r="AN31" s="31">
        <f>AI31-1</f>
        <v>-44056</v>
      </c>
      <c r="AO31" s="28" t="s">
        <v>8</v>
      </c>
      <c r="AP31" s="28" t="s">
        <v>190</v>
      </c>
      <c r="AQ31" s="28" t="s">
        <v>190</v>
      </c>
      <c r="AR31" s="28" t="s">
        <v>8</v>
      </c>
      <c r="AS31" s="28" t="s">
        <v>10</v>
      </c>
      <c r="AT31" s="28" t="s">
        <v>142</v>
      </c>
      <c r="AU31" s="33" t="s">
        <v>143</v>
      </c>
      <c r="AV31" s="28" t="s">
        <v>10</v>
      </c>
      <c r="AW31" s="28" t="s">
        <v>142</v>
      </c>
      <c r="AX31" s="33" t="s">
        <v>143</v>
      </c>
      <c r="AY31" s="28" t="s">
        <v>9</v>
      </c>
    </row>
    <row r="32" spans="1:51" s="12" customFormat="1" ht="13.5" x14ac:dyDescent="0.15">
      <c r="A32" s="15" t="s">
        <v>188</v>
      </c>
      <c r="B32" s="26">
        <v>5</v>
      </c>
      <c r="C32" s="27">
        <f t="shared" ref="C32:C44" si="9">E32</f>
        <v>41344</v>
      </c>
      <c r="D32" s="34" t="s">
        <v>233</v>
      </c>
      <c r="E32" s="35">
        <f t="shared" ref="E32:E75" si="10">E31+7</f>
        <v>41344</v>
      </c>
      <c r="F32" s="34" t="s">
        <v>230</v>
      </c>
      <c r="G32" s="34" t="str">
        <f t="shared" si="0"/>
        <v>2013/03/01</v>
      </c>
      <c r="H32" s="34" t="str">
        <f t="shared" si="1"/>
        <v>2013/05/31</v>
      </c>
      <c r="I32" s="35">
        <f t="shared" ref="I32:I46" si="11">G32+3</f>
        <v>41337</v>
      </c>
      <c r="J32" s="34"/>
      <c r="K32" s="35">
        <f>H32+2</f>
        <v>41427</v>
      </c>
      <c r="L32" s="34">
        <f>R32/N32</f>
        <v>651</v>
      </c>
      <c r="M32" s="36">
        <f t="shared" si="2"/>
        <v>2</v>
      </c>
      <c r="N32" s="37">
        <f t="shared" si="3"/>
        <v>0.7142857142857143</v>
      </c>
      <c r="O32" s="36">
        <f t="shared" si="4"/>
        <v>0.83333333333333337</v>
      </c>
      <c r="P32" s="37">
        <f>T32/R32</f>
        <v>8.0645161290322578E-2</v>
      </c>
      <c r="Q32" s="37">
        <f>S32/R32</f>
        <v>0.11290322580645161</v>
      </c>
      <c r="R32" s="38">
        <f t="shared" si="5"/>
        <v>465</v>
      </c>
      <c r="S32" s="38">
        <f t="shared" ref="S32:S44" si="12">7.5*B32+S31</f>
        <v>52.5</v>
      </c>
      <c r="T32" s="38">
        <f t="shared" si="6"/>
        <v>37.5</v>
      </c>
      <c r="U32" s="38">
        <f t="shared" ref="U32:U37" si="13">T32+7.5</f>
        <v>45</v>
      </c>
      <c r="V32" s="37">
        <f>U32+W32</f>
        <v>558</v>
      </c>
      <c r="W32" s="37">
        <f>(R32-T32)/O32</f>
        <v>513</v>
      </c>
      <c r="X32" s="37">
        <f>R32-V32</f>
        <v>-93</v>
      </c>
      <c r="Y32" s="37">
        <f>T32-S32</f>
        <v>-15</v>
      </c>
      <c r="Z32" s="37">
        <f>U32-S32</f>
        <v>-7.5</v>
      </c>
      <c r="AA32" s="37">
        <f t="shared" si="7"/>
        <v>2731410</v>
      </c>
      <c r="AB32" s="37">
        <f t="shared" si="7"/>
        <v>308385</v>
      </c>
      <c r="AC32" s="37">
        <f t="shared" si="7"/>
        <v>220275</v>
      </c>
      <c r="AD32" s="37">
        <f t="shared" si="7"/>
        <v>264330</v>
      </c>
      <c r="AE32" s="37">
        <f t="shared" si="7"/>
        <v>3277692</v>
      </c>
      <c r="AF32" s="37">
        <f t="shared" si="7"/>
        <v>3013362</v>
      </c>
      <c r="AG32" s="37">
        <f t="shared" si="7"/>
        <v>-546282</v>
      </c>
      <c r="AH32" s="37">
        <f t="shared" si="7"/>
        <v>-88110</v>
      </c>
      <c r="AI32" s="37">
        <f t="shared" si="7"/>
        <v>-44055</v>
      </c>
      <c r="AJ32" s="37">
        <f t="shared" si="8"/>
        <v>264329</v>
      </c>
      <c r="AK32" s="37">
        <f t="shared" si="8"/>
        <v>3277691</v>
      </c>
      <c r="AL32" s="37">
        <f t="shared" si="8"/>
        <v>3013361</v>
      </c>
      <c r="AM32" s="37">
        <f t="shared" si="8"/>
        <v>-546283</v>
      </c>
      <c r="AN32" s="37">
        <f>AI32-1</f>
        <v>-44056</v>
      </c>
      <c r="AO32" s="34" t="s">
        <v>8</v>
      </c>
      <c r="AP32" s="34" t="s">
        <v>190</v>
      </c>
      <c r="AQ32" s="34" t="s">
        <v>190</v>
      </c>
      <c r="AR32" s="34" t="s">
        <v>8</v>
      </c>
      <c r="AS32" s="34" t="s">
        <v>10</v>
      </c>
      <c r="AT32" s="34" t="s">
        <v>142</v>
      </c>
      <c r="AU32" s="39" t="s">
        <v>143</v>
      </c>
      <c r="AV32" s="34" t="s">
        <v>10</v>
      </c>
      <c r="AW32" s="34" t="s">
        <v>142</v>
      </c>
      <c r="AX32" s="39" t="s">
        <v>143</v>
      </c>
      <c r="AY32" s="34" t="s">
        <v>9</v>
      </c>
    </row>
    <row r="33" spans="1:51" s="12" customFormat="1" ht="13.5" x14ac:dyDescent="0.15">
      <c r="A33" s="15" t="s">
        <v>188</v>
      </c>
      <c r="B33" s="26">
        <v>5</v>
      </c>
      <c r="C33" s="27">
        <f t="shared" si="9"/>
        <v>41351</v>
      </c>
      <c r="D33" s="34" t="s">
        <v>233</v>
      </c>
      <c r="E33" s="35">
        <f t="shared" si="10"/>
        <v>41351</v>
      </c>
      <c r="F33" s="34" t="s">
        <v>230</v>
      </c>
      <c r="G33" s="34" t="str">
        <f t="shared" si="0"/>
        <v>2013/03/01</v>
      </c>
      <c r="H33" s="34" t="str">
        <f t="shared" si="1"/>
        <v>2013/05/31</v>
      </c>
      <c r="I33" s="35">
        <f t="shared" si="11"/>
        <v>41337</v>
      </c>
      <c r="J33" s="34"/>
      <c r="K33" s="35">
        <f>H33+3</f>
        <v>41428</v>
      </c>
      <c r="L33" s="34">
        <f>R33/N33</f>
        <v>620</v>
      </c>
      <c r="M33" s="36">
        <f t="shared" si="2"/>
        <v>3</v>
      </c>
      <c r="N33" s="37">
        <f t="shared" si="3"/>
        <v>0.75</v>
      </c>
      <c r="O33" s="36">
        <f t="shared" si="4"/>
        <v>0.9</v>
      </c>
      <c r="P33" s="37">
        <f>T33/R33</f>
        <v>0.14516129032258066</v>
      </c>
      <c r="Q33" s="37">
        <f>S33/R33</f>
        <v>0.19354838709677419</v>
      </c>
      <c r="R33" s="38">
        <f t="shared" si="5"/>
        <v>465</v>
      </c>
      <c r="S33" s="38">
        <f t="shared" si="12"/>
        <v>90</v>
      </c>
      <c r="T33" s="38">
        <f t="shared" si="6"/>
        <v>67.5</v>
      </c>
      <c r="U33" s="38">
        <f t="shared" si="13"/>
        <v>75</v>
      </c>
      <c r="V33" s="37">
        <f>U33+W33</f>
        <v>516.66666666666663</v>
      </c>
      <c r="W33" s="37">
        <f>(R33-T33)/O33</f>
        <v>441.66666666666663</v>
      </c>
      <c r="X33" s="37">
        <f>R33-V33</f>
        <v>-51.666666666666629</v>
      </c>
      <c r="Y33" s="37">
        <f>T33-S33</f>
        <v>-22.5</v>
      </c>
      <c r="Z33" s="37">
        <f>U33-S33</f>
        <v>-15</v>
      </c>
      <c r="AA33" s="37">
        <f t="shared" si="7"/>
        <v>2731410</v>
      </c>
      <c r="AB33" s="37">
        <f t="shared" si="7"/>
        <v>528660</v>
      </c>
      <c r="AC33" s="37">
        <f t="shared" si="7"/>
        <v>396495</v>
      </c>
      <c r="AD33" s="37">
        <f t="shared" si="7"/>
        <v>440550</v>
      </c>
      <c r="AE33" s="37">
        <f t="shared" si="7"/>
        <v>3034900</v>
      </c>
      <c r="AF33" s="37">
        <f t="shared" si="7"/>
        <v>2594350</v>
      </c>
      <c r="AG33" s="37">
        <f t="shared" si="7"/>
        <v>-303489.99999999977</v>
      </c>
      <c r="AH33" s="37">
        <f t="shared" si="7"/>
        <v>-132165</v>
      </c>
      <c r="AI33" s="37">
        <f t="shared" si="7"/>
        <v>-88110</v>
      </c>
      <c r="AJ33" s="37">
        <f t="shared" si="8"/>
        <v>440549</v>
      </c>
      <c r="AK33" s="37">
        <f t="shared" si="8"/>
        <v>3034899</v>
      </c>
      <c r="AL33" s="37">
        <f t="shared" si="8"/>
        <v>2594349</v>
      </c>
      <c r="AM33" s="37">
        <f t="shared" si="8"/>
        <v>-303490.99999999977</v>
      </c>
      <c r="AN33" s="37">
        <f>AI33-1</f>
        <v>-88111</v>
      </c>
      <c r="AO33" s="34" t="s">
        <v>8</v>
      </c>
      <c r="AP33" s="34" t="s">
        <v>190</v>
      </c>
      <c r="AQ33" s="34" t="s">
        <v>190</v>
      </c>
      <c r="AR33" s="34" t="s">
        <v>8</v>
      </c>
      <c r="AS33" s="34" t="s">
        <v>10</v>
      </c>
      <c r="AT33" s="34" t="s">
        <v>142</v>
      </c>
      <c r="AU33" s="39" t="s">
        <v>143</v>
      </c>
      <c r="AV33" s="34" t="s">
        <v>10</v>
      </c>
      <c r="AW33" s="34" t="s">
        <v>142</v>
      </c>
      <c r="AX33" s="39" t="s">
        <v>143</v>
      </c>
      <c r="AY33" s="34" t="s">
        <v>9</v>
      </c>
    </row>
    <row r="34" spans="1:51" s="12" customFormat="1" ht="13.5" x14ac:dyDescent="0.15">
      <c r="A34" s="15" t="s">
        <v>188</v>
      </c>
      <c r="B34" s="26">
        <v>4</v>
      </c>
      <c r="C34" s="27">
        <f t="shared" si="9"/>
        <v>41358</v>
      </c>
      <c r="D34" s="34" t="s">
        <v>233</v>
      </c>
      <c r="E34" s="35">
        <f t="shared" si="10"/>
        <v>41358</v>
      </c>
      <c r="F34" s="34" t="s">
        <v>230</v>
      </c>
      <c r="G34" s="34" t="str">
        <f t="shared" si="0"/>
        <v>2013/03/01</v>
      </c>
      <c r="H34" s="34" t="str">
        <f t="shared" si="1"/>
        <v>2013/05/31</v>
      </c>
      <c r="I34" s="35">
        <f t="shared" si="11"/>
        <v>41337</v>
      </c>
      <c r="J34" s="34"/>
      <c r="K34" s="35">
        <f>H34+4</f>
        <v>41429</v>
      </c>
      <c r="L34" s="34">
        <f>R34/N34</f>
        <v>620</v>
      </c>
      <c r="M34" s="36">
        <f t="shared" si="2"/>
        <v>4</v>
      </c>
      <c r="N34" s="37">
        <f t="shared" si="3"/>
        <v>0.75</v>
      </c>
      <c r="O34" s="36">
        <f t="shared" si="4"/>
        <v>0.92307692307692313</v>
      </c>
      <c r="P34" s="37">
        <f>T34/R34</f>
        <v>0.19354838709677419</v>
      </c>
      <c r="Q34" s="37">
        <f>S34/R34</f>
        <v>0.25806451612903225</v>
      </c>
      <c r="R34" s="38">
        <f t="shared" si="5"/>
        <v>465</v>
      </c>
      <c r="S34" s="38">
        <f t="shared" si="12"/>
        <v>120</v>
      </c>
      <c r="T34" s="38">
        <f t="shared" si="6"/>
        <v>90</v>
      </c>
      <c r="U34" s="38">
        <f t="shared" si="13"/>
        <v>97.5</v>
      </c>
      <c r="V34" s="37">
        <f>U34+W34</f>
        <v>503.75</v>
      </c>
      <c r="W34" s="37">
        <f>(R34-T34)/O34</f>
        <v>406.25</v>
      </c>
      <c r="X34" s="37">
        <f>R34-V34</f>
        <v>-38.75</v>
      </c>
      <c r="Y34" s="37">
        <f>T34-S34</f>
        <v>-30</v>
      </c>
      <c r="Z34" s="37">
        <f>U34-S34</f>
        <v>-22.5</v>
      </c>
      <c r="AA34" s="37">
        <f t="shared" si="7"/>
        <v>2731410</v>
      </c>
      <c r="AB34" s="37">
        <f t="shared" si="7"/>
        <v>704880</v>
      </c>
      <c r="AC34" s="37">
        <f t="shared" si="7"/>
        <v>528660</v>
      </c>
      <c r="AD34" s="37">
        <f t="shared" si="7"/>
        <v>572715</v>
      </c>
      <c r="AE34" s="37">
        <f t="shared" si="7"/>
        <v>2959027.5</v>
      </c>
      <c r="AF34" s="37">
        <f t="shared" si="7"/>
        <v>2386312.5</v>
      </c>
      <c r="AG34" s="37">
        <f t="shared" si="7"/>
        <v>-227617.5</v>
      </c>
      <c r="AH34" s="37">
        <f t="shared" si="7"/>
        <v>-176220</v>
      </c>
      <c r="AI34" s="37">
        <f t="shared" si="7"/>
        <v>-132165</v>
      </c>
      <c r="AJ34" s="37">
        <f t="shared" si="8"/>
        <v>572714</v>
      </c>
      <c r="AK34" s="37">
        <f t="shared" si="8"/>
        <v>2959026.5</v>
      </c>
      <c r="AL34" s="37">
        <f t="shared" si="8"/>
        <v>2386311.5</v>
      </c>
      <c r="AM34" s="37">
        <f t="shared" si="8"/>
        <v>-227618.5</v>
      </c>
      <c r="AN34" s="37">
        <f>AI34-1</f>
        <v>-132166</v>
      </c>
      <c r="AO34" s="34" t="s">
        <v>8</v>
      </c>
      <c r="AP34" s="34" t="s">
        <v>191</v>
      </c>
      <c r="AQ34" s="34" t="s">
        <v>191</v>
      </c>
      <c r="AR34" s="34" t="s">
        <v>8</v>
      </c>
      <c r="AS34" s="34" t="s">
        <v>10</v>
      </c>
      <c r="AT34" s="34" t="s">
        <v>142</v>
      </c>
      <c r="AU34" s="39" t="s">
        <v>143</v>
      </c>
      <c r="AV34" s="34" t="s">
        <v>10</v>
      </c>
      <c r="AW34" s="34" t="s">
        <v>142</v>
      </c>
      <c r="AX34" s="39" t="s">
        <v>143</v>
      </c>
      <c r="AY34" s="34" t="s">
        <v>9</v>
      </c>
    </row>
    <row r="35" spans="1:51" s="12" customFormat="1" ht="13.5" x14ac:dyDescent="0.15">
      <c r="A35" s="15" t="s">
        <v>188</v>
      </c>
      <c r="B35" s="26">
        <v>5</v>
      </c>
      <c r="C35" s="27">
        <f t="shared" si="9"/>
        <v>41365</v>
      </c>
      <c r="D35" s="34" t="s">
        <v>233</v>
      </c>
      <c r="E35" s="35">
        <f t="shared" si="10"/>
        <v>41365</v>
      </c>
      <c r="F35" s="34" t="s">
        <v>230</v>
      </c>
      <c r="G35" s="34" t="str">
        <f t="shared" si="0"/>
        <v>2013/03/01</v>
      </c>
      <c r="H35" s="34" t="str">
        <f t="shared" si="1"/>
        <v>2013/05/31</v>
      </c>
      <c r="I35" s="35">
        <f t="shared" si="11"/>
        <v>41337</v>
      </c>
      <c r="J35" s="34"/>
      <c r="K35" s="35">
        <f>H35+5</f>
        <v>41430</v>
      </c>
      <c r="L35" s="34">
        <f t="shared" ref="L35:L44" si="14">R35/N35</f>
        <v>610.3125</v>
      </c>
      <c r="M35" s="36">
        <f t="shared" si="2"/>
        <v>5</v>
      </c>
      <c r="N35" s="37">
        <f t="shared" si="3"/>
        <v>0.76190476190476186</v>
      </c>
      <c r="O35" s="36">
        <f t="shared" si="4"/>
        <v>0.94117647058823528</v>
      </c>
      <c r="P35" s="37">
        <f t="shared" ref="P35:P44" si="15">T35/R35</f>
        <v>0.25806451612903225</v>
      </c>
      <c r="Q35" s="37">
        <f t="shared" ref="Q35:Q44" si="16">S35/R35</f>
        <v>0.33870967741935482</v>
      </c>
      <c r="R35" s="38">
        <f t="shared" si="5"/>
        <v>465</v>
      </c>
      <c r="S35" s="38">
        <f t="shared" si="12"/>
        <v>157.5</v>
      </c>
      <c r="T35" s="38">
        <f t="shared" si="6"/>
        <v>120</v>
      </c>
      <c r="U35" s="38">
        <f t="shared" si="13"/>
        <v>127.5</v>
      </c>
      <c r="V35" s="37">
        <f t="shared" ref="V35:V44" si="17">U35+W35</f>
        <v>494.0625</v>
      </c>
      <c r="W35" s="37">
        <f t="shared" ref="W35:W44" si="18">(R35-T35)/O35</f>
        <v>366.5625</v>
      </c>
      <c r="X35" s="37">
        <f t="shared" ref="X35:X44" si="19">R35-V35</f>
        <v>-29.0625</v>
      </c>
      <c r="Y35" s="37">
        <f t="shared" ref="Y35:Y44" si="20">T35-S35</f>
        <v>-37.5</v>
      </c>
      <c r="Z35" s="37">
        <f t="shared" ref="Z35:Z44" si="21">U35-S35</f>
        <v>-30</v>
      </c>
      <c r="AA35" s="37">
        <f t="shared" si="7"/>
        <v>2731410</v>
      </c>
      <c r="AB35" s="37">
        <f t="shared" si="7"/>
        <v>925155</v>
      </c>
      <c r="AC35" s="37">
        <f t="shared" si="7"/>
        <v>704880</v>
      </c>
      <c r="AD35" s="37">
        <f t="shared" si="7"/>
        <v>748935</v>
      </c>
      <c r="AE35" s="37">
        <f t="shared" si="7"/>
        <v>2902123.125</v>
      </c>
      <c r="AF35" s="37">
        <f t="shared" si="7"/>
        <v>2153188.125</v>
      </c>
      <c r="AG35" s="37">
        <f t="shared" si="7"/>
        <v>-170713.125</v>
      </c>
      <c r="AH35" s="37">
        <f t="shared" si="7"/>
        <v>-220275</v>
      </c>
      <c r="AI35" s="37">
        <f t="shared" si="7"/>
        <v>-176220</v>
      </c>
      <c r="AJ35" s="37">
        <f t="shared" si="8"/>
        <v>748934</v>
      </c>
      <c r="AK35" s="37">
        <f t="shared" si="8"/>
        <v>2902122.125</v>
      </c>
      <c r="AL35" s="37">
        <f t="shared" si="8"/>
        <v>2153187.125</v>
      </c>
      <c r="AM35" s="37">
        <f t="shared" si="8"/>
        <v>-170714.125</v>
      </c>
      <c r="AN35" s="37">
        <f t="shared" ref="AN35:AN44" si="22">AI35-1</f>
        <v>-176221</v>
      </c>
      <c r="AO35" s="34" t="s">
        <v>8</v>
      </c>
      <c r="AP35" s="34" t="s">
        <v>191</v>
      </c>
      <c r="AQ35" s="34" t="s">
        <v>191</v>
      </c>
      <c r="AR35" s="34" t="s">
        <v>8</v>
      </c>
      <c r="AS35" s="34" t="s">
        <v>10</v>
      </c>
      <c r="AT35" s="34" t="s">
        <v>142</v>
      </c>
      <c r="AU35" s="39" t="s">
        <v>143</v>
      </c>
      <c r="AV35" s="34" t="s">
        <v>10</v>
      </c>
      <c r="AW35" s="34" t="s">
        <v>142</v>
      </c>
      <c r="AX35" s="39" t="s">
        <v>143</v>
      </c>
      <c r="AY35" s="34" t="s">
        <v>9</v>
      </c>
    </row>
    <row r="36" spans="1:51" s="12" customFormat="1" ht="13.5" x14ac:dyDescent="0.15">
      <c r="A36" s="15" t="s">
        <v>188</v>
      </c>
      <c r="B36" s="26">
        <v>5</v>
      </c>
      <c r="C36" s="27">
        <f t="shared" si="9"/>
        <v>41372</v>
      </c>
      <c r="D36" s="34" t="s">
        <v>233</v>
      </c>
      <c r="E36" s="35">
        <f t="shared" si="10"/>
        <v>41372</v>
      </c>
      <c r="F36" s="34" t="s">
        <v>230</v>
      </c>
      <c r="G36" s="34" t="str">
        <f t="shared" si="0"/>
        <v>2013/03/01</v>
      </c>
      <c r="H36" s="34" t="str">
        <f t="shared" si="1"/>
        <v>2013/05/31</v>
      </c>
      <c r="I36" s="35">
        <f t="shared" si="11"/>
        <v>41337</v>
      </c>
      <c r="J36" s="34"/>
      <c r="K36" s="35">
        <f>H36+3</f>
        <v>41428</v>
      </c>
      <c r="L36" s="34">
        <f t="shared" si="14"/>
        <v>525.6521739130435</v>
      </c>
      <c r="M36" s="36">
        <f t="shared" si="2"/>
        <v>3</v>
      </c>
      <c r="N36" s="37">
        <f t="shared" si="3"/>
        <v>0.88461538461538458</v>
      </c>
      <c r="O36" s="36">
        <f t="shared" si="4"/>
        <v>0.95833333333333337</v>
      </c>
      <c r="P36" s="37">
        <f t="shared" si="15"/>
        <v>0.37096774193548387</v>
      </c>
      <c r="Q36" s="37">
        <f t="shared" si="16"/>
        <v>0.41935483870967744</v>
      </c>
      <c r="R36" s="38">
        <f t="shared" si="5"/>
        <v>465</v>
      </c>
      <c r="S36" s="38">
        <f t="shared" si="12"/>
        <v>195</v>
      </c>
      <c r="T36" s="38">
        <f t="shared" si="6"/>
        <v>172.5</v>
      </c>
      <c r="U36" s="38">
        <f t="shared" si="13"/>
        <v>180</v>
      </c>
      <c r="V36" s="37">
        <f t="shared" si="17"/>
        <v>485.21739130434781</v>
      </c>
      <c r="W36" s="37">
        <f t="shared" si="18"/>
        <v>305.21739130434781</v>
      </c>
      <c r="X36" s="37">
        <f t="shared" si="19"/>
        <v>-20.217391304347814</v>
      </c>
      <c r="Y36" s="37">
        <f t="shared" si="20"/>
        <v>-22.5</v>
      </c>
      <c r="Z36" s="37">
        <f t="shared" si="21"/>
        <v>-15</v>
      </c>
      <c r="AA36" s="37">
        <f t="shared" si="7"/>
        <v>2731410</v>
      </c>
      <c r="AB36" s="37">
        <f t="shared" si="7"/>
        <v>1145430</v>
      </c>
      <c r="AC36" s="37">
        <f t="shared" si="7"/>
        <v>1013265</v>
      </c>
      <c r="AD36" s="37">
        <f t="shared" si="7"/>
        <v>1057320</v>
      </c>
      <c r="AE36" s="37">
        <f t="shared" si="7"/>
        <v>2850166.9565217393</v>
      </c>
      <c r="AF36" s="37">
        <f t="shared" si="7"/>
        <v>1792846.956521739</v>
      </c>
      <c r="AG36" s="37">
        <f t="shared" si="7"/>
        <v>-118756.95652173906</v>
      </c>
      <c r="AH36" s="37">
        <f t="shared" si="7"/>
        <v>-132165</v>
      </c>
      <c r="AI36" s="37">
        <f t="shared" si="7"/>
        <v>-88110</v>
      </c>
      <c r="AJ36" s="37">
        <f t="shared" si="8"/>
        <v>1057319</v>
      </c>
      <c r="AK36" s="37">
        <f t="shared" si="8"/>
        <v>2850165.9565217393</v>
      </c>
      <c r="AL36" s="37">
        <f t="shared" si="8"/>
        <v>1792845.956521739</v>
      </c>
      <c r="AM36" s="37">
        <f t="shared" si="8"/>
        <v>-118757.95652173906</v>
      </c>
      <c r="AN36" s="37">
        <f t="shared" si="22"/>
        <v>-88111</v>
      </c>
      <c r="AO36" s="34" t="s">
        <v>8</v>
      </c>
      <c r="AP36" s="34" t="s">
        <v>191</v>
      </c>
      <c r="AQ36" s="34" t="s">
        <v>191</v>
      </c>
      <c r="AR36" s="34" t="s">
        <v>8</v>
      </c>
      <c r="AS36" s="34" t="s">
        <v>10</v>
      </c>
      <c r="AT36" s="34" t="s">
        <v>142</v>
      </c>
      <c r="AU36" s="39" t="s">
        <v>143</v>
      </c>
      <c r="AV36" s="34" t="s">
        <v>10</v>
      </c>
      <c r="AW36" s="34" t="s">
        <v>142</v>
      </c>
      <c r="AX36" s="39" t="s">
        <v>143</v>
      </c>
      <c r="AY36" s="34" t="s">
        <v>9</v>
      </c>
    </row>
    <row r="37" spans="1:51" s="12" customFormat="1" ht="13.5" x14ac:dyDescent="0.15">
      <c r="A37" s="15" t="s">
        <v>188</v>
      </c>
      <c r="B37" s="26">
        <v>5</v>
      </c>
      <c r="C37" s="27">
        <f t="shared" si="9"/>
        <v>41379</v>
      </c>
      <c r="D37" s="34" t="s">
        <v>233</v>
      </c>
      <c r="E37" s="35">
        <f t="shared" si="10"/>
        <v>41379</v>
      </c>
      <c r="F37" s="34" t="s">
        <v>230</v>
      </c>
      <c r="G37" s="34" t="str">
        <f t="shared" si="0"/>
        <v>2013/03/01</v>
      </c>
      <c r="H37" s="34" t="str">
        <f>$J$14</f>
        <v>2013/08/31</v>
      </c>
      <c r="I37" s="35">
        <f t="shared" si="11"/>
        <v>41337</v>
      </c>
      <c r="J37" s="34"/>
      <c r="K37" s="35">
        <f t="shared" ref="K37:K46" si="23">H37+4</f>
        <v>41521</v>
      </c>
      <c r="L37" s="34">
        <f t="shared" si="14"/>
        <v>533.88888888888891</v>
      </c>
      <c r="M37" s="36">
        <f t="shared" si="2"/>
        <v>4</v>
      </c>
      <c r="N37" s="37">
        <f t="shared" si="3"/>
        <v>0.87096774193548387</v>
      </c>
      <c r="O37" s="36">
        <f t="shared" si="4"/>
        <v>0.9642857142857143</v>
      </c>
      <c r="P37" s="37">
        <f t="shared" si="15"/>
        <v>0.43548387096774194</v>
      </c>
      <c r="Q37" s="37">
        <f t="shared" si="16"/>
        <v>0.5</v>
      </c>
      <c r="R37" s="38">
        <f t="shared" si="5"/>
        <v>465</v>
      </c>
      <c r="S37" s="38">
        <f t="shared" si="12"/>
        <v>232.5</v>
      </c>
      <c r="T37" s="38">
        <f t="shared" si="6"/>
        <v>202.5</v>
      </c>
      <c r="U37" s="38">
        <f t="shared" si="13"/>
        <v>210</v>
      </c>
      <c r="V37" s="37">
        <f t="shared" si="17"/>
        <v>482.22222222222223</v>
      </c>
      <c r="W37" s="37">
        <f t="shared" si="18"/>
        <v>272.22222222222223</v>
      </c>
      <c r="X37" s="37">
        <f t="shared" si="19"/>
        <v>-17.222222222222229</v>
      </c>
      <c r="Y37" s="37">
        <f t="shared" si="20"/>
        <v>-30</v>
      </c>
      <c r="Z37" s="37">
        <f t="shared" si="21"/>
        <v>-22.5</v>
      </c>
      <c r="AA37" s="37">
        <f t="shared" si="7"/>
        <v>2731410</v>
      </c>
      <c r="AB37" s="37">
        <f t="shared" si="7"/>
        <v>1365705</v>
      </c>
      <c r="AC37" s="37">
        <f t="shared" si="7"/>
        <v>1189485</v>
      </c>
      <c r="AD37" s="37">
        <f t="shared" si="7"/>
        <v>1233540</v>
      </c>
      <c r="AE37" s="37">
        <f t="shared" si="7"/>
        <v>2832573.3333333335</v>
      </c>
      <c r="AF37" s="37">
        <f t="shared" si="7"/>
        <v>1599033.3333333333</v>
      </c>
      <c r="AG37" s="37">
        <f t="shared" si="7"/>
        <v>-101163.33333333337</v>
      </c>
      <c r="AH37" s="37">
        <f t="shared" si="7"/>
        <v>-176220</v>
      </c>
      <c r="AI37" s="37">
        <f t="shared" si="7"/>
        <v>-132165</v>
      </c>
      <c r="AJ37" s="37">
        <f t="shared" si="8"/>
        <v>1233539</v>
      </c>
      <c r="AK37" s="37">
        <f t="shared" si="8"/>
        <v>2832572.3333333335</v>
      </c>
      <c r="AL37" s="37">
        <f t="shared" si="8"/>
        <v>1599032.3333333333</v>
      </c>
      <c r="AM37" s="37">
        <f t="shared" si="8"/>
        <v>-101164.33333333337</v>
      </c>
      <c r="AN37" s="37">
        <f t="shared" si="22"/>
        <v>-132166</v>
      </c>
      <c r="AO37" s="34" t="s">
        <v>8</v>
      </c>
      <c r="AP37" s="34" t="s">
        <v>191</v>
      </c>
      <c r="AQ37" s="34" t="s">
        <v>191</v>
      </c>
      <c r="AR37" s="34" t="s">
        <v>8</v>
      </c>
      <c r="AS37" s="34" t="s">
        <v>10</v>
      </c>
      <c r="AT37" s="34" t="s">
        <v>142</v>
      </c>
      <c r="AU37" s="39" t="s">
        <v>143</v>
      </c>
      <c r="AV37" s="34" t="s">
        <v>10</v>
      </c>
      <c r="AW37" s="34" t="s">
        <v>142</v>
      </c>
      <c r="AX37" s="39" t="s">
        <v>143</v>
      </c>
      <c r="AY37" s="34" t="s">
        <v>9</v>
      </c>
    </row>
    <row r="38" spans="1:51" s="12" customFormat="1" ht="13.5" x14ac:dyDescent="0.15">
      <c r="A38" s="15" t="s">
        <v>188</v>
      </c>
      <c r="B38" s="26">
        <v>5</v>
      </c>
      <c r="C38" s="27">
        <f t="shared" si="9"/>
        <v>41386</v>
      </c>
      <c r="D38" s="40" t="s">
        <v>233</v>
      </c>
      <c r="E38" s="41">
        <f t="shared" si="10"/>
        <v>41386</v>
      </c>
      <c r="F38" s="40" t="s">
        <v>230</v>
      </c>
      <c r="G38" s="40" t="str">
        <f t="shared" si="0"/>
        <v>2013/03/01</v>
      </c>
      <c r="H38" s="40" t="str">
        <f t="shared" ref="H38:H46" si="24">$J$13</f>
        <v>2013/05/31</v>
      </c>
      <c r="I38" s="41">
        <f t="shared" si="11"/>
        <v>41337</v>
      </c>
      <c r="J38" s="40"/>
      <c r="K38" s="41">
        <f t="shared" si="23"/>
        <v>41429</v>
      </c>
      <c r="L38" s="40">
        <f t="shared" si="14"/>
        <v>533.88888888888891</v>
      </c>
      <c r="M38" s="42">
        <f t="shared" ref="M38:O44" si="25">M37</f>
        <v>4</v>
      </c>
      <c r="N38" s="43">
        <f t="shared" si="25"/>
        <v>0.87096774193548387</v>
      </c>
      <c r="O38" s="43">
        <f t="shared" si="25"/>
        <v>0.9642857142857143</v>
      </c>
      <c r="P38" s="43">
        <f t="shared" si="15"/>
        <v>0.50572320499479706</v>
      </c>
      <c r="Q38" s="43">
        <f t="shared" si="16"/>
        <v>0.58064516129032262</v>
      </c>
      <c r="R38" s="44">
        <f t="shared" si="5"/>
        <v>465</v>
      </c>
      <c r="S38" s="44">
        <f t="shared" si="12"/>
        <v>270</v>
      </c>
      <c r="T38" s="40">
        <f t="shared" ref="T38:T43" si="26">S38*N38</f>
        <v>235.16129032258064</v>
      </c>
      <c r="U38" s="44">
        <f t="shared" ref="U38:U46" si="27">((T38-T37)/O38)+U37</f>
        <v>243.87096774193549</v>
      </c>
      <c r="V38" s="43">
        <f t="shared" si="17"/>
        <v>482.22222222222223</v>
      </c>
      <c r="W38" s="43">
        <f t="shared" si="18"/>
        <v>238.35125448028674</v>
      </c>
      <c r="X38" s="43">
        <f t="shared" si="19"/>
        <v>-17.222222222222229</v>
      </c>
      <c r="Y38" s="43">
        <f t="shared" si="20"/>
        <v>-34.838709677419359</v>
      </c>
      <c r="Z38" s="43">
        <f t="shared" si="21"/>
        <v>-26.129032258064512</v>
      </c>
      <c r="AA38" s="43">
        <f t="shared" si="7"/>
        <v>2731410</v>
      </c>
      <c r="AB38" s="43">
        <f t="shared" si="7"/>
        <v>1585980</v>
      </c>
      <c r="AC38" s="43">
        <f t="shared" si="7"/>
        <v>1381337.4193548388</v>
      </c>
      <c r="AD38" s="43">
        <f t="shared" si="7"/>
        <v>1432498.064516129</v>
      </c>
      <c r="AE38" s="43">
        <f t="shared" si="7"/>
        <v>2832573.3333333335</v>
      </c>
      <c r="AF38" s="43">
        <f t="shared" si="7"/>
        <v>1400075.2688172043</v>
      </c>
      <c r="AG38" s="43">
        <f t="shared" si="7"/>
        <v>-101163.33333333337</v>
      </c>
      <c r="AH38" s="43">
        <f t="shared" si="7"/>
        <v>-204642.58064516133</v>
      </c>
      <c r="AI38" s="43">
        <f t="shared" si="7"/>
        <v>-153481.93548387094</v>
      </c>
      <c r="AJ38" s="43">
        <f t="shared" si="8"/>
        <v>1432497.064516129</v>
      </c>
      <c r="AK38" s="43">
        <f t="shared" si="8"/>
        <v>2832572.3333333335</v>
      </c>
      <c r="AL38" s="43">
        <f t="shared" si="8"/>
        <v>1400074.2688172043</v>
      </c>
      <c r="AM38" s="43">
        <f t="shared" si="8"/>
        <v>-101164.33333333337</v>
      </c>
      <c r="AN38" s="43">
        <f t="shared" si="22"/>
        <v>-153482.93548387094</v>
      </c>
      <c r="AO38" s="40" t="s">
        <v>191</v>
      </c>
      <c r="AP38" s="40" t="s">
        <v>191</v>
      </c>
      <c r="AQ38" s="40" t="s">
        <v>191</v>
      </c>
      <c r="AR38" s="40" t="s">
        <v>8</v>
      </c>
      <c r="AS38" s="40" t="s">
        <v>10</v>
      </c>
      <c r="AT38" s="40" t="s">
        <v>142</v>
      </c>
      <c r="AU38" s="45" t="s">
        <v>143</v>
      </c>
      <c r="AV38" s="40" t="s">
        <v>10</v>
      </c>
      <c r="AW38" s="40" t="s">
        <v>142</v>
      </c>
      <c r="AX38" s="45" t="s">
        <v>143</v>
      </c>
      <c r="AY38" s="40" t="s">
        <v>9</v>
      </c>
    </row>
    <row r="39" spans="1:51" s="12" customFormat="1" ht="13.5" x14ac:dyDescent="0.15">
      <c r="A39" s="15" t="s">
        <v>188</v>
      </c>
      <c r="B39" s="26">
        <v>4</v>
      </c>
      <c r="C39" s="27">
        <f t="shared" si="9"/>
        <v>41393</v>
      </c>
      <c r="D39" s="40" t="s">
        <v>233</v>
      </c>
      <c r="E39" s="41">
        <f t="shared" si="10"/>
        <v>41393</v>
      </c>
      <c r="F39" s="40" t="s">
        <v>230</v>
      </c>
      <c r="G39" s="40" t="str">
        <f t="shared" si="0"/>
        <v>2013/03/01</v>
      </c>
      <c r="H39" s="40" t="str">
        <f t="shared" si="24"/>
        <v>2013/05/31</v>
      </c>
      <c r="I39" s="41">
        <f t="shared" si="11"/>
        <v>41337</v>
      </c>
      <c r="J39" s="40"/>
      <c r="K39" s="41">
        <f t="shared" si="23"/>
        <v>41429</v>
      </c>
      <c r="L39" s="40">
        <f t="shared" si="14"/>
        <v>533.88888888888891</v>
      </c>
      <c r="M39" s="42">
        <f t="shared" si="25"/>
        <v>4</v>
      </c>
      <c r="N39" s="43">
        <f t="shared" si="25"/>
        <v>0.87096774193548387</v>
      </c>
      <c r="O39" s="43">
        <f t="shared" si="25"/>
        <v>0.9642857142857143</v>
      </c>
      <c r="P39" s="43">
        <f t="shared" si="15"/>
        <v>0.5619146722164412</v>
      </c>
      <c r="Q39" s="43">
        <f t="shared" si="16"/>
        <v>0.64516129032258063</v>
      </c>
      <c r="R39" s="44">
        <f t="shared" si="5"/>
        <v>465</v>
      </c>
      <c r="S39" s="44">
        <f t="shared" si="12"/>
        <v>300</v>
      </c>
      <c r="T39" s="40">
        <f t="shared" si="26"/>
        <v>261.29032258064518</v>
      </c>
      <c r="U39" s="44">
        <f t="shared" si="27"/>
        <v>270.9677419354839</v>
      </c>
      <c r="V39" s="43">
        <f t="shared" si="17"/>
        <v>482.22222222222223</v>
      </c>
      <c r="W39" s="43">
        <f t="shared" si="18"/>
        <v>211.25448028673833</v>
      </c>
      <c r="X39" s="43">
        <f t="shared" si="19"/>
        <v>-17.222222222222229</v>
      </c>
      <c r="Y39" s="43">
        <f t="shared" si="20"/>
        <v>-38.709677419354819</v>
      </c>
      <c r="Z39" s="43">
        <f t="shared" si="21"/>
        <v>-29.0322580645161</v>
      </c>
      <c r="AA39" s="43">
        <f t="shared" si="7"/>
        <v>2731410</v>
      </c>
      <c r="AB39" s="43">
        <f t="shared" si="7"/>
        <v>1762200</v>
      </c>
      <c r="AC39" s="43">
        <f t="shared" si="7"/>
        <v>1534819.3548387098</v>
      </c>
      <c r="AD39" s="43">
        <f t="shared" si="7"/>
        <v>1591664.5161290325</v>
      </c>
      <c r="AE39" s="43">
        <f t="shared" si="7"/>
        <v>2832573.3333333335</v>
      </c>
      <c r="AF39" s="43">
        <f t="shared" si="7"/>
        <v>1240908.817204301</v>
      </c>
      <c r="AG39" s="43">
        <f t="shared" si="7"/>
        <v>-101163.33333333337</v>
      </c>
      <c r="AH39" s="43">
        <f t="shared" si="7"/>
        <v>-227380.64516129022</v>
      </c>
      <c r="AI39" s="43">
        <f t="shared" si="7"/>
        <v>-170535.48387096758</v>
      </c>
      <c r="AJ39" s="43">
        <f t="shared" si="8"/>
        <v>1591663.5161290325</v>
      </c>
      <c r="AK39" s="43">
        <f t="shared" si="8"/>
        <v>2832572.3333333335</v>
      </c>
      <c r="AL39" s="43">
        <f t="shared" si="8"/>
        <v>1240907.817204301</v>
      </c>
      <c r="AM39" s="43">
        <f t="shared" si="8"/>
        <v>-101164.33333333337</v>
      </c>
      <c r="AN39" s="43">
        <f t="shared" si="22"/>
        <v>-170536.48387096758</v>
      </c>
      <c r="AO39" s="40" t="s">
        <v>191</v>
      </c>
      <c r="AP39" s="40" t="s">
        <v>191</v>
      </c>
      <c r="AQ39" s="40" t="s">
        <v>191</v>
      </c>
      <c r="AR39" s="40" t="s">
        <v>8</v>
      </c>
      <c r="AS39" s="40" t="s">
        <v>10</v>
      </c>
      <c r="AT39" s="40" t="s">
        <v>142</v>
      </c>
      <c r="AU39" s="45" t="s">
        <v>143</v>
      </c>
      <c r="AV39" s="40" t="s">
        <v>10</v>
      </c>
      <c r="AW39" s="40" t="s">
        <v>142</v>
      </c>
      <c r="AX39" s="45" t="s">
        <v>143</v>
      </c>
      <c r="AY39" s="40" t="s">
        <v>9</v>
      </c>
    </row>
    <row r="40" spans="1:51" s="12" customFormat="1" ht="13.5" x14ac:dyDescent="0.15">
      <c r="A40" s="15" t="s">
        <v>188</v>
      </c>
      <c r="B40" s="26">
        <v>3</v>
      </c>
      <c r="C40" s="27">
        <f t="shared" si="9"/>
        <v>41400</v>
      </c>
      <c r="D40" s="40" t="s">
        <v>233</v>
      </c>
      <c r="E40" s="41">
        <f t="shared" si="10"/>
        <v>41400</v>
      </c>
      <c r="F40" s="40" t="s">
        <v>230</v>
      </c>
      <c r="G40" s="40" t="str">
        <f t="shared" si="0"/>
        <v>2013/03/01</v>
      </c>
      <c r="H40" s="40" t="str">
        <f t="shared" si="24"/>
        <v>2013/05/31</v>
      </c>
      <c r="I40" s="41">
        <f t="shared" si="11"/>
        <v>41337</v>
      </c>
      <c r="J40" s="40"/>
      <c r="K40" s="41">
        <f t="shared" si="23"/>
        <v>41429</v>
      </c>
      <c r="L40" s="40">
        <f t="shared" si="14"/>
        <v>533.88888888888891</v>
      </c>
      <c r="M40" s="42">
        <f t="shared" si="25"/>
        <v>4</v>
      </c>
      <c r="N40" s="43">
        <f t="shared" si="25"/>
        <v>0.87096774193548387</v>
      </c>
      <c r="O40" s="43">
        <f t="shared" si="25"/>
        <v>0.9642857142857143</v>
      </c>
      <c r="P40" s="43">
        <f t="shared" si="15"/>
        <v>0.60405827263267431</v>
      </c>
      <c r="Q40" s="43">
        <f t="shared" si="16"/>
        <v>0.69354838709677424</v>
      </c>
      <c r="R40" s="44">
        <f t="shared" si="5"/>
        <v>465</v>
      </c>
      <c r="S40" s="44">
        <f t="shared" si="12"/>
        <v>322.5</v>
      </c>
      <c r="T40" s="40">
        <f t="shared" si="26"/>
        <v>280.88709677419354</v>
      </c>
      <c r="U40" s="44">
        <f t="shared" si="27"/>
        <v>291.29032258064518</v>
      </c>
      <c r="V40" s="43">
        <f t="shared" si="17"/>
        <v>482.22222222222229</v>
      </c>
      <c r="W40" s="43">
        <f t="shared" si="18"/>
        <v>190.93189964157708</v>
      </c>
      <c r="X40" s="43">
        <f t="shared" si="19"/>
        <v>-17.222222222222285</v>
      </c>
      <c r="Y40" s="43">
        <f t="shared" si="20"/>
        <v>-41.612903225806463</v>
      </c>
      <c r="Z40" s="43">
        <f t="shared" si="21"/>
        <v>-31.209677419354819</v>
      </c>
      <c r="AA40" s="43">
        <f t="shared" si="7"/>
        <v>2731410</v>
      </c>
      <c r="AB40" s="43">
        <f t="shared" si="7"/>
        <v>1894365</v>
      </c>
      <c r="AC40" s="43">
        <f t="shared" si="7"/>
        <v>1649930.8064516129</v>
      </c>
      <c r="AD40" s="43">
        <f t="shared" si="7"/>
        <v>1711039.3548387098</v>
      </c>
      <c r="AE40" s="43">
        <f t="shared" si="7"/>
        <v>2832573.3333333335</v>
      </c>
      <c r="AF40" s="43">
        <f t="shared" si="7"/>
        <v>1121533.9784946237</v>
      </c>
      <c r="AG40" s="43">
        <f t="shared" si="7"/>
        <v>-101163.33333333371</v>
      </c>
      <c r="AH40" s="43">
        <f t="shared" si="7"/>
        <v>-244434.19354838715</v>
      </c>
      <c r="AI40" s="43">
        <f t="shared" si="7"/>
        <v>-183325.64516129022</v>
      </c>
      <c r="AJ40" s="43">
        <f t="shared" si="8"/>
        <v>1711038.3548387098</v>
      </c>
      <c r="AK40" s="43">
        <f t="shared" si="8"/>
        <v>2832572.3333333335</v>
      </c>
      <c r="AL40" s="43">
        <f t="shared" si="8"/>
        <v>1121532.9784946237</v>
      </c>
      <c r="AM40" s="43">
        <f t="shared" si="8"/>
        <v>-101164.33333333371</v>
      </c>
      <c r="AN40" s="43">
        <f t="shared" si="22"/>
        <v>-183326.64516129022</v>
      </c>
      <c r="AO40" s="40" t="s">
        <v>191</v>
      </c>
      <c r="AP40" s="40" t="s">
        <v>191</v>
      </c>
      <c r="AQ40" s="40" t="s">
        <v>191</v>
      </c>
      <c r="AR40" s="40" t="s">
        <v>8</v>
      </c>
      <c r="AS40" s="40" t="s">
        <v>10</v>
      </c>
      <c r="AT40" s="40" t="s">
        <v>142</v>
      </c>
      <c r="AU40" s="45" t="s">
        <v>143</v>
      </c>
      <c r="AV40" s="40" t="s">
        <v>10</v>
      </c>
      <c r="AW40" s="40" t="s">
        <v>142</v>
      </c>
      <c r="AX40" s="45" t="s">
        <v>143</v>
      </c>
      <c r="AY40" s="40" t="s">
        <v>9</v>
      </c>
    </row>
    <row r="41" spans="1:51" s="12" customFormat="1" ht="13.5" x14ac:dyDescent="0.15">
      <c r="A41" s="15" t="s">
        <v>188</v>
      </c>
      <c r="B41" s="26">
        <v>5</v>
      </c>
      <c r="C41" s="27">
        <f t="shared" si="9"/>
        <v>41407</v>
      </c>
      <c r="D41" s="40" t="s">
        <v>233</v>
      </c>
      <c r="E41" s="41">
        <f t="shared" si="10"/>
        <v>41407</v>
      </c>
      <c r="F41" s="40" t="s">
        <v>230</v>
      </c>
      <c r="G41" s="40" t="str">
        <f t="shared" si="0"/>
        <v>2013/03/01</v>
      </c>
      <c r="H41" s="40" t="str">
        <f t="shared" si="24"/>
        <v>2013/05/31</v>
      </c>
      <c r="I41" s="41">
        <f t="shared" si="11"/>
        <v>41337</v>
      </c>
      <c r="J41" s="40"/>
      <c r="K41" s="41">
        <f t="shared" si="23"/>
        <v>41429</v>
      </c>
      <c r="L41" s="40">
        <f t="shared" si="14"/>
        <v>533.88888888888891</v>
      </c>
      <c r="M41" s="42">
        <f t="shared" si="25"/>
        <v>4</v>
      </c>
      <c r="N41" s="43">
        <f t="shared" si="25"/>
        <v>0.87096774193548387</v>
      </c>
      <c r="O41" s="43">
        <f t="shared" si="25"/>
        <v>0.9642857142857143</v>
      </c>
      <c r="P41" s="43">
        <f t="shared" si="15"/>
        <v>0.67429760665972949</v>
      </c>
      <c r="Q41" s="43">
        <f t="shared" si="16"/>
        <v>0.77419354838709675</v>
      </c>
      <c r="R41" s="44">
        <f t="shared" si="5"/>
        <v>465</v>
      </c>
      <c r="S41" s="44">
        <f t="shared" si="12"/>
        <v>360</v>
      </c>
      <c r="T41" s="40">
        <f t="shared" si="26"/>
        <v>313.54838709677421</v>
      </c>
      <c r="U41" s="44">
        <f t="shared" si="27"/>
        <v>325.16129032258067</v>
      </c>
      <c r="V41" s="43">
        <f t="shared" si="17"/>
        <v>482.22222222222223</v>
      </c>
      <c r="W41" s="43">
        <f t="shared" si="18"/>
        <v>157.06093189964156</v>
      </c>
      <c r="X41" s="43">
        <f t="shared" si="19"/>
        <v>-17.222222222222229</v>
      </c>
      <c r="Y41" s="43">
        <f t="shared" si="20"/>
        <v>-46.451612903225794</v>
      </c>
      <c r="Z41" s="43">
        <f t="shared" si="21"/>
        <v>-34.838709677419331</v>
      </c>
      <c r="AA41" s="43">
        <f t="shared" si="7"/>
        <v>2731410</v>
      </c>
      <c r="AB41" s="43">
        <f t="shared" si="7"/>
        <v>2114640</v>
      </c>
      <c r="AC41" s="43">
        <f t="shared" si="7"/>
        <v>1841783.2258064516</v>
      </c>
      <c r="AD41" s="43">
        <f t="shared" si="7"/>
        <v>1909997.4193548388</v>
      </c>
      <c r="AE41" s="43">
        <f t="shared" si="7"/>
        <v>2832573.3333333335</v>
      </c>
      <c r="AF41" s="43">
        <f t="shared" si="7"/>
        <v>922575.91397849447</v>
      </c>
      <c r="AG41" s="43">
        <f t="shared" si="7"/>
        <v>-101163.33333333337</v>
      </c>
      <c r="AH41" s="43">
        <f t="shared" si="7"/>
        <v>-272856.77419354831</v>
      </c>
      <c r="AI41" s="43">
        <f t="shared" si="7"/>
        <v>-204642.58064516116</v>
      </c>
      <c r="AJ41" s="43">
        <f t="shared" si="8"/>
        <v>1909996.4193548388</v>
      </c>
      <c r="AK41" s="43">
        <f t="shared" si="8"/>
        <v>2832572.3333333335</v>
      </c>
      <c r="AL41" s="43">
        <f t="shared" si="8"/>
        <v>922574.91397849447</v>
      </c>
      <c r="AM41" s="43">
        <f t="shared" si="8"/>
        <v>-101164.33333333337</v>
      </c>
      <c r="AN41" s="43">
        <f t="shared" si="22"/>
        <v>-204643.58064516116</v>
      </c>
      <c r="AO41" s="40" t="s">
        <v>192</v>
      </c>
      <c r="AP41" s="40" t="s">
        <v>192</v>
      </c>
      <c r="AQ41" s="40" t="s">
        <v>192</v>
      </c>
      <c r="AR41" s="40" t="s">
        <v>8</v>
      </c>
      <c r="AS41" s="40" t="s">
        <v>10</v>
      </c>
      <c r="AT41" s="40" t="s">
        <v>142</v>
      </c>
      <c r="AU41" s="45" t="s">
        <v>143</v>
      </c>
      <c r="AV41" s="40" t="s">
        <v>10</v>
      </c>
      <c r="AW41" s="40" t="s">
        <v>142</v>
      </c>
      <c r="AX41" s="45" t="s">
        <v>143</v>
      </c>
      <c r="AY41" s="40" t="s">
        <v>9</v>
      </c>
    </row>
    <row r="42" spans="1:51" s="12" customFormat="1" ht="13.5" x14ac:dyDescent="0.15">
      <c r="A42" s="15" t="s">
        <v>188</v>
      </c>
      <c r="B42" s="26">
        <v>5</v>
      </c>
      <c r="C42" s="27">
        <f t="shared" si="9"/>
        <v>41414</v>
      </c>
      <c r="D42" s="40" t="s">
        <v>233</v>
      </c>
      <c r="E42" s="41">
        <f t="shared" si="10"/>
        <v>41414</v>
      </c>
      <c r="F42" s="40" t="s">
        <v>230</v>
      </c>
      <c r="G42" s="40" t="str">
        <f t="shared" si="0"/>
        <v>2013/03/01</v>
      </c>
      <c r="H42" s="40" t="str">
        <f t="shared" si="24"/>
        <v>2013/05/31</v>
      </c>
      <c r="I42" s="41">
        <f t="shared" si="11"/>
        <v>41337</v>
      </c>
      <c r="J42" s="40"/>
      <c r="K42" s="41">
        <f t="shared" si="23"/>
        <v>41429</v>
      </c>
      <c r="L42" s="40">
        <f t="shared" si="14"/>
        <v>533.88888888888891</v>
      </c>
      <c r="M42" s="42">
        <f t="shared" si="25"/>
        <v>4</v>
      </c>
      <c r="N42" s="43">
        <f t="shared" si="25"/>
        <v>0.87096774193548387</v>
      </c>
      <c r="O42" s="43">
        <f t="shared" si="25"/>
        <v>0.9642857142857143</v>
      </c>
      <c r="P42" s="43">
        <f t="shared" si="15"/>
        <v>0.74453694068678455</v>
      </c>
      <c r="Q42" s="43">
        <f t="shared" si="16"/>
        <v>0.85483870967741937</v>
      </c>
      <c r="R42" s="44">
        <f t="shared" si="5"/>
        <v>465</v>
      </c>
      <c r="S42" s="44">
        <f t="shared" si="12"/>
        <v>397.5</v>
      </c>
      <c r="T42" s="40">
        <f t="shared" si="26"/>
        <v>346.20967741935482</v>
      </c>
      <c r="U42" s="44">
        <f t="shared" si="27"/>
        <v>359.0322580645161</v>
      </c>
      <c r="V42" s="43">
        <f t="shared" si="17"/>
        <v>482.22222222222223</v>
      </c>
      <c r="W42" s="43">
        <f t="shared" si="18"/>
        <v>123.18996415770611</v>
      </c>
      <c r="X42" s="43">
        <f t="shared" si="19"/>
        <v>-17.222222222222229</v>
      </c>
      <c r="Y42" s="43">
        <f t="shared" si="20"/>
        <v>-51.290322580645181</v>
      </c>
      <c r="Z42" s="43">
        <f t="shared" si="21"/>
        <v>-38.4677419354839</v>
      </c>
      <c r="AA42" s="43">
        <f t="shared" si="7"/>
        <v>2731410</v>
      </c>
      <c r="AB42" s="43">
        <f t="shared" si="7"/>
        <v>2334915</v>
      </c>
      <c r="AC42" s="43">
        <f t="shared" si="7"/>
        <v>2033635.6451612902</v>
      </c>
      <c r="AD42" s="43">
        <f t="shared" si="7"/>
        <v>2108955.4838709678</v>
      </c>
      <c r="AE42" s="43">
        <f t="shared" si="7"/>
        <v>2832573.3333333335</v>
      </c>
      <c r="AF42" s="43">
        <f t="shared" si="7"/>
        <v>723617.84946236573</v>
      </c>
      <c r="AG42" s="43">
        <f t="shared" si="7"/>
        <v>-101163.33333333337</v>
      </c>
      <c r="AH42" s="43">
        <f t="shared" si="7"/>
        <v>-301279.35483870981</v>
      </c>
      <c r="AI42" s="43">
        <f t="shared" si="7"/>
        <v>-225959.51612903242</v>
      </c>
      <c r="AJ42" s="43">
        <f t="shared" si="8"/>
        <v>2108954.4838709678</v>
      </c>
      <c r="AK42" s="43">
        <f t="shared" si="8"/>
        <v>2832572.3333333335</v>
      </c>
      <c r="AL42" s="43">
        <f t="shared" si="8"/>
        <v>723616.84946236573</v>
      </c>
      <c r="AM42" s="43">
        <f t="shared" si="8"/>
        <v>-101164.33333333337</v>
      </c>
      <c r="AN42" s="43">
        <f t="shared" si="22"/>
        <v>-225960.51612903242</v>
      </c>
      <c r="AO42" s="40" t="s">
        <v>192</v>
      </c>
      <c r="AP42" s="40" t="s">
        <v>192</v>
      </c>
      <c r="AQ42" s="40" t="s">
        <v>192</v>
      </c>
      <c r="AR42" s="40" t="s">
        <v>8</v>
      </c>
      <c r="AS42" s="40" t="s">
        <v>10</v>
      </c>
      <c r="AT42" s="40" t="s">
        <v>142</v>
      </c>
      <c r="AU42" s="45" t="s">
        <v>143</v>
      </c>
      <c r="AV42" s="40" t="s">
        <v>10</v>
      </c>
      <c r="AW42" s="40" t="s">
        <v>142</v>
      </c>
      <c r="AX42" s="45" t="s">
        <v>143</v>
      </c>
      <c r="AY42" s="40" t="s">
        <v>9</v>
      </c>
    </row>
    <row r="43" spans="1:51" s="12" customFormat="1" ht="13.5" x14ac:dyDescent="0.15">
      <c r="A43" s="15" t="s">
        <v>188</v>
      </c>
      <c r="B43" s="26">
        <v>5</v>
      </c>
      <c r="C43" s="27">
        <f>E43</f>
        <v>41421</v>
      </c>
      <c r="D43" s="40" t="s">
        <v>233</v>
      </c>
      <c r="E43" s="41">
        <f t="shared" si="10"/>
        <v>41421</v>
      </c>
      <c r="F43" s="40" t="s">
        <v>230</v>
      </c>
      <c r="G43" s="40" t="str">
        <f t="shared" si="0"/>
        <v>2013/03/01</v>
      </c>
      <c r="H43" s="40" t="str">
        <f t="shared" si="24"/>
        <v>2013/05/31</v>
      </c>
      <c r="I43" s="41">
        <f t="shared" si="11"/>
        <v>41337</v>
      </c>
      <c r="J43" s="40"/>
      <c r="K43" s="41">
        <f t="shared" si="23"/>
        <v>41429</v>
      </c>
      <c r="L43" s="40">
        <f>R43/N43</f>
        <v>533.88888888888891</v>
      </c>
      <c r="M43" s="42">
        <f t="shared" si="25"/>
        <v>4</v>
      </c>
      <c r="N43" s="43">
        <f t="shared" si="25"/>
        <v>0.87096774193548387</v>
      </c>
      <c r="O43" s="43">
        <f t="shared" si="25"/>
        <v>0.9642857142857143</v>
      </c>
      <c r="P43" s="43">
        <f>T43/R43</f>
        <v>0.81477627471383973</v>
      </c>
      <c r="Q43" s="43">
        <f>S43/R43</f>
        <v>0.93548387096774188</v>
      </c>
      <c r="R43" s="44">
        <f t="shared" si="5"/>
        <v>465</v>
      </c>
      <c r="S43" s="44">
        <f t="shared" si="12"/>
        <v>435</v>
      </c>
      <c r="T43" s="40">
        <f t="shared" si="26"/>
        <v>378.87096774193549</v>
      </c>
      <c r="U43" s="44">
        <f t="shared" si="27"/>
        <v>392.90322580645159</v>
      </c>
      <c r="V43" s="43">
        <f>U43+W43</f>
        <v>482.22222222222217</v>
      </c>
      <c r="W43" s="43">
        <f>(R43-T43)/O43</f>
        <v>89.318996415770599</v>
      </c>
      <c r="X43" s="43">
        <f>R43-V43</f>
        <v>-17.222222222222172</v>
      </c>
      <c r="Y43" s="43">
        <f>T43-S43</f>
        <v>-56.129032258064512</v>
      </c>
      <c r="Z43" s="43">
        <f>U43-S43</f>
        <v>-42.096774193548413</v>
      </c>
      <c r="AA43" s="43">
        <f t="shared" si="7"/>
        <v>2731410</v>
      </c>
      <c r="AB43" s="43">
        <f t="shared" si="7"/>
        <v>2555190</v>
      </c>
      <c r="AC43" s="43">
        <f t="shared" si="7"/>
        <v>2225488.064516129</v>
      </c>
      <c r="AD43" s="43">
        <f t="shared" si="7"/>
        <v>2307913.5483870967</v>
      </c>
      <c r="AE43" s="43">
        <f t="shared" si="7"/>
        <v>2832573.333333333</v>
      </c>
      <c r="AF43" s="43">
        <f t="shared" si="7"/>
        <v>524659.78494623653</v>
      </c>
      <c r="AG43" s="43">
        <f t="shared" si="7"/>
        <v>-101163.33333333304</v>
      </c>
      <c r="AH43" s="43">
        <f t="shared" si="7"/>
        <v>-329701.93548387097</v>
      </c>
      <c r="AI43" s="43">
        <f t="shared" si="7"/>
        <v>-247276.45161290339</v>
      </c>
      <c r="AJ43" s="43">
        <f>AD43-1</f>
        <v>2307912.5483870967</v>
      </c>
      <c r="AK43" s="43">
        <f>AE43-1</f>
        <v>2832572.333333333</v>
      </c>
      <c r="AL43" s="43">
        <f>AF43-1</f>
        <v>524658.78494623653</v>
      </c>
      <c r="AM43" s="43">
        <f>AG43-1</f>
        <v>-101164.33333333304</v>
      </c>
      <c r="AN43" s="43">
        <f>AI43-1</f>
        <v>-247277.45161290339</v>
      </c>
      <c r="AO43" s="40" t="s">
        <v>191</v>
      </c>
      <c r="AP43" s="40" t="s">
        <v>191</v>
      </c>
      <c r="AQ43" s="40" t="s">
        <v>191</v>
      </c>
      <c r="AR43" s="40" t="s">
        <v>8</v>
      </c>
      <c r="AS43" s="40" t="s">
        <v>10</v>
      </c>
      <c r="AT43" s="40" t="s">
        <v>142</v>
      </c>
      <c r="AU43" s="45" t="s">
        <v>143</v>
      </c>
      <c r="AV43" s="40" t="s">
        <v>10</v>
      </c>
      <c r="AW43" s="40" t="s">
        <v>142</v>
      </c>
      <c r="AX43" s="45" t="s">
        <v>143</v>
      </c>
      <c r="AY43" s="40" t="s">
        <v>9</v>
      </c>
    </row>
    <row r="44" spans="1:51" s="12" customFormat="1" ht="13.5" x14ac:dyDescent="0.15">
      <c r="A44" s="15" t="s">
        <v>188</v>
      </c>
      <c r="B44" s="26">
        <v>4</v>
      </c>
      <c r="C44" s="27">
        <f t="shared" si="9"/>
        <v>41428</v>
      </c>
      <c r="D44" s="40" t="s">
        <v>233</v>
      </c>
      <c r="E44" s="41">
        <f>E43+7</f>
        <v>41428</v>
      </c>
      <c r="F44" s="40" t="s">
        <v>230</v>
      </c>
      <c r="G44" s="40" t="str">
        <f t="shared" si="0"/>
        <v>2013/03/01</v>
      </c>
      <c r="H44" s="40" t="str">
        <f t="shared" si="24"/>
        <v>2013/05/31</v>
      </c>
      <c r="I44" s="41">
        <f t="shared" si="11"/>
        <v>41337</v>
      </c>
      <c r="J44" s="40"/>
      <c r="K44" s="41">
        <f t="shared" si="23"/>
        <v>41429</v>
      </c>
      <c r="L44" s="40">
        <f t="shared" si="14"/>
        <v>533.88888888888891</v>
      </c>
      <c r="M44" s="42">
        <f t="shared" si="25"/>
        <v>4</v>
      </c>
      <c r="N44" s="43">
        <f t="shared" si="25"/>
        <v>0.87096774193548387</v>
      </c>
      <c r="O44" s="43">
        <f t="shared" si="25"/>
        <v>0.9642857142857143</v>
      </c>
      <c r="P44" s="43">
        <f t="shared" si="15"/>
        <v>0.88501560874089491</v>
      </c>
      <c r="Q44" s="43">
        <f t="shared" si="16"/>
        <v>1</v>
      </c>
      <c r="R44" s="44">
        <f t="shared" si="5"/>
        <v>465</v>
      </c>
      <c r="S44" s="44">
        <f t="shared" si="12"/>
        <v>465</v>
      </c>
      <c r="T44" s="40">
        <f>(S44-S43)*N44/B44*5+T43</f>
        <v>411.53225806451616</v>
      </c>
      <c r="U44" s="44">
        <f t="shared" si="27"/>
        <v>426.77419354838707</v>
      </c>
      <c r="V44" s="43">
        <f t="shared" si="17"/>
        <v>482.22222222222217</v>
      </c>
      <c r="W44" s="43">
        <f t="shared" si="18"/>
        <v>55.448028673835097</v>
      </c>
      <c r="X44" s="43">
        <f t="shared" si="19"/>
        <v>-17.222222222222172</v>
      </c>
      <c r="Y44" s="43">
        <f t="shared" si="20"/>
        <v>-53.467741935483843</v>
      </c>
      <c r="Z44" s="43">
        <f t="shared" si="21"/>
        <v>-38.225806451612925</v>
      </c>
      <c r="AA44" s="43">
        <f t="shared" si="7"/>
        <v>2731410</v>
      </c>
      <c r="AB44" s="43">
        <f t="shared" si="7"/>
        <v>2731410</v>
      </c>
      <c r="AC44" s="43">
        <f t="shared" si="7"/>
        <v>2417340.4838709678</v>
      </c>
      <c r="AD44" s="43">
        <f t="shared" si="7"/>
        <v>2506871.6129032257</v>
      </c>
      <c r="AE44" s="43">
        <f t="shared" si="7"/>
        <v>2832573.333333333</v>
      </c>
      <c r="AF44" s="43">
        <f t="shared" si="7"/>
        <v>325701.72043010738</v>
      </c>
      <c r="AG44" s="43">
        <f t="shared" si="7"/>
        <v>-101163.33333333304</v>
      </c>
      <c r="AH44" s="43">
        <f t="shared" si="7"/>
        <v>-314069.51612903207</v>
      </c>
      <c r="AI44" s="43">
        <f t="shared" si="7"/>
        <v>-224538.38709677433</v>
      </c>
      <c r="AJ44" s="43">
        <f t="shared" si="8"/>
        <v>2506870.6129032257</v>
      </c>
      <c r="AK44" s="43">
        <f t="shared" si="8"/>
        <v>2832572.333333333</v>
      </c>
      <c r="AL44" s="43">
        <f t="shared" si="8"/>
        <v>325700.72043010738</v>
      </c>
      <c r="AM44" s="43">
        <f t="shared" si="8"/>
        <v>-101164.33333333304</v>
      </c>
      <c r="AN44" s="43">
        <f t="shared" si="22"/>
        <v>-224539.38709677433</v>
      </c>
      <c r="AO44" s="40" t="s">
        <v>191</v>
      </c>
      <c r="AP44" s="40" t="s">
        <v>191</v>
      </c>
      <c r="AQ44" s="40" t="s">
        <v>191</v>
      </c>
      <c r="AR44" s="40" t="s">
        <v>8</v>
      </c>
      <c r="AS44" s="40" t="s">
        <v>10</v>
      </c>
      <c r="AT44" s="40" t="s">
        <v>142</v>
      </c>
      <c r="AU44" s="45" t="s">
        <v>143</v>
      </c>
      <c r="AV44" s="40" t="s">
        <v>10</v>
      </c>
      <c r="AW44" s="40" t="s">
        <v>142</v>
      </c>
      <c r="AX44" s="45" t="s">
        <v>143</v>
      </c>
      <c r="AY44" s="40" t="s">
        <v>9</v>
      </c>
    </row>
    <row r="45" spans="1:51" s="12" customFormat="1" ht="13.5" x14ac:dyDescent="0.15">
      <c r="A45" s="15" t="s">
        <v>188</v>
      </c>
      <c r="B45" s="26">
        <v>5</v>
      </c>
      <c r="C45" s="27">
        <f>E45</f>
        <v>41435</v>
      </c>
      <c r="D45" s="46" t="s">
        <v>233</v>
      </c>
      <c r="E45" s="47">
        <f t="shared" si="10"/>
        <v>41435</v>
      </c>
      <c r="F45" s="46" t="s">
        <v>230</v>
      </c>
      <c r="G45" s="46" t="str">
        <f t="shared" si="0"/>
        <v>2013/03/01</v>
      </c>
      <c r="H45" s="46" t="str">
        <f t="shared" si="24"/>
        <v>2013/05/31</v>
      </c>
      <c r="I45" s="47">
        <f t="shared" si="11"/>
        <v>41337</v>
      </c>
      <c r="J45" s="46"/>
      <c r="K45" s="47">
        <f t="shared" si="23"/>
        <v>41429</v>
      </c>
      <c r="L45" s="46">
        <f>R45/N45</f>
        <v>533.88888888888891</v>
      </c>
      <c r="M45" s="48">
        <f>K45-H45</f>
        <v>4</v>
      </c>
      <c r="N45" s="49">
        <f>N44</f>
        <v>0.87096774193548387</v>
      </c>
      <c r="O45" s="49">
        <f>O44</f>
        <v>0.9642857142857143</v>
      </c>
      <c r="P45" s="49">
        <f>T45/R45</f>
        <v>0.97281477627471402</v>
      </c>
      <c r="Q45" s="49">
        <f>S45/R45</f>
        <v>1</v>
      </c>
      <c r="R45" s="50">
        <f t="shared" si="5"/>
        <v>465</v>
      </c>
      <c r="S45" s="50">
        <v>465</v>
      </c>
      <c r="T45" s="40">
        <f>(T44-T43)/B44*5+T44</f>
        <v>452.35887096774201</v>
      </c>
      <c r="U45" s="50">
        <f t="shared" si="27"/>
        <v>469.11290322580646</v>
      </c>
      <c r="V45" s="49">
        <f>U45+W45</f>
        <v>482.22222222222217</v>
      </c>
      <c r="W45" s="49">
        <f>(R45-T45)/O45</f>
        <v>13.109318996415697</v>
      </c>
      <c r="X45" s="49">
        <f>R45-V45</f>
        <v>-17.222222222222172</v>
      </c>
      <c r="Y45" s="49">
        <f>T45-S45</f>
        <v>-12.641129032257993</v>
      </c>
      <c r="Z45" s="49">
        <f>U45-S45</f>
        <v>4.1129032258064626</v>
      </c>
      <c r="AA45" s="49">
        <f t="shared" si="7"/>
        <v>2731410</v>
      </c>
      <c r="AB45" s="49">
        <f t="shared" si="7"/>
        <v>2731410</v>
      </c>
      <c r="AC45" s="49">
        <f t="shared" si="7"/>
        <v>2657156.0080645164</v>
      </c>
      <c r="AD45" s="49">
        <f t="shared" si="7"/>
        <v>2755569.1935483874</v>
      </c>
      <c r="AE45" s="49">
        <f t="shared" si="7"/>
        <v>2832573.333333333</v>
      </c>
      <c r="AF45" s="49">
        <f t="shared" si="7"/>
        <v>77004.139784945801</v>
      </c>
      <c r="AG45" s="49">
        <f t="shared" si="7"/>
        <v>-101163.33333333304</v>
      </c>
      <c r="AH45" s="49">
        <f t="shared" si="7"/>
        <v>-74253.991935483456</v>
      </c>
      <c r="AI45" s="49">
        <f t="shared" si="7"/>
        <v>24159.19354838716</v>
      </c>
      <c r="AJ45" s="49">
        <f t="shared" si="8"/>
        <v>2755568.1935483874</v>
      </c>
      <c r="AK45" s="49">
        <f t="shared" si="8"/>
        <v>2832572.333333333</v>
      </c>
      <c r="AL45" s="49">
        <f t="shared" si="8"/>
        <v>77003.139784945801</v>
      </c>
      <c r="AM45" s="49">
        <f t="shared" si="8"/>
        <v>-101164.33333333304</v>
      </c>
      <c r="AN45" s="49">
        <f>AI45-1</f>
        <v>24158.19354838716</v>
      </c>
      <c r="AO45" s="46" t="s">
        <v>192</v>
      </c>
      <c r="AP45" s="46" t="s">
        <v>176</v>
      </c>
      <c r="AQ45" s="46" t="s">
        <v>192</v>
      </c>
      <c r="AR45" s="46" t="s">
        <v>8</v>
      </c>
      <c r="AS45" s="46" t="s">
        <v>10</v>
      </c>
      <c r="AT45" s="46" t="s">
        <v>142</v>
      </c>
      <c r="AU45" s="51" t="s">
        <v>143</v>
      </c>
      <c r="AV45" s="46" t="s">
        <v>10</v>
      </c>
      <c r="AW45" s="46" t="s">
        <v>142</v>
      </c>
      <c r="AX45" s="51" t="s">
        <v>143</v>
      </c>
      <c r="AY45" s="46" t="s">
        <v>9</v>
      </c>
    </row>
    <row r="46" spans="1:51" s="12" customFormat="1" ht="13.5" x14ac:dyDescent="0.15">
      <c r="A46" s="15" t="s">
        <v>188</v>
      </c>
      <c r="B46" s="26">
        <v>5</v>
      </c>
      <c r="C46" s="27">
        <f>E46</f>
        <v>41442</v>
      </c>
      <c r="D46" s="52" t="s">
        <v>233</v>
      </c>
      <c r="E46" s="53">
        <f t="shared" si="10"/>
        <v>41442</v>
      </c>
      <c r="F46" s="52" t="s">
        <v>230</v>
      </c>
      <c r="G46" s="52" t="str">
        <f t="shared" si="0"/>
        <v>2013/03/01</v>
      </c>
      <c r="H46" s="52" t="str">
        <f t="shared" si="24"/>
        <v>2013/05/31</v>
      </c>
      <c r="I46" s="53">
        <f t="shared" si="11"/>
        <v>41337</v>
      </c>
      <c r="J46" s="52" t="s">
        <v>194</v>
      </c>
      <c r="K46" s="53">
        <f t="shared" si="23"/>
        <v>41429</v>
      </c>
      <c r="L46" s="52">
        <f>R46/N46</f>
        <v>533.88888888888891</v>
      </c>
      <c r="M46" s="54">
        <f>K46-H46</f>
        <v>4</v>
      </c>
      <c r="N46" s="55">
        <f>N45</f>
        <v>0.87096774193548387</v>
      </c>
      <c r="O46" s="55">
        <f>O45</f>
        <v>0.9642857142857143</v>
      </c>
      <c r="P46" s="55">
        <f>T46/R46</f>
        <v>1</v>
      </c>
      <c r="Q46" s="55">
        <f>S46/R46</f>
        <v>1</v>
      </c>
      <c r="R46" s="56">
        <f t="shared" si="5"/>
        <v>465</v>
      </c>
      <c r="S46" s="56">
        <v>465</v>
      </c>
      <c r="T46" s="57" t="s">
        <v>195</v>
      </c>
      <c r="U46" s="56">
        <f t="shared" si="27"/>
        <v>482.22222222222217</v>
      </c>
      <c r="V46" s="55">
        <f>U46+W46</f>
        <v>482.22222222222217</v>
      </c>
      <c r="W46" s="55">
        <f>(R46-T46)/O46</f>
        <v>0</v>
      </c>
      <c r="X46" s="55">
        <f>R46-V46</f>
        <v>-17.222222222222172</v>
      </c>
      <c r="Y46" s="55">
        <f>T46-S46</f>
        <v>0</v>
      </c>
      <c r="Z46" s="55">
        <f>U46-S46</f>
        <v>17.222222222222172</v>
      </c>
      <c r="AA46" s="55">
        <f t="shared" si="7"/>
        <v>2731410</v>
      </c>
      <c r="AB46" s="55">
        <f t="shared" si="7"/>
        <v>2731410</v>
      </c>
      <c r="AC46" s="55">
        <f t="shared" si="7"/>
        <v>2731410</v>
      </c>
      <c r="AD46" s="55">
        <f t="shared" si="7"/>
        <v>2832573.333333333</v>
      </c>
      <c r="AE46" s="55">
        <f t="shared" si="7"/>
        <v>2832573.333333333</v>
      </c>
      <c r="AF46" s="55">
        <f t="shared" si="7"/>
        <v>0</v>
      </c>
      <c r="AG46" s="55">
        <f t="shared" si="7"/>
        <v>-101163.33333333304</v>
      </c>
      <c r="AH46" s="55">
        <f t="shared" si="7"/>
        <v>0</v>
      </c>
      <c r="AI46" s="55">
        <f t="shared" si="7"/>
        <v>101163.33333333304</v>
      </c>
      <c r="AJ46" s="55">
        <f t="shared" si="8"/>
        <v>2832572.333333333</v>
      </c>
      <c r="AK46" s="55">
        <f t="shared" si="8"/>
        <v>2832572.333333333</v>
      </c>
      <c r="AL46" s="55">
        <f t="shared" si="8"/>
        <v>-1</v>
      </c>
      <c r="AM46" s="55">
        <f t="shared" si="8"/>
        <v>-101164.33333333304</v>
      </c>
      <c r="AN46" s="55">
        <f>AI46-1</f>
        <v>101162.33333333304</v>
      </c>
      <c r="AO46" s="52" t="s">
        <v>191</v>
      </c>
      <c r="AP46" s="52" t="s">
        <v>196</v>
      </c>
      <c r="AQ46" s="52" t="s">
        <v>191</v>
      </c>
      <c r="AR46" s="52" t="s">
        <v>8</v>
      </c>
      <c r="AS46" s="52" t="s">
        <v>10</v>
      </c>
      <c r="AT46" s="52" t="s">
        <v>142</v>
      </c>
      <c r="AU46" s="58" t="s">
        <v>143</v>
      </c>
      <c r="AV46" s="52" t="s">
        <v>10</v>
      </c>
      <c r="AW46" s="52" t="s">
        <v>142</v>
      </c>
      <c r="AX46" s="58" t="s">
        <v>143</v>
      </c>
      <c r="AY46" s="52" t="s">
        <v>9</v>
      </c>
    </row>
    <row r="47" spans="1:51" s="12" customFormat="1" ht="13.5" x14ac:dyDescent="0.15">
      <c r="A47" s="15" t="s">
        <v>197</v>
      </c>
      <c r="B47" s="26">
        <v>5</v>
      </c>
      <c r="C47" s="27">
        <v>41442</v>
      </c>
      <c r="D47" s="59" t="s">
        <v>233</v>
      </c>
      <c r="E47" s="60">
        <f t="shared" si="10"/>
        <v>41449</v>
      </c>
      <c r="F47" s="59" t="s">
        <v>230</v>
      </c>
      <c r="G47" s="59" t="s">
        <v>39</v>
      </c>
      <c r="H47" s="59" t="s">
        <v>198</v>
      </c>
      <c r="I47" s="60">
        <v>41337</v>
      </c>
      <c r="J47" s="59" t="s">
        <v>199</v>
      </c>
      <c r="K47" s="60">
        <v>41429</v>
      </c>
      <c r="L47" s="59">
        <v>533.88888888888891</v>
      </c>
      <c r="M47" s="61">
        <v>4</v>
      </c>
      <c r="N47" s="62">
        <v>0.87096774193548387</v>
      </c>
      <c r="O47" s="62">
        <v>0.9642857142857143</v>
      </c>
      <c r="P47" s="62">
        <v>1</v>
      </c>
      <c r="Q47" s="62">
        <v>1</v>
      </c>
      <c r="R47" s="63">
        <v>465</v>
      </c>
      <c r="S47" s="63">
        <v>465</v>
      </c>
      <c r="T47" s="59" t="s">
        <v>200</v>
      </c>
      <c r="U47" s="63">
        <v>482.22222222222217</v>
      </c>
      <c r="V47" s="62">
        <v>482.22222222222217</v>
      </c>
      <c r="W47" s="62">
        <v>0</v>
      </c>
      <c r="X47" s="62">
        <v>-17.222222222222172</v>
      </c>
      <c r="Y47" s="62">
        <v>0</v>
      </c>
      <c r="Z47" s="62">
        <v>17.222222222222172</v>
      </c>
      <c r="AA47" s="62">
        <v>2731410</v>
      </c>
      <c r="AB47" s="62">
        <v>2731410</v>
      </c>
      <c r="AC47" s="62">
        <v>2731410</v>
      </c>
      <c r="AD47" s="62">
        <v>2832573.333333333</v>
      </c>
      <c r="AE47" s="62">
        <v>2832573.333333333</v>
      </c>
      <c r="AF47" s="62">
        <v>0</v>
      </c>
      <c r="AG47" s="62">
        <v>-101163.33333333304</v>
      </c>
      <c r="AH47" s="62">
        <v>0</v>
      </c>
      <c r="AI47" s="62">
        <v>101163.33333333304</v>
      </c>
      <c r="AJ47" s="62">
        <v>2832572.333333333</v>
      </c>
      <c r="AK47" s="62">
        <v>2832572.333333333</v>
      </c>
      <c r="AL47" s="62">
        <v>-1</v>
      </c>
      <c r="AM47" s="62">
        <v>-101164.33333333304</v>
      </c>
      <c r="AN47" s="62">
        <v>101162.33333333304</v>
      </c>
      <c r="AO47" s="107" t="s">
        <v>229</v>
      </c>
      <c r="AP47" s="59" t="s">
        <v>9</v>
      </c>
      <c r="AQ47" s="59" t="s">
        <v>196</v>
      </c>
      <c r="AR47" s="59" t="s">
        <v>8</v>
      </c>
      <c r="AS47" s="59" t="s">
        <v>10</v>
      </c>
      <c r="AT47" s="59" t="s">
        <v>142</v>
      </c>
      <c r="AU47" s="64" t="s">
        <v>143</v>
      </c>
      <c r="AV47" s="59" t="s">
        <v>10</v>
      </c>
      <c r="AW47" s="59" t="s">
        <v>142</v>
      </c>
      <c r="AX47" s="64" t="s">
        <v>143</v>
      </c>
      <c r="AY47" s="59" t="s">
        <v>9</v>
      </c>
    </row>
    <row r="48" spans="1:51" s="12" customFormat="1" ht="13.5" x14ac:dyDescent="0.15">
      <c r="A48" s="15" t="s">
        <v>197</v>
      </c>
      <c r="B48" s="26">
        <v>5</v>
      </c>
      <c r="C48" s="27">
        <v>41442</v>
      </c>
      <c r="D48" s="59" t="s">
        <v>233</v>
      </c>
      <c r="E48" s="60">
        <f t="shared" si="10"/>
        <v>41456</v>
      </c>
      <c r="F48" s="59" t="s">
        <v>230</v>
      </c>
      <c r="G48" s="59" t="s">
        <v>39</v>
      </c>
      <c r="H48" s="59" t="s">
        <v>198</v>
      </c>
      <c r="I48" s="60">
        <v>41337</v>
      </c>
      <c r="J48" s="59" t="s">
        <v>199</v>
      </c>
      <c r="K48" s="60">
        <v>41429</v>
      </c>
      <c r="L48" s="59">
        <v>533.88888888888891</v>
      </c>
      <c r="M48" s="61">
        <v>4</v>
      </c>
      <c r="N48" s="62">
        <v>0.87096774193548387</v>
      </c>
      <c r="O48" s="62">
        <v>0.9642857142857143</v>
      </c>
      <c r="P48" s="62">
        <v>1</v>
      </c>
      <c r="Q48" s="62">
        <v>1</v>
      </c>
      <c r="R48" s="63">
        <v>465</v>
      </c>
      <c r="S48" s="63">
        <v>465</v>
      </c>
      <c r="T48" s="59" t="s">
        <v>200</v>
      </c>
      <c r="U48" s="63">
        <v>482.22222222222217</v>
      </c>
      <c r="V48" s="62">
        <v>482.22222222222217</v>
      </c>
      <c r="W48" s="62">
        <v>0</v>
      </c>
      <c r="X48" s="62">
        <v>-17.222222222222172</v>
      </c>
      <c r="Y48" s="62">
        <v>0</v>
      </c>
      <c r="Z48" s="62">
        <v>17.222222222222172</v>
      </c>
      <c r="AA48" s="62">
        <v>2731410</v>
      </c>
      <c r="AB48" s="62">
        <v>2731410</v>
      </c>
      <c r="AC48" s="62">
        <v>2731410</v>
      </c>
      <c r="AD48" s="62">
        <v>2832573.333333333</v>
      </c>
      <c r="AE48" s="62">
        <v>2832573.333333333</v>
      </c>
      <c r="AF48" s="62">
        <v>0</v>
      </c>
      <c r="AG48" s="62">
        <v>-101163.33333333304</v>
      </c>
      <c r="AH48" s="62">
        <v>0</v>
      </c>
      <c r="AI48" s="62">
        <v>101163.33333333304</v>
      </c>
      <c r="AJ48" s="62">
        <v>2832572.333333333</v>
      </c>
      <c r="AK48" s="62">
        <v>2832572.333333333</v>
      </c>
      <c r="AL48" s="62">
        <v>-1</v>
      </c>
      <c r="AM48" s="62">
        <v>-101164.33333333304</v>
      </c>
      <c r="AN48" s="62">
        <v>101162.33333333304</v>
      </c>
      <c r="AO48" s="107" t="s">
        <v>229</v>
      </c>
      <c r="AP48" s="59" t="s">
        <v>9</v>
      </c>
      <c r="AQ48" s="59" t="s">
        <v>196</v>
      </c>
      <c r="AR48" s="59" t="s">
        <v>8</v>
      </c>
      <c r="AS48" s="59" t="s">
        <v>10</v>
      </c>
      <c r="AT48" s="59" t="s">
        <v>142</v>
      </c>
      <c r="AU48" s="64" t="s">
        <v>143</v>
      </c>
      <c r="AV48" s="59" t="s">
        <v>10</v>
      </c>
      <c r="AW48" s="59" t="s">
        <v>142</v>
      </c>
      <c r="AX48" s="64" t="s">
        <v>143</v>
      </c>
      <c r="AY48" s="59" t="s">
        <v>9</v>
      </c>
    </row>
    <row r="49" spans="1:51" s="12" customFormat="1" ht="13.5" x14ac:dyDescent="0.15">
      <c r="A49" s="15" t="s">
        <v>197</v>
      </c>
      <c r="B49" s="26">
        <v>5</v>
      </c>
      <c r="C49" s="27">
        <v>41442</v>
      </c>
      <c r="D49" s="59" t="s">
        <v>233</v>
      </c>
      <c r="E49" s="60">
        <f t="shared" si="10"/>
        <v>41463</v>
      </c>
      <c r="F49" s="59" t="s">
        <v>230</v>
      </c>
      <c r="G49" s="59" t="s">
        <v>39</v>
      </c>
      <c r="H49" s="59" t="s">
        <v>198</v>
      </c>
      <c r="I49" s="60">
        <v>41337</v>
      </c>
      <c r="J49" s="59" t="s">
        <v>199</v>
      </c>
      <c r="K49" s="60">
        <v>41429</v>
      </c>
      <c r="L49" s="59">
        <v>533.88888888888891</v>
      </c>
      <c r="M49" s="61">
        <v>4</v>
      </c>
      <c r="N49" s="62">
        <v>0.87096774193548387</v>
      </c>
      <c r="O49" s="62">
        <v>0.9642857142857143</v>
      </c>
      <c r="P49" s="62">
        <v>1</v>
      </c>
      <c r="Q49" s="62">
        <v>1</v>
      </c>
      <c r="R49" s="63">
        <v>465</v>
      </c>
      <c r="S49" s="63">
        <v>465</v>
      </c>
      <c r="T49" s="59" t="s">
        <v>200</v>
      </c>
      <c r="U49" s="63">
        <v>482.22222222222217</v>
      </c>
      <c r="V49" s="62">
        <v>482.22222222222217</v>
      </c>
      <c r="W49" s="62">
        <v>0</v>
      </c>
      <c r="X49" s="62">
        <v>-17.222222222222172</v>
      </c>
      <c r="Y49" s="62">
        <v>0</v>
      </c>
      <c r="Z49" s="62">
        <v>17.222222222222172</v>
      </c>
      <c r="AA49" s="62">
        <v>2731410</v>
      </c>
      <c r="AB49" s="62">
        <v>2731410</v>
      </c>
      <c r="AC49" s="62">
        <v>2731410</v>
      </c>
      <c r="AD49" s="62">
        <v>2832573.333333333</v>
      </c>
      <c r="AE49" s="62">
        <v>2832573.333333333</v>
      </c>
      <c r="AF49" s="62">
        <v>0</v>
      </c>
      <c r="AG49" s="62">
        <v>-101163.33333333304</v>
      </c>
      <c r="AH49" s="62">
        <v>0</v>
      </c>
      <c r="AI49" s="62">
        <v>101163.33333333304</v>
      </c>
      <c r="AJ49" s="62">
        <v>2832572.333333333</v>
      </c>
      <c r="AK49" s="62">
        <v>2832572.333333333</v>
      </c>
      <c r="AL49" s="62">
        <v>-1</v>
      </c>
      <c r="AM49" s="62">
        <v>-101164.33333333304</v>
      </c>
      <c r="AN49" s="62">
        <v>101162.33333333304</v>
      </c>
      <c r="AO49" s="107" t="s">
        <v>229</v>
      </c>
      <c r="AP49" s="59" t="s">
        <v>9</v>
      </c>
      <c r="AQ49" s="59" t="s">
        <v>196</v>
      </c>
      <c r="AR49" s="59" t="s">
        <v>8</v>
      </c>
      <c r="AS49" s="59" t="s">
        <v>10</v>
      </c>
      <c r="AT49" s="59" t="s">
        <v>142</v>
      </c>
      <c r="AU49" s="64" t="s">
        <v>143</v>
      </c>
      <c r="AV49" s="59" t="s">
        <v>10</v>
      </c>
      <c r="AW49" s="59" t="s">
        <v>142</v>
      </c>
      <c r="AX49" s="64" t="s">
        <v>143</v>
      </c>
      <c r="AY49" s="59" t="s">
        <v>9</v>
      </c>
    </row>
    <row r="50" spans="1:51" s="12" customFormat="1" ht="13.5" x14ac:dyDescent="0.15">
      <c r="A50" s="15" t="s">
        <v>197</v>
      </c>
      <c r="B50" s="26">
        <v>5</v>
      </c>
      <c r="C50" s="27">
        <v>41442</v>
      </c>
      <c r="D50" s="59" t="s">
        <v>233</v>
      </c>
      <c r="E50" s="60">
        <f t="shared" si="10"/>
        <v>41470</v>
      </c>
      <c r="F50" s="59" t="s">
        <v>230</v>
      </c>
      <c r="G50" s="59" t="s">
        <v>39</v>
      </c>
      <c r="H50" s="59" t="s">
        <v>198</v>
      </c>
      <c r="I50" s="60">
        <v>41337</v>
      </c>
      <c r="J50" s="59" t="s">
        <v>199</v>
      </c>
      <c r="K50" s="60">
        <v>41429</v>
      </c>
      <c r="L50" s="59">
        <v>533.88888888888891</v>
      </c>
      <c r="M50" s="61">
        <v>4</v>
      </c>
      <c r="N50" s="62">
        <v>0.87096774193548387</v>
      </c>
      <c r="O50" s="62">
        <v>0.9642857142857143</v>
      </c>
      <c r="P50" s="62">
        <v>1</v>
      </c>
      <c r="Q50" s="62">
        <v>1</v>
      </c>
      <c r="R50" s="63">
        <v>465</v>
      </c>
      <c r="S50" s="63">
        <v>465</v>
      </c>
      <c r="T50" s="59" t="s">
        <v>200</v>
      </c>
      <c r="U50" s="63">
        <v>482.22222222222217</v>
      </c>
      <c r="V50" s="62">
        <v>482.22222222222217</v>
      </c>
      <c r="W50" s="62">
        <v>0</v>
      </c>
      <c r="X50" s="62">
        <v>-17.222222222222172</v>
      </c>
      <c r="Y50" s="62">
        <v>0</v>
      </c>
      <c r="Z50" s="62">
        <v>17.222222222222172</v>
      </c>
      <c r="AA50" s="62">
        <v>2731410</v>
      </c>
      <c r="AB50" s="62">
        <v>2731410</v>
      </c>
      <c r="AC50" s="62">
        <v>2731410</v>
      </c>
      <c r="AD50" s="62">
        <v>2832573.333333333</v>
      </c>
      <c r="AE50" s="62">
        <v>2832573.333333333</v>
      </c>
      <c r="AF50" s="62">
        <v>0</v>
      </c>
      <c r="AG50" s="62">
        <v>-101163.33333333304</v>
      </c>
      <c r="AH50" s="62">
        <v>0</v>
      </c>
      <c r="AI50" s="62">
        <v>101163.33333333304</v>
      </c>
      <c r="AJ50" s="62">
        <v>2832572.333333333</v>
      </c>
      <c r="AK50" s="62">
        <v>2832572.333333333</v>
      </c>
      <c r="AL50" s="62">
        <v>-1</v>
      </c>
      <c r="AM50" s="62">
        <v>-101164.33333333304</v>
      </c>
      <c r="AN50" s="62">
        <v>101162.33333333304</v>
      </c>
      <c r="AO50" s="107" t="s">
        <v>229</v>
      </c>
      <c r="AP50" s="59" t="s">
        <v>9</v>
      </c>
      <c r="AQ50" s="59" t="s">
        <v>196</v>
      </c>
      <c r="AR50" s="59" t="s">
        <v>8</v>
      </c>
      <c r="AS50" s="59" t="s">
        <v>10</v>
      </c>
      <c r="AT50" s="59" t="s">
        <v>142</v>
      </c>
      <c r="AU50" s="64" t="s">
        <v>143</v>
      </c>
      <c r="AV50" s="59" t="s">
        <v>10</v>
      </c>
      <c r="AW50" s="59" t="s">
        <v>142</v>
      </c>
      <c r="AX50" s="64" t="s">
        <v>143</v>
      </c>
      <c r="AY50" s="59" t="s">
        <v>9</v>
      </c>
    </row>
    <row r="51" spans="1:51" s="12" customFormat="1" ht="13.5" x14ac:dyDescent="0.15">
      <c r="A51" s="15" t="s">
        <v>197</v>
      </c>
      <c r="B51" s="26">
        <v>5</v>
      </c>
      <c r="C51" s="27">
        <v>41442</v>
      </c>
      <c r="D51" s="59" t="s">
        <v>233</v>
      </c>
      <c r="E51" s="60">
        <f t="shared" si="10"/>
        <v>41477</v>
      </c>
      <c r="F51" s="59" t="s">
        <v>230</v>
      </c>
      <c r="G51" s="59" t="s">
        <v>39</v>
      </c>
      <c r="H51" s="59" t="s">
        <v>198</v>
      </c>
      <c r="I51" s="60">
        <v>41337</v>
      </c>
      <c r="J51" s="59" t="s">
        <v>199</v>
      </c>
      <c r="K51" s="60">
        <v>41429</v>
      </c>
      <c r="L51" s="59">
        <v>533.88888888888891</v>
      </c>
      <c r="M51" s="61">
        <v>4</v>
      </c>
      <c r="N51" s="62">
        <v>0.87096774193548387</v>
      </c>
      <c r="O51" s="62">
        <v>0.9642857142857143</v>
      </c>
      <c r="P51" s="62">
        <v>1</v>
      </c>
      <c r="Q51" s="62">
        <v>1</v>
      </c>
      <c r="R51" s="63">
        <v>465</v>
      </c>
      <c r="S51" s="63">
        <v>465</v>
      </c>
      <c r="T51" s="59" t="s">
        <v>200</v>
      </c>
      <c r="U51" s="63">
        <v>482.22222222222217</v>
      </c>
      <c r="V51" s="62">
        <v>482.22222222222217</v>
      </c>
      <c r="W51" s="62">
        <v>0</v>
      </c>
      <c r="X51" s="62">
        <v>-17.222222222222172</v>
      </c>
      <c r="Y51" s="62">
        <v>0</v>
      </c>
      <c r="Z51" s="62">
        <v>17.222222222222172</v>
      </c>
      <c r="AA51" s="62">
        <v>2731410</v>
      </c>
      <c r="AB51" s="62">
        <v>2731410</v>
      </c>
      <c r="AC51" s="62">
        <v>2731410</v>
      </c>
      <c r="AD51" s="62">
        <v>2832573.333333333</v>
      </c>
      <c r="AE51" s="62">
        <v>2832573.333333333</v>
      </c>
      <c r="AF51" s="62">
        <v>0</v>
      </c>
      <c r="AG51" s="62">
        <v>-101163.33333333304</v>
      </c>
      <c r="AH51" s="62">
        <v>0</v>
      </c>
      <c r="AI51" s="62">
        <v>101163.33333333304</v>
      </c>
      <c r="AJ51" s="62">
        <v>2832572.333333333</v>
      </c>
      <c r="AK51" s="62">
        <v>2832572.333333333</v>
      </c>
      <c r="AL51" s="62">
        <v>-1</v>
      </c>
      <c r="AM51" s="62">
        <v>-101164.33333333304</v>
      </c>
      <c r="AN51" s="62">
        <v>101162.33333333304</v>
      </c>
      <c r="AO51" s="107" t="s">
        <v>229</v>
      </c>
      <c r="AP51" s="59" t="s">
        <v>9</v>
      </c>
      <c r="AQ51" s="59" t="s">
        <v>196</v>
      </c>
      <c r="AR51" s="59" t="s">
        <v>8</v>
      </c>
      <c r="AS51" s="59" t="s">
        <v>10</v>
      </c>
      <c r="AT51" s="59" t="s">
        <v>142</v>
      </c>
      <c r="AU51" s="64" t="s">
        <v>143</v>
      </c>
      <c r="AV51" s="59" t="s">
        <v>10</v>
      </c>
      <c r="AW51" s="59" t="s">
        <v>142</v>
      </c>
      <c r="AX51" s="64" t="s">
        <v>143</v>
      </c>
      <c r="AY51" s="59" t="s">
        <v>9</v>
      </c>
    </row>
    <row r="52" spans="1:51" s="12" customFormat="1" ht="13.5" x14ac:dyDescent="0.15">
      <c r="A52" s="15" t="s">
        <v>197</v>
      </c>
      <c r="B52" s="26">
        <v>5</v>
      </c>
      <c r="C52" s="27">
        <v>41442</v>
      </c>
      <c r="D52" s="59" t="s">
        <v>233</v>
      </c>
      <c r="E52" s="60">
        <f t="shared" si="10"/>
        <v>41484</v>
      </c>
      <c r="F52" s="59" t="s">
        <v>230</v>
      </c>
      <c r="G52" s="59" t="s">
        <v>39</v>
      </c>
      <c r="H52" s="59" t="s">
        <v>198</v>
      </c>
      <c r="I52" s="60">
        <v>41337</v>
      </c>
      <c r="J52" s="59" t="s">
        <v>199</v>
      </c>
      <c r="K52" s="60">
        <v>41429</v>
      </c>
      <c r="L52" s="59">
        <v>533.88888888888891</v>
      </c>
      <c r="M52" s="61">
        <v>4</v>
      </c>
      <c r="N52" s="62">
        <v>0.87096774193548387</v>
      </c>
      <c r="O52" s="62">
        <v>0.9642857142857143</v>
      </c>
      <c r="P52" s="62">
        <v>1</v>
      </c>
      <c r="Q52" s="62">
        <v>1</v>
      </c>
      <c r="R52" s="63">
        <v>465</v>
      </c>
      <c r="S52" s="63">
        <v>465</v>
      </c>
      <c r="T52" s="59" t="s">
        <v>200</v>
      </c>
      <c r="U52" s="63">
        <v>482.22222222222217</v>
      </c>
      <c r="V52" s="62">
        <v>482.22222222222217</v>
      </c>
      <c r="W52" s="62">
        <v>0</v>
      </c>
      <c r="X52" s="62">
        <v>-17.222222222222172</v>
      </c>
      <c r="Y52" s="62">
        <v>0</v>
      </c>
      <c r="Z52" s="62">
        <v>17.222222222222172</v>
      </c>
      <c r="AA52" s="62">
        <v>2731410</v>
      </c>
      <c r="AB52" s="62">
        <v>2731410</v>
      </c>
      <c r="AC52" s="62">
        <v>2731410</v>
      </c>
      <c r="AD52" s="62">
        <v>2832573.333333333</v>
      </c>
      <c r="AE52" s="62">
        <v>2832573.333333333</v>
      </c>
      <c r="AF52" s="62">
        <v>0</v>
      </c>
      <c r="AG52" s="62">
        <v>-101163.33333333304</v>
      </c>
      <c r="AH52" s="62">
        <v>0</v>
      </c>
      <c r="AI52" s="62">
        <v>101163.33333333304</v>
      </c>
      <c r="AJ52" s="62">
        <v>2832572.333333333</v>
      </c>
      <c r="AK52" s="62">
        <v>2832572.333333333</v>
      </c>
      <c r="AL52" s="62">
        <v>-1</v>
      </c>
      <c r="AM52" s="62">
        <v>-101164.33333333304</v>
      </c>
      <c r="AN52" s="62">
        <v>101162.33333333304</v>
      </c>
      <c r="AO52" s="107" t="s">
        <v>229</v>
      </c>
      <c r="AP52" s="59" t="s">
        <v>9</v>
      </c>
      <c r="AQ52" s="59" t="s">
        <v>196</v>
      </c>
      <c r="AR52" s="59" t="s">
        <v>8</v>
      </c>
      <c r="AS52" s="59" t="s">
        <v>10</v>
      </c>
      <c r="AT52" s="59" t="s">
        <v>142</v>
      </c>
      <c r="AU52" s="64" t="s">
        <v>143</v>
      </c>
      <c r="AV52" s="59" t="s">
        <v>10</v>
      </c>
      <c r="AW52" s="59" t="s">
        <v>142</v>
      </c>
      <c r="AX52" s="64" t="s">
        <v>143</v>
      </c>
      <c r="AY52" s="59" t="s">
        <v>9</v>
      </c>
    </row>
    <row r="53" spans="1:51" s="12" customFormat="1" ht="13.5" x14ac:dyDescent="0.15">
      <c r="A53" s="15" t="s">
        <v>197</v>
      </c>
      <c r="B53" s="26">
        <v>5</v>
      </c>
      <c r="C53" s="27">
        <v>41442</v>
      </c>
      <c r="D53" s="59" t="s">
        <v>233</v>
      </c>
      <c r="E53" s="60">
        <f t="shared" si="10"/>
        <v>41491</v>
      </c>
      <c r="F53" s="59" t="s">
        <v>230</v>
      </c>
      <c r="G53" s="59" t="s">
        <v>39</v>
      </c>
      <c r="H53" s="59" t="s">
        <v>198</v>
      </c>
      <c r="I53" s="60">
        <v>41337</v>
      </c>
      <c r="J53" s="59" t="s">
        <v>199</v>
      </c>
      <c r="K53" s="60">
        <v>41429</v>
      </c>
      <c r="L53" s="59">
        <v>533.88888888888891</v>
      </c>
      <c r="M53" s="61">
        <v>4</v>
      </c>
      <c r="N53" s="62">
        <v>0.87096774193548387</v>
      </c>
      <c r="O53" s="62">
        <v>0.9642857142857143</v>
      </c>
      <c r="P53" s="62">
        <v>1</v>
      </c>
      <c r="Q53" s="62">
        <v>1</v>
      </c>
      <c r="R53" s="63">
        <v>465</v>
      </c>
      <c r="S53" s="63">
        <v>465</v>
      </c>
      <c r="T53" s="59" t="s">
        <v>200</v>
      </c>
      <c r="U53" s="63">
        <v>482.22222222222217</v>
      </c>
      <c r="V53" s="62">
        <v>482.22222222222217</v>
      </c>
      <c r="W53" s="62">
        <v>0</v>
      </c>
      <c r="X53" s="62">
        <v>-17.222222222222172</v>
      </c>
      <c r="Y53" s="62">
        <v>0</v>
      </c>
      <c r="Z53" s="62">
        <v>17.222222222222172</v>
      </c>
      <c r="AA53" s="62">
        <v>2731410</v>
      </c>
      <c r="AB53" s="62">
        <v>2731410</v>
      </c>
      <c r="AC53" s="62">
        <v>2731410</v>
      </c>
      <c r="AD53" s="62">
        <v>2832573.333333333</v>
      </c>
      <c r="AE53" s="62">
        <v>2832573.333333333</v>
      </c>
      <c r="AF53" s="62">
        <v>0</v>
      </c>
      <c r="AG53" s="62">
        <v>-101163.33333333304</v>
      </c>
      <c r="AH53" s="62">
        <v>0</v>
      </c>
      <c r="AI53" s="62">
        <v>101163.33333333304</v>
      </c>
      <c r="AJ53" s="62">
        <v>2832572.333333333</v>
      </c>
      <c r="AK53" s="62">
        <v>2832572.333333333</v>
      </c>
      <c r="AL53" s="62">
        <v>-1</v>
      </c>
      <c r="AM53" s="62">
        <v>-101164.33333333304</v>
      </c>
      <c r="AN53" s="62">
        <v>101162.33333333304</v>
      </c>
      <c r="AO53" s="107" t="s">
        <v>229</v>
      </c>
      <c r="AP53" s="59" t="s">
        <v>9</v>
      </c>
      <c r="AQ53" s="59" t="s">
        <v>196</v>
      </c>
      <c r="AR53" s="59" t="s">
        <v>8</v>
      </c>
      <c r="AS53" s="59" t="s">
        <v>10</v>
      </c>
      <c r="AT53" s="59" t="s">
        <v>142</v>
      </c>
      <c r="AU53" s="64" t="s">
        <v>143</v>
      </c>
      <c r="AV53" s="59" t="s">
        <v>10</v>
      </c>
      <c r="AW53" s="59" t="s">
        <v>142</v>
      </c>
      <c r="AX53" s="64" t="s">
        <v>143</v>
      </c>
      <c r="AY53" s="59" t="s">
        <v>9</v>
      </c>
    </row>
    <row r="54" spans="1:51" s="12" customFormat="1" ht="13.5" x14ac:dyDescent="0.15">
      <c r="A54" s="15" t="s">
        <v>197</v>
      </c>
      <c r="B54" s="26">
        <v>5</v>
      </c>
      <c r="C54" s="27">
        <v>41442</v>
      </c>
      <c r="D54" s="59" t="s">
        <v>233</v>
      </c>
      <c r="E54" s="60">
        <f t="shared" si="10"/>
        <v>41498</v>
      </c>
      <c r="F54" s="59" t="s">
        <v>230</v>
      </c>
      <c r="G54" s="59" t="s">
        <v>39</v>
      </c>
      <c r="H54" s="59" t="s">
        <v>198</v>
      </c>
      <c r="I54" s="60">
        <v>41337</v>
      </c>
      <c r="J54" s="59" t="s">
        <v>199</v>
      </c>
      <c r="K54" s="60">
        <v>41429</v>
      </c>
      <c r="L54" s="59">
        <v>533.88888888888891</v>
      </c>
      <c r="M54" s="61">
        <v>4</v>
      </c>
      <c r="N54" s="62">
        <v>0.87096774193548387</v>
      </c>
      <c r="O54" s="62">
        <v>0.9642857142857143</v>
      </c>
      <c r="P54" s="62">
        <v>1</v>
      </c>
      <c r="Q54" s="62">
        <v>1</v>
      </c>
      <c r="R54" s="63">
        <v>465</v>
      </c>
      <c r="S54" s="63">
        <v>465</v>
      </c>
      <c r="T54" s="59" t="s">
        <v>200</v>
      </c>
      <c r="U54" s="63">
        <v>482.22222222222217</v>
      </c>
      <c r="V54" s="62">
        <v>482.22222222222217</v>
      </c>
      <c r="W54" s="62">
        <v>0</v>
      </c>
      <c r="X54" s="62">
        <v>-17.222222222222172</v>
      </c>
      <c r="Y54" s="62">
        <v>0</v>
      </c>
      <c r="Z54" s="62">
        <v>17.222222222222172</v>
      </c>
      <c r="AA54" s="62">
        <v>2731410</v>
      </c>
      <c r="AB54" s="62">
        <v>2731410</v>
      </c>
      <c r="AC54" s="62">
        <v>2731410</v>
      </c>
      <c r="AD54" s="62">
        <v>2832573.333333333</v>
      </c>
      <c r="AE54" s="62">
        <v>2832573.333333333</v>
      </c>
      <c r="AF54" s="62">
        <v>0</v>
      </c>
      <c r="AG54" s="62">
        <v>-101163.33333333304</v>
      </c>
      <c r="AH54" s="62">
        <v>0</v>
      </c>
      <c r="AI54" s="62">
        <v>101163.33333333304</v>
      </c>
      <c r="AJ54" s="62">
        <v>2832572.333333333</v>
      </c>
      <c r="AK54" s="62">
        <v>2832572.333333333</v>
      </c>
      <c r="AL54" s="62">
        <v>-1</v>
      </c>
      <c r="AM54" s="62">
        <v>-101164.33333333304</v>
      </c>
      <c r="AN54" s="62">
        <v>101162.33333333304</v>
      </c>
      <c r="AO54" s="107" t="s">
        <v>229</v>
      </c>
      <c r="AP54" s="59" t="s">
        <v>9</v>
      </c>
      <c r="AQ54" s="59" t="s">
        <v>196</v>
      </c>
      <c r="AR54" s="59" t="s">
        <v>8</v>
      </c>
      <c r="AS54" s="59" t="s">
        <v>10</v>
      </c>
      <c r="AT54" s="59" t="s">
        <v>142</v>
      </c>
      <c r="AU54" s="64" t="s">
        <v>143</v>
      </c>
      <c r="AV54" s="59" t="s">
        <v>10</v>
      </c>
      <c r="AW54" s="59" t="s">
        <v>142</v>
      </c>
      <c r="AX54" s="64" t="s">
        <v>143</v>
      </c>
      <c r="AY54" s="59" t="s">
        <v>9</v>
      </c>
    </row>
    <row r="55" spans="1:51" s="12" customFormat="1" ht="13.5" x14ac:dyDescent="0.15">
      <c r="A55" s="15" t="s">
        <v>197</v>
      </c>
      <c r="B55" s="26">
        <v>5</v>
      </c>
      <c r="C55" s="27">
        <v>41442</v>
      </c>
      <c r="D55" s="59" t="s">
        <v>233</v>
      </c>
      <c r="E55" s="60">
        <f t="shared" si="10"/>
        <v>41505</v>
      </c>
      <c r="F55" s="59" t="s">
        <v>230</v>
      </c>
      <c r="G55" s="59" t="s">
        <v>39</v>
      </c>
      <c r="H55" s="59" t="s">
        <v>198</v>
      </c>
      <c r="I55" s="60">
        <v>41337</v>
      </c>
      <c r="J55" s="59" t="s">
        <v>199</v>
      </c>
      <c r="K55" s="60">
        <v>41429</v>
      </c>
      <c r="L55" s="59">
        <v>533.88888888888891</v>
      </c>
      <c r="M55" s="61">
        <v>4</v>
      </c>
      <c r="N55" s="62">
        <v>0.87096774193548387</v>
      </c>
      <c r="O55" s="62">
        <v>0.9642857142857143</v>
      </c>
      <c r="P55" s="62">
        <v>1</v>
      </c>
      <c r="Q55" s="62">
        <v>1</v>
      </c>
      <c r="R55" s="63">
        <v>465</v>
      </c>
      <c r="S55" s="63">
        <v>465</v>
      </c>
      <c r="T55" s="59" t="s">
        <v>200</v>
      </c>
      <c r="U55" s="63">
        <v>482.22222222222217</v>
      </c>
      <c r="V55" s="62">
        <v>482.22222222222217</v>
      </c>
      <c r="W55" s="62">
        <v>0</v>
      </c>
      <c r="X55" s="62">
        <v>-17.222222222222172</v>
      </c>
      <c r="Y55" s="62">
        <v>0</v>
      </c>
      <c r="Z55" s="62">
        <v>17.222222222222172</v>
      </c>
      <c r="AA55" s="62">
        <v>2731410</v>
      </c>
      <c r="AB55" s="62">
        <v>2731410</v>
      </c>
      <c r="AC55" s="62">
        <v>2731410</v>
      </c>
      <c r="AD55" s="62">
        <v>2832573.333333333</v>
      </c>
      <c r="AE55" s="62">
        <v>2832573.333333333</v>
      </c>
      <c r="AF55" s="62">
        <v>0</v>
      </c>
      <c r="AG55" s="62">
        <v>-101163.33333333304</v>
      </c>
      <c r="AH55" s="62">
        <v>0</v>
      </c>
      <c r="AI55" s="62">
        <v>101163.33333333304</v>
      </c>
      <c r="AJ55" s="62">
        <v>2832572.333333333</v>
      </c>
      <c r="AK55" s="62">
        <v>2832572.333333333</v>
      </c>
      <c r="AL55" s="62">
        <v>-1</v>
      </c>
      <c r="AM55" s="62">
        <v>-101164.33333333304</v>
      </c>
      <c r="AN55" s="62">
        <v>101162.33333333304</v>
      </c>
      <c r="AO55" s="107" t="s">
        <v>229</v>
      </c>
      <c r="AP55" s="59" t="s">
        <v>9</v>
      </c>
      <c r="AQ55" s="59" t="s">
        <v>196</v>
      </c>
      <c r="AR55" s="59" t="s">
        <v>8</v>
      </c>
      <c r="AS55" s="59" t="s">
        <v>10</v>
      </c>
      <c r="AT55" s="59" t="s">
        <v>142</v>
      </c>
      <c r="AU55" s="64" t="s">
        <v>143</v>
      </c>
      <c r="AV55" s="59" t="s">
        <v>10</v>
      </c>
      <c r="AW55" s="59" t="s">
        <v>142</v>
      </c>
      <c r="AX55" s="64" t="s">
        <v>143</v>
      </c>
      <c r="AY55" s="59" t="s">
        <v>9</v>
      </c>
    </row>
    <row r="56" spans="1:51" s="12" customFormat="1" ht="13.5" x14ac:dyDescent="0.15">
      <c r="A56" s="15" t="s">
        <v>197</v>
      </c>
      <c r="B56" s="26">
        <v>5</v>
      </c>
      <c r="C56" s="27">
        <v>41442</v>
      </c>
      <c r="D56" s="59" t="s">
        <v>233</v>
      </c>
      <c r="E56" s="60">
        <f t="shared" si="10"/>
        <v>41512</v>
      </c>
      <c r="F56" s="59" t="s">
        <v>230</v>
      </c>
      <c r="G56" s="59" t="s">
        <v>39</v>
      </c>
      <c r="H56" s="59" t="s">
        <v>198</v>
      </c>
      <c r="I56" s="60">
        <v>41337</v>
      </c>
      <c r="J56" s="59" t="s">
        <v>199</v>
      </c>
      <c r="K56" s="60">
        <v>41429</v>
      </c>
      <c r="L56" s="59">
        <v>533.88888888888891</v>
      </c>
      <c r="M56" s="61">
        <v>4</v>
      </c>
      <c r="N56" s="62">
        <v>0.87096774193548387</v>
      </c>
      <c r="O56" s="62">
        <v>0.9642857142857143</v>
      </c>
      <c r="P56" s="62">
        <v>1</v>
      </c>
      <c r="Q56" s="62">
        <v>1</v>
      </c>
      <c r="R56" s="63">
        <v>465</v>
      </c>
      <c r="S56" s="63">
        <v>465</v>
      </c>
      <c r="T56" s="59" t="s">
        <v>200</v>
      </c>
      <c r="U56" s="63">
        <v>482.22222222222217</v>
      </c>
      <c r="V56" s="62">
        <v>482.22222222222217</v>
      </c>
      <c r="W56" s="62">
        <v>0</v>
      </c>
      <c r="X56" s="62">
        <v>-17.222222222222172</v>
      </c>
      <c r="Y56" s="62">
        <v>0</v>
      </c>
      <c r="Z56" s="62">
        <v>17.222222222222172</v>
      </c>
      <c r="AA56" s="62">
        <v>2731410</v>
      </c>
      <c r="AB56" s="62">
        <v>2731410</v>
      </c>
      <c r="AC56" s="62">
        <v>2731410</v>
      </c>
      <c r="AD56" s="62">
        <v>2832573.333333333</v>
      </c>
      <c r="AE56" s="62">
        <v>2832573.333333333</v>
      </c>
      <c r="AF56" s="62">
        <v>0</v>
      </c>
      <c r="AG56" s="62">
        <v>-101163.33333333304</v>
      </c>
      <c r="AH56" s="62">
        <v>0</v>
      </c>
      <c r="AI56" s="62">
        <v>101163.33333333304</v>
      </c>
      <c r="AJ56" s="62">
        <v>2832572.333333333</v>
      </c>
      <c r="AK56" s="62">
        <v>2832572.333333333</v>
      </c>
      <c r="AL56" s="62">
        <v>-1</v>
      </c>
      <c r="AM56" s="62">
        <v>-101164.33333333304</v>
      </c>
      <c r="AN56" s="62">
        <v>101162.33333333304</v>
      </c>
      <c r="AO56" s="107" t="s">
        <v>229</v>
      </c>
      <c r="AP56" s="59" t="s">
        <v>9</v>
      </c>
      <c r="AQ56" s="59" t="s">
        <v>196</v>
      </c>
      <c r="AR56" s="59" t="s">
        <v>8</v>
      </c>
      <c r="AS56" s="59" t="s">
        <v>10</v>
      </c>
      <c r="AT56" s="59" t="s">
        <v>142</v>
      </c>
      <c r="AU56" s="64" t="s">
        <v>143</v>
      </c>
      <c r="AV56" s="59" t="s">
        <v>10</v>
      </c>
      <c r="AW56" s="59" t="s">
        <v>142</v>
      </c>
      <c r="AX56" s="64" t="s">
        <v>143</v>
      </c>
      <c r="AY56" s="59" t="s">
        <v>9</v>
      </c>
    </row>
    <row r="57" spans="1:51" s="12" customFormat="1" ht="13.5" x14ac:dyDescent="0.15">
      <c r="A57" s="15" t="s">
        <v>197</v>
      </c>
      <c r="B57" s="26">
        <v>5</v>
      </c>
      <c r="C57" s="27">
        <v>41442</v>
      </c>
      <c r="D57" s="59" t="s">
        <v>233</v>
      </c>
      <c r="E57" s="60">
        <f t="shared" si="10"/>
        <v>41519</v>
      </c>
      <c r="F57" s="59" t="s">
        <v>230</v>
      </c>
      <c r="G57" s="59" t="s">
        <v>39</v>
      </c>
      <c r="H57" s="59" t="s">
        <v>198</v>
      </c>
      <c r="I57" s="60">
        <v>41337</v>
      </c>
      <c r="J57" s="59" t="s">
        <v>199</v>
      </c>
      <c r="K57" s="60">
        <v>41429</v>
      </c>
      <c r="L57" s="59">
        <v>533.88888888888891</v>
      </c>
      <c r="M57" s="61">
        <v>4</v>
      </c>
      <c r="N57" s="62">
        <v>0.87096774193548387</v>
      </c>
      <c r="O57" s="62">
        <v>0.9642857142857143</v>
      </c>
      <c r="P57" s="62">
        <v>1</v>
      </c>
      <c r="Q57" s="62">
        <v>1</v>
      </c>
      <c r="R57" s="63">
        <v>465</v>
      </c>
      <c r="S57" s="63">
        <v>465</v>
      </c>
      <c r="T57" s="59" t="s">
        <v>200</v>
      </c>
      <c r="U57" s="63">
        <v>482.22222222222217</v>
      </c>
      <c r="V57" s="62">
        <v>482.22222222222217</v>
      </c>
      <c r="W57" s="62">
        <v>0</v>
      </c>
      <c r="X57" s="62">
        <v>-17.222222222222172</v>
      </c>
      <c r="Y57" s="62">
        <v>0</v>
      </c>
      <c r="Z57" s="62">
        <v>17.222222222222172</v>
      </c>
      <c r="AA57" s="62">
        <v>2731410</v>
      </c>
      <c r="AB57" s="62">
        <v>2731410</v>
      </c>
      <c r="AC57" s="62">
        <v>2731410</v>
      </c>
      <c r="AD57" s="62">
        <v>2832573.333333333</v>
      </c>
      <c r="AE57" s="62">
        <v>2832573.333333333</v>
      </c>
      <c r="AF57" s="62">
        <v>0</v>
      </c>
      <c r="AG57" s="62">
        <v>-101163.33333333304</v>
      </c>
      <c r="AH57" s="62">
        <v>0</v>
      </c>
      <c r="AI57" s="62">
        <v>101163.33333333304</v>
      </c>
      <c r="AJ57" s="62">
        <v>2832572.333333333</v>
      </c>
      <c r="AK57" s="62">
        <v>2832572.333333333</v>
      </c>
      <c r="AL57" s="62">
        <v>-1</v>
      </c>
      <c r="AM57" s="62">
        <v>-101164.33333333304</v>
      </c>
      <c r="AN57" s="62">
        <v>101162.33333333304</v>
      </c>
      <c r="AO57" s="107" t="s">
        <v>229</v>
      </c>
      <c r="AP57" s="59" t="s">
        <v>9</v>
      </c>
      <c r="AQ57" s="59" t="s">
        <v>196</v>
      </c>
      <c r="AR57" s="59" t="s">
        <v>8</v>
      </c>
      <c r="AS57" s="59" t="s">
        <v>10</v>
      </c>
      <c r="AT57" s="59" t="s">
        <v>142</v>
      </c>
      <c r="AU57" s="64" t="s">
        <v>143</v>
      </c>
      <c r="AV57" s="59" t="s">
        <v>10</v>
      </c>
      <c r="AW57" s="59" t="s">
        <v>142</v>
      </c>
      <c r="AX57" s="64" t="s">
        <v>143</v>
      </c>
      <c r="AY57" s="59" t="s">
        <v>9</v>
      </c>
    </row>
    <row r="58" spans="1:51" s="12" customFormat="1" ht="13.5" x14ac:dyDescent="0.15">
      <c r="A58" s="15" t="s">
        <v>197</v>
      </c>
      <c r="B58" s="26">
        <v>5</v>
      </c>
      <c r="C58" s="27">
        <v>41442</v>
      </c>
      <c r="D58" s="59" t="s">
        <v>233</v>
      </c>
      <c r="E58" s="60">
        <f t="shared" si="10"/>
        <v>41526</v>
      </c>
      <c r="F58" s="59" t="s">
        <v>230</v>
      </c>
      <c r="G58" s="59" t="s">
        <v>39</v>
      </c>
      <c r="H58" s="59" t="s">
        <v>198</v>
      </c>
      <c r="I58" s="60">
        <v>41337</v>
      </c>
      <c r="J58" s="59" t="s">
        <v>199</v>
      </c>
      <c r="K58" s="60">
        <v>41429</v>
      </c>
      <c r="L58" s="59">
        <v>533.88888888888891</v>
      </c>
      <c r="M58" s="61">
        <v>4</v>
      </c>
      <c r="N58" s="62">
        <v>0.87096774193548387</v>
      </c>
      <c r="O58" s="62">
        <v>0.9642857142857143</v>
      </c>
      <c r="P58" s="62">
        <v>1</v>
      </c>
      <c r="Q58" s="62">
        <v>1</v>
      </c>
      <c r="R58" s="63">
        <v>465</v>
      </c>
      <c r="S58" s="63">
        <v>465</v>
      </c>
      <c r="T58" s="59" t="s">
        <v>200</v>
      </c>
      <c r="U58" s="63">
        <v>482.22222222222217</v>
      </c>
      <c r="V58" s="62">
        <v>482.22222222222217</v>
      </c>
      <c r="W58" s="62">
        <v>0</v>
      </c>
      <c r="X58" s="62">
        <v>-17.222222222222172</v>
      </c>
      <c r="Y58" s="62">
        <v>0</v>
      </c>
      <c r="Z58" s="62">
        <v>17.222222222222172</v>
      </c>
      <c r="AA58" s="62">
        <v>2731410</v>
      </c>
      <c r="AB58" s="62">
        <v>2731410</v>
      </c>
      <c r="AC58" s="62">
        <v>2731410</v>
      </c>
      <c r="AD58" s="62">
        <v>2832573.333333333</v>
      </c>
      <c r="AE58" s="62">
        <v>2832573.333333333</v>
      </c>
      <c r="AF58" s="62">
        <v>0</v>
      </c>
      <c r="AG58" s="62">
        <v>-101163.33333333304</v>
      </c>
      <c r="AH58" s="62">
        <v>0</v>
      </c>
      <c r="AI58" s="62">
        <v>101163.33333333304</v>
      </c>
      <c r="AJ58" s="62">
        <v>2832572.333333333</v>
      </c>
      <c r="AK58" s="62">
        <v>2832572.333333333</v>
      </c>
      <c r="AL58" s="62">
        <v>-1</v>
      </c>
      <c r="AM58" s="62">
        <v>-101164.33333333304</v>
      </c>
      <c r="AN58" s="62">
        <v>101162.33333333304</v>
      </c>
      <c r="AO58" s="107" t="s">
        <v>229</v>
      </c>
      <c r="AP58" s="59" t="s">
        <v>9</v>
      </c>
      <c r="AQ58" s="59" t="s">
        <v>196</v>
      </c>
      <c r="AR58" s="59" t="s">
        <v>8</v>
      </c>
      <c r="AS58" s="59" t="s">
        <v>10</v>
      </c>
      <c r="AT58" s="59" t="s">
        <v>142</v>
      </c>
      <c r="AU58" s="64" t="s">
        <v>143</v>
      </c>
      <c r="AV58" s="59" t="s">
        <v>10</v>
      </c>
      <c r="AW58" s="59" t="s">
        <v>142</v>
      </c>
      <c r="AX58" s="64" t="s">
        <v>143</v>
      </c>
      <c r="AY58" s="59" t="s">
        <v>9</v>
      </c>
    </row>
    <row r="59" spans="1:51" s="12" customFormat="1" ht="13.5" x14ac:dyDescent="0.15">
      <c r="A59" s="15" t="s">
        <v>197</v>
      </c>
      <c r="B59" s="26">
        <v>5</v>
      </c>
      <c r="C59" s="27">
        <v>41442</v>
      </c>
      <c r="D59" s="65" t="s">
        <v>233</v>
      </c>
      <c r="E59" s="66">
        <f t="shared" si="10"/>
        <v>41533</v>
      </c>
      <c r="F59" s="65" t="s">
        <v>230</v>
      </c>
      <c r="G59" s="65" t="s">
        <v>39</v>
      </c>
      <c r="H59" s="65" t="s">
        <v>198</v>
      </c>
      <c r="I59" s="66">
        <v>41337</v>
      </c>
      <c r="J59" s="65" t="s">
        <v>199</v>
      </c>
      <c r="K59" s="66">
        <v>41429</v>
      </c>
      <c r="L59" s="65">
        <v>533.88888888888891</v>
      </c>
      <c r="M59" s="67">
        <v>4</v>
      </c>
      <c r="N59" s="68">
        <v>0.87096774193548387</v>
      </c>
      <c r="O59" s="68">
        <v>0.9642857142857143</v>
      </c>
      <c r="P59" s="68">
        <v>1</v>
      </c>
      <c r="Q59" s="68">
        <v>1</v>
      </c>
      <c r="R59" s="69">
        <v>465</v>
      </c>
      <c r="S59" s="69">
        <v>465</v>
      </c>
      <c r="T59" s="65" t="s">
        <v>200</v>
      </c>
      <c r="U59" s="69">
        <v>482.22222222222217</v>
      </c>
      <c r="V59" s="68">
        <v>482.22222222222217</v>
      </c>
      <c r="W59" s="68">
        <v>0</v>
      </c>
      <c r="X59" s="68">
        <v>-17.222222222222172</v>
      </c>
      <c r="Y59" s="68">
        <v>0</v>
      </c>
      <c r="Z59" s="68">
        <v>17.222222222222172</v>
      </c>
      <c r="AA59" s="68">
        <v>2731410</v>
      </c>
      <c r="AB59" s="68">
        <v>2731410</v>
      </c>
      <c r="AC59" s="68">
        <v>2731410</v>
      </c>
      <c r="AD59" s="68">
        <v>2832573.333333333</v>
      </c>
      <c r="AE59" s="68">
        <v>2832573.333333333</v>
      </c>
      <c r="AF59" s="68">
        <v>0</v>
      </c>
      <c r="AG59" s="68">
        <v>-101163.33333333304</v>
      </c>
      <c r="AH59" s="68">
        <v>0</v>
      </c>
      <c r="AI59" s="68">
        <v>101163.33333333304</v>
      </c>
      <c r="AJ59" s="68">
        <v>2832572.333333333</v>
      </c>
      <c r="AK59" s="68">
        <v>2832572.333333333</v>
      </c>
      <c r="AL59" s="68">
        <v>-1</v>
      </c>
      <c r="AM59" s="68">
        <v>-101164.33333333304</v>
      </c>
      <c r="AN59" s="68">
        <v>101162.33333333304</v>
      </c>
      <c r="AO59" s="108" t="s">
        <v>229</v>
      </c>
      <c r="AP59" s="65" t="s">
        <v>9</v>
      </c>
      <c r="AQ59" s="65" t="s">
        <v>176</v>
      </c>
      <c r="AR59" s="65" t="s">
        <v>8</v>
      </c>
      <c r="AS59" s="65" t="s">
        <v>10</v>
      </c>
      <c r="AT59" s="65" t="s">
        <v>142</v>
      </c>
      <c r="AU59" s="70" t="s">
        <v>143</v>
      </c>
      <c r="AV59" s="65" t="s">
        <v>10</v>
      </c>
      <c r="AW59" s="65" t="s">
        <v>142</v>
      </c>
      <c r="AX59" s="70" t="s">
        <v>143</v>
      </c>
      <c r="AY59" s="65" t="s">
        <v>9</v>
      </c>
    </row>
    <row r="60" spans="1:51" s="12" customFormat="1" ht="13.5" x14ac:dyDescent="0.15">
      <c r="A60" s="15" t="s">
        <v>188</v>
      </c>
      <c r="B60" s="26">
        <v>1</v>
      </c>
      <c r="C60" s="27">
        <f>E60</f>
        <v>41428</v>
      </c>
      <c r="D60" s="71" t="s">
        <v>236</v>
      </c>
      <c r="E60" s="72">
        <v>41428</v>
      </c>
      <c r="F60" s="71" t="s">
        <v>230</v>
      </c>
      <c r="G60" s="71" t="str">
        <f>$I$14</f>
        <v>2013/06/01</v>
      </c>
      <c r="H60" s="71" t="str">
        <f>$J$14</f>
        <v>2013/08/31</v>
      </c>
      <c r="I60" s="72">
        <f>G60+3</f>
        <v>41429</v>
      </c>
      <c r="J60" s="71"/>
      <c r="K60" s="72">
        <f>H60+1</f>
        <v>41518</v>
      </c>
      <c r="L60" s="71">
        <f>R60/N60</f>
        <v>914.0625</v>
      </c>
      <c r="M60" s="73">
        <f t="shared" ref="M60:M66" si="28">K60-H60</f>
        <v>1</v>
      </c>
      <c r="N60" s="73">
        <f>T60/S60</f>
        <v>0.53333333333333333</v>
      </c>
      <c r="O60" s="73">
        <f t="shared" ref="O60:O66" si="29">T60/U60</f>
        <v>0.53333333333333333</v>
      </c>
      <c r="P60" s="74">
        <f>T60/R60</f>
        <v>8.2051282051282051E-3</v>
      </c>
      <c r="Q60" s="74">
        <f>S60/R60</f>
        <v>1.5384615384615385E-2</v>
      </c>
      <c r="R60" s="75">
        <f t="shared" ref="R60:R75" si="30">SUM($B$60:$B$73)*7.5</f>
        <v>487.5</v>
      </c>
      <c r="S60" s="75">
        <f>7.5*B60</f>
        <v>7.5</v>
      </c>
      <c r="T60" s="75">
        <f>S60-(M60*3.5)</f>
        <v>4</v>
      </c>
      <c r="U60" s="75">
        <v>7.5</v>
      </c>
      <c r="V60" s="74">
        <f>U60+W60</f>
        <v>914.0625</v>
      </c>
      <c r="W60" s="74">
        <f>(R60-T60)/O60</f>
        <v>906.5625</v>
      </c>
      <c r="X60" s="74">
        <f>R60-V60</f>
        <v>-426.5625</v>
      </c>
      <c r="Y60" s="74">
        <f>T60-S60</f>
        <v>-3.5</v>
      </c>
      <c r="Z60" s="74">
        <f>U60-S60</f>
        <v>0</v>
      </c>
      <c r="AA60" s="74">
        <f t="shared" ref="AA60:AI75" si="31">R60*$AA$1</f>
        <v>2863575</v>
      </c>
      <c r="AB60" s="74">
        <f t="shared" si="31"/>
        <v>44055</v>
      </c>
      <c r="AC60" s="74">
        <f t="shared" si="31"/>
        <v>23496</v>
      </c>
      <c r="AD60" s="74">
        <f t="shared" si="31"/>
        <v>44055</v>
      </c>
      <c r="AE60" s="74">
        <f t="shared" si="31"/>
        <v>5369203.125</v>
      </c>
      <c r="AF60" s="74">
        <f t="shared" si="31"/>
        <v>5325148.125</v>
      </c>
      <c r="AG60" s="74">
        <f t="shared" si="31"/>
        <v>-2505628.125</v>
      </c>
      <c r="AH60" s="74">
        <f t="shared" si="31"/>
        <v>-20559</v>
      </c>
      <c r="AI60" s="74">
        <f t="shared" si="31"/>
        <v>0</v>
      </c>
      <c r="AJ60" s="74">
        <f t="shared" ref="AJ60:AM75" si="32">AD60-1</f>
        <v>44054</v>
      </c>
      <c r="AK60" s="74">
        <f t="shared" si="32"/>
        <v>5369202.125</v>
      </c>
      <c r="AL60" s="74">
        <f t="shared" si="32"/>
        <v>5325147.125</v>
      </c>
      <c r="AM60" s="74">
        <f t="shared" si="32"/>
        <v>-2505629.125</v>
      </c>
      <c r="AN60" s="74">
        <f>AI60-1</f>
        <v>-1</v>
      </c>
      <c r="AO60" s="71" t="s">
        <v>8</v>
      </c>
      <c r="AP60" s="71" t="s">
        <v>191</v>
      </c>
      <c r="AQ60" s="71" t="s">
        <v>191</v>
      </c>
      <c r="AR60" s="71" t="s">
        <v>8</v>
      </c>
      <c r="AS60" s="71" t="s">
        <v>10</v>
      </c>
      <c r="AT60" s="71" t="s">
        <v>142</v>
      </c>
      <c r="AU60" s="76" t="s">
        <v>143</v>
      </c>
      <c r="AV60" s="71" t="s">
        <v>10</v>
      </c>
      <c r="AW60" s="71" t="s">
        <v>142</v>
      </c>
      <c r="AX60" s="76" t="s">
        <v>143</v>
      </c>
      <c r="AY60" s="71" t="s">
        <v>9</v>
      </c>
    </row>
    <row r="61" spans="1:51" s="12" customFormat="1" ht="13.5" x14ac:dyDescent="0.15">
      <c r="A61" s="15" t="s">
        <v>188</v>
      </c>
      <c r="B61" s="26">
        <v>5</v>
      </c>
      <c r="C61" s="27">
        <f t="shared" ref="C61:C71" si="33">E61</f>
        <v>41435</v>
      </c>
      <c r="D61" s="34" t="s">
        <v>236</v>
      </c>
      <c r="E61" s="35">
        <f t="shared" si="10"/>
        <v>41435</v>
      </c>
      <c r="F61" s="34" t="s">
        <v>230</v>
      </c>
      <c r="G61" s="34" t="str">
        <f t="shared" ref="G61:G75" si="34">$I$14</f>
        <v>2013/06/01</v>
      </c>
      <c r="H61" s="34" t="str">
        <f t="shared" ref="H61:H75" si="35">$J$14</f>
        <v>2013/08/31</v>
      </c>
      <c r="I61" s="35">
        <f t="shared" ref="I61:I75" si="36">G61+3</f>
        <v>41429</v>
      </c>
      <c r="J61" s="34"/>
      <c r="K61" s="35">
        <f>H61+2</f>
        <v>41519</v>
      </c>
      <c r="L61" s="34">
        <f>R61/N61</f>
        <v>731.25</v>
      </c>
      <c r="M61" s="36">
        <f t="shared" si="28"/>
        <v>2</v>
      </c>
      <c r="N61" s="37">
        <f t="shared" ref="N61:N66" si="37">T61/S61</f>
        <v>0.66666666666666663</v>
      </c>
      <c r="O61" s="36">
        <f t="shared" si="29"/>
        <v>0.8</v>
      </c>
      <c r="P61" s="37">
        <f>T61/R61</f>
        <v>6.1538461538461542E-2</v>
      </c>
      <c r="Q61" s="37">
        <f>S61/R61</f>
        <v>9.2307692307692313E-2</v>
      </c>
      <c r="R61" s="32">
        <f t="shared" si="30"/>
        <v>487.5</v>
      </c>
      <c r="S61" s="38">
        <f t="shared" ref="S61:S73" si="38">7.5*B61+S60</f>
        <v>45</v>
      </c>
      <c r="T61" s="38">
        <f t="shared" ref="T61:T66" si="39">S61-(M61*7.5)</f>
        <v>30</v>
      </c>
      <c r="U61" s="38">
        <f t="shared" ref="U61:U66" si="40">T61+7.5</f>
        <v>37.5</v>
      </c>
      <c r="V61" s="37">
        <f>U61+W61</f>
        <v>609.375</v>
      </c>
      <c r="W61" s="37">
        <f>(R61-T61)/O61</f>
        <v>571.875</v>
      </c>
      <c r="X61" s="37">
        <f>R61-V61</f>
        <v>-121.875</v>
      </c>
      <c r="Y61" s="37">
        <f>T61-S61</f>
        <v>-15</v>
      </c>
      <c r="Z61" s="37">
        <f>U61-S61</f>
        <v>-7.5</v>
      </c>
      <c r="AA61" s="37">
        <f t="shared" si="31"/>
        <v>2863575</v>
      </c>
      <c r="AB61" s="37">
        <f t="shared" si="31"/>
        <v>264330</v>
      </c>
      <c r="AC61" s="37">
        <f t="shared" si="31"/>
        <v>176220</v>
      </c>
      <c r="AD61" s="37">
        <f t="shared" si="31"/>
        <v>220275</v>
      </c>
      <c r="AE61" s="37">
        <f t="shared" si="31"/>
        <v>3579468.75</v>
      </c>
      <c r="AF61" s="37">
        <f t="shared" si="31"/>
        <v>3359193.75</v>
      </c>
      <c r="AG61" s="37">
        <f t="shared" si="31"/>
        <v>-715893.75</v>
      </c>
      <c r="AH61" s="37">
        <f t="shared" si="31"/>
        <v>-88110</v>
      </c>
      <c r="AI61" s="37">
        <f t="shared" si="31"/>
        <v>-44055</v>
      </c>
      <c r="AJ61" s="37">
        <f t="shared" si="32"/>
        <v>220274</v>
      </c>
      <c r="AK61" s="37">
        <f t="shared" si="32"/>
        <v>3579467.75</v>
      </c>
      <c r="AL61" s="37">
        <f t="shared" si="32"/>
        <v>3359192.75</v>
      </c>
      <c r="AM61" s="37">
        <f t="shared" si="32"/>
        <v>-715894.75</v>
      </c>
      <c r="AN61" s="37">
        <f>AI61-1</f>
        <v>-44056</v>
      </c>
      <c r="AO61" s="34" t="s">
        <v>8</v>
      </c>
      <c r="AP61" s="34" t="s">
        <v>191</v>
      </c>
      <c r="AQ61" s="34" t="s">
        <v>191</v>
      </c>
      <c r="AR61" s="34" t="s">
        <v>8</v>
      </c>
      <c r="AS61" s="34" t="s">
        <v>10</v>
      </c>
      <c r="AT61" s="34" t="s">
        <v>142</v>
      </c>
      <c r="AU61" s="39" t="s">
        <v>143</v>
      </c>
      <c r="AV61" s="34" t="s">
        <v>10</v>
      </c>
      <c r="AW61" s="34" t="s">
        <v>142</v>
      </c>
      <c r="AX61" s="39" t="s">
        <v>143</v>
      </c>
      <c r="AY61" s="34" t="s">
        <v>9</v>
      </c>
    </row>
    <row r="62" spans="1:51" s="12" customFormat="1" ht="13.5" x14ac:dyDescent="0.15">
      <c r="A62" s="15" t="s">
        <v>188</v>
      </c>
      <c r="B62" s="26">
        <v>5</v>
      </c>
      <c r="C62" s="27">
        <f t="shared" si="33"/>
        <v>41442</v>
      </c>
      <c r="D62" s="34" t="s">
        <v>236</v>
      </c>
      <c r="E62" s="35">
        <f t="shared" si="10"/>
        <v>41442</v>
      </c>
      <c r="F62" s="34" t="s">
        <v>230</v>
      </c>
      <c r="G62" s="34" t="str">
        <f t="shared" si="34"/>
        <v>2013/06/01</v>
      </c>
      <c r="H62" s="34" t="str">
        <f t="shared" si="35"/>
        <v>2013/08/31</v>
      </c>
      <c r="I62" s="35">
        <f t="shared" si="36"/>
        <v>41429</v>
      </c>
      <c r="J62" s="34"/>
      <c r="K62" s="35">
        <f>H62+3</f>
        <v>41520</v>
      </c>
      <c r="L62" s="34">
        <f>R62/N62</f>
        <v>670.3125</v>
      </c>
      <c r="M62" s="36">
        <f t="shared" si="28"/>
        <v>3</v>
      </c>
      <c r="N62" s="37">
        <f t="shared" si="37"/>
        <v>0.72727272727272729</v>
      </c>
      <c r="O62" s="36">
        <f t="shared" si="29"/>
        <v>0.88888888888888884</v>
      </c>
      <c r="P62" s="37">
        <f>T62/R62</f>
        <v>0.12307692307692308</v>
      </c>
      <c r="Q62" s="37">
        <f>S62/R62</f>
        <v>0.16923076923076924</v>
      </c>
      <c r="R62" s="32">
        <f t="shared" si="30"/>
        <v>487.5</v>
      </c>
      <c r="S62" s="38">
        <f t="shared" si="38"/>
        <v>82.5</v>
      </c>
      <c r="T62" s="38">
        <f t="shared" si="39"/>
        <v>60</v>
      </c>
      <c r="U62" s="38">
        <f t="shared" si="40"/>
        <v>67.5</v>
      </c>
      <c r="V62" s="37">
        <f>U62+W62</f>
        <v>548.4375</v>
      </c>
      <c r="W62" s="37">
        <f>(R62-T62)/O62</f>
        <v>480.9375</v>
      </c>
      <c r="X62" s="37">
        <f>R62-V62</f>
        <v>-60.9375</v>
      </c>
      <c r="Y62" s="37">
        <f>T62-S62</f>
        <v>-22.5</v>
      </c>
      <c r="Z62" s="37">
        <f>U62-S62</f>
        <v>-15</v>
      </c>
      <c r="AA62" s="37">
        <f t="shared" si="31"/>
        <v>2863575</v>
      </c>
      <c r="AB62" s="37">
        <f t="shared" si="31"/>
        <v>484605</v>
      </c>
      <c r="AC62" s="37">
        <f t="shared" si="31"/>
        <v>352440</v>
      </c>
      <c r="AD62" s="37">
        <f t="shared" si="31"/>
        <v>396495</v>
      </c>
      <c r="AE62" s="37">
        <f t="shared" si="31"/>
        <v>3221521.875</v>
      </c>
      <c r="AF62" s="37">
        <f t="shared" si="31"/>
        <v>2825026.875</v>
      </c>
      <c r="AG62" s="37">
        <f t="shared" si="31"/>
        <v>-357946.875</v>
      </c>
      <c r="AH62" s="37">
        <f t="shared" si="31"/>
        <v>-132165</v>
      </c>
      <c r="AI62" s="37">
        <f t="shared" si="31"/>
        <v>-88110</v>
      </c>
      <c r="AJ62" s="37">
        <f t="shared" si="32"/>
        <v>396494</v>
      </c>
      <c r="AK62" s="37">
        <f t="shared" si="32"/>
        <v>3221520.875</v>
      </c>
      <c r="AL62" s="37">
        <f t="shared" si="32"/>
        <v>2825025.875</v>
      </c>
      <c r="AM62" s="37">
        <f t="shared" si="32"/>
        <v>-357947.875</v>
      </c>
      <c r="AN62" s="37">
        <f>AI62-1</f>
        <v>-88111</v>
      </c>
      <c r="AO62" s="34" t="s">
        <v>8</v>
      </c>
      <c r="AP62" s="34" t="s">
        <v>192</v>
      </c>
      <c r="AQ62" s="34" t="s">
        <v>192</v>
      </c>
      <c r="AR62" s="34" t="s">
        <v>8</v>
      </c>
      <c r="AS62" s="34" t="s">
        <v>10</v>
      </c>
      <c r="AT62" s="34" t="s">
        <v>142</v>
      </c>
      <c r="AU62" s="39" t="s">
        <v>143</v>
      </c>
      <c r="AV62" s="34" t="s">
        <v>10</v>
      </c>
      <c r="AW62" s="34" t="s">
        <v>142</v>
      </c>
      <c r="AX62" s="39" t="s">
        <v>143</v>
      </c>
      <c r="AY62" s="34" t="s">
        <v>9</v>
      </c>
    </row>
    <row r="63" spans="1:51" s="12" customFormat="1" ht="13.5" x14ac:dyDescent="0.15">
      <c r="A63" s="15" t="s">
        <v>188</v>
      </c>
      <c r="B63" s="26">
        <v>5</v>
      </c>
      <c r="C63" s="27">
        <f t="shared" si="33"/>
        <v>41449</v>
      </c>
      <c r="D63" s="34" t="s">
        <v>236</v>
      </c>
      <c r="E63" s="35">
        <f t="shared" si="10"/>
        <v>41449</v>
      </c>
      <c r="F63" s="34" t="s">
        <v>230</v>
      </c>
      <c r="G63" s="34" t="str">
        <f t="shared" si="34"/>
        <v>2013/06/01</v>
      </c>
      <c r="H63" s="34" t="str">
        <f t="shared" si="35"/>
        <v>2013/08/31</v>
      </c>
      <c r="I63" s="35">
        <f t="shared" si="36"/>
        <v>41429</v>
      </c>
      <c r="J63" s="34"/>
      <c r="K63" s="35">
        <f>H63+4</f>
        <v>41521</v>
      </c>
      <c r="L63" s="34">
        <f>R63/N63</f>
        <v>650</v>
      </c>
      <c r="M63" s="36">
        <f t="shared" si="28"/>
        <v>4</v>
      </c>
      <c r="N63" s="37">
        <f t="shared" si="37"/>
        <v>0.75</v>
      </c>
      <c r="O63" s="36">
        <f t="shared" si="29"/>
        <v>0.92307692307692313</v>
      </c>
      <c r="P63" s="37">
        <f>T63/R63</f>
        <v>0.18461538461538463</v>
      </c>
      <c r="Q63" s="37">
        <f>S63/R63</f>
        <v>0.24615384615384617</v>
      </c>
      <c r="R63" s="32">
        <f t="shared" si="30"/>
        <v>487.5</v>
      </c>
      <c r="S63" s="38">
        <f t="shared" si="38"/>
        <v>120</v>
      </c>
      <c r="T63" s="38">
        <f t="shared" si="39"/>
        <v>90</v>
      </c>
      <c r="U63" s="38">
        <f t="shared" si="40"/>
        <v>97.5</v>
      </c>
      <c r="V63" s="37">
        <f>U63+W63</f>
        <v>528.125</v>
      </c>
      <c r="W63" s="37">
        <f>(R63-T63)/O63</f>
        <v>430.625</v>
      </c>
      <c r="X63" s="37">
        <f>R63-V63</f>
        <v>-40.625</v>
      </c>
      <c r="Y63" s="37">
        <f>T63-S63</f>
        <v>-30</v>
      </c>
      <c r="Z63" s="37">
        <f>U63-S63</f>
        <v>-22.5</v>
      </c>
      <c r="AA63" s="37">
        <f t="shared" si="31"/>
        <v>2863575</v>
      </c>
      <c r="AB63" s="37">
        <f t="shared" si="31"/>
        <v>704880</v>
      </c>
      <c r="AC63" s="37">
        <f t="shared" si="31"/>
        <v>528660</v>
      </c>
      <c r="AD63" s="37">
        <f t="shared" si="31"/>
        <v>572715</v>
      </c>
      <c r="AE63" s="37">
        <f t="shared" si="31"/>
        <v>3102206.25</v>
      </c>
      <c r="AF63" s="37">
        <f t="shared" si="31"/>
        <v>2529491.25</v>
      </c>
      <c r="AG63" s="37">
        <f t="shared" si="31"/>
        <v>-238631.25</v>
      </c>
      <c r="AH63" s="37">
        <f t="shared" si="31"/>
        <v>-176220</v>
      </c>
      <c r="AI63" s="37">
        <f t="shared" si="31"/>
        <v>-132165</v>
      </c>
      <c r="AJ63" s="37">
        <f t="shared" si="32"/>
        <v>572714</v>
      </c>
      <c r="AK63" s="37">
        <f t="shared" si="32"/>
        <v>3102205.25</v>
      </c>
      <c r="AL63" s="37">
        <f t="shared" si="32"/>
        <v>2529490.25</v>
      </c>
      <c r="AM63" s="37">
        <f t="shared" si="32"/>
        <v>-238632.25</v>
      </c>
      <c r="AN63" s="37">
        <f>AI63-1</f>
        <v>-132166</v>
      </c>
      <c r="AO63" s="34" t="s">
        <v>8</v>
      </c>
      <c r="AP63" s="34" t="s">
        <v>192</v>
      </c>
      <c r="AQ63" s="34" t="s">
        <v>192</v>
      </c>
      <c r="AR63" s="34" t="s">
        <v>8</v>
      </c>
      <c r="AS63" s="34" t="s">
        <v>10</v>
      </c>
      <c r="AT63" s="34" t="s">
        <v>142</v>
      </c>
      <c r="AU63" s="39" t="s">
        <v>143</v>
      </c>
      <c r="AV63" s="34" t="s">
        <v>10</v>
      </c>
      <c r="AW63" s="34" t="s">
        <v>142</v>
      </c>
      <c r="AX63" s="39" t="s">
        <v>143</v>
      </c>
      <c r="AY63" s="34" t="s">
        <v>9</v>
      </c>
    </row>
    <row r="64" spans="1:51" s="12" customFormat="1" ht="13.5" x14ac:dyDescent="0.15">
      <c r="A64" s="15" t="s">
        <v>188</v>
      </c>
      <c r="B64" s="26">
        <v>5</v>
      </c>
      <c r="C64" s="27">
        <f t="shared" si="33"/>
        <v>41456</v>
      </c>
      <c r="D64" s="34" t="s">
        <v>236</v>
      </c>
      <c r="E64" s="35">
        <f t="shared" si="10"/>
        <v>41456</v>
      </c>
      <c r="F64" s="34" t="s">
        <v>230</v>
      </c>
      <c r="G64" s="34" t="str">
        <f t="shared" si="34"/>
        <v>2013/06/01</v>
      </c>
      <c r="H64" s="34" t="str">
        <f t="shared" si="35"/>
        <v>2013/08/31</v>
      </c>
      <c r="I64" s="35">
        <f t="shared" si="36"/>
        <v>41429</v>
      </c>
      <c r="J64" s="34"/>
      <c r="K64" s="35">
        <f>H64+5</f>
        <v>41522</v>
      </c>
      <c r="L64" s="34">
        <f t="shared" ref="L64:L71" si="41">R64/N64</f>
        <v>639.84375</v>
      </c>
      <c r="M64" s="36">
        <f t="shared" si="28"/>
        <v>5</v>
      </c>
      <c r="N64" s="37">
        <f t="shared" si="37"/>
        <v>0.76190476190476186</v>
      </c>
      <c r="O64" s="36">
        <f t="shared" si="29"/>
        <v>0.94117647058823528</v>
      </c>
      <c r="P64" s="37">
        <f t="shared" ref="P64:P71" si="42">T64/R64</f>
        <v>0.24615384615384617</v>
      </c>
      <c r="Q64" s="37">
        <f t="shared" ref="Q64:Q71" si="43">S64/R64</f>
        <v>0.32307692307692309</v>
      </c>
      <c r="R64" s="32">
        <f t="shared" si="30"/>
        <v>487.5</v>
      </c>
      <c r="S64" s="38">
        <f t="shared" si="38"/>
        <v>157.5</v>
      </c>
      <c r="T64" s="38">
        <f t="shared" si="39"/>
        <v>120</v>
      </c>
      <c r="U64" s="38">
        <f t="shared" si="40"/>
        <v>127.5</v>
      </c>
      <c r="V64" s="37">
        <f t="shared" ref="V64:V71" si="44">U64+W64</f>
        <v>517.96875</v>
      </c>
      <c r="W64" s="37">
        <f t="shared" ref="W64:W71" si="45">(R64-T64)/O64</f>
        <v>390.46875</v>
      </c>
      <c r="X64" s="37">
        <f t="shared" ref="X64:X71" si="46">R64-V64</f>
        <v>-30.46875</v>
      </c>
      <c r="Y64" s="37">
        <f t="shared" ref="Y64:Y71" si="47">T64-S64</f>
        <v>-37.5</v>
      </c>
      <c r="Z64" s="37">
        <f t="shared" ref="Z64:Z71" si="48">U64-S64</f>
        <v>-30</v>
      </c>
      <c r="AA64" s="37">
        <f t="shared" si="31"/>
        <v>2863575</v>
      </c>
      <c r="AB64" s="37">
        <f t="shared" si="31"/>
        <v>925155</v>
      </c>
      <c r="AC64" s="37">
        <f t="shared" si="31"/>
        <v>704880</v>
      </c>
      <c r="AD64" s="37">
        <f t="shared" si="31"/>
        <v>748935</v>
      </c>
      <c r="AE64" s="37">
        <f t="shared" si="31"/>
        <v>3042548.4375</v>
      </c>
      <c r="AF64" s="37">
        <f t="shared" si="31"/>
        <v>2293613.4375</v>
      </c>
      <c r="AG64" s="37">
        <f t="shared" si="31"/>
        <v>-178973.4375</v>
      </c>
      <c r="AH64" s="37">
        <f t="shared" si="31"/>
        <v>-220275</v>
      </c>
      <c r="AI64" s="37">
        <f t="shared" si="31"/>
        <v>-176220</v>
      </c>
      <c r="AJ64" s="37">
        <f t="shared" si="32"/>
        <v>748934</v>
      </c>
      <c r="AK64" s="37">
        <f t="shared" si="32"/>
        <v>3042547.4375</v>
      </c>
      <c r="AL64" s="37">
        <f t="shared" si="32"/>
        <v>2293612.4375</v>
      </c>
      <c r="AM64" s="37">
        <f t="shared" si="32"/>
        <v>-178974.4375</v>
      </c>
      <c r="AN64" s="37">
        <f t="shared" ref="AN64:AN71" si="49">AI64-1</f>
        <v>-176221</v>
      </c>
      <c r="AO64" s="34" t="s">
        <v>8</v>
      </c>
      <c r="AP64" s="34" t="s">
        <v>191</v>
      </c>
      <c r="AQ64" s="34" t="s">
        <v>191</v>
      </c>
      <c r="AR64" s="34" t="s">
        <v>8</v>
      </c>
      <c r="AS64" s="34" t="s">
        <v>10</v>
      </c>
      <c r="AT64" s="34" t="s">
        <v>142</v>
      </c>
      <c r="AU64" s="39" t="s">
        <v>143</v>
      </c>
      <c r="AV64" s="34" t="s">
        <v>10</v>
      </c>
      <c r="AW64" s="34" t="s">
        <v>142</v>
      </c>
      <c r="AX64" s="39" t="s">
        <v>143</v>
      </c>
      <c r="AY64" s="34" t="s">
        <v>9</v>
      </c>
    </row>
    <row r="65" spans="1:51" s="12" customFormat="1" ht="13.5" x14ac:dyDescent="0.15">
      <c r="A65" s="15" t="s">
        <v>188</v>
      </c>
      <c r="B65" s="26">
        <v>5</v>
      </c>
      <c r="C65" s="27">
        <f t="shared" si="33"/>
        <v>41463</v>
      </c>
      <c r="D65" s="34" t="s">
        <v>236</v>
      </c>
      <c r="E65" s="35">
        <f t="shared" si="10"/>
        <v>41463</v>
      </c>
      <c r="F65" s="34" t="s">
        <v>230</v>
      </c>
      <c r="G65" s="34" t="str">
        <f t="shared" si="34"/>
        <v>2013/06/01</v>
      </c>
      <c r="H65" s="34" t="str">
        <f t="shared" si="35"/>
        <v>2013/08/31</v>
      </c>
      <c r="I65" s="35">
        <f t="shared" si="36"/>
        <v>41429</v>
      </c>
      <c r="J65" s="34"/>
      <c r="K65" s="35">
        <f>H65+3</f>
        <v>41520</v>
      </c>
      <c r="L65" s="34">
        <f t="shared" si="41"/>
        <v>551.08695652173913</v>
      </c>
      <c r="M65" s="36">
        <f t="shared" si="28"/>
        <v>3</v>
      </c>
      <c r="N65" s="37">
        <f t="shared" si="37"/>
        <v>0.88461538461538458</v>
      </c>
      <c r="O65" s="36">
        <f t="shared" si="29"/>
        <v>0.95833333333333337</v>
      </c>
      <c r="P65" s="37">
        <f t="shared" si="42"/>
        <v>0.35384615384615387</v>
      </c>
      <c r="Q65" s="37">
        <f t="shared" si="43"/>
        <v>0.4</v>
      </c>
      <c r="R65" s="32">
        <f t="shared" si="30"/>
        <v>487.5</v>
      </c>
      <c r="S65" s="38">
        <f t="shared" si="38"/>
        <v>195</v>
      </c>
      <c r="T65" s="38">
        <f t="shared" si="39"/>
        <v>172.5</v>
      </c>
      <c r="U65" s="38">
        <f t="shared" si="40"/>
        <v>180</v>
      </c>
      <c r="V65" s="37">
        <f t="shared" si="44"/>
        <v>508.695652173913</v>
      </c>
      <c r="W65" s="37">
        <f t="shared" si="45"/>
        <v>328.695652173913</v>
      </c>
      <c r="X65" s="37">
        <f t="shared" si="46"/>
        <v>-21.195652173913004</v>
      </c>
      <c r="Y65" s="37">
        <f t="shared" si="47"/>
        <v>-22.5</v>
      </c>
      <c r="Z65" s="37">
        <f t="shared" si="48"/>
        <v>-15</v>
      </c>
      <c r="AA65" s="37">
        <f t="shared" si="31"/>
        <v>2863575</v>
      </c>
      <c r="AB65" s="37">
        <f t="shared" si="31"/>
        <v>1145430</v>
      </c>
      <c r="AC65" s="37">
        <f t="shared" si="31"/>
        <v>1013265</v>
      </c>
      <c r="AD65" s="37">
        <f t="shared" si="31"/>
        <v>1057320</v>
      </c>
      <c r="AE65" s="37">
        <f t="shared" si="31"/>
        <v>2988078.260869565</v>
      </c>
      <c r="AF65" s="37">
        <f t="shared" si="31"/>
        <v>1930758.260869565</v>
      </c>
      <c r="AG65" s="37">
        <f t="shared" si="31"/>
        <v>-124503.26086956498</v>
      </c>
      <c r="AH65" s="37">
        <f t="shared" si="31"/>
        <v>-132165</v>
      </c>
      <c r="AI65" s="37">
        <f t="shared" si="31"/>
        <v>-88110</v>
      </c>
      <c r="AJ65" s="37">
        <f t="shared" si="32"/>
        <v>1057319</v>
      </c>
      <c r="AK65" s="37">
        <f t="shared" si="32"/>
        <v>2988077.260869565</v>
      </c>
      <c r="AL65" s="37">
        <f t="shared" si="32"/>
        <v>1930757.260869565</v>
      </c>
      <c r="AM65" s="37">
        <f t="shared" si="32"/>
        <v>-124504.26086956498</v>
      </c>
      <c r="AN65" s="37">
        <f t="shared" si="49"/>
        <v>-88111</v>
      </c>
      <c r="AO65" s="34" t="s">
        <v>8</v>
      </c>
      <c r="AP65" s="34" t="s">
        <v>191</v>
      </c>
      <c r="AQ65" s="34" t="s">
        <v>191</v>
      </c>
      <c r="AR65" s="34" t="s">
        <v>8</v>
      </c>
      <c r="AS65" s="34" t="s">
        <v>10</v>
      </c>
      <c r="AT65" s="34" t="s">
        <v>142</v>
      </c>
      <c r="AU65" s="39" t="s">
        <v>143</v>
      </c>
      <c r="AV65" s="34" t="s">
        <v>10</v>
      </c>
      <c r="AW65" s="34" t="s">
        <v>142</v>
      </c>
      <c r="AX65" s="39" t="s">
        <v>143</v>
      </c>
      <c r="AY65" s="34" t="s">
        <v>9</v>
      </c>
    </row>
    <row r="66" spans="1:51" s="12" customFormat="1" ht="13.5" x14ac:dyDescent="0.15">
      <c r="A66" s="15" t="s">
        <v>203</v>
      </c>
      <c r="B66" s="26">
        <v>4</v>
      </c>
      <c r="C66" s="27">
        <f t="shared" si="33"/>
        <v>41470</v>
      </c>
      <c r="D66" s="34" t="s">
        <v>236</v>
      </c>
      <c r="E66" s="35">
        <f t="shared" si="10"/>
        <v>41470</v>
      </c>
      <c r="F66" s="34" t="s">
        <v>230</v>
      </c>
      <c r="G66" s="34" t="str">
        <f t="shared" si="34"/>
        <v>2013/06/01</v>
      </c>
      <c r="H66" s="34" t="str">
        <f t="shared" si="35"/>
        <v>2013/08/31</v>
      </c>
      <c r="I66" s="35">
        <f>G66+3</f>
        <v>41429</v>
      </c>
      <c r="J66" s="34"/>
      <c r="K66" s="35">
        <f t="shared" ref="K66:K75" si="50">H66+4</f>
        <v>41521</v>
      </c>
      <c r="L66" s="34">
        <f t="shared" si="41"/>
        <v>562.5</v>
      </c>
      <c r="M66" s="36">
        <f t="shared" si="28"/>
        <v>4</v>
      </c>
      <c r="N66" s="37">
        <f t="shared" si="37"/>
        <v>0.8666666666666667</v>
      </c>
      <c r="O66" s="36">
        <f t="shared" si="29"/>
        <v>0.96296296296296291</v>
      </c>
      <c r="P66" s="37">
        <f t="shared" si="42"/>
        <v>0.4</v>
      </c>
      <c r="Q66" s="37">
        <f t="shared" si="43"/>
        <v>0.46153846153846156</v>
      </c>
      <c r="R66" s="32">
        <f t="shared" si="30"/>
        <v>487.5</v>
      </c>
      <c r="S66" s="38">
        <f t="shared" si="38"/>
        <v>225</v>
      </c>
      <c r="T66" s="38">
        <f t="shared" si="39"/>
        <v>195</v>
      </c>
      <c r="U66" s="38">
        <f t="shared" si="40"/>
        <v>202.5</v>
      </c>
      <c r="V66" s="37">
        <f t="shared" si="44"/>
        <v>506.25</v>
      </c>
      <c r="W66" s="37">
        <f t="shared" si="45"/>
        <v>303.75</v>
      </c>
      <c r="X66" s="37">
        <f t="shared" si="46"/>
        <v>-18.75</v>
      </c>
      <c r="Y66" s="37">
        <f t="shared" si="47"/>
        <v>-30</v>
      </c>
      <c r="Z66" s="37">
        <f t="shared" si="48"/>
        <v>-22.5</v>
      </c>
      <c r="AA66" s="37">
        <f t="shared" si="31"/>
        <v>2863575</v>
      </c>
      <c r="AB66" s="37">
        <f t="shared" si="31"/>
        <v>1321650</v>
      </c>
      <c r="AC66" s="37">
        <f t="shared" si="31"/>
        <v>1145430</v>
      </c>
      <c r="AD66" s="37">
        <f t="shared" si="31"/>
        <v>1189485</v>
      </c>
      <c r="AE66" s="37">
        <f t="shared" si="31"/>
        <v>2973712.5</v>
      </c>
      <c r="AF66" s="37">
        <f t="shared" si="31"/>
        <v>1784227.5</v>
      </c>
      <c r="AG66" s="37">
        <f t="shared" si="31"/>
        <v>-110137.5</v>
      </c>
      <c r="AH66" s="37">
        <f t="shared" si="31"/>
        <v>-176220</v>
      </c>
      <c r="AI66" s="37">
        <f t="shared" si="31"/>
        <v>-132165</v>
      </c>
      <c r="AJ66" s="37">
        <f t="shared" si="32"/>
        <v>1189484</v>
      </c>
      <c r="AK66" s="37">
        <f t="shared" si="32"/>
        <v>2973711.5</v>
      </c>
      <c r="AL66" s="37">
        <f t="shared" si="32"/>
        <v>1784226.5</v>
      </c>
      <c r="AM66" s="37">
        <f t="shared" si="32"/>
        <v>-110138.5</v>
      </c>
      <c r="AN66" s="37">
        <f t="shared" si="49"/>
        <v>-132166</v>
      </c>
      <c r="AO66" s="34" t="s">
        <v>8</v>
      </c>
      <c r="AP66" s="34" t="s">
        <v>192</v>
      </c>
      <c r="AQ66" s="34" t="s">
        <v>192</v>
      </c>
      <c r="AR66" s="34" t="s">
        <v>8</v>
      </c>
      <c r="AS66" s="34" t="s">
        <v>10</v>
      </c>
      <c r="AT66" s="34" t="s">
        <v>142</v>
      </c>
      <c r="AU66" s="39" t="s">
        <v>143</v>
      </c>
      <c r="AV66" s="34" t="s">
        <v>10</v>
      </c>
      <c r="AW66" s="34" t="s">
        <v>142</v>
      </c>
      <c r="AX66" s="39" t="s">
        <v>143</v>
      </c>
      <c r="AY66" s="34" t="s">
        <v>9</v>
      </c>
    </row>
    <row r="67" spans="1:51" s="12" customFormat="1" ht="13.5" x14ac:dyDescent="0.15">
      <c r="A67" s="15" t="s">
        <v>204</v>
      </c>
      <c r="B67" s="26">
        <v>5</v>
      </c>
      <c r="C67" s="27">
        <f t="shared" si="33"/>
        <v>41477</v>
      </c>
      <c r="D67" s="40" t="s">
        <v>236</v>
      </c>
      <c r="E67" s="41">
        <f t="shared" si="10"/>
        <v>41477</v>
      </c>
      <c r="F67" s="40" t="s">
        <v>230</v>
      </c>
      <c r="G67" s="40" t="str">
        <f t="shared" si="34"/>
        <v>2013/06/01</v>
      </c>
      <c r="H67" s="40" t="str">
        <f t="shared" si="35"/>
        <v>2013/08/31</v>
      </c>
      <c r="I67" s="41">
        <f t="shared" si="36"/>
        <v>41429</v>
      </c>
      <c r="J67" s="40"/>
      <c r="K67" s="41">
        <f t="shared" si="50"/>
        <v>41521</v>
      </c>
      <c r="L67" s="40">
        <f t="shared" si="41"/>
        <v>562.5</v>
      </c>
      <c r="M67" s="42">
        <f t="shared" ref="M67:O73" si="51">M66</f>
        <v>4</v>
      </c>
      <c r="N67" s="43">
        <f t="shared" si="51"/>
        <v>0.8666666666666667</v>
      </c>
      <c r="O67" s="43">
        <f t="shared" si="51"/>
        <v>0.96296296296296291</v>
      </c>
      <c r="P67" s="43">
        <f t="shared" si="42"/>
        <v>0.46666666666666667</v>
      </c>
      <c r="Q67" s="43">
        <f t="shared" si="43"/>
        <v>0.53846153846153844</v>
      </c>
      <c r="R67" s="32">
        <f t="shared" si="30"/>
        <v>487.5</v>
      </c>
      <c r="S67" s="44">
        <f t="shared" si="38"/>
        <v>262.5</v>
      </c>
      <c r="T67" s="40">
        <f t="shared" ref="T67:T72" si="52">S67*N67</f>
        <v>227.5</v>
      </c>
      <c r="U67" s="44">
        <f t="shared" ref="U67:U75" si="53">((T67-T66)/O67)+U66</f>
        <v>236.25</v>
      </c>
      <c r="V67" s="43">
        <f t="shared" si="44"/>
        <v>506.25</v>
      </c>
      <c r="W67" s="43">
        <f t="shared" si="45"/>
        <v>270</v>
      </c>
      <c r="X67" s="43">
        <f t="shared" si="46"/>
        <v>-18.75</v>
      </c>
      <c r="Y67" s="43">
        <f t="shared" si="47"/>
        <v>-35</v>
      </c>
      <c r="Z67" s="43">
        <f t="shared" si="48"/>
        <v>-26.25</v>
      </c>
      <c r="AA67" s="43">
        <f t="shared" si="31"/>
        <v>2863575</v>
      </c>
      <c r="AB67" s="43">
        <f t="shared" si="31"/>
        <v>1541925</v>
      </c>
      <c r="AC67" s="43">
        <f t="shared" si="31"/>
        <v>1336335</v>
      </c>
      <c r="AD67" s="43">
        <f t="shared" si="31"/>
        <v>1387732.5</v>
      </c>
      <c r="AE67" s="43">
        <f t="shared" si="31"/>
        <v>2973712.5</v>
      </c>
      <c r="AF67" s="43">
        <f t="shared" si="31"/>
        <v>1585980</v>
      </c>
      <c r="AG67" s="43">
        <f t="shared" si="31"/>
        <v>-110137.5</v>
      </c>
      <c r="AH67" s="43">
        <f t="shared" si="31"/>
        <v>-205590</v>
      </c>
      <c r="AI67" s="43">
        <f t="shared" si="31"/>
        <v>-154192.5</v>
      </c>
      <c r="AJ67" s="43">
        <f t="shared" si="32"/>
        <v>1387731.5</v>
      </c>
      <c r="AK67" s="43">
        <f t="shared" si="32"/>
        <v>2973711.5</v>
      </c>
      <c r="AL67" s="43">
        <f t="shared" si="32"/>
        <v>1585979</v>
      </c>
      <c r="AM67" s="43">
        <f t="shared" si="32"/>
        <v>-110138.5</v>
      </c>
      <c r="AN67" s="43">
        <f t="shared" si="49"/>
        <v>-154193.5</v>
      </c>
      <c r="AO67" s="40" t="s">
        <v>176</v>
      </c>
      <c r="AP67" s="40" t="s">
        <v>192</v>
      </c>
      <c r="AQ67" s="40" t="s">
        <v>192</v>
      </c>
      <c r="AR67" s="40" t="s">
        <v>8</v>
      </c>
      <c r="AS67" s="40" t="s">
        <v>10</v>
      </c>
      <c r="AT67" s="40" t="s">
        <v>142</v>
      </c>
      <c r="AU67" s="45" t="s">
        <v>143</v>
      </c>
      <c r="AV67" s="40" t="s">
        <v>10</v>
      </c>
      <c r="AW67" s="40" t="s">
        <v>142</v>
      </c>
      <c r="AX67" s="45" t="s">
        <v>143</v>
      </c>
      <c r="AY67" s="40" t="s">
        <v>9</v>
      </c>
    </row>
    <row r="68" spans="1:51" s="12" customFormat="1" ht="13.5" x14ac:dyDescent="0.15">
      <c r="A68" s="15" t="s">
        <v>204</v>
      </c>
      <c r="B68" s="26">
        <v>5</v>
      </c>
      <c r="C68" s="27">
        <f t="shared" si="33"/>
        <v>41484</v>
      </c>
      <c r="D68" s="40" t="s">
        <v>236</v>
      </c>
      <c r="E68" s="41">
        <f t="shared" si="10"/>
        <v>41484</v>
      </c>
      <c r="F68" s="40" t="s">
        <v>230</v>
      </c>
      <c r="G68" s="40" t="str">
        <f t="shared" si="34"/>
        <v>2013/06/01</v>
      </c>
      <c r="H68" s="40" t="str">
        <f t="shared" si="35"/>
        <v>2013/08/31</v>
      </c>
      <c r="I68" s="41">
        <f t="shared" si="36"/>
        <v>41429</v>
      </c>
      <c r="J68" s="40"/>
      <c r="K68" s="41">
        <f t="shared" si="50"/>
        <v>41521</v>
      </c>
      <c r="L68" s="40">
        <f t="shared" si="41"/>
        <v>562.5</v>
      </c>
      <c r="M68" s="42">
        <f t="shared" si="51"/>
        <v>4</v>
      </c>
      <c r="N68" s="43">
        <f t="shared" si="51"/>
        <v>0.8666666666666667</v>
      </c>
      <c r="O68" s="43">
        <f t="shared" si="51"/>
        <v>0.96296296296296291</v>
      </c>
      <c r="P68" s="43">
        <f t="shared" si="42"/>
        <v>0.53333333333333333</v>
      </c>
      <c r="Q68" s="43">
        <f t="shared" si="43"/>
        <v>0.61538461538461542</v>
      </c>
      <c r="R68" s="32">
        <f t="shared" si="30"/>
        <v>487.5</v>
      </c>
      <c r="S68" s="44">
        <f t="shared" si="38"/>
        <v>300</v>
      </c>
      <c r="T68" s="40">
        <f t="shared" si="52"/>
        <v>260</v>
      </c>
      <c r="U68" s="44">
        <f t="shared" si="53"/>
        <v>270</v>
      </c>
      <c r="V68" s="43">
        <f t="shared" si="44"/>
        <v>506.25</v>
      </c>
      <c r="W68" s="43">
        <f t="shared" si="45"/>
        <v>236.25</v>
      </c>
      <c r="X68" s="43">
        <f t="shared" si="46"/>
        <v>-18.75</v>
      </c>
      <c r="Y68" s="43">
        <f t="shared" si="47"/>
        <v>-40</v>
      </c>
      <c r="Z68" s="43">
        <f t="shared" si="48"/>
        <v>-30</v>
      </c>
      <c r="AA68" s="43">
        <f t="shared" si="31"/>
        <v>2863575</v>
      </c>
      <c r="AB68" s="43">
        <f t="shared" si="31"/>
        <v>1762200</v>
      </c>
      <c r="AC68" s="43">
        <f t="shared" si="31"/>
        <v>1527240</v>
      </c>
      <c r="AD68" s="43">
        <f t="shared" si="31"/>
        <v>1585980</v>
      </c>
      <c r="AE68" s="43">
        <f t="shared" si="31"/>
        <v>2973712.5</v>
      </c>
      <c r="AF68" s="43">
        <f t="shared" si="31"/>
        <v>1387732.5</v>
      </c>
      <c r="AG68" s="43">
        <f t="shared" si="31"/>
        <v>-110137.5</v>
      </c>
      <c r="AH68" s="43">
        <f t="shared" si="31"/>
        <v>-234960</v>
      </c>
      <c r="AI68" s="43">
        <f t="shared" si="31"/>
        <v>-176220</v>
      </c>
      <c r="AJ68" s="43">
        <f t="shared" si="32"/>
        <v>1585979</v>
      </c>
      <c r="AK68" s="43">
        <f t="shared" si="32"/>
        <v>2973711.5</v>
      </c>
      <c r="AL68" s="43">
        <f t="shared" si="32"/>
        <v>1387731.5</v>
      </c>
      <c r="AM68" s="43">
        <f t="shared" si="32"/>
        <v>-110138.5</v>
      </c>
      <c r="AN68" s="43">
        <f t="shared" si="49"/>
        <v>-176221</v>
      </c>
      <c r="AO68" s="40" t="s">
        <v>205</v>
      </c>
      <c r="AP68" s="40" t="s">
        <v>192</v>
      </c>
      <c r="AQ68" s="40" t="s">
        <v>192</v>
      </c>
      <c r="AR68" s="40" t="s">
        <v>8</v>
      </c>
      <c r="AS68" s="40" t="s">
        <v>10</v>
      </c>
      <c r="AT68" s="40" t="s">
        <v>142</v>
      </c>
      <c r="AU68" s="45" t="s">
        <v>143</v>
      </c>
      <c r="AV68" s="40" t="s">
        <v>10</v>
      </c>
      <c r="AW68" s="40" t="s">
        <v>142</v>
      </c>
      <c r="AX68" s="45" t="s">
        <v>143</v>
      </c>
      <c r="AY68" s="40" t="s">
        <v>9</v>
      </c>
    </row>
    <row r="69" spans="1:51" s="12" customFormat="1" ht="13.5" x14ac:dyDescent="0.15">
      <c r="A69" s="15" t="s">
        <v>204</v>
      </c>
      <c r="B69" s="26">
        <v>5</v>
      </c>
      <c r="C69" s="27">
        <f t="shared" si="33"/>
        <v>41491</v>
      </c>
      <c r="D69" s="40" t="s">
        <v>236</v>
      </c>
      <c r="E69" s="41">
        <f t="shared" si="10"/>
        <v>41491</v>
      </c>
      <c r="F69" s="40" t="s">
        <v>230</v>
      </c>
      <c r="G69" s="40" t="str">
        <f t="shared" si="34"/>
        <v>2013/06/01</v>
      </c>
      <c r="H69" s="40" t="str">
        <f t="shared" si="35"/>
        <v>2013/08/31</v>
      </c>
      <c r="I69" s="41">
        <f t="shared" si="36"/>
        <v>41429</v>
      </c>
      <c r="J69" s="40"/>
      <c r="K69" s="41">
        <f t="shared" si="50"/>
        <v>41521</v>
      </c>
      <c r="L69" s="40">
        <f t="shared" si="41"/>
        <v>562.5</v>
      </c>
      <c r="M69" s="42">
        <f t="shared" si="51"/>
        <v>4</v>
      </c>
      <c r="N69" s="43">
        <f t="shared" si="51"/>
        <v>0.8666666666666667</v>
      </c>
      <c r="O69" s="43">
        <f t="shared" si="51"/>
        <v>0.96296296296296291</v>
      </c>
      <c r="P69" s="43">
        <f t="shared" si="42"/>
        <v>0.6</v>
      </c>
      <c r="Q69" s="43">
        <f t="shared" si="43"/>
        <v>0.69230769230769229</v>
      </c>
      <c r="R69" s="32">
        <f t="shared" si="30"/>
        <v>487.5</v>
      </c>
      <c r="S69" s="44">
        <f t="shared" si="38"/>
        <v>337.5</v>
      </c>
      <c r="T69" s="40">
        <f t="shared" si="52"/>
        <v>292.5</v>
      </c>
      <c r="U69" s="44">
        <f t="shared" si="53"/>
        <v>303.75</v>
      </c>
      <c r="V69" s="43">
        <f t="shared" si="44"/>
        <v>506.25</v>
      </c>
      <c r="W69" s="43">
        <f t="shared" si="45"/>
        <v>202.5</v>
      </c>
      <c r="X69" s="43">
        <f t="shared" si="46"/>
        <v>-18.75</v>
      </c>
      <c r="Y69" s="43">
        <f t="shared" si="47"/>
        <v>-45</v>
      </c>
      <c r="Z69" s="43">
        <f t="shared" si="48"/>
        <v>-33.75</v>
      </c>
      <c r="AA69" s="43">
        <f t="shared" si="31"/>
        <v>2863575</v>
      </c>
      <c r="AB69" s="43">
        <f t="shared" si="31"/>
        <v>1982475</v>
      </c>
      <c r="AC69" s="43">
        <f t="shared" si="31"/>
        <v>1718145</v>
      </c>
      <c r="AD69" s="43">
        <f t="shared" si="31"/>
        <v>1784227.5</v>
      </c>
      <c r="AE69" s="43">
        <f t="shared" si="31"/>
        <v>2973712.5</v>
      </c>
      <c r="AF69" s="43">
        <f t="shared" si="31"/>
        <v>1189485</v>
      </c>
      <c r="AG69" s="43">
        <f t="shared" si="31"/>
        <v>-110137.5</v>
      </c>
      <c r="AH69" s="43">
        <f t="shared" si="31"/>
        <v>-264330</v>
      </c>
      <c r="AI69" s="43">
        <f t="shared" si="31"/>
        <v>-198247.5</v>
      </c>
      <c r="AJ69" s="43">
        <f t="shared" si="32"/>
        <v>1784226.5</v>
      </c>
      <c r="AK69" s="43">
        <f t="shared" si="32"/>
        <v>2973711.5</v>
      </c>
      <c r="AL69" s="43">
        <f t="shared" si="32"/>
        <v>1189484</v>
      </c>
      <c r="AM69" s="43">
        <f t="shared" si="32"/>
        <v>-110138.5</v>
      </c>
      <c r="AN69" s="43">
        <f t="shared" si="49"/>
        <v>-198248.5</v>
      </c>
      <c r="AO69" s="40" t="s">
        <v>205</v>
      </c>
      <c r="AP69" s="40" t="s">
        <v>192</v>
      </c>
      <c r="AQ69" s="40" t="s">
        <v>192</v>
      </c>
      <c r="AR69" s="40" t="s">
        <v>8</v>
      </c>
      <c r="AS69" s="40" t="s">
        <v>10</v>
      </c>
      <c r="AT69" s="40" t="s">
        <v>142</v>
      </c>
      <c r="AU69" s="45" t="s">
        <v>143</v>
      </c>
      <c r="AV69" s="40" t="s">
        <v>10</v>
      </c>
      <c r="AW69" s="40" t="s">
        <v>142</v>
      </c>
      <c r="AX69" s="45" t="s">
        <v>143</v>
      </c>
      <c r="AY69" s="40" t="s">
        <v>9</v>
      </c>
    </row>
    <row r="70" spans="1:51" s="12" customFormat="1" ht="13.5" x14ac:dyDescent="0.15">
      <c r="A70" s="15" t="s">
        <v>204</v>
      </c>
      <c r="B70" s="26">
        <v>5</v>
      </c>
      <c r="C70" s="27">
        <f t="shared" si="33"/>
        <v>41498</v>
      </c>
      <c r="D70" s="40" t="s">
        <v>236</v>
      </c>
      <c r="E70" s="41">
        <f t="shared" si="10"/>
        <v>41498</v>
      </c>
      <c r="F70" s="40" t="s">
        <v>230</v>
      </c>
      <c r="G70" s="40" t="str">
        <f t="shared" si="34"/>
        <v>2013/06/01</v>
      </c>
      <c r="H70" s="40" t="str">
        <f t="shared" si="35"/>
        <v>2013/08/31</v>
      </c>
      <c r="I70" s="41">
        <f t="shared" si="36"/>
        <v>41429</v>
      </c>
      <c r="J70" s="40"/>
      <c r="K70" s="41">
        <f t="shared" si="50"/>
        <v>41521</v>
      </c>
      <c r="L70" s="40">
        <f t="shared" si="41"/>
        <v>562.5</v>
      </c>
      <c r="M70" s="42">
        <f t="shared" si="51"/>
        <v>4</v>
      </c>
      <c r="N70" s="43">
        <f t="shared" si="51"/>
        <v>0.8666666666666667</v>
      </c>
      <c r="O70" s="43">
        <f t="shared" si="51"/>
        <v>0.96296296296296291</v>
      </c>
      <c r="P70" s="43">
        <f t="shared" si="42"/>
        <v>0.66666666666666663</v>
      </c>
      <c r="Q70" s="43">
        <f t="shared" si="43"/>
        <v>0.76923076923076927</v>
      </c>
      <c r="R70" s="32">
        <f t="shared" si="30"/>
        <v>487.5</v>
      </c>
      <c r="S70" s="44">
        <f t="shared" si="38"/>
        <v>375</v>
      </c>
      <c r="T70" s="40">
        <f t="shared" si="52"/>
        <v>325</v>
      </c>
      <c r="U70" s="44">
        <f t="shared" si="53"/>
        <v>337.5</v>
      </c>
      <c r="V70" s="43">
        <f t="shared" si="44"/>
        <v>506.25</v>
      </c>
      <c r="W70" s="43">
        <f t="shared" si="45"/>
        <v>168.75</v>
      </c>
      <c r="X70" s="43">
        <f t="shared" si="46"/>
        <v>-18.75</v>
      </c>
      <c r="Y70" s="43">
        <f t="shared" si="47"/>
        <v>-50</v>
      </c>
      <c r="Z70" s="43">
        <f t="shared" si="48"/>
        <v>-37.5</v>
      </c>
      <c r="AA70" s="43">
        <f t="shared" si="31"/>
        <v>2863575</v>
      </c>
      <c r="AB70" s="43">
        <f t="shared" si="31"/>
        <v>2202750</v>
      </c>
      <c r="AC70" s="43">
        <f t="shared" si="31"/>
        <v>1909050</v>
      </c>
      <c r="AD70" s="43">
        <f t="shared" si="31"/>
        <v>1982475</v>
      </c>
      <c r="AE70" s="43">
        <f t="shared" si="31"/>
        <v>2973712.5</v>
      </c>
      <c r="AF70" s="43">
        <f t="shared" si="31"/>
        <v>991237.5</v>
      </c>
      <c r="AG70" s="43">
        <f t="shared" si="31"/>
        <v>-110137.5</v>
      </c>
      <c r="AH70" s="43">
        <f t="shared" si="31"/>
        <v>-293700</v>
      </c>
      <c r="AI70" s="43">
        <f t="shared" si="31"/>
        <v>-220275</v>
      </c>
      <c r="AJ70" s="43">
        <f t="shared" si="32"/>
        <v>1982474</v>
      </c>
      <c r="AK70" s="43">
        <f t="shared" si="32"/>
        <v>2973711.5</v>
      </c>
      <c r="AL70" s="43">
        <f t="shared" si="32"/>
        <v>991236.5</v>
      </c>
      <c r="AM70" s="43">
        <f t="shared" si="32"/>
        <v>-110138.5</v>
      </c>
      <c r="AN70" s="43">
        <f t="shared" si="49"/>
        <v>-220276</v>
      </c>
      <c r="AO70" s="40" t="s">
        <v>205</v>
      </c>
      <c r="AP70" s="40" t="s">
        <v>192</v>
      </c>
      <c r="AQ70" s="40" t="s">
        <v>192</v>
      </c>
      <c r="AR70" s="40" t="s">
        <v>8</v>
      </c>
      <c r="AS70" s="40" t="s">
        <v>10</v>
      </c>
      <c r="AT70" s="40" t="s">
        <v>142</v>
      </c>
      <c r="AU70" s="45" t="s">
        <v>143</v>
      </c>
      <c r="AV70" s="40" t="s">
        <v>10</v>
      </c>
      <c r="AW70" s="40" t="s">
        <v>142</v>
      </c>
      <c r="AX70" s="45" t="s">
        <v>143</v>
      </c>
      <c r="AY70" s="40" t="s">
        <v>9</v>
      </c>
    </row>
    <row r="71" spans="1:51" s="12" customFormat="1" ht="13.5" x14ac:dyDescent="0.15">
      <c r="A71" s="15" t="s">
        <v>204</v>
      </c>
      <c r="B71" s="26">
        <v>5</v>
      </c>
      <c r="C71" s="27">
        <f t="shared" si="33"/>
        <v>41505</v>
      </c>
      <c r="D71" s="40" t="s">
        <v>236</v>
      </c>
      <c r="E71" s="41">
        <f t="shared" si="10"/>
        <v>41505</v>
      </c>
      <c r="F71" s="40" t="s">
        <v>230</v>
      </c>
      <c r="G71" s="40" t="str">
        <f t="shared" si="34"/>
        <v>2013/06/01</v>
      </c>
      <c r="H71" s="40" t="str">
        <f t="shared" si="35"/>
        <v>2013/08/31</v>
      </c>
      <c r="I71" s="41">
        <f t="shared" si="36"/>
        <v>41429</v>
      </c>
      <c r="J71" s="40"/>
      <c r="K71" s="41">
        <f t="shared" si="50"/>
        <v>41521</v>
      </c>
      <c r="L71" s="40">
        <f t="shared" si="41"/>
        <v>562.5</v>
      </c>
      <c r="M71" s="42">
        <f t="shared" si="51"/>
        <v>4</v>
      </c>
      <c r="N71" s="43">
        <f t="shared" si="51"/>
        <v>0.8666666666666667</v>
      </c>
      <c r="O71" s="43">
        <f t="shared" si="51"/>
        <v>0.96296296296296291</v>
      </c>
      <c r="P71" s="43">
        <f t="shared" si="42"/>
        <v>0.73333333333333328</v>
      </c>
      <c r="Q71" s="43">
        <f t="shared" si="43"/>
        <v>0.84615384615384615</v>
      </c>
      <c r="R71" s="32">
        <f t="shared" si="30"/>
        <v>487.5</v>
      </c>
      <c r="S71" s="44">
        <f t="shared" si="38"/>
        <v>412.5</v>
      </c>
      <c r="T71" s="40">
        <f t="shared" si="52"/>
        <v>357.5</v>
      </c>
      <c r="U71" s="44">
        <f t="shared" si="53"/>
        <v>371.25</v>
      </c>
      <c r="V71" s="43">
        <f t="shared" si="44"/>
        <v>506.25</v>
      </c>
      <c r="W71" s="43">
        <f t="shared" si="45"/>
        <v>135</v>
      </c>
      <c r="X71" s="43">
        <f t="shared" si="46"/>
        <v>-18.75</v>
      </c>
      <c r="Y71" s="43">
        <f t="shared" si="47"/>
        <v>-55</v>
      </c>
      <c r="Z71" s="43">
        <f t="shared" si="48"/>
        <v>-41.25</v>
      </c>
      <c r="AA71" s="43">
        <f t="shared" si="31"/>
        <v>2863575</v>
      </c>
      <c r="AB71" s="43">
        <f t="shared" si="31"/>
        <v>2423025</v>
      </c>
      <c r="AC71" s="43">
        <f t="shared" si="31"/>
        <v>2099955</v>
      </c>
      <c r="AD71" s="43">
        <f t="shared" si="31"/>
        <v>2180722.5</v>
      </c>
      <c r="AE71" s="43">
        <f t="shared" si="31"/>
        <v>2973712.5</v>
      </c>
      <c r="AF71" s="43">
        <f t="shared" si="31"/>
        <v>792990</v>
      </c>
      <c r="AG71" s="43">
        <f t="shared" si="31"/>
        <v>-110137.5</v>
      </c>
      <c r="AH71" s="43">
        <f t="shared" si="31"/>
        <v>-323070</v>
      </c>
      <c r="AI71" s="43">
        <f t="shared" si="31"/>
        <v>-242302.5</v>
      </c>
      <c r="AJ71" s="43">
        <f t="shared" si="32"/>
        <v>2180721.5</v>
      </c>
      <c r="AK71" s="43">
        <f t="shared" si="32"/>
        <v>2973711.5</v>
      </c>
      <c r="AL71" s="43">
        <f t="shared" si="32"/>
        <v>792989</v>
      </c>
      <c r="AM71" s="43">
        <f t="shared" si="32"/>
        <v>-110138.5</v>
      </c>
      <c r="AN71" s="43">
        <f t="shared" si="49"/>
        <v>-242303.5</v>
      </c>
      <c r="AO71" s="40" t="s">
        <v>205</v>
      </c>
      <c r="AP71" s="40" t="s">
        <v>192</v>
      </c>
      <c r="AQ71" s="40" t="s">
        <v>192</v>
      </c>
      <c r="AR71" s="40" t="s">
        <v>8</v>
      </c>
      <c r="AS71" s="40" t="s">
        <v>10</v>
      </c>
      <c r="AT71" s="40" t="s">
        <v>142</v>
      </c>
      <c r="AU71" s="45" t="s">
        <v>143</v>
      </c>
      <c r="AV71" s="40" t="s">
        <v>10</v>
      </c>
      <c r="AW71" s="40" t="s">
        <v>142</v>
      </c>
      <c r="AX71" s="45" t="s">
        <v>143</v>
      </c>
      <c r="AY71" s="40" t="s">
        <v>9</v>
      </c>
    </row>
    <row r="72" spans="1:51" s="12" customFormat="1" ht="13.5" x14ac:dyDescent="0.15">
      <c r="A72" s="15" t="s">
        <v>204</v>
      </c>
      <c r="B72" s="26">
        <v>5</v>
      </c>
      <c r="C72" s="27">
        <f>E72</f>
        <v>41512</v>
      </c>
      <c r="D72" s="40" t="s">
        <v>236</v>
      </c>
      <c r="E72" s="41">
        <f t="shared" si="10"/>
        <v>41512</v>
      </c>
      <c r="F72" s="40" t="s">
        <v>230</v>
      </c>
      <c r="G72" s="40" t="str">
        <f t="shared" si="34"/>
        <v>2013/06/01</v>
      </c>
      <c r="H72" s="40" t="str">
        <f t="shared" si="35"/>
        <v>2013/08/31</v>
      </c>
      <c r="I72" s="41">
        <f t="shared" si="36"/>
        <v>41429</v>
      </c>
      <c r="J72" s="40"/>
      <c r="K72" s="41">
        <f t="shared" si="50"/>
        <v>41521</v>
      </c>
      <c r="L72" s="40">
        <f>R72/N72</f>
        <v>562.5</v>
      </c>
      <c r="M72" s="42">
        <f t="shared" si="51"/>
        <v>4</v>
      </c>
      <c r="N72" s="43">
        <f t="shared" si="51"/>
        <v>0.8666666666666667</v>
      </c>
      <c r="O72" s="43">
        <f t="shared" si="51"/>
        <v>0.96296296296296291</v>
      </c>
      <c r="P72" s="43">
        <f>T72/R72</f>
        <v>0.8</v>
      </c>
      <c r="Q72" s="43">
        <f>S72/R72</f>
        <v>0.92307692307692313</v>
      </c>
      <c r="R72" s="32">
        <f t="shared" si="30"/>
        <v>487.5</v>
      </c>
      <c r="S72" s="44">
        <f t="shared" si="38"/>
        <v>450</v>
      </c>
      <c r="T72" s="40">
        <f t="shared" si="52"/>
        <v>390</v>
      </c>
      <c r="U72" s="44">
        <f t="shared" si="53"/>
        <v>405</v>
      </c>
      <c r="V72" s="43">
        <f>U72+W72</f>
        <v>506.25</v>
      </c>
      <c r="W72" s="43">
        <f>(R72-T72)/O72</f>
        <v>101.25</v>
      </c>
      <c r="X72" s="43">
        <f>R72-V72</f>
        <v>-18.75</v>
      </c>
      <c r="Y72" s="43">
        <f>T72-S72</f>
        <v>-60</v>
      </c>
      <c r="Z72" s="43">
        <f>U72-S72</f>
        <v>-45</v>
      </c>
      <c r="AA72" s="43">
        <f t="shared" si="31"/>
        <v>2863575</v>
      </c>
      <c r="AB72" s="43">
        <f t="shared" si="31"/>
        <v>2643300</v>
      </c>
      <c r="AC72" s="43">
        <f t="shared" si="31"/>
        <v>2290860</v>
      </c>
      <c r="AD72" s="43">
        <f t="shared" si="31"/>
        <v>2378970</v>
      </c>
      <c r="AE72" s="43">
        <f t="shared" si="31"/>
        <v>2973712.5</v>
      </c>
      <c r="AF72" s="43">
        <f t="shared" si="31"/>
        <v>594742.5</v>
      </c>
      <c r="AG72" s="43">
        <f t="shared" si="31"/>
        <v>-110137.5</v>
      </c>
      <c r="AH72" s="43">
        <f t="shared" si="31"/>
        <v>-352440</v>
      </c>
      <c r="AI72" s="43">
        <f t="shared" si="31"/>
        <v>-264330</v>
      </c>
      <c r="AJ72" s="43">
        <f t="shared" si="32"/>
        <v>2378969</v>
      </c>
      <c r="AK72" s="43">
        <f t="shared" si="32"/>
        <v>2973711.5</v>
      </c>
      <c r="AL72" s="43">
        <f t="shared" si="32"/>
        <v>594741.5</v>
      </c>
      <c r="AM72" s="43">
        <f t="shared" si="32"/>
        <v>-110138.5</v>
      </c>
      <c r="AN72" s="43">
        <f>AI72-1</f>
        <v>-264331</v>
      </c>
      <c r="AO72" s="40" t="s">
        <v>196</v>
      </c>
      <c r="AP72" s="40" t="s">
        <v>191</v>
      </c>
      <c r="AQ72" s="40" t="s">
        <v>191</v>
      </c>
      <c r="AR72" s="40" t="s">
        <v>8</v>
      </c>
      <c r="AS72" s="40" t="s">
        <v>10</v>
      </c>
      <c r="AT72" s="40" t="s">
        <v>142</v>
      </c>
      <c r="AU72" s="45" t="s">
        <v>143</v>
      </c>
      <c r="AV72" s="40" t="s">
        <v>10</v>
      </c>
      <c r="AW72" s="40" t="s">
        <v>142</v>
      </c>
      <c r="AX72" s="45" t="s">
        <v>143</v>
      </c>
      <c r="AY72" s="40" t="s">
        <v>9</v>
      </c>
    </row>
    <row r="73" spans="1:51" s="12" customFormat="1" ht="13.5" x14ac:dyDescent="0.15">
      <c r="A73" s="15" t="s">
        <v>204</v>
      </c>
      <c r="B73" s="26">
        <v>5</v>
      </c>
      <c r="C73" s="27">
        <f>E73</f>
        <v>41519</v>
      </c>
      <c r="D73" s="40" t="s">
        <v>236</v>
      </c>
      <c r="E73" s="41">
        <f>E72+7</f>
        <v>41519</v>
      </c>
      <c r="F73" s="40" t="s">
        <v>230</v>
      </c>
      <c r="G73" s="40" t="str">
        <f t="shared" si="34"/>
        <v>2013/06/01</v>
      </c>
      <c r="H73" s="40" t="str">
        <f t="shared" si="35"/>
        <v>2013/08/31</v>
      </c>
      <c r="I73" s="41">
        <f t="shared" si="36"/>
        <v>41429</v>
      </c>
      <c r="J73" s="40"/>
      <c r="K73" s="41">
        <f t="shared" si="50"/>
        <v>41521</v>
      </c>
      <c r="L73" s="40">
        <f>R73/N73</f>
        <v>562.5</v>
      </c>
      <c r="M73" s="42">
        <f t="shared" si="51"/>
        <v>4</v>
      </c>
      <c r="N73" s="43">
        <f t="shared" si="51"/>
        <v>0.8666666666666667</v>
      </c>
      <c r="O73" s="43">
        <f t="shared" si="51"/>
        <v>0.96296296296296291</v>
      </c>
      <c r="P73" s="43">
        <f>T73/R73</f>
        <v>0.8666666666666667</v>
      </c>
      <c r="Q73" s="43">
        <f>S73/R73</f>
        <v>1</v>
      </c>
      <c r="R73" s="32">
        <f t="shared" si="30"/>
        <v>487.5</v>
      </c>
      <c r="S73" s="44">
        <f t="shared" si="38"/>
        <v>487.5</v>
      </c>
      <c r="T73" s="40">
        <f>(S73-S72)*N73/B73*5+T72</f>
        <v>422.5</v>
      </c>
      <c r="U73" s="44">
        <f t="shared" si="53"/>
        <v>438.75</v>
      </c>
      <c r="V73" s="43">
        <f>U73+W73</f>
        <v>506.25</v>
      </c>
      <c r="W73" s="43">
        <f>(R73-T73)/O73</f>
        <v>67.5</v>
      </c>
      <c r="X73" s="43">
        <f>R73-V73</f>
        <v>-18.75</v>
      </c>
      <c r="Y73" s="43">
        <f>T73-S73</f>
        <v>-65</v>
      </c>
      <c r="Z73" s="43">
        <f>U73-S73</f>
        <v>-48.75</v>
      </c>
      <c r="AA73" s="43">
        <f t="shared" si="31"/>
        <v>2863575</v>
      </c>
      <c r="AB73" s="43">
        <f t="shared" si="31"/>
        <v>2863575</v>
      </c>
      <c r="AC73" s="43">
        <f t="shared" si="31"/>
        <v>2481765</v>
      </c>
      <c r="AD73" s="43">
        <f t="shared" si="31"/>
        <v>2577217.5</v>
      </c>
      <c r="AE73" s="43">
        <f t="shared" si="31"/>
        <v>2973712.5</v>
      </c>
      <c r="AF73" s="43">
        <f t="shared" si="31"/>
        <v>396495</v>
      </c>
      <c r="AG73" s="43">
        <f t="shared" si="31"/>
        <v>-110137.5</v>
      </c>
      <c r="AH73" s="43">
        <f t="shared" si="31"/>
        <v>-381810</v>
      </c>
      <c r="AI73" s="43">
        <f t="shared" si="31"/>
        <v>-286357.5</v>
      </c>
      <c r="AJ73" s="43">
        <f t="shared" si="32"/>
        <v>2577216.5</v>
      </c>
      <c r="AK73" s="43">
        <f t="shared" si="32"/>
        <v>2973711.5</v>
      </c>
      <c r="AL73" s="43">
        <f t="shared" si="32"/>
        <v>396494</v>
      </c>
      <c r="AM73" s="43">
        <f t="shared" si="32"/>
        <v>-110138.5</v>
      </c>
      <c r="AN73" s="43">
        <f>AI73-1</f>
        <v>-286358.5</v>
      </c>
      <c r="AO73" s="40" t="s">
        <v>196</v>
      </c>
      <c r="AP73" s="40" t="s">
        <v>191</v>
      </c>
      <c r="AQ73" s="40" t="s">
        <v>191</v>
      </c>
      <c r="AR73" s="40" t="s">
        <v>8</v>
      </c>
      <c r="AS73" s="40" t="s">
        <v>10</v>
      </c>
      <c r="AT73" s="40" t="s">
        <v>142</v>
      </c>
      <c r="AU73" s="45" t="s">
        <v>143</v>
      </c>
      <c r="AV73" s="40" t="s">
        <v>10</v>
      </c>
      <c r="AW73" s="40" t="s">
        <v>142</v>
      </c>
      <c r="AX73" s="45" t="s">
        <v>143</v>
      </c>
      <c r="AY73" s="40" t="s">
        <v>9</v>
      </c>
    </row>
    <row r="74" spans="1:51" s="12" customFormat="1" ht="13.5" x14ac:dyDescent="0.15">
      <c r="A74" s="15" t="s">
        <v>204</v>
      </c>
      <c r="B74" s="26">
        <v>5</v>
      </c>
      <c r="C74" s="27">
        <f>E74</f>
        <v>41526</v>
      </c>
      <c r="D74" s="46" t="s">
        <v>236</v>
      </c>
      <c r="E74" s="47">
        <f t="shared" si="10"/>
        <v>41526</v>
      </c>
      <c r="F74" s="46" t="s">
        <v>230</v>
      </c>
      <c r="G74" s="46" t="str">
        <f t="shared" si="34"/>
        <v>2013/06/01</v>
      </c>
      <c r="H74" s="46" t="str">
        <f t="shared" si="35"/>
        <v>2013/08/31</v>
      </c>
      <c r="I74" s="47">
        <f t="shared" si="36"/>
        <v>41429</v>
      </c>
      <c r="J74" s="46"/>
      <c r="K74" s="47">
        <f t="shared" si="50"/>
        <v>41521</v>
      </c>
      <c r="L74" s="46">
        <f>R74/N74</f>
        <v>562.5</v>
      </c>
      <c r="M74" s="48">
        <f>K74-H74</f>
        <v>4</v>
      </c>
      <c r="N74" s="49">
        <f>N73</f>
        <v>0.8666666666666667</v>
      </c>
      <c r="O74" s="49">
        <f>O73</f>
        <v>0.96296296296296291</v>
      </c>
      <c r="P74" s="49">
        <f>T74/R74</f>
        <v>0.93333333333333335</v>
      </c>
      <c r="Q74" s="49">
        <f>S74/R74</f>
        <v>1</v>
      </c>
      <c r="R74" s="32">
        <f t="shared" si="30"/>
        <v>487.5</v>
      </c>
      <c r="S74" s="50">
        <v>487.5</v>
      </c>
      <c r="T74" s="40">
        <f>(T73-T72)/B73*5+T73</f>
        <v>455</v>
      </c>
      <c r="U74" s="50">
        <f t="shared" si="53"/>
        <v>472.5</v>
      </c>
      <c r="V74" s="49">
        <f>U74+W74</f>
        <v>506.25</v>
      </c>
      <c r="W74" s="49">
        <f>(R74-T74)/O74</f>
        <v>33.75</v>
      </c>
      <c r="X74" s="49">
        <f>R74-V74</f>
        <v>-18.75</v>
      </c>
      <c r="Y74" s="49">
        <f>T74-S74</f>
        <v>-32.5</v>
      </c>
      <c r="Z74" s="49">
        <f>U74-S74</f>
        <v>-15</v>
      </c>
      <c r="AA74" s="49">
        <f t="shared" si="31"/>
        <v>2863575</v>
      </c>
      <c r="AB74" s="49">
        <f t="shared" si="31"/>
        <v>2863575</v>
      </c>
      <c r="AC74" s="49">
        <f t="shared" si="31"/>
        <v>2672670</v>
      </c>
      <c r="AD74" s="49">
        <f t="shared" si="31"/>
        <v>2775465</v>
      </c>
      <c r="AE74" s="49">
        <f t="shared" si="31"/>
        <v>2973712.5</v>
      </c>
      <c r="AF74" s="49">
        <f t="shared" si="31"/>
        <v>198247.5</v>
      </c>
      <c r="AG74" s="49">
        <f t="shared" si="31"/>
        <v>-110137.5</v>
      </c>
      <c r="AH74" s="49">
        <f t="shared" si="31"/>
        <v>-190905</v>
      </c>
      <c r="AI74" s="49">
        <f t="shared" si="31"/>
        <v>-88110</v>
      </c>
      <c r="AJ74" s="49">
        <f t="shared" si="32"/>
        <v>2775464</v>
      </c>
      <c r="AK74" s="49">
        <f t="shared" si="32"/>
        <v>2973711.5</v>
      </c>
      <c r="AL74" s="49">
        <f t="shared" si="32"/>
        <v>198246.5</v>
      </c>
      <c r="AM74" s="49">
        <f t="shared" si="32"/>
        <v>-110138.5</v>
      </c>
      <c r="AN74" s="49">
        <f>AI74-1</f>
        <v>-88111</v>
      </c>
      <c r="AO74" s="46" t="s">
        <v>207</v>
      </c>
      <c r="AP74" s="46" t="s">
        <v>207</v>
      </c>
      <c r="AQ74" s="46" t="s">
        <v>208</v>
      </c>
      <c r="AR74" s="46" t="s">
        <v>8</v>
      </c>
      <c r="AS74" s="46" t="s">
        <v>10</v>
      </c>
      <c r="AT74" s="46" t="s">
        <v>142</v>
      </c>
      <c r="AU74" s="51" t="s">
        <v>143</v>
      </c>
      <c r="AV74" s="46" t="s">
        <v>10</v>
      </c>
      <c r="AW74" s="46" t="s">
        <v>142</v>
      </c>
      <c r="AX74" s="51" t="s">
        <v>143</v>
      </c>
      <c r="AY74" s="46" t="s">
        <v>9</v>
      </c>
    </row>
    <row r="75" spans="1:51" s="12" customFormat="1" ht="13.5" x14ac:dyDescent="0.15">
      <c r="A75" s="15" t="s">
        <v>204</v>
      </c>
      <c r="B75" s="26">
        <v>4</v>
      </c>
      <c r="C75" s="27">
        <f>E75</f>
        <v>41533</v>
      </c>
      <c r="D75" s="77" t="s">
        <v>236</v>
      </c>
      <c r="E75" s="78">
        <f t="shared" si="10"/>
        <v>41533</v>
      </c>
      <c r="F75" s="77" t="s">
        <v>230</v>
      </c>
      <c r="G75" s="77" t="str">
        <f t="shared" si="34"/>
        <v>2013/06/01</v>
      </c>
      <c r="H75" s="77" t="str">
        <f t="shared" si="35"/>
        <v>2013/08/31</v>
      </c>
      <c r="I75" s="78">
        <f t="shared" si="36"/>
        <v>41429</v>
      </c>
      <c r="J75" s="77"/>
      <c r="K75" s="78">
        <f t="shared" si="50"/>
        <v>41521</v>
      </c>
      <c r="L75" s="77">
        <f>R75/N75</f>
        <v>562.5</v>
      </c>
      <c r="M75" s="79">
        <f>K75-H75</f>
        <v>4</v>
      </c>
      <c r="N75" s="80">
        <f>N74</f>
        <v>0.8666666666666667</v>
      </c>
      <c r="O75" s="80">
        <f>O74</f>
        <v>0.96296296296296291</v>
      </c>
      <c r="P75" s="80">
        <f>T75/R75</f>
        <v>1</v>
      </c>
      <c r="Q75" s="80">
        <f>S75/R75</f>
        <v>1</v>
      </c>
      <c r="R75" s="32">
        <f t="shared" si="30"/>
        <v>487.5</v>
      </c>
      <c r="S75" s="81">
        <v>487.5</v>
      </c>
      <c r="T75" s="40">
        <f>(T74-T73)/B74*5+T74</f>
        <v>487.5</v>
      </c>
      <c r="U75" s="81">
        <f t="shared" si="53"/>
        <v>506.25</v>
      </c>
      <c r="V75" s="80">
        <f>U75+W75</f>
        <v>506.25</v>
      </c>
      <c r="W75" s="80">
        <f>(R75-T75)/O75</f>
        <v>0</v>
      </c>
      <c r="X75" s="80">
        <f>R75-V75</f>
        <v>-18.75</v>
      </c>
      <c r="Y75" s="80">
        <f>T75-S75</f>
        <v>0</v>
      </c>
      <c r="Z75" s="80">
        <f>U75-S75</f>
        <v>18.75</v>
      </c>
      <c r="AA75" s="80">
        <f t="shared" si="31"/>
        <v>2863575</v>
      </c>
      <c r="AB75" s="80">
        <f t="shared" si="31"/>
        <v>2863575</v>
      </c>
      <c r="AC75" s="80">
        <f t="shared" si="31"/>
        <v>2863575</v>
      </c>
      <c r="AD75" s="80">
        <f t="shared" si="31"/>
        <v>2973712.5</v>
      </c>
      <c r="AE75" s="80">
        <f t="shared" si="31"/>
        <v>2973712.5</v>
      </c>
      <c r="AF75" s="80">
        <f t="shared" si="31"/>
        <v>0</v>
      </c>
      <c r="AG75" s="80">
        <f t="shared" si="31"/>
        <v>-110137.5</v>
      </c>
      <c r="AH75" s="80">
        <f t="shared" si="31"/>
        <v>0</v>
      </c>
      <c r="AI75" s="80">
        <f t="shared" si="31"/>
        <v>110137.5</v>
      </c>
      <c r="AJ75" s="80">
        <f t="shared" si="32"/>
        <v>2973711.5</v>
      </c>
      <c r="AK75" s="80">
        <f t="shared" si="32"/>
        <v>2973711.5</v>
      </c>
      <c r="AL75" s="80">
        <f t="shared" si="32"/>
        <v>-1</v>
      </c>
      <c r="AM75" s="80">
        <f t="shared" si="32"/>
        <v>-110138.5</v>
      </c>
      <c r="AN75" s="80">
        <f>AI75-1</f>
        <v>110136.5</v>
      </c>
      <c r="AO75" s="77" t="s">
        <v>176</v>
      </c>
      <c r="AP75" s="77" t="s">
        <v>176</v>
      </c>
      <c r="AQ75" s="77" t="s">
        <v>192</v>
      </c>
      <c r="AR75" s="77" t="s">
        <v>8</v>
      </c>
      <c r="AS75" s="77" t="s">
        <v>10</v>
      </c>
      <c r="AT75" s="77" t="s">
        <v>142</v>
      </c>
      <c r="AU75" s="82" t="s">
        <v>143</v>
      </c>
      <c r="AV75" s="77" t="s">
        <v>10</v>
      </c>
      <c r="AW75" s="77" t="s">
        <v>142</v>
      </c>
      <c r="AX75" s="82" t="s">
        <v>143</v>
      </c>
      <c r="AY75" s="77" t="s">
        <v>9</v>
      </c>
    </row>
    <row r="76" spans="1:51" s="12" customFormat="1" ht="13.5" x14ac:dyDescent="0.15">
      <c r="A76" s="15"/>
      <c r="B76" s="26"/>
      <c r="C76" s="27"/>
      <c r="D76" s="83"/>
      <c r="E76" s="84"/>
      <c r="F76" s="83"/>
      <c r="G76" s="83"/>
      <c r="H76" s="83"/>
      <c r="I76" s="84"/>
      <c r="J76" s="83"/>
      <c r="K76" s="84"/>
      <c r="L76" s="83"/>
      <c r="M76" s="85"/>
      <c r="N76" s="86"/>
      <c r="O76" s="86"/>
      <c r="P76" s="86"/>
      <c r="Q76" s="86"/>
      <c r="R76" s="87"/>
      <c r="S76" s="87"/>
      <c r="T76" s="83"/>
      <c r="U76" s="87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3"/>
      <c r="AP76" s="83"/>
      <c r="AQ76" s="83"/>
      <c r="AR76" s="83"/>
      <c r="AS76" s="83"/>
      <c r="AT76" s="83"/>
      <c r="AU76" s="88"/>
      <c r="AV76" s="83"/>
      <c r="AW76" s="83"/>
      <c r="AX76" s="88"/>
      <c r="AY76" s="83"/>
    </row>
    <row r="77" spans="1:51" s="12" customFormat="1" ht="13.5" x14ac:dyDescent="0.15">
      <c r="A77" s="15"/>
      <c r="B77" s="26"/>
      <c r="C77" s="27"/>
      <c r="D77" s="83"/>
      <c r="E77" s="84"/>
      <c r="F77" s="83"/>
      <c r="G77" s="83"/>
      <c r="H77" s="83"/>
      <c r="I77" s="84"/>
      <c r="J77" s="83"/>
      <c r="K77" s="84"/>
      <c r="L77" s="83"/>
      <c r="M77" s="85"/>
      <c r="N77" s="86"/>
      <c r="O77" s="86"/>
      <c r="P77" s="86"/>
      <c r="Q77" s="86"/>
      <c r="R77" s="87"/>
      <c r="S77" s="87"/>
      <c r="T77" s="83"/>
      <c r="U77" s="87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3"/>
      <c r="AP77" s="83"/>
      <c r="AQ77" s="83"/>
      <c r="AR77" s="83"/>
      <c r="AS77" s="83"/>
      <c r="AT77" s="83"/>
      <c r="AU77" s="88"/>
      <c r="AV77" s="83"/>
      <c r="AW77" s="83"/>
      <c r="AX77" s="88"/>
      <c r="AY77" s="83"/>
    </row>
    <row r="78" spans="1:51" x14ac:dyDescent="0.15">
      <c r="AA78" s="109"/>
      <c r="AB78" s="109"/>
      <c r="AC78" s="109"/>
    </row>
    <row r="79" spans="1:51" x14ac:dyDescent="0.15">
      <c r="AA79" s="109"/>
      <c r="AB79" s="109"/>
      <c r="AC79" s="109"/>
    </row>
    <row r="80" spans="1:51" x14ac:dyDescent="0.15">
      <c r="AC80" s="110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zoomScale="80" zoomScaleNormal="80" workbookViewId="0"/>
  </sheetViews>
  <sheetFormatPr defaultRowHeight="11.25" x14ac:dyDescent="0.15"/>
  <cols>
    <col min="1" max="1" width="4.25" style="15" bestFit="1" customWidth="1"/>
    <col min="2" max="2" width="4.875" style="15" customWidth="1"/>
    <col min="3" max="3" width="3.875" style="11" customWidth="1"/>
    <col min="4" max="4" width="11.75" style="11" customWidth="1"/>
    <col min="5" max="5" width="9" style="11"/>
    <col min="6" max="6" width="9.375" style="11" bestFit="1" customWidth="1"/>
    <col min="7" max="7" width="9.75" style="11" bestFit="1" customWidth="1"/>
    <col min="8" max="8" width="9.875" style="11" bestFit="1" customWidth="1"/>
    <col min="9" max="9" width="10.5" style="11" customWidth="1"/>
    <col min="10" max="10" width="8.375" style="11" customWidth="1"/>
    <col min="11" max="11" width="10.125" style="11" bestFit="1" customWidth="1"/>
    <col min="12" max="12" width="12.5" style="11" customWidth="1"/>
    <col min="13" max="13" width="8.875" style="11" customWidth="1"/>
    <col min="14" max="15" width="5.5" style="11" bestFit="1" customWidth="1"/>
    <col min="16" max="16" width="8.75" style="11" bestFit="1" customWidth="1"/>
    <col min="17" max="17" width="10" style="11" customWidth="1"/>
    <col min="18" max="21" width="5.875" style="11" bestFit="1" customWidth="1"/>
    <col min="22" max="23" width="6.375" style="11" bestFit="1" customWidth="1"/>
    <col min="24" max="25" width="5.875" style="11" bestFit="1" customWidth="1"/>
    <col min="26" max="26" width="5.125" style="11" bestFit="1" customWidth="1"/>
    <col min="27" max="27" width="8.25" style="11" bestFit="1" customWidth="1"/>
    <col min="28" max="30" width="7.5" style="11" bestFit="1" customWidth="1"/>
    <col min="31" max="31" width="8.125" style="11" bestFit="1" customWidth="1"/>
    <col min="32" max="32" width="8" style="11" bestFit="1" customWidth="1"/>
    <col min="33" max="33" width="8.25" style="11" bestFit="1" customWidth="1"/>
    <col min="34" max="35" width="7.375" style="11" bestFit="1" customWidth="1"/>
    <col min="36" max="36" width="8.125" style="11" bestFit="1" customWidth="1"/>
    <col min="37" max="37" width="8.875" style="11" bestFit="1" customWidth="1"/>
    <col min="38" max="38" width="8.75" style="11" bestFit="1" customWidth="1"/>
    <col min="39" max="39" width="9" style="11" bestFit="1" customWidth="1"/>
    <col min="40" max="40" width="8.125" style="11" bestFit="1" customWidth="1"/>
    <col min="41" max="41" width="6.625" style="11" bestFit="1" customWidth="1"/>
    <col min="42" max="42" width="11.75" style="11" bestFit="1" customWidth="1"/>
    <col min="43" max="43" width="9" style="11" bestFit="1" customWidth="1"/>
    <col min="44" max="44" width="6.625" style="11" bestFit="1" customWidth="1"/>
    <col min="45" max="45" width="9" style="11" bestFit="1" customWidth="1"/>
    <col min="46" max="46" width="8.75" style="11" bestFit="1" customWidth="1"/>
    <col min="47" max="48" width="9" style="11" bestFit="1" customWidth="1"/>
    <col min="49" max="49" width="8.875" style="11" bestFit="1" customWidth="1"/>
    <col min="50" max="50" width="9" style="11" bestFit="1" customWidth="1"/>
    <col min="51" max="51" width="6.25" style="11" bestFit="1" customWidth="1"/>
    <col min="52" max="256" width="9" style="11"/>
    <col min="257" max="257" width="4.25" style="11" bestFit="1" customWidth="1"/>
    <col min="258" max="258" width="4.875" style="11" customWidth="1"/>
    <col min="259" max="259" width="3.875" style="11" customWidth="1"/>
    <col min="260" max="260" width="11.75" style="11" customWidth="1"/>
    <col min="261" max="261" width="9" style="11"/>
    <col min="262" max="262" width="9.375" style="11" bestFit="1" customWidth="1"/>
    <col min="263" max="263" width="9.75" style="11" bestFit="1" customWidth="1"/>
    <col min="264" max="264" width="9.875" style="11" bestFit="1" customWidth="1"/>
    <col min="265" max="265" width="10.5" style="11" customWidth="1"/>
    <col min="266" max="266" width="8.375" style="11" customWidth="1"/>
    <col min="267" max="267" width="10.125" style="11" bestFit="1" customWidth="1"/>
    <col min="268" max="268" width="12.5" style="11" customWidth="1"/>
    <col min="269" max="269" width="8.875" style="11" customWidth="1"/>
    <col min="270" max="271" width="5.5" style="11" bestFit="1" customWidth="1"/>
    <col min="272" max="272" width="8.75" style="11" bestFit="1" customWidth="1"/>
    <col min="273" max="273" width="10" style="11" customWidth="1"/>
    <col min="274" max="277" width="4.5" style="11" bestFit="1" customWidth="1"/>
    <col min="278" max="279" width="6.25" style="11" bestFit="1" customWidth="1"/>
    <col min="280" max="280" width="5.5" style="11" bestFit="1" customWidth="1"/>
    <col min="281" max="282" width="3.75" style="11" bestFit="1" customWidth="1"/>
    <col min="283" max="283" width="8.25" style="11" bestFit="1" customWidth="1"/>
    <col min="284" max="286" width="7.5" style="11" bestFit="1" customWidth="1"/>
    <col min="287" max="287" width="8.125" style="11" bestFit="1" customWidth="1"/>
    <col min="288" max="288" width="8" style="11" bestFit="1" customWidth="1"/>
    <col min="289" max="289" width="8.25" style="11" bestFit="1" customWidth="1"/>
    <col min="290" max="291" width="7.375" style="11" bestFit="1" customWidth="1"/>
    <col min="292" max="292" width="8.125" style="11" bestFit="1" customWidth="1"/>
    <col min="293" max="293" width="8.875" style="11" bestFit="1" customWidth="1"/>
    <col min="294" max="294" width="8.75" style="11" bestFit="1" customWidth="1"/>
    <col min="295" max="295" width="9" style="11" bestFit="1" customWidth="1"/>
    <col min="296" max="296" width="8.125" style="11" bestFit="1" customWidth="1"/>
    <col min="297" max="297" width="6.625" style="11" bestFit="1" customWidth="1"/>
    <col min="298" max="298" width="11.75" style="11" bestFit="1" customWidth="1"/>
    <col min="299" max="299" width="9" style="11" bestFit="1" customWidth="1"/>
    <col min="300" max="300" width="6.625" style="11" bestFit="1" customWidth="1"/>
    <col min="301" max="301" width="9" style="11" bestFit="1" customWidth="1"/>
    <col min="302" max="302" width="8.75" style="11" bestFit="1" customWidth="1"/>
    <col min="303" max="304" width="9" style="11" bestFit="1" customWidth="1"/>
    <col min="305" max="305" width="8.875" style="11" bestFit="1" customWidth="1"/>
    <col min="306" max="306" width="9" style="11" bestFit="1" customWidth="1"/>
    <col min="307" max="307" width="6.25" style="11" bestFit="1" customWidth="1"/>
    <col min="308" max="512" width="9" style="11"/>
    <col min="513" max="513" width="4.25" style="11" bestFit="1" customWidth="1"/>
    <col min="514" max="514" width="4.875" style="11" customWidth="1"/>
    <col min="515" max="515" width="3.875" style="11" customWidth="1"/>
    <col min="516" max="516" width="11.75" style="11" customWidth="1"/>
    <col min="517" max="517" width="9" style="11"/>
    <col min="518" max="518" width="9.375" style="11" bestFit="1" customWidth="1"/>
    <col min="519" max="519" width="9.75" style="11" bestFit="1" customWidth="1"/>
    <col min="520" max="520" width="9.875" style="11" bestFit="1" customWidth="1"/>
    <col min="521" max="521" width="10.5" style="11" customWidth="1"/>
    <col min="522" max="522" width="8.375" style="11" customWidth="1"/>
    <col min="523" max="523" width="10.125" style="11" bestFit="1" customWidth="1"/>
    <col min="524" max="524" width="12.5" style="11" customWidth="1"/>
    <col min="525" max="525" width="8.875" style="11" customWidth="1"/>
    <col min="526" max="527" width="5.5" style="11" bestFit="1" customWidth="1"/>
    <col min="528" max="528" width="8.75" style="11" bestFit="1" customWidth="1"/>
    <col min="529" max="529" width="10" style="11" customWidth="1"/>
    <col min="530" max="533" width="4.5" style="11" bestFit="1" customWidth="1"/>
    <col min="534" max="535" width="6.25" style="11" bestFit="1" customWidth="1"/>
    <col min="536" max="536" width="5.5" style="11" bestFit="1" customWidth="1"/>
    <col min="537" max="538" width="3.75" style="11" bestFit="1" customWidth="1"/>
    <col min="539" max="539" width="8.25" style="11" bestFit="1" customWidth="1"/>
    <col min="540" max="542" width="7.5" style="11" bestFit="1" customWidth="1"/>
    <col min="543" max="543" width="8.125" style="11" bestFit="1" customWidth="1"/>
    <col min="544" max="544" width="8" style="11" bestFit="1" customWidth="1"/>
    <col min="545" max="545" width="8.25" style="11" bestFit="1" customWidth="1"/>
    <col min="546" max="547" width="7.375" style="11" bestFit="1" customWidth="1"/>
    <col min="548" max="548" width="8.125" style="11" bestFit="1" customWidth="1"/>
    <col min="549" max="549" width="8.875" style="11" bestFit="1" customWidth="1"/>
    <col min="550" max="550" width="8.75" style="11" bestFit="1" customWidth="1"/>
    <col min="551" max="551" width="9" style="11" bestFit="1" customWidth="1"/>
    <col min="552" max="552" width="8.125" style="11" bestFit="1" customWidth="1"/>
    <col min="553" max="553" width="6.625" style="11" bestFit="1" customWidth="1"/>
    <col min="554" max="554" width="11.75" style="11" bestFit="1" customWidth="1"/>
    <col min="555" max="555" width="9" style="11" bestFit="1" customWidth="1"/>
    <col min="556" max="556" width="6.625" style="11" bestFit="1" customWidth="1"/>
    <col min="557" max="557" width="9" style="11" bestFit="1" customWidth="1"/>
    <col min="558" max="558" width="8.75" style="11" bestFit="1" customWidth="1"/>
    <col min="559" max="560" width="9" style="11" bestFit="1" customWidth="1"/>
    <col min="561" max="561" width="8.875" style="11" bestFit="1" customWidth="1"/>
    <col min="562" max="562" width="9" style="11" bestFit="1" customWidth="1"/>
    <col min="563" max="563" width="6.25" style="11" bestFit="1" customWidth="1"/>
    <col min="564" max="768" width="9" style="11"/>
    <col min="769" max="769" width="4.25" style="11" bestFit="1" customWidth="1"/>
    <col min="770" max="770" width="4.875" style="11" customWidth="1"/>
    <col min="771" max="771" width="3.875" style="11" customWidth="1"/>
    <col min="772" max="772" width="11.75" style="11" customWidth="1"/>
    <col min="773" max="773" width="9" style="11"/>
    <col min="774" max="774" width="9.375" style="11" bestFit="1" customWidth="1"/>
    <col min="775" max="775" width="9.75" style="11" bestFit="1" customWidth="1"/>
    <col min="776" max="776" width="9.875" style="11" bestFit="1" customWidth="1"/>
    <col min="777" max="777" width="10.5" style="11" customWidth="1"/>
    <col min="778" max="778" width="8.375" style="11" customWidth="1"/>
    <col min="779" max="779" width="10.125" style="11" bestFit="1" customWidth="1"/>
    <col min="780" max="780" width="12.5" style="11" customWidth="1"/>
    <col min="781" max="781" width="8.875" style="11" customWidth="1"/>
    <col min="782" max="783" width="5.5" style="11" bestFit="1" customWidth="1"/>
    <col min="784" max="784" width="8.75" style="11" bestFit="1" customWidth="1"/>
    <col min="785" max="785" width="10" style="11" customWidth="1"/>
    <col min="786" max="789" width="4.5" style="11" bestFit="1" customWidth="1"/>
    <col min="790" max="791" width="6.25" style="11" bestFit="1" customWidth="1"/>
    <col min="792" max="792" width="5.5" style="11" bestFit="1" customWidth="1"/>
    <col min="793" max="794" width="3.75" style="11" bestFit="1" customWidth="1"/>
    <col min="795" max="795" width="8.25" style="11" bestFit="1" customWidth="1"/>
    <col min="796" max="798" width="7.5" style="11" bestFit="1" customWidth="1"/>
    <col min="799" max="799" width="8.125" style="11" bestFit="1" customWidth="1"/>
    <col min="800" max="800" width="8" style="11" bestFit="1" customWidth="1"/>
    <col min="801" max="801" width="8.25" style="11" bestFit="1" customWidth="1"/>
    <col min="802" max="803" width="7.375" style="11" bestFit="1" customWidth="1"/>
    <col min="804" max="804" width="8.125" style="11" bestFit="1" customWidth="1"/>
    <col min="805" max="805" width="8.875" style="11" bestFit="1" customWidth="1"/>
    <col min="806" max="806" width="8.75" style="11" bestFit="1" customWidth="1"/>
    <col min="807" max="807" width="9" style="11" bestFit="1" customWidth="1"/>
    <col min="808" max="808" width="8.125" style="11" bestFit="1" customWidth="1"/>
    <col min="809" max="809" width="6.625" style="11" bestFit="1" customWidth="1"/>
    <col min="810" max="810" width="11.75" style="11" bestFit="1" customWidth="1"/>
    <col min="811" max="811" width="9" style="11" bestFit="1" customWidth="1"/>
    <col min="812" max="812" width="6.625" style="11" bestFit="1" customWidth="1"/>
    <col min="813" max="813" width="9" style="11" bestFit="1" customWidth="1"/>
    <col min="814" max="814" width="8.75" style="11" bestFit="1" customWidth="1"/>
    <col min="815" max="816" width="9" style="11" bestFit="1" customWidth="1"/>
    <col min="817" max="817" width="8.875" style="11" bestFit="1" customWidth="1"/>
    <col min="818" max="818" width="9" style="11" bestFit="1" customWidth="1"/>
    <col min="819" max="819" width="6.25" style="11" bestFit="1" customWidth="1"/>
    <col min="820" max="1024" width="9" style="11"/>
    <col min="1025" max="1025" width="4.25" style="11" bestFit="1" customWidth="1"/>
    <col min="1026" max="1026" width="4.875" style="11" customWidth="1"/>
    <col min="1027" max="1027" width="3.875" style="11" customWidth="1"/>
    <col min="1028" max="1028" width="11.75" style="11" customWidth="1"/>
    <col min="1029" max="1029" width="9" style="11"/>
    <col min="1030" max="1030" width="9.375" style="11" bestFit="1" customWidth="1"/>
    <col min="1031" max="1031" width="9.75" style="11" bestFit="1" customWidth="1"/>
    <col min="1032" max="1032" width="9.875" style="11" bestFit="1" customWidth="1"/>
    <col min="1033" max="1033" width="10.5" style="11" customWidth="1"/>
    <col min="1034" max="1034" width="8.375" style="11" customWidth="1"/>
    <col min="1035" max="1035" width="10.125" style="11" bestFit="1" customWidth="1"/>
    <col min="1036" max="1036" width="12.5" style="11" customWidth="1"/>
    <col min="1037" max="1037" width="8.875" style="11" customWidth="1"/>
    <col min="1038" max="1039" width="5.5" style="11" bestFit="1" customWidth="1"/>
    <col min="1040" max="1040" width="8.75" style="11" bestFit="1" customWidth="1"/>
    <col min="1041" max="1041" width="10" style="11" customWidth="1"/>
    <col min="1042" max="1045" width="4.5" style="11" bestFit="1" customWidth="1"/>
    <col min="1046" max="1047" width="6.25" style="11" bestFit="1" customWidth="1"/>
    <col min="1048" max="1048" width="5.5" style="11" bestFit="1" customWidth="1"/>
    <col min="1049" max="1050" width="3.75" style="11" bestFit="1" customWidth="1"/>
    <col min="1051" max="1051" width="8.25" style="11" bestFit="1" customWidth="1"/>
    <col min="1052" max="1054" width="7.5" style="11" bestFit="1" customWidth="1"/>
    <col min="1055" max="1055" width="8.125" style="11" bestFit="1" customWidth="1"/>
    <col min="1056" max="1056" width="8" style="11" bestFit="1" customWidth="1"/>
    <col min="1057" max="1057" width="8.25" style="11" bestFit="1" customWidth="1"/>
    <col min="1058" max="1059" width="7.375" style="11" bestFit="1" customWidth="1"/>
    <col min="1060" max="1060" width="8.125" style="11" bestFit="1" customWidth="1"/>
    <col min="1061" max="1061" width="8.875" style="11" bestFit="1" customWidth="1"/>
    <col min="1062" max="1062" width="8.75" style="11" bestFit="1" customWidth="1"/>
    <col min="1063" max="1063" width="9" style="11" bestFit="1" customWidth="1"/>
    <col min="1064" max="1064" width="8.125" style="11" bestFit="1" customWidth="1"/>
    <col min="1065" max="1065" width="6.625" style="11" bestFit="1" customWidth="1"/>
    <col min="1066" max="1066" width="11.75" style="11" bestFit="1" customWidth="1"/>
    <col min="1067" max="1067" width="9" style="11" bestFit="1" customWidth="1"/>
    <col min="1068" max="1068" width="6.625" style="11" bestFit="1" customWidth="1"/>
    <col min="1069" max="1069" width="9" style="11" bestFit="1" customWidth="1"/>
    <col min="1070" max="1070" width="8.75" style="11" bestFit="1" customWidth="1"/>
    <col min="1071" max="1072" width="9" style="11" bestFit="1" customWidth="1"/>
    <col min="1073" max="1073" width="8.875" style="11" bestFit="1" customWidth="1"/>
    <col min="1074" max="1074" width="9" style="11" bestFit="1" customWidth="1"/>
    <col min="1075" max="1075" width="6.25" style="11" bestFit="1" customWidth="1"/>
    <col min="1076" max="1280" width="9" style="11"/>
    <col min="1281" max="1281" width="4.25" style="11" bestFit="1" customWidth="1"/>
    <col min="1282" max="1282" width="4.875" style="11" customWidth="1"/>
    <col min="1283" max="1283" width="3.875" style="11" customWidth="1"/>
    <col min="1284" max="1284" width="11.75" style="11" customWidth="1"/>
    <col min="1285" max="1285" width="9" style="11"/>
    <col min="1286" max="1286" width="9.375" style="11" bestFit="1" customWidth="1"/>
    <col min="1287" max="1287" width="9.75" style="11" bestFit="1" customWidth="1"/>
    <col min="1288" max="1288" width="9.875" style="11" bestFit="1" customWidth="1"/>
    <col min="1289" max="1289" width="10.5" style="11" customWidth="1"/>
    <col min="1290" max="1290" width="8.375" style="11" customWidth="1"/>
    <col min="1291" max="1291" width="10.125" style="11" bestFit="1" customWidth="1"/>
    <col min="1292" max="1292" width="12.5" style="11" customWidth="1"/>
    <col min="1293" max="1293" width="8.875" style="11" customWidth="1"/>
    <col min="1294" max="1295" width="5.5" style="11" bestFit="1" customWidth="1"/>
    <col min="1296" max="1296" width="8.75" style="11" bestFit="1" customWidth="1"/>
    <col min="1297" max="1297" width="10" style="11" customWidth="1"/>
    <col min="1298" max="1301" width="4.5" style="11" bestFit="1" customWidth="1"/>
    <col min="1302" max="1303" width="6.25" style="11" bestFit="1" customWidth="1"/>
    <col min="1304" max="1304" width="5.5" style="11" bestFit="1" customWidth="1"/>
    <col min="1305" max="1306" width="3.75" style="11" bestFit="1" customWidth="1"/>
    <col min="1307" max="1307" width="8.25" style="11" bestFit="1" customWidth="1"/>
    <col min="1308" max="1310" width="7.5" style="11" bestFit="1" customWidth="1"/>
    <col min="1311" max="1311" width="8.125" style="11" bestFit="1" customWidth="1"/>
    <col min="1312" max="1312" width="8" style="11" bestFit="1" customWidth="1"/>
    <col min="1313" max="1313" width="8.25" style="11" bestFit="1" customWidth="1"/>
    <col min="1314" max="1315" width="7.375" style="11" bestFit="1" customWidth="1"/>
    <col min="1316" max="1316" width="8.125" style="11" bestFit="1" customWidth="1"/>
    <col min="1317" max="1317" width="8.875" style="11" bestFit="1" customWidth="1"/>
    <col min="1318" max="1318" width="8.75" style="11" bestFit="1" customWidth="1"/>
    <col min="1319" max="1319" width="9" style="11" bestFit="1" customWidth="1"/>
    <col min="1320" max="1320" width="8.125" style="11" bestFit="1" customWidth="1"/>
    <col min="1321" max="1321" width="6.625" style="11" bestFit="1" customWidth="1"/>
    <col min="1322" max="1322" width="11.75" style="11" bestFit="1" customWidth="1"/>
    <col min="1323" max="1323" width="9" style="11" bestFit="1" customWidth="1"/>
    <col min="1324" max="1324" width="6.625" style="11" bestFit="1" customWidth="1"/>
    <col min="1325" max="1325" width="9" style="11" bestFit="1" customWidth="1"/>
    <col min="1326" max="1326" width="8.75" style="11" bestFit="1" customWidth="1"/>
    <col min="1327" max="1328" width="9" style="11" bestFit="1" customWidth="1"/>
    <col min="1329" max="1329" width="8.875" style="11" bestFit="1" customWidth="1"/>
    <col min="1330" max="1330" width="9" style="11" bestFit="1" customWidth="1"/>
    <col min="1331" max="1331" width="6.25" style="11" bestFit="1" customWidth="1"/>
    <col min="1332" max="1536" width="9" style="11"/>
    <col min="1537" max="1537" width="4.25" style="11" bestFit="1" customWidth="1"/>
    <col min="1538" max="1538" width="4.875" style="11" customWidth="1"/>
    <col min="1539" max="1539" width="3.875" style="11" customWidth="1"/>
    <col min="1540" max="1540" width="11.75" style="11" customWidth="1"/>
    <col min="1541" max="1541" width="9" style="11"/>
    <col min="1542" max="1542" width="9.375" style="11" bestFit="1" customWidth="1"/>
    <col min="1543" max="1543" width="9.75" style="11" bestFit="1" customWidth="1"/>
    <col min="1544" max="1544" width="9.875" style="11" bestFit="1" customWidth="1"/>
    <col min="1545" max="1545" width="10.5" style="11" customWidth="1"/>
    <col min="1546" max="1546" width="8.375" style="11" customWidth="1"/>
    <col min="1547" max="1547" width="10.125" style="11" bestFit="1" customWidth="1"/>
    <col min="1548" max="1548" width="12.5" style="11" customWidth="1"/>
    <col min="1549" max="1549" width="8.875" style="11" customWidth="1"/>
    <col min="1550" max="1551" width="5.5" style="11" bestFit="1" customWidth="1"/>
    <col min="1552" max="1552" width="8.75" style="11" bestFit="1" customWidth="1"/>
    <col min="1553" max="1553" width="10" style="11" customWidth="1"/>
    <col min="1554" max="1557" width="4.5" style="11" bestFit="1" customWidth="1"/>
    <col min="1558" max="1559" width="6.25" style="11" bestFit="1" customWidth="1"/>
    <col min="1560" max="1560" width="5.5" style="11" bestFit="1" customWidth="1"/>
    <col min="1561" max="1562" width="3.75" style="11" bestFit="1" customWidth="1"/>
    <col min="1563" max="1563" width="8.25" style="11" bestFit="1" customWidth="1"/>
    <col min="1564" max="1566" width="7.5" style="11" bestFit="1" customWidth="1"/>
    <col min="1567" max="1567" width="8.125" style="11" bestFit="1" customWidth="1"/>
    <col min="1568" max="1568" width="8" style="11" bestFit="1" customWidth="1"/>
    <col min="1569" max="1569" width="8.25" style="11" bestFit="1" customWidth="1"/>
    <col min="1570" max="1571" width="7.375" style="11" bestFit="1" customWidth="1"/>
    <col min="1572" max="1572" width="8.125" style="11" bestFit="1" customWidth="1"/>
    <col min="1573" max="1573" width="8.875" style="11" bestFit="1" customWidth="1"/>
    <col min="1574" max="1574" width="8.75" style="11" bestFit="1" customWidth="1"/>
    <col min="1575" max="1575" width="9" style="11" bestFit="1" customWidth="1"/>
    <col min="1576" max="1576" width="8.125" style="11" bestFit="1" customWidth="1"/>
    <col min="1577" max="1577" width="6.625" style="11" bestFit="1" customWidth="1"/>
    <col min="1578" max="1578" width="11.75" style="11" bestFit="1" customWidth="1"/>
    <col min="1579" max="1579" width="9" style="11" bestFit="1" customWidth="1"/>
    <col min="1580" max="1580" width="6.625" style="11" bestFit="1" customWidth="1"/>
    <col min="1581" max="1581" width="9" style="11" bestFit="1" customWidth="1"/>
    <col min="1582" max="1582" width="8.75" style="11" bestFit="1" customWidth="1"/>
    <col min="1583" max="1584" width="9" style="11" bestFit="1" customWidth="1"/>
    <col min="1585" max="1585" width="8.875" style="11" bestFit="1" customWidth="1"/>
    <col min="1586" max="1586" width="9" style="11" bestFit="1" customWidth="1"/>
    <col min="1587" max="1587" width="6.25" style="11" bestFit="1" customWidth="1"/>
    <col min="1588" max="1792" width="9" style="11"/>
    <col min="1793" max="1793" width="4.25" style="11" bestFit="1" customWidth="1"/>
    <col min="1794" max="1794" width="4.875" style="11" customWidth="1"/>
    <col min="1795" max="1795" width="3.875" style="11" customWidth="1"/>
    <col min="1796" max="1796" width="11.75" style="11" customWidth="1"/>
    <col min="1797" max="1797" width="9" style="11"/>
    <col min="1798" max="1798" width="9.375" style="11" bestFit="1" customWidth="1"/>
    <col min="1799" max="1799" width="9.75" style="11" bestFit="1" customWidth="1"/>
    <col min="1800" max="1800" width="9.875" style="11" bestFit="1" customWidth="1"/>
    <col min="1801" max="1801" width="10.5" style="11" customWidth="1"/>
    <col min="1802" max="1802" width="8.375" style="11" customWidth="1"/>
    <col min="1803" max="1803" width="10.125" style="11" bestFit="1" customWidth="1"/>
    <col min="1804" max="1804" width="12.5" style="11" customWidth="1"/>
    <col min="1805" max="1805" width="8.875" style="11" customWidth="1"/>
    <col min="1806" max="1807" width="5.5" style="11" bestFit="1" customWidth="1"/>
    <col min="1808" max="1808" width="8.75" style="11" bestFit="1" customWidth="1"/>
    <col min="1809" max="1809" width="10" style="11" customWidth="1"/>
    <col min="1810" max="1813" width="4.5" style="11" bestFit="1" customWidth="1"/>
    <col min="1814" max="1815" width="6.25" style="11" bestFit="1" customWidth="1"/>
    <col min="1816" max="1816" width="5.5" style="11" bestFit="1" customWidth="1"/>
    <col min="1817" max="1818" width="3.75" style="11" bestFit="1" customWidth="1"/>
    <col min="1819" max="1819" width="8.25" style="11" bestFit="1" customWidth="1"/>
    <col min="1820" max="1822" width="7.5" style="11" bestFit="1" customWidth="1"/>
    <col min="1823" max="1823" width="8.125" style="11" bestFit="1" customWidth="1"/>
    <col min="1824" max="1824" width="8" style="11" bestFit="1" customWidth="1"/>
    <col min="1825" max="1825" width="8.25" style="11" bestFit="1" customWidth="1"/>
    <col min="1826" max="1827" width="7.375" style="11" bestFit="1" customWidth="1"/>
    <col min="1828" max="1828" width="8.125" style="11" bestFit="1" customWidth="1"/>
    <col min="1829" max="1829" width="8.875" style="11" bestFit="1" customWidth="1"/>
    <col min="1830" max="1830" width="8.75" style="11" bestFit="1" customWidth="1"/>
    <col min="1831" max="1831" width="9" style="11" bestFit="1" customWidth="1"/>
    <col min="1832" max="1832" width="8.125" style="11" bestFit="1" customWidth="1"/>
    <col min="1833" max="1833" width="6.625" style="11" bestFit="1" customWidth="1"/>
    <col min="1834" max="1834" width="11.75" style="11" bestFit="1" customWidth="1"/>
    <col min="1835" max="1835" width="9" style="11" bestFit="1" customWidth="1"/>
    <col min="1836" max="1836" width="6.625" style="11" bestFit="1" customWidth="1"/>
    <col min="1837" max="1837" width="9" style="11" bestFit="1" customWidth="1"/>
    <col min="1838" max="1838" width="8.75" style="11" bestFit="1" customWidth="1"/>
    <col min="1839" max="1840" width="9" style="11" bestFit="1" customWidth="1"/>
    <col min="1841" max="1841" width="8.875" style="11" bestFit="1" customWidth="1"/>
    <col min="1842" max="1842" width="9" style="11" bestFit="1" customWidth="1"/>
    <col min="1843" max="1843" width="6.25" style="11" bestFit="1" customWidth="1"/>
    <col min="1844" max="2048" width="9" style="11"/>
    <col min="2049" max="2049" width="4.25" style="11" bestFit="1" customWidth="1"/>
    <col min="2050" max="2050" width="4.875" style="11" customWidth="1"/>
    <col min="2051" max="2051" width="3.875" style="11" customWidth="1"/>
    <col min="2052" max="2052" width="11.75" style="11" customWidth="1"/>
    <col min="2053" max="2053" width="9" style="11"/>
    <col min="2054" max="2054" width="9.375" style="11" bestFit="1" customWidth="1"/>
    <col min="2055" max="2055" width="9.75" style="11" bestFit="1" customWidth="1"/>
    <col min="2056" max="2056" width="9.875" style="11" bestFit="1" customWidth="1"/>
    <col min="2057" max="2057" width="10.5" style="11" customWidth="1"/>
    <col min="2058" max="2058" width="8.375" style="11" customWidth="1"/>
    <col min="2059" max="2059" width="10.125" style="11" bestFit="1" customWidth="1"/>
    <col min="2060" max="2060" width="12.5" style="11" customWidth="1"/>
    <col min="2061" max="2061" width="8.875" style="11" customWidth="1"/>
    <col min="2062" max="2063" width="5.5" style="11" bestFit="1" customWidth="1"/>
    <col min="2064" max="2064" width="8.75" style="11" bestFit="1" customWidth="1"/>
    <col min="2065" max="2065" width="10" style="11" customWidth="1"/>
    <col min="2066" max="2069" width="4.5" style="11" bestFit="1" customWidth="1"/>
    <col min="2070" max="2071" width="6.25" style="11" bestFit="1" customWidth="1"/>
    <col min="2072" max="2072" width="5.5" style="11" bestFit="1" customWidth="1"/>
    <col min="2073" max="2074" width="3.75" style="11" bestFit="1" customWidth="1"/>
    <col min="2075" max="2075" width="8.25" style="11" bestFit="1" customWidth="1"/>
    <col min="2076" max="2078" width="7.5" style="11" bestFit="1" customWidth="1"/>
    <col min="2079" max="2079" width="8.125" style="11" bestFit="1" customWidth="1"/>
    <col min="2080" max="2080" width="8" style="11" bestFit="1" customWidth="1"/>
    <col min="2081" max="2081" width="8.25" style="11" bestFit="1" customWidth="1"/>
    <col min="2082" max="2083" width="7.375" style="11" bestFit="1" customWidth="1"/>
    <col min="2084" max="2084" width="8.125" style="11" bestFit="1" customWidth="1"/>
    <col min="2085" max="2085" width="8.875" style="11" bestFit="1" customWidth="1"/>
    <col min="2086" max="2086" width="8.75" style="11" bestFit="1" customWidth="1"/>
    <col min="2087" max="2087" width="9" style="11" bestFit="1" customWidth="1"/>
    <col min="2088" max="2088" width="8.125" style="11" bestFit="1" customWidth="1"/>
    <col min="2089" max="2089" width="6.625" style="11" bestFit="1" customWidth="1"/>
    <col min="2090" max="2090" width="11.75" style="11" bestFit="1" customWidth="1"/>
    <col min="2091" max="2091" width="9" style="11" bestFit="1" customWidth="1"/>
    <col min="2092" max="2092" width="6.625" style="11" bestFit="1" customWidth="1"/>
    <col min="2093" max="2093" width="9" style="11" bestFit="1" customWidth="1"/>
    <col min="2094" max="2094" width="8.75" style="11" bestFit="1" customWidth="1"/>
    <col min="2095" max="2096" width="9" style="11" bestFit="1" customWidth="1"/>
    <col min="2097" max="2097" width="8.875" style="11" bestFit="1" customWidth="1"/>
    <col min="2098" max="2098" width="9" style="11" bestFit="1" customWidth="1"/>
    <col min="2099" max="2099" width="6.25" style="11" bestFit="1" customWidth="1"/>
    <col min="2100" max="2304" width="9" style="11"/>
    <col min="2305" max="2305" width="4.25" style="11" bestFit="1" customWidth="1"/>
    <col min="2306" max="2306" width="4.875" style="11" customWidth="1"/>
    <col min="2307" max="2307" width="3.875" style="11" customWidth="1"/>
    <col min="2308" max="2308" width="11.75" style="11" customWidth="1"/>
    <col min="2309" max="2309" width="9" style="11"/>
    <col min="2310" max="2310" width="9.375" style="11" bestFit="1" customWidth="1"/>
    <col min="2311" max="2311" width="9.75" style="11" bestFit="1" customWidth="1"/>
    <col min="2312" max="2312" width="9.875" style="11" bestFit="1" customWidth="1"/>
    <col min="2313" max="2313" width="10.5" style="11" customWidth="1"/>
    <col min="2314" max="2314" width="8.375" style="11" customWidth="1"/>
    <col min="2315" max="2315" width="10.125" style="11" bestFit="1" customWidth="1"/>
    <col min="2316" max="2316" width="12.5" style="11" customWidth="1"/>
    <col min="2317" max="2317" width="8.875" style="11" customWidth="1"/>
    <col min="2318" max="2319" width="5.5" style="11" bestFit="1" customWidth="1"/>
    <col min="2320" max="2320" width="8.75" style="11" bestFit="1" customWidth="1"/>
    <col min="2321" max="2321" width="10" style="11" customWidth="1"/>
    <col min="2322" max="2325" width="4.5" style="11" bestFit="1" customWidth="1"/>
    <col min="2326" max="2327" width="6.25" style="11" bestFit="1" customWidth="1"/>
    <col min="2328" max="2328" width="5.5" style="11" bestFit="1" customWidth="1"/>
    <col min="2329" max="2330" width="3.75" style="11" bestFit="1" customWidth="1"/>
    <col min="2331" max="2331" width="8.25" style="11" bestFit="1" customWidth="1"/>
    <col min="2332" max="2334" width="7.5" style="11" bestFit="1" customWidth="1"/>
    <col min="2335" max="2335" width="8.125" style="11" bestFit="1" customWidth="1"/>
    <col min="2336" max="2336" width="8" style="11" bestFit="1" customWidth="1"/>
    <col min="2337" max="2337" width="8.25" style="11" bestFit="1" customWidth="1"/>
    <col min="2338" max="2339" width="7.375" style="11" bestFit="1" customWidth="1"/>
    <col min="2340" max="2340" width="8.125" style="11" bestFit="1" customWidth="1"/>
    <col min="2341" max="2341" width="8.875" style="11" bestFit="1" customWidth="1"/>
    <col min="2342" max="2342" width="8.75" style="11" bestFit="1" customWidth="1"/>
    <col min="2343" max="2343" width="9" style="11" bestFit="1" customWidth="1"/>
    <col min="2344" max="2344" width="8.125" style="11" bestFit="1" customWidth="1"/>
    <col min="2345" max="2345" width="6.625" style="11" bestFit="1" customWidth="1"/>
    <col min="2346" max="2346" width="11.75" style="11" bestFit="1" customWidth="1"/>
    <col min="2347" max="2347" width="9" style="11" bestFit="1" customWidth="1"/>
    <col min="2348" max="2348" width="6.625" style="11" bestFit="1" customWidth="1"/>
    <col min="2349" max="2349" width="9" style="11" bestFit="1" customWidth="1"/>
    <col min="2350" max="2350" width="8.75" style="11" bestFit="1" customWidth="1"/>
    <col min="2351" max="2352" width="9" style="11" bestFit="1" customWidth="1"/>
    <col min="2353" max="2353" width="8.875" style="11" bestFit="1" customWidth="1"/>
    <col min="2354" max="2354" width="9" style="11" bestFit="1" customWidth="1"/>
    <col min="2355" max="2355" width="6.25" style="11" bestFit="1" customWidth="1"/>
    <col min="2356" max="2560" width="9" style="11"/>
    <col min="2561" max="2561" width="4.25" style="11" bestFit="1" customWidth="1"/>
    <col min="2562" max="2562" width="4.875" style="11" customWidth="1"/>
    <col min="2563" max="2563" width="3.875" style="11" customWidth="1"/>
    <col min="2564" max="2564" width="11.75" style="11" customWidth="1"/>
    <col min="2565" max="2565" width="9" style="11"/>
    <col min="2566" max="2566" width="9.375" style="11" bestFit="1" customWidth="1"/>
    <col min="2567" max="2567" width="9.75" style="11" bestFit="1" customWidth="1"/>
    <col min="2568" max="2568" width="9.875" style="11" bestFit="1" customWidth="1"/>
    <col min="2569" max="2569" width="10.5" style="11" customWidth="1"/>
    <col min="2570" max="2570" width="8.375" style="11" customWidth="1"/>
    <col min="2571" max="2571" width="10.125" style="11" bestFit="1" customWidth="1"/>
    <col min="2572" max="2572" width="12.5" style="11" customWidth="1"/>
    <col min="2573" max="2573" width="8.875" style="11" customWidth="1"/>
    <col min="2574" max="2575" width="5.5" style="11" bestFit="1" customWidth="1"/>
    <col min="2576" max="2576" width="8.75" style="11" bestFit="1" customWidth="1"/>
    <col min="2577" max="2577" width="10" style="11" customWidth="1"/>
    <col min="2578" max="2581" width="4.5" style="11" bestFit="1" customWidth="1"/>
    <col min="2582" max="2583" width="6.25" style="11" bestFit="1" customWidth="1"/>
    <col min="2584" max="2584" width="5.5" style="11" bestFit="1" customWidth="1"/>
    <col min="2585" max="2586" width="3.75" style="11" bestFit="1" customWidth="1"/>
    <col min="2587" max="2587" width="8.25" style="11" bestFit="1" customWidth="1"/>
    <col min="2588" max="2590" width="7.5" style="11" bestFit="1" customWidth="1"/>
    <col min="2591" max="2591" width="8.125" style="11" bestFit="1" customWidth="1"/>
    <col min="2592" max="2592" width="8" style="11" bestFit="1" customWidth="1"/>
    <col min="2593" max="2593" width="8.25" style="11" bestFit="1" customWidth="1"/>
    <col min="2594" max="2595" width="7.375" style="11" bestFit="1" customWidth="1"/>
    <col min="2596" max="2596" width="8.125" style="11" bestFit="1" customWidth="1"/>
    <col min="2597" max="2597" width="8.875" style="11" bestFit="1" customWidth="1"/>
    <col min="2598" max="2598" width="8.75" style="11" bestFit="1" customWidth="1"/>
    <col min="2599" max="2599" width="9" style="11" bestFit="1" customWidth="1"/>
    <col min="2600" max="2600" width="8.125" style="11" bestFit="1" customWidth="1"/>
    <col min="2601" max="2601" width="6.625" style="11" bestFit="1" customWidth="1"/>
    <col min="2602" max="2602" width="11.75" style="11" bestFit="1" customWidth="1"/>
    <col min="2603" max="2603" width="9" style="11" bestFit="1" customWidth="1"/>
    <col min="2604" max="2604" width="6.625" style="11" bestFit="1" customWidth="1"/>
    <col min="2605" max="2605" width="9" style="11" bestFit="1" customWidth="1"/>
    <col min="2606" max="2606" width="8.75" style="11" bestFit="1" customWidth="1"/>
    <col min="2607" max="2608" width="9" style="11" bestFit="1" customWidth="1"/>
    <col min="2609" max="2609" width="8.875" style="11" bestFit="1" customWidth="1"/>
    <col min="2610" max="2610" width="9" style="11" bestFit="1" customWidth="1"/>
    <col min="2611" max="2611" width="6.25" style="11" bestFit="1" customWidth="1"/>
    <col min="2612" max="2816" width="9" style="11"/>
    <col min="2817" max="2817" width="4.25" style="11" bestFit="1" customWidth="1"/>
    <col min="2818" max="2818" width="4.875" style="11" customWidth="1"/>
    <col min="2819" max="2819" width="3.875" style="11" customWidth="1"/>
    <col min="2820" max="2820" width="11.75" style="11" customWidth="1"/>
    <col min="2821" max="2821" width="9" style="11"/>
    <col min="2822" max="2822" width="9.375" style="11" bestFit="1" customWidth="1"/>
    <col min="2823" max="2823" width="9.75" style="11" bestFit="1" customWidth="1"/>
    <col min="2824" max="2824" width="9.875" style="11" bestFit="1" customWidth="1"/>
    <col min="2825" max="2825" width="10.5" style="11" customWidth="1"/>
    <col min="2826" max="2826" width="8.375" style="11" customWidth="1"/>
    <col min="2827" max="2827" width="10.125" style="11" bestFit="1" customWidth="1"/>
    <col min="2828" max="2828" width="12.5" style="11" customWidth="1"/>
    <col min="2829" max="2829" width="8.875" style="11" customWidth="1"/>
    <col min="2830" max="2831" width="5.5" style="11" bestFit="1" customWidth="1"/>
    <col min="2832" max="2832" width="8.75" style="11" bestFit="1" customWidth="1"/>
    <col min="2833" max="2833" width="10" style="11" customWidth="1"/>
    <col min="2834" max="2837" width="4.5" style="11" bestFit="1" customWidth="1"/>
    <col min="2838" max="2839" width="6.25" style="11" bestFit="1" customWidth="1"/>
    <col min="2840" max="2840" width="5.5" style="11" bestFit="1" customWidth="1"/>
    <col min="2841" max="2842" width="3.75" style="11" bestFit="1" customWidth="1"/>
    <col min="2843" max="2843" width="8.25" style="11" bestFit="1" customWidth="1"/>
    <col min="2844" max="2846" width="7.5" style="11" bestFit="1" customWidth="1"/>
    <col min="2847" max="2847" width="8.125" style="11" bestFit="1" customWidth="1"/>
    <col min="2848" max="2848" width="8" style="11" bestFit="1" customWidth="1"/>
    <col min="2849" max="2849" width="8.25" style="11" bestFit="1" customWidth="1"/>
    <col min="2850" max="2851" width="7.375" style="11" bestFit="1" customWidth="1"/>
    <col min="2852" max="2852" width="8.125" style="11" bestFit="1" customWidth="1"/>
    <col min="2853" max="2853" width="8.875" style="11" bestFit="1" customWidth="1"/>
    <col min="2854" max="2854" width="8.75" style="11" bestFit="1" customWidth="1"/>
    <col min="2855" max="2855" width="9" style="11" bestFit="1" customWidth="1"/>
    <col min="2856" max="2856" width="8.125" style="11" bestFit="1" customWidth="1"/>
    <col min="2857" max="2857" width="6.625" style="11" bestFit="1" customWidth="1"/>
    <col min="2858" max="2858" width="11.75" style="11" bestFit="1" customWidth="1"/>
    <col min="2859" max="2859" width="9" style="11" bestFit="1" customWidth="1"/>
    <col min="2860" max="2860" width="6.625" style="11" bestFit="1" customWidth="1"/>
    <col min="2861" max="2861" width="9" style="11" bestFit="1" customWidth="1"/>
    <col min="2862" max="2862" width="8.75" style="11" bestFit="1" customWidth="1"/>
    <col min="2863" max="2864" width="9" style="11" bestFit="1" customWidth="1"/>
    <col min="2865" max="2865" width="8.875" style="11" bestFit="1" customWidth="1"/>
    <col min="2866" max="2866" width="9" style="11" bestFit="1" customWidth="1"/>
    <col min="2867" max="2867" width="6.25" style="11" bestFit="1" customWidth="1"/>
    <col min="2868" max="3072" width="9" style="11"/>
    <col min="3073" max="3073" width="4.25" style="11" bestFit="1" customWidth="1"/>
    <col min="3074" max="3074" width="4.875" style="11" customWidth="1"/>
    <col min="3075" max="3075" width="3.875" style="11" customWidth="1"/>
    <col min="3076" max="3076" width="11.75" style="11" customWidth="1"/>
    <col min="3077" max="3077" width="9" style="11"/>
    <col min="3078" max="3078" width="9.375" style="11" bestFit="1" customWidth="1"/>
    <col min="3079" max="3079" width="9.75" style="11" bestFit="1" customWidth="1"/>
    <col min="3080" max="3080" width="9.875" style="11" bestFit="1" customWidth="1"/>
    <col min="3081" max="3081" width="10.5" style="11" customWidth="1"/>
    <col min="3082" max="3082" width="8.375" style="11" customWidth="1"/>
    <col min="3083" max="3083" width="10.125" style="11" bestFit="1" customWidth="1"/>
    <col min="3084" max="3084" width="12.5" style="11" customWidth="1"/>
    <col min="3085" max="3085" width="8.875" style="11" customWidth="1"/>
    <col min="3086" max="3087" width="5.5" style="11" bestFit="1" customWidth="1"/>
    <col min="3088" max="3088" width="8.75" style="11" bestFit="1" customWidth="1"/>
    <col min="3089" max="3089" width="10" style="11" customWidth="1"/>
    <col min="3090" max="3093" width="4.5" style="11" bestFit="1" customWidth="1"/>
    <col min="3094" max="3095" width="6.25" style="11" bestFit="1" customWidth="1"/>
    <col min="3096" max="3096" width="5.5" style="11" bestFit="1" customWidth="1"/>
    <col min="3097" max="3098" width="3.75" style="11" bestFit="1" customWidth="1"/>
    <col min="3099" max="3099" width="8.25" style="11" bestFit="1" customWidth="1"/>
    <col min="3100" max="3102" width="7.5" style="11" bestFit="1" customWidth="1"/>
    <col min="3103" max="3103" width="8.125" style="11" bestFit="1" customWidth="1"/>
    <col min="3104" max="3104" width="8" style="11" bestFit="1" customWidth="1"/>
    <col min="3105" max="3105" width="8.25" style="11" bestFit="1" customWidth="1"/>
    <col min="3106" max="3107" width="7.375" style="11" bestFit="1" customWidth="1"/>
    <col min="3108" max="3108" width="8.125" style="11" bestFit="1" customWidth="1"/>
    <col min="3109" max="3109" width="8.875" style="11" bestFit="1" customWidth="1"/>
    <col min="3110" max="3110" width="8.75" style="11" bestFit="1" customWidth="1"/>
    <col min="3111" max="3111" width="9" style="11" bestFit="1" customWidth="1"/>
    <col min="3112" max="3112" width="8.125" style="11" bestFit="1" customWidth="1"/>
    <col min="3113" max="3113" width="6.625" style="11" bestFit="1" customWidth="1"/>
    <col min="3114" max="3114" width="11.75" style="11" bestFit="1" customWidth="1"/>
    <col min="3115" max="3115" width="9" style="11" bestFit="1" customWidth="1"/>
    <col min="3116" max="3116" width="6.625" style="11" bestFit="1" customWidth="1"/>
    <col min="3117" max="3117" width="9" style="11" bestFit="1" customWidth="1"/>
    <col min="3118" max="3118" width="8.75" style="11" bestFit="1" customWidth="1"/>
    <col min="3119" max="3120" width="9" style="11" bestFit="1" customWidth="1"/>
    <col min="3121" max="3121" width="8.875" style="11" bestFit="1" customWidth="1"/>
    <col min="3122" max="3122" width="9" style="11" bestFit="1" customWidth="1"/>
    <col min="3123" max="3123" width="6.25" style="11" bestFit="1" customWidth="1"/>
    <col min="3124" max="3328" width="9" style="11"/>
    <col min="3329" max="3329" width="4.25" style="11" bestFit="1" customWidth="1"/>
    <col min="3330" max="3330" width="4.875" style="11" customWidth="1"/>
    <col min="3331" max="3331" width="3.875" style="11" customWidth="1"/>
    <col min="3332" max="3332" width="11.75" style="11" customWidth="1"/>
    <col min="3333" max="3333" width="9" style="11"/>
    <col min="3334" max="3334" width="9.375" style="11" bestFit="1" customWidth="1"/>
    <col min="3335" max="3335" width="9.75" style="11" bestFit="1" customWidth="1"/>
    <col min="3336" max="3336" width="9.875" style="11" bestFit="1" customWidth="1"/>
    <col min="3337" max="3337" width="10.5" style="11" customWidth="1"/>
    <col min="3338" max="3338" width="8.375" style="11" customWidth="1"/>
    <col min="3339" max="3339" width="10.125" style="11" bestFit="1" customWidth="1"/>
    <col min="3340" max="3340" width="12.5" style="11" customWidth="1"/>
    <col min="3341" max="3341" width="8.875" style="11" customWidth="1"/>
    <col min="3342" max="3343" width="5.5" style="11" bestFit="1" customWidth="1"/>
    <col min="3344" max="3344" width="8.75" style="11" bestFit="1" customWidth="1"/>
    <col min="3345" max="3345" width="10" style="11" customWidth="1"/>
    <col min="3346" max="3349" width="4.5" style="11" bestFit="1" customWidth="1"/>
    <col min="3350" max="3351" width="6.25" style="11" bestFit="1" customWidth="1"/>
    <col min="3352" max="3352" width="5.5" style="11" bestFit="1" customWidth="1"/>
    <col min="3353" max="3354" width="3.75" style="11" bestFit="1" customWidth="1"/>
    <col min="3355" max="3355" width="8.25" style="11" bestFit="1" customWidth="1"/>
    <col min="3356" max="3358" width="7.5" style="11" bestFit="1" customWidth="1"/>
    <col min="3359" max="3359" width="8.125" style="11" bestFit="1" customWidth="1"/>
    <col min="3360" max="3360" width="8" style="11" bestFit="1" customWidth="1"/>
    <col min="3361" max="3361" width="8.25" style="11" bestFit="1" customWidth="1"/>
    <col min="3362" max="3363" width="7.375" style="11" bestFit="1" customWidth="1"/>
    <col min="3364" max="3364" width="8.125" style="11" bestFit="1" customWidth="1"/>
    <col min="3365" max="3365" width="8.875" style="11" bestFit="1" customWidth="1"/>
    <col min="3366" max="3366" width="8.75" style="11" bestFit="1" customWidth="1"/>
    <col min="3367" max="3367" width="9" style="11" bestFit="1" customWidth="1"/>
    <col min="3368" max="3368" width="8.125" style="11" bestFit="1" customWidth="1"/>
    <col min="3369" max="3369" width="6.625" style="11" bestFit="1" customWidth="1"/>
    <col min="3370" max="3370" width="11.75" style="11" bestFit="1" customWidth="1"/>
    <col min="3371" max="3371" width="9" style="11" bestFit="1" customWidth="1"/>
    <col min="3372" max="3372" width="6.625" style="11" bestFit="1" customWidth="1"/>
    <col min="3373" max="3373" width="9" style="11" bestFit="1" customWidth="1"/>
    <col min="3374" max="3374" width="8.75" style="11" bestFit="1" customWidth="1"/>
    <col min="3375" max="3376" width="9" style="11" bestFit="1" customWidth="1"/>
    <col min="3377" max="3377" width="8.875" style="11" bestFit="1" customWidth="1"/>
    <col min="3378" max="3378" width="9" style="11" bestFit="1" customWidth="1"/>
    <col min="3379" max="3379" width="6.25" style="11" bestFit="1" customWidth="1"/>
    <col min="3380" max="3584" width="9" style="11"/>
    <col min="3585" max="3585" width="4.25" style="11" bestFit="1" customWidth="1"/>
    <col min="3586" max="3586" width="4.875" style="11" customWidth="1"/>
    <col min="3587" max="3587" width="3.875" style="11" customWidth="1"/>
    <col min="3588" max="3588" width="11.75" style="11" customWidth="1"/>
    <col min="3589" max="3589" width="9" style="11"/>
    <col min="3590" max="3590" width="9.375" style="11" bestFit="1" customWidth="1"/>
    <col min="3591" max="3591" width="9.75" style="11" bestFit="1" customWidth="1"/>
    <col min="3592" max="3592" width="9.875" style="11" bestFit="1" customWidth="1"/>
    <col min="3593" max="3593" width="10.5" style="11" customWidth="1"/>
    <col min="3594" max="3594" width="8.375" style="11" customWidth="1"/>
    <col min="3595" max="3595" width="10.125" style="11" bestFit="1" customWidth="1"/>
    <col min="3596" max="3596" width="12.5" style="11" customWidth="1"/>
    <col min="3597" max="3597" width="8.875" style="11" customWidth="1"/>
    <col min="3598" max="3599" width="5.5" style="11" bestFit="1" customWidth="1"/>
    <col min="3600" max="3600" width="8.75" style="11" bestFit="1" customWidth="1"/>
    <col min="3601" max="3601" width="10" style="11" customWidth="1"/>
    <col min="3602" max="3605" width="4.5" style="11" bestFit="1" customWidth="1"/>
    <col min="3606" max="3607" width="6.25" style="11" bestFit="1" customWidth="1"/>
    <col min="3608" max="3608" width="5.5" style="11" bestFit="1" customWidth="1"/>
    <col min="3609" max="3610" width="3.75" style="11" bestFit="1" customWidth="1"/>
    <col min="3611" max="3611" width="8.25" style="11" bestFit="1" customWidth="1"/>
    <col min="3612" max="3614" width="7.5" style="11" bestFit="1" customWidth="1"/>
    <col min="3615" max="3615" width="8.125" style="11" bestFit="1" customWidth="1"/>
    <col min="3616" max="3616" width="8" style="11" bestFit="1" customWidth="1"/>
    <col min="3617" max="3617" width="8.25" style="11" bestFit="1" customWidth="1"/>
    <col min="3618" max="3619" width="7.375" style="11" bestFit="1" customWidth="1"/>
    <col min="3620" max="3620" width="8.125" style="11" bestFit="1" customWidth="1"/>
    <col min="3621" max="3621" width="8.875" style="11" bestFit="1" customWidth="1"/>
    <col min="3622" max="3622" width="8.75" style="11" bestFit="1" customWidth="1"/>
    <col min="3623" max="3623" width="9" style="11" bestFit="1" customWidth="1"/>
    <col min="3624" max="3624" width="8.125" style="11" bestFit="1" customWidth="1"/>
    <col min="3625" max="3625" width="6.625" style="11" bestFit="1" customWidth="1"/>
    <col min="3626" max="3626" width="11.75" style="11" bestFit="1" customWidth="1"/>
    <col min="3627" max="3627" width="9" style="11" bestFit="1" customWidth="1"/>
    <col min="3628" max="3628" width="6.625" style="11" bestFit="1" customWidth="1"/>
    <col min="3629" max="3629" width="9" style="11" bestFit="1" customWidth="1"/>
    <col min="3630" max="3630" width="8.75" style="11" bestFit="1" customWidth="1"/>
    <col min="3631" max="3632" width="9" style="11" bestFit="1" customWidth="1"/>
    <col min="3633" max="3633" width="8.875" style="11" bestFit="1" customWidth="1"/>
    <col min="3634" max="3634" width="9" style="11" bestFit="1" customWidth="1"/>
    <col min="3635" max="3635" width="6.25" style="11" bestFit="1" customWidth="1"/>
    <col min="3636" max="3840" width="9" style="11"/>
    <col min="3841" max="3841" width="4.25" style="11" bestFit="1" customWidth="1"/>
    <col min="3842" max="3842" width="4.875" style="11" customWidth="1"/>
    <col min="3843" max="3843" width="3.875" style="11" customWidth="1"/>
    <col min="3844" max="3844" width="11.75" style="11" customWidth="1"/>
    <col min="3845" max="3845" width="9" style="11"/>
    <col min="3846" max="3846" width="9.375" style="11" bestFit="1" customWidth="1"/>
    <col min="3847" max="3847" width="9.75" style="11" bestFit="1" customWidth="1"/>
    <col min="3848" max="3848" width="9.875" style="11" bestFit="1" customWidth="1"/>
    <col min="3849" max="3849" width="10.5" style="11" customWidth="1"/>
    <col min="3850" max="3850" width="8.375" style="11" customWidth="1"/>
    <col min="3851" max="3851" width="10.125" style="11" bestFit="1" customWidth="1"/>
    <col min="3852" max="3852" width="12.5" style="11" customWidth="1"/>
    <col min="3853" max="3853" width="8.875" style="11" customWidth="1"/>
    <col min="3854" max="3855" width="5.5" style="11" bestFit="1" customWidth="1"/>
    <col min="3856" max="3856" width="8.75" style="11" bestFit="1" customWidth="1"/>
    <col min="3857" max="3857" width="10" style="11" customWidth="1"/>
    <col min="3858" max="3861" width="4.5" style="11" bestFit="1" customWidth="1"/>
    <col min="3862" max="3863" width="6.25" style="11" bestFit="1" customWidth="1"/>
    <col min="3864" max="3864" width="5.5" style="11" bestFit="1" customWidth="1"/>
    <col min="3865" max="3866" width="3.75" style="11" bestFit="1" customWidth="1"/>
    <col min="3867" max="3867" width="8.25" style="11" bestFit="1" customWidth="1"/>
    <col min="3868" max="3870" width="7.5" style="11" bestFit="1" customWidth="1"/>
    <col min="3871" max="3871" width="8.125" style="11" bestFit="1" customWidth="1"/>
    <col min="3872" max="3872" width="8" style="11" bestFit="1" customWidth="1"/>
    <col min="3873" max="3873" width="8.25" style="11" bestFit="1" customWidth="1"/>
    <col min="3874" max="3875" width="7.375" style="11" bestFit="1" customWidth="1"/>
    <col min="3876" max="3876" width="8.125" style="11" bestFit="1" customWidth="1"/>
    <col min="3877" max="3877" width="8.875" style="11" bestFit="1" customWidth="1"/>
    <col min="3878" max="3878" width="8.75" style="11" bestFit="1" customWidth="1"/>
    <col min="3879" max="3879" width="9" style="11" bestFit="1" customWidth="1"/>
    <col min="3880" max="3880" width="8.125" style="11" bestFit="1" customWidth="1"/>
    <col min="3881" max="3881" width="6.625" style="11" bestFit="1" customWidth="1"/>
    <col min="3882" max="3882" width="11.75" style="11" bestFit="1" customWidth="1"/>
    <col min="3883" max="3883" width="9" style="11" bestFit="1" customWidth="1"/>
    <col min="3884" max="3884" width="6.625" style="11" bestFit="1" customWidth="1"/>
    <col min="3885" max="3885" width="9" style="11" bestFit="1" customWidth="1"/>
    <col min="3886" max="3886" width="8.75" style="11" bestFit="1" customWidth="1"/>
    <col min="3887" max="3888" width="9" style="11" bestFit="1" customWidth="1"/>
    <col min="3889" max="3889" width="8.875" style="11" bestFit="1" customWidth="1"/>
    <col min="3890" max="3890" width="9" style="11" bestFit="1" customWidth="1"/>
    <col min="3891" max="3891" width="6.25" style="11" bestFit="1" customWidth="1"/>
    <col min="3892" max="4096" width="9" style="11"/>
    <col min="4097" max="4097" width="4.25" style="11" bestFit="1" customWidth="1"/>
    <col min="4098" max="4098" width="4.875" style="11" customWidth="1"/>
    <col min="4099" max="4099" width="3.875" style="11" customWidth="1"/>
    <col min="4100" max="4100" width="11.75" style="11" customWidth="1"/>
    <col min="4101" max="4101" width="9" style="11"/>
    <col min="4102" max="4102" width="9.375" style="11" bestFit="1" customWidth="1"/>
    <col min="4103" max="4103" width="9.75" style="11" bestFit="1" customWidth="1"/>
    <col min="4104" max="4104" width="9.875" style="11" bestFit="1" customWidth="1"/>
    <col min="4105" max="4105" width="10.5" style="11" customWidth="1"/>
    <col min="4106" max="4106" width="8.375" style="11" customWidth="1"/>
    <col min="4107" max="4107" width="10.125" style="11" bestFit="1" customWidth="1"/>
    <col min="4108" max="4108" width="12.5" style="11" customWidth="1"/>
    <col min="4109" max="4109" width="8.875" style="11" customWidth="1"/>
    <col min="4110" max="4111" width="5.5" style="11" bestFit="1" customWidth="1"/>
    <col min="4112" max="4112" width="8.75" style="11" bestFit="1" customWidth="1"/>
    <col min="4113" max="4113" width="10" style="11" customWidth="1"/>
    <col min="4114" max="4117" width="4.5" style="11" bestFit="1" customWidth="1"/>
    <col min="4118" max="4119" width="6.25" style="11" bestFit="1" customWidth="1"/>
    <col min="4120" max="4120" width="5.5" style="11" bestFit="1" customWidth="1"/>
    <col min="4121" max="4122" width="3.75" style="11" bestFit="1" customWidth="1"/>
    <col min="4123" max="4123" width="8.25" style="11" bestFit="1" customWidth="1"/>
    <col min="4124" max="4126" width="7.5" style="11" bestFit="1" customWidth="1"/>
    <col min="4127" max="4127" width="8.125" style="11" bestFit="1" customWidth="1"/>
    <col min="4128" max="4128" width="8" style="11" bestFit="1" customWidth="1"/>
    <col min="4129" max="4129" width="8.25" style="11" bestFit="1" customWidth="1"/>
    <col min="4130" max="4131" width="7.375" style="11" bestFit="1" customWidth="1"/>
    <col min="4132" max="4132" width="8.125" style="11" bestFit="1" customWidth="1"/>
    <col min="4133" max="4133" width="8.875" style="11" bestFit="1" customWidth="1"/>
    <col min="4134" max="4134" width="8.75" style="11" bestFit="1" customWidth="1"/>
    <col min="4135" max="4135" width="9" style="11" bestFit="1" customWidth="1"/>
    <col min="4136" max="4136" width="8.125" style="11" bestFit="1" customWidth="1"/>
    <col min="4137" max="4137" width="6.625" style="11" bestFit="1" customWidth="1"/>
    <col min="4138" max="4138" width="11.75" style="11" bestFit="1" customWidth="1"/>
    <col min="4139" max="4139" width="9" style="11" bestFit="1" customWidth="1"/>
    <col min="4140" max="4140" width="6.625" style="11" bestFit="1" customWidth="1"/>
    <col min="4141" max="4141" width="9" style="11" bestFit="1" customWidth="1"/>
    <col min="4142" max="4142" width="8.75" style="11" bestFit="1" customWidth="1"/>
    <col min="4143" max="4144" width="9" style="11" bestFit="1" customWidth="1"/>
    <col min="4145" max="4145" width="8.875" style="11" bestFit="1" customWidth="1"/>
    <col min="4146" max="4146" width="9" style="11" bestFit="1" customWidth="1"/>
    <col min="4147" max="4147" width="6.25" style="11" bestFit="1" customWidth="1"/>
    <col min="4148" max="4352" width="9" style="11"/>
    <col min="4353" max="4353" width="4.25" style="11" bestFit="1" customWidth="1"/>
    <col min="4354" max="4354" width="4.875" style="11" customWidth="1"/>
    <col min="4355" max="4355" width="3.875" style="11" customWidth="1"/>
    <col min="4356" max="4356" width="11.75" style="11" customWidth="1"/>
    <col min="4357" max="4357" width="9" style="11"/>
    <col min="4358" max="4358" width="9.375" style="11" bestFit="1" customWidth="1"/>
    <col min="4359" max="4359" width="9.75" style="11" bestFit="1" customWidth="1"/>
    <col min="4360" max="4360" width="9.875" style="11" bestFit="1" customWidth="1"/>
    <col min="4361" max="4361" width="10.5" style="11" customWidth="1"/>
    <col min="4362" max="4362" width="8.375" style="11" customWidth="1"/>
    <col min="4363" max="4363" width="10.125" style="11" bestFit="1" customWidth="1"/>
    <col min="4364" max="4364" width="12.5" style="11" customWidth="1"/>
    <col min="4365" max="4365" width="8.875" style="11" customWidth="1"/>
    <col min="4366" max="4367" width="5.5" style="11" bestFit="1" customWidth="1"/>
    <col min="4368" max="4368" width="8.75" style="11" bestFit="1" customWidth="1"/>
    <col min="4369" max="4369" width="10" style="11" customWidth="1"/>
    <col min="4370" max="4373" width="4.5" style="11" bestFit="1" customWidth="1"/>
    <col min="4374" max="4375" width="6.25" style="11" bestFit="1" customWidth="1"/>
    <col min="4376" max="4376" width="5.5" style="11" bestFit="1" customWidth="1"/>
    <col min="4377" max="4378" width="3.75" style="11" bestFit="1" customWidth="1"/>
    <col min="4379" max="4379" width="8.25" style="11" bestFit="1" customWidth="1"/>
    <col min="4380" max="4382" width="7.5" style="11" bestFit="1" customWidth="1"/>
    <col min="4383" max="4383" width="8.125" style="11" bestFit="1" customWidth="1"/>
    <col min="4384" max="4384" width="8" style="11" bestFit="1" customWidth="1"/>
    <col min="4385" max="4385" width="8.25" style="11" bestFit="1" customWidth="1"/>
    <col min="4386" max="4387" width="7.375" style="11" bestFit="1" customWidth="1"/>
    <col min="4388" max="4388" width="8.125" style="11" bestFit="1" customWidth="1"/>
    <col min="4389" max="4389" width="8.875" style="11" bestFit="1" customWidth="1"/>
    <col min="4390" max="4390" width="8.75" style="11" bestFit="1" customWidth="1"/>
    <col min="4391" max="4391" width="9" style="11" bestFit="1" customWidth="1"/>
    <col min="4392" max="4392" width="8.125" style="11" bestFit="1" customWidth="1"/>
    <col min="4393" max="4393" width="6.625" style="11" bestFit="1" customWidth="1"/>
    <col min="4394" max="4394" width="11.75" style="11" bestFit="1" customWidth="1"/>
    <col min="4395" max="4395" width="9" style="11" bestFit="1" customWidth="1"/>
    <col min="4396" max="4396" width="6.625" style="11" bestFit="1" customWidth="1"/>
    <col min="4397" max="4397" width="9" style="11" bestFit="1" customWidth="1"/>
    <col min="4398" max="4398" width="8.75" style="11" bestFit="1" customWidth="1"/>
    <col min="4399" max="4400" width="9" style="11" bestFit="1" customWidth="1"/>
    <col min="4401" max="4401" width="8.875" style="11" bestFit="1" customWidth="1"/>
    <col min="4402" max="4402" width="9" style="11" bestFit="1" customWidth="1"/>
    <col min="4403" max="4403" width="6.25" style="11" bestFit="1" customWidth="1"/>
    <col min="4404" max="4608" width="9" style="11"/>
    <col min="4609" max="4609" width="4.25" style="11" bestFit="1" customWidth="1"/>
    <col min="4610" max="4610" width="4.875" style="11" customWidth="1"/>
    <col min="4611" max="4611" width="3.875" style="11" customWidth="1"/>
    <col min="4612" max="4612" width="11.75" style="11" customWidth="1"/>
    <col min="4613" max="4613" width="9" style="11"/>
    <col min="4614" max="4614" width="9.375" style="11" bestFit="1" customWidth="1"/>
    <col min="4615" max="4615" width="9.75" style="11" bestFit="1" customWidth="1"/>
    <col min="4616" max="4616" width="9.875" style="11" bestFit="1" customWidth="1"/>
    <col min="4617" max="4617" width="10.5" style="11" customWidth="1"/>
    <col min="4618" max="4618" width="8.375" style="11" customWidth="1"/>
    <col min="4619" max="4619" width="10.125" style="11" bestFit="1" customWidth="1"/>
    <col min="4620" max="4620" width="12.5" style="11" customWidth="1"/>
    <col min="4621" max="4621" width="8.875" style="11" customWidth="1"/>
    <col min="4622" max="4623" width="5.5" style="11" bestFit="1" customWidth="1"/>
    <col min="4624" max="4624" width="8.75" style="11" bestFit="1" customWidth="1"/>
    <col min="4625" max="4625" width="10" style="11" customWidth="1"/>
    <col min="4626" max="4629" width="4.5" style="11" bestFit="1" customWidth="1"/>
    <col min="4630" max="4631" width="6.25" style="11" bestFit="1" customWidth="1"/>
    <col min="4632" max="4632" width="5.5" style="11" bestFit="1" customWidth="1"/>
    <col min="4633" max="4634" width="3.75" style="11" bestFit="1" customWidth="1"/>
    <col min="4635" max="4635" width="8.25" style="11" bestFit="1" customWidth="1"/>
    <col min="4636" max="4638" width="7.5" style="11" bestFit="1" customWidth="1"/>
    <col min="4639" max="4639" width="8.125" style="11" bestFit="1" customWidth="1"/>
    <col min="4640" max="4640" width="8" style="11" bestFit="1" customWidth="1"/>
    <col min="4641" max="4641" width="8.25" style="11" bestFit="1" customWidth="1"/>
    <col min="4642" max="4643" width="7.375" style="11" bestFit="1" customWidth="1"/>
    <col min="4644" max="4644" width="8.125" style="11" bestFit="1" customWidth="1"/>
    <col min="4645" max="4645" width="8.875" style="11" bestFit="1" customWidth="1"/>
    <col min="4646" max="4646" width="8.75" style="11" bestFit="1" customWidth="1"/>
    <col min="4647" max="4647" width="9" style="11" bestFit="1" customWidth="1"/>
    <col min="4648" max="4648" width="8.125" style="11" bestFit="1" customWidth="1"/>
    <col min="4649" max="4649" width="6.625" style="11" bestFit="1" customWidth="1"/>
    <col min="4650" max="4650" width="11.75" style="11" bestFit="1" customWidth="1"/>
    <col min="4651" max="4651" width="9" style="11" bestFit="1" customWidth="1"/>
    <col min="4652" max="4652" width="6.625" style="11" bestFit="1" customWidth="1"/>
    <col min="4653" max="4653" width="9" style="11" bestFit="1" customWidth="1"/>
    <col min="4654" max="4654" width="8.75" style="11" bestFit="1" customWidth="1"/>
    <col min="4655" max="4656" width="9" style="11" bestFit="1" customWidth="1"/>
    <col min="4657" max="4657" width="8.875" style="11" bestFit="1" customWidth="1"/>
    <col min="4658" max="4658" width="9" style="11" bestFit="1" customWidth="1"/>
    <col min="4659" max="4659" width="6.25" style="11" bestFit="1" customWidth="1"/>
    <col min="4660" max="4864" width="9" style="11"/>
    <col min="4865" max="4865" width="4.25" style="11" bestFit="1" customWidth="1"/>
    <col min="4866" max="4866" width="4.875" style="11" customWidth="1"/>
    <col min="4867" max="4867" width="3.875" style="11" customWidth="1"/>
    <col min="4868" max="4868" width="11.75" style="11" customWidth="1"/>
    <col min="4869" max="4869" width="9" style="11"/>
    <col min="4870" max="4870" width="9.375" style="11" bestFit="1" customWidth="1"/>
    <col min="4871" max="4871" width="9.75" style="11" bestFit="1" customWidth="1"/>
    <col min="4872" max="4872" width="9.875" style="11" bestFit="1" customWidth="1"/>
    <col min="4873" max="4873" width="10.5" style="11" customWidth="1"/>
    <col min="4874" max="4874" width="8.375" style="11" customWidth="1"/>
    <col min="4875" max="4875" width="10.125" style="11" bestFit="1" customWidth="1"/>
    <col min="4876" max="4876" width="12.5" style="11" customWidth="1"/>
    <col min="4877" max="4877" width="8.875" style="11" customWidth="1"/>
    <col min="4878" max="4879" width="5.5" style="11" bestFit="1" customWidth="1"/>
    <col min="4880" max="4880" width="8.75" style="11" bestFit="1" customWidth="1"/>
    <col min="4881" max="4881" width="10" style="11" customWidth="1"/>
    <col min="4882" max="4885" width="4.5" style="11" bestFit="1" customWidth="1"/>
    <col min="4886" max="4887" width="6.25" style="11" bestFit="1" customWidth="1"/>
    <col min="4888" max="4888" width="5.5" style="11" bestFit="1" customWidth="1"/>
    <col min="4889" max="4890" width="3.75" style="11" bestFit="1" customWidth="1"/>
    <col min="4891" max="4891" width="8.25" style="11" bestFit="1" customWidth="1"/>
    <col min="4892" max="4894" width="7.5" style="11" bestFit="1" customWidth="1"/>
    <col min="4895" max="4895" width="8.125" style="11" bestFit="1" customWidth="1"/>
    <col min="4896" max="4896" width="8" style="11" bestFit="1" customWidth="1"/>
    <col min="4897" max="4897" width="8.25" style="11" bestFit="1" customWidth="1"/>
    <col min="4898" max="4899" width="7.375" style="11" bestFit="1" customWidth="1"/>
    <col min="4900" max="4900" width="8.125" style="11" bestFit="1" customWidth="1"/>
    <col min="4901" max="4901" width="8.875" style="11" bestFit="1" customWidth="1"/>
    <col min="4902" max="4902" width="8.75" style="11" bestFit="1" customWidth="1"/>
    <col min="4903" max="4903" width="9" style="11" bestFit="1" customWidth="1"/>
    <col min="4904" max="4904" width="8.125" style="11" bestFit="1" customWidth="1"/>
    <col min="4905" max="4905" width="6.625" style="11" bestFit="1" customWidth="1"/>
    <col min="4906" max="4906" width="11.75" style="11" bestFit="1" customWidth="1"/>
    <col min="4907" max="4907" width="9" style="11" bestFit="1" customWidth="1"/>
    <col min="4908" max="4908" width="6.625" style="11" bestFit="1" customWidth="1"/>
    <col min="4909" max="4909" width="9" style="11" bestFit="1" customWidth="1"/>
    <col min="4910" max="4910" width="8.75" style="11" bestFit="1" customWidth="1"/>
    <col min="4911" max="4912" width="9" style="11" bestFit="1" customWidth="1"/>
    <col min="4913" max="4913" width="8.875" style="11" bestFit="1" customWidth="1"/>
    <col min="4914" max="4914" width="9" style="11" bestFit="1" customWidth="1"/>
    <col min="4915" max="4915" width="6.25" style="11" bestFit="1" customWidth="1"/>
    <col min="4916" max="5120" width="9" style="11"/>
    <col min="5121" max="5121" width="4.25" style="11" bestFit="1" customWidth="1"/>
    <col min="5122" max="5122" width="4.875" style="11" customWidth="1"/>
    <col min="5123" max="5123" width="3.875" style="11" customWidth="1"/>
    <col min="5124" max="5124" width="11.75" style="11" customWidth="1"/>
    <col min="5125" max="5125" width="9" style="11"/>
    <col min="5126" max="5126" width="9.375" style="11" bestFit="1" customWidth="1"/>
    <col min="5127" max="5127" width="9.75" style="11" bestFit="1" customWidth="1"/>
    <col min="5128" max="5128" width="9.875" style="11" bestFit="1" customWidth="1"/>
    <col min="5129" max="5129" width="10.5" style="11" customWidth="1"/>
    <col min="5130" max="5130" width="8.375" style="11" customWidth="1"/>
    <col min="5131" max="5131" width="10.125" style="11" bestFit="1" customWidth="1"/>
    <col min="5132" max="5132" width="12.5" style="11" customWidth="1"/>
    <col min="5133" max="5133" width="8.875" style="11" customWidth="1"/>
    <col min="5134" max="5135" width="5.5" style="11" bestFit="1" customWidth="1"/>
    <col min="5136" max="5136" width="8.75" style="11" bestFit="1" customWidth="1"/>
    <col min="5137" max="5137" width="10" style="11" customWidth="1"/>
    <col min="5138" max="5141" width="4.5" style="11" bestFit="1" customWidth="1"/>
    <col min="5142" max="5143" width="6.25" style="11" bestFit="1" customWidth="1"/>
    <col min="5144" max="5144" width="5.5" style="11" bestFit="1" customWidth="1"/>
    <col min="5145" max="5146" width="3.75" style="11" bestFit="1" customWidth="1"/>
    <col min="5147" max="5147" width="8.25" style="11" bestFit="1" customWidth="1"/>
    <col min="5148" max="5150" width="7.5" style="11" bestFit="1" customWidth="1"/>
    <col min="5151" max="5151" width="8.125" style="11" bestFit="1" customWidth="1"/>
    <col min="5152" max="5152" width="8" style="11" bestFit="1" customWidth="1"/>
    <col min="5153" max="5153" width="8.25" style="11" bestFit="1" customWidth="1"/>
    <col min="5154" max="5155" width="7.375" style="11" bestFit="1" customWidth="1"/>
    <col min="5156" max="5156" width="8.125" style="11" bestFit="1" customWidth="1"/>
    <col min="5157" max="5157" width="8.875" style="11" bestFit="1" customWidth="1"/>
    <col min="5158" max="5158" width="8.75" style="11" bestFit="1" customWidth="1"/>
    <col min="5159" max="5159" width="9" style="11" bestFit="1" customWidth="1"/>
    <col min="5160" max="5160" width="8.125" style="11" bestFit="1" customWidth="1"/>
    <col min="5161" max="5161" width="6.625" style="11" bestFit="1" customWidth="1"/>
    <col min="5162" max="5162" width="11.75" style="11" bestFit="1" customWidth="1"/>
    <col min="5163" max="5163" width="9" style="11" bestFit="1" customWidth="1"/>
    <col min="5164" max="5164" width="6.625" style="11" bestFit="1" customWidth="1"/>
    <col min="5165" max="5165" width="9" style="11" bestFit="1" customWidth="1"/>
    <col min="5166" max="5166" width="8.75" style="11" bestFit="1" customWidth="1"/>
    <col min="5167" max="5168" width="9" style="11" bestFit="1" customWidth="1"/>
    <col min="5169" max="5169" width="8.875" style="11" bestFit="1" customWidth="1"/>
    <col min="5170" max="5170" width="9" style="11" bestFit="1" customWidth="1"/>
    <col min="5171" max="5171" width="6.25" style="11" bestFit="1" customWidth="1"/>
    <col min="5172" max="5376" width="9" style="11"/>
    <col min="5377" max="5377" width="4.25" style="11" bestFit="1" customWidth="1"/>
    <col min="5378" max="5378" width="4.875" style="11" customWidth="1"/>
    <col min="5379" max="5379" width="3.875" style="11" customWidth="1"/>
    <col min="5380" max="5380" width="11.75" style="11" customWidth="1"/>
    <col min="5381" max="5381" width="9" style="11"/>
    <col min="5382" max="5382" width="9.375" style="11" bestFit="1" customWidth="1"/>
    <col min="5383" max="5383" width="9.75" style="11" bestFit="1" customWidth="1"/>
    <col min="5384" max="5384" width="9.875" style="11" bestFit="1" customWidth="1"/>
    <col min="5385" max="5385" width="10.5" style="11" customWidth="1"/>
    <col min="5386" max="5386" width="8.375" style="11" customWidth="1"/>
    <col min="5387" max="5387" width="10.125" style="11" bestFit="1" customWidth="1"/>
    <col min="5388" max="5388" width="12.5" style="11" customWidth="1"/>
    <col min="5389" max="5389" width="8.875" style="11" customWidth="1"/>
    <col min="5390" max="5391" width="5.5" style="11" bestFit="1" customWidth="1"/>
    <col min="5392" max="5392" width="8.75" style="11" bestFit="1" customWidth="1"/>
    <col min="5393" max="5393" width="10" style="11" customWidth="1"/>
    <col min="5394" max="5397" width="4.5" style="11" bestFit="1" customWidth="1"/>
    <col min="5398" max="5399" width="6.25" style="11" bestFit="1" customWidth="1"/>
    <col min="5400" max="5400" width="5.5" style="11" bestFit="1" customWidth="1"/>
    <col min="5401" max="5402" width="3.75" style="11" bestFit="1" customWidth="1"/>
    <col min="5403" max="5403" width="8.25" style="11" bestFit="1" customWidth="1"/>
    <col min="5404" max="5406" width="7.5" style="11" bestFit="1" customWidth="1"/>
    <col min="5407" max="5407" width="8.125" style="11" bestFit="1" customWidth="1"/>
    <col min="5408" max="5408" width="8" style="11" bestFit="1" customWidth="1"/>
    <col min="5409" max="5409" width="8.25" style="11" bestFit="1" customWidth="1"/>
    <col min="5410" max="5411" width="7.375" style="11" bestFit="1" customWidth="1"/>
    <col min="5412" max="5412" width="8.125" style="11" bestFit="1" customWidth="1"/>
    <col min="5413" max="5413" width="8.875" style="11" bestFit="1" customWidth="1"/>
    <col min="5414" max="5414" width="8.75" style="11" bestFit="1" customWidth="1"/>
    <col min="5415" max="5415" width="9" style="11" bestFit="1" customWidth="1"/>
    <col min="5416" max="5416" width="8.125" style="11" bestFit="1" customWidth="1"/>
    <col min="5417" max="5417" width="6.625" style="11" bestFit="1" customWidth="1"/>
    <col min="5418" max="5418" width="11.75" style="11" bestFit="1" customWidth="1"/>
    <col min="5419" max="5419" width="9" style="11" bestFit="1" customWidth="1"/>
    <col min="5420" max="5420" width="6.625" style="11" bestFit="1" customWidth="1"/>
    <col min="5421" max="5421" width="9" style="11" bestFit="1" customWidth="1"/>
    <col min="5422" max="5422" width="8.75" style="11" bestFit="1" customWidth="1"/>
    <col min="5423" max="5424" width="9" style="11" bestFit="1" customWidth="1"/>
    <col min="5425" max="5425" width="8.875" style="11" bestFit="1" customWidth="1"/>
    <col min="5426" max="5426" width="9" style="11" bestFit="1" customWidth="1"/>
    <col min="5427" max="5427" width="6.25" style="11" bestFit="1" customWidth="1"/>
    <col min="5428" max="5632" width="9" style="11"/>
    <col min="5633" max="5633" width="4.25" style="11" bestFit="1" customWidth="1"/>
    <col min="5634" max="5634" width="4.875" style="11" customWidth="1"/>
    <col min="5635" max="5635" width="3.875" style="11" customWidth="1"/>
    <col min="5636" max="5636" width="11.75" style="11" customWidth="1"/>
    <col min="5637" max="5637" width="9" style="11"/>
    <col min="5638" max="5638" width="9.375" style="11" bestFit="1" customWidth="1"/>
    <col min="5639" max="5639" width="9.75" style="11" bestFit="1" customWidth="1"/>
    <col min="5640" max="5640" width="9.875" style="11" bestFit="1" customWidth="1"/>
    <col min="5641" max="5641" width="10.5" style="11" customWidth="1"/>
    <col min="5642" max="5642" width="8.375" style="11" customWidth="1"/>
    <col min="5643" max="5643" width="10.125" style="11" bestFit="1" customWidth="1"/>
    <col min="5644" max="5644" width="12.5" style="11" customWidth="1"/>
    <col min="5645" max="5645" width="8.875" style="11" customWidth="1"/>
    <col min="5646" max="5647" width="5.5" style="11" bestFit="1" customWidth="1"/>
    <col min="5648" max="5648" width="8.75" style="11" bestFit="1" customWidth="1"/>
    <col min="5649" max="5649" width="10" style="11" customWidth="1"/>
    <col min="5650" max="5653" width="4.5" style="11" bestFit="1" customWidth="1"/>
    <col min="5654" max="5655" width="6.25" style="11" bestFit="1" customWidth="1"/>
    <col min="5656" max="5656" width="5.5" style="11" bestFit="1" customWidth="1"/>
    <col min="5657" max="5658" width="3.75" style="11" bestFit="1" customWidth="1"/>
    <col min="5659" max="5659" width="8.25" style="11" bestFit="1" customWidth="1"/>
    <col min="5660" max="5662" width="7.5" style="11" bestFit="1" customWidth="1"/>
    <col min="5663" max="5663" width="8.125" style="11" bestFit="1" customWidth="1"/>
    <col min="5664" max="5664" width="8" style="11" bestFit="1" customWidth="1"/>
    <col min="5665" max="5665" width="8.25" style="11" bestFit="1" customWidth="1"/>
    <col min="5666" max="5667" width="7.375" style="11" bestFit="1" customWidth="1"/>
    <col min="5668" max="5668" width="8.125" style="11" bestFit="1" customWidth="1"/>
    <col min="5669" max="5669" width="8.875" style="11" bestFit="1" customWidth="1"/>
    <col min="5670" max="5670" width="8.75" style="11" bestFit="1" customWidth="1"/>
    <col min="5671" max="5671" width="9" style="11" bestFit="1" customWidth="1"/>
    <col min="5672" max="5672" width="8.125" style="11" bestFit="1" customWidth="1"/>
    <col min="5673" max="5673" width="6.625" style="11" bestFit="1" customWidth="1"/>
    <col min="5674" max="5674" width="11.75" style="11" bestFit="1" customWidth="1"/>
    <col min="5675" max="5675" width="9" style="11" bestFit="1" customWidth="1"/>
    <col min="5676" max="5676" width="6.625" style="11" bestFit="1" customWidth="1"/>
    <col min="5677" max="5677" width="9" style="11" bestFit="1" customWidth="1"/>
    <col min="5678" max="5678" width="8.75" style="11" bestFit="1" customWidth="1"/>
    <col min="5679" max="5680" width="9" style="11" bestFit="1" customWidth="1"/>
    <col min="5681" max="5681" width="8.875" style="11" bestFit="1" customWidth="1"/>
    <col min="5682" max="5682" width="9" style="11" bestFit="1" customWidth="1"/>
    <col min="5683" max="5683" width="6.25" style="11" bestFit="1" customWidth="1"/>
    <col min="5684" max="5888" width="9" style="11"/>
    <col min="5889" max="5889" width="4.25" style="11" bestFit="1" customWidth="1"/>
    <col min="5890" max="5890" width="4.875" style="11" customWidth="1"/>
    <col min="5891" max="5891" width="3.875" style="11" customWidth="1"/>
    <col min="5892" max="5892" width="11.75" style="11" customWidth="1"/>
    <col min="5893" max="5893" width="9" style="11"/>
    <col min="5894" max="5894" width="9.375" style="11" bestFit="1" customWidth="1"/>
    <col min="5895" max="5895" width="9.75" style="11" bestFit="1" customWidth="1"/>
    <col min="5896" max="5896" width="9.875" style="11" bestFit="1" customWidth="1"/>
    <col min="5897" max="5897" width="10.5" style="11" customWidth="1"/>
    <col min="5898" max="5898" width="8.375" style="11" customWidth="1"/>
    <col min="5899" max="5899" width="10.125" style="11" bestFit="1" customWidth="1"/>
    <col min="5900" max="5900" width="12.5" style="11" customWidth="1"/>
    <col min="5901" max="5901" width="8.875" style="11" customWidth="1"/>
    <col min="5902" max="5903" width="5.5" style="11" bestFit="1" customWidth="1"/>
    <col min="5904" max="5904" width="8.75" style="11" bestFit="1" customWidth="1"/>
    <col min="5905" max="5905" width="10" style="11" customWidth="1"/>
    <col min="5906" max="5909" width="4.5" style="11" bestFit="1" customWidth="1"/>
    <col min="5910" max="5911" width="6.25" style="11" bestFit="1" customWidth="1"/>
    <col min="5912" max="5912" width="5.5" style="11" bestFit="1" customWidth="1"/>
    <col min="5913" max="5914" width="3.75" style="11" bestFit="1" customWidth="1"/>
    <col min="5915" max="5915" width="8.25" style="11" bestFit="1" customWidth="1"/>
    <col min="5916" max="5918" width="7.5" style="11" bestFit="1" customWidth="1"/>
    <col min="5919" max="5919" width="8.125" style="11" bestFit="1" customWidth="1"/>
    <col min="5920" max="5920" width="8" style="11" bestFit="1" customWidth="1"/>
    <col min="5921" max="5921" width="8.25" style="11" bestFit="1" customWidth="1"/>
    <col min="5922" max="5923" width="7.375" style="11" bestFit="1" customWidth="1"/>
    <col min="5924" max="5924" width="8.125" style="11" bestFit="1" customWidth="1"/>
    <col min="5925" max="5925" width="8.875" style="11" bestFit="1" customWidth="1"/>
    <col min="5926" max="5926" width="8.75" style="11" bestFit="1" customWidth="1"/>
    <col min="5927" max="5927" width="9" style="11" bestFit="1" customWidth="1"/>
    <col min="5928" max="5928" width="8.125" style="11" bestFit="1" customWidth="1"/>
    <col min="5929" max="5929" width="6.625" style="11" bestFit="1" customWidth="1"/>
    <col min="5930" max="5930" width="11.75" style="11" bestFit="1" customWidth="1"/>
    <col min="5931" max="5931" width="9" style="11" bestFit="1" customWidth="1"/>
    <col min="5932" max="5932" width="6.625" style="11" bestFit="1" customWidth="1"/>
    <col min="5933" max="5933" width="9" style="11" bestFit="1" customWidth="1"/>
    <col min="5934" max="5934" width="8.75" style="11" bestFit="1" customWidth="1"/>
    <col min="5935" max="5936" width="9" style="11" bestFit="1" customWidth="1"/>
    <col min="5937" max="5937" width="8.875" style="11" bestFit="1" customWidth="1"/>
    <col min="5938" max="5938" width="9" style="11" bestFit="1" customWidth="1"/>
    <col min="5939" max="5939" width="6.25" style="11" bestFit="1" customWidth="1"/>
    <col min="5940" max="6144" width="9" style="11"/>
    <col min="6145" max="6145" width="4.25" style="11" bestFit="1" customWidth="1"/>
    <col min="6146" max="6146" width="4.875" style="11" customWidth="1"/>
    <col min="6147" max="6147" width="3.875" style="11" customWidth="1"/>
    <col min="6148" max="6148" width="11.75" style="11" customWidth="1"/>
    <col min="6149" max="6149" width="9" style="11"/>
    <col min="6150" max="6150" width="9.375" style="11" bestFit="1" customWidth="1"/>
    <col min="6151" max="6151" width="9.75" style="11" bestFit="1" customWidth="1"/>
    <col min="6152" max="6152" width="9.875" style="11" bestFit="1" customWidth="1"/>
    <col min="6153" max="6153" width="10.5" style="11" customWidth="1"/>
    <col min="6154" max="6154" width="8.375" style="11" customWidth="1"/>
    <col min="6155" max="6155" width="10.125" style="11" bestFit="1" customWidth="1"/>
    <col min="6156" max="6156" width="12.5" style="11" customWidth="1"/>
    <col min="6157" max="6157" width="8.875" style="11" customWidth="1"/>
    <col min="6158" max="6159" width="5.5" style="11" bestFit="1" customWidth="1"/>
    <col min="6160" max="6160" width="8.75" style="11" bestFit="1" customWidth="1"/>
    <col min="6161" max="6161" width="10" style="11" customWidth="1"/>
    <col min="6162" max="6165" width="4.5" style="11" bestFit="1" customWidth="1"/>
    <col min="6166" max="6167" width="6.25" style="11" bestFit="1" customWidth="1"/>
    <col min="6168" max="6168" width="5.5" style="11" bestFit="1" customWidth="1"/>
    <col min="6169" max="6170" width="3.75" style="11" bestFit="1" customWidth="1"/>
    <col min="6171" max="6171" width="8.25" style="11" bestFit="1" customWidth="1"/>
    <col min="6172" max="6174" width="7.5" style="11" bestFit="1" customWidth="1"/>
    <col min="6175" max="6175" width="8.125" style="11" bestFit="1" customWidth="1"/>
    <col min="6176" max="6176" width="8" style="11" bestFit="1" customWidth="1"/>
    <col min="6177" max="6177" width="8.25" style="11" bestFit="1" customWidth="1"/>
    <col min="6178" max="6179" width="7.375" style="11" bestFit="1" customWidth="1"/>
    <col min="6180" max="6180" width="8.125" style="11" bestFit="1" customWidth="1"/>
    <col min="6181" max="6181" width="8.875" style="11" bestFit="1" customWidth="1"/>
    <col min="6182" max="6182" width="8.75" style="11" bestFit="1" customWidth="1"/>
    <col min="6183" max="6183" width="9" style="11" bestFit="1" customWidth="1"/>
    <col min="6184" max="6184" width="8.125" style="11" bestFit="1" customWidth="1"/>
    <col min="6185" max="6185" width="6.625" style="11" bestFit="1" customWidth="1"/>
    <col min="6186" max="6186" width="11.75" style="11" bestFit="1" customWidth="1"/>
    <col min="6187" max="6187" width="9" style="11" bestFit="1" customWidth="1"/>
    <col min="6188" max="6188" width="6.625" style="11" bestFit="1" customWidth="1"/>
    <col min="6189" max="6189" width="9" style="11" bestFit="1" customWidth="1"/>
    <col min="6190" max="6190" width="8.75" style="11" bestFit="1" customWidth="1"/>
    <col min="6191" max="6192" width="9" style="11" bestFit="1" customWidth="1"/>
    <col min="6193" max="6193" width="8.875" style="11" bestFit="1" customWidth="1"/>
    <col min="6194" max="6194" width="9" style="11" bestFit="1" customWidth="1"/>
    <col min="6195" max="6195" width="6.25" style="11" bestFit="1" customWidth="1"/>
    <col min="6196" max="6400" width="9" style="11"/>
    <col min="6401" max="6401" width="4.25" style="11" bestFit="1" customWidth="1"/>
    <col min="6402" max="6402" width="4.875" style="11" customWidth="1"/>
    <col min="6403" max="6403" width="3.875" style="11" customWidth="1"/>
    <col min="6404" max="6404" width="11.75" style="11" customWidth="1"/>
    <col min="6405" max="6405" width="9" style="11"/>
    <col min="6406" max="6406" width="9.375" style="11" bestFit="1" customWidth="1"/>
    <col min="6407" max="6407" width="9.75" style="11" bestFit="1" customWidth="1"/>
    <col min="6408" max="6408" width="9.875" style="11" bestFit="1" customWidth="1"/>
    <col min="6409" max="6409" width="10.5" style="11" customWidth="1"/>
    <col min="6410" max="6410" width="8.375" style="11" customWidth="1"/>
    <col min="6411" max="6411" width="10.125" style="11" bestFit="1" customWidth="1"/>
    <col min="6412" max="6412" width="12.5" style="11" customWidth="1"/>
    <col min="6413" max="6413" width="8.875" style="11" customWidth="1"/>
    <col min="6414" max="6415" width="5.5" style="11" bestFit="1" customWidth="1"/>
    <col min="6416" max="6416" width="8.75" style="11" bestFit="1" customWidth="1"/>
    <col min="6417" max="6417" width="10" style="11" customWidth="1"/>
    <col min="6418" max="6421" width="4.5" style="11" bestFit="1" customWidth="1"/>
    <col min="6422" max="6423" width="6.25" style="11" bestFit="1" customWidth="1"/>
    <col min="6424" max="6424" width="5.5" style="11" bestFit="1" customWidth="1"/>
    <col min="6425" max="6426" width="3.75" style="11" bestFit="1" customWidth="1"/>
    <col min="6427" max="6427" width="8.25" style="11" bestFit="1" customWidth="1"/>
    <col min="6428" max="6430" width="7.5" style="11" bestFit="1" customWidth="1"/>
    <col min="6431" max="6431" width="8.125" style="11" bestFit="1" customWidth="1"/>
    <col min="6432" max="6432" width="8" style="11" bestFit="1" customWidth="1"/>
    <col min="6433" max="6433" width="8.25" style="11" bestFit="1" customWidth="1"/>
    <col min="6434" max="6435" width="7.375" style="11" bestFit="1" customWidth="1"/>
    <col min="6436" max="6436" width="8.125" style="11" bestFit="1" customWidth="1"/>
    <col min="6437" max="6437" width="8.875" style="11" bestFit="1" customWidth="1"/>
    <col min="6438" max="6438" width="8.75" style="11" bestFit="1" customWidth="1"/>
    <col min="6439" max="6439" width="9" style="11" bestFit="1" customWidth="1"/>
    <col min="6440" max="6440" width="8.125" style="11" bestFit="1" customWidth="1"/>
    <col min="6441" max="6441" width="6.625" style="11" bestFit="1" customWidth="1"/>
    <col min="6442" max="6442" width="11.75" style="11" bestFit="1" customWidth="1"/>
    <col min="6443" max="6443" width="9" style="11" bestFit="1" customWidth="1"/>
    <col min="6444" max="6444" width="6.625" style="11" bestFit="1" customWidth="1"/>
    <col min="6445" max="6445" width="9" style="11" bestFit="1" customWidth="1"/>
    <col min="6446" max="6446" width="8.75" style="11" bestFit="1" customWidth="1"/>
    <col min="6447" max="6448" width="9" style="11" bestFit="1" customWidth="1"/>
    <col min="6449" max="6449" width="8.875" style="11" bestFit="1" customWidth="1"/>
    <col min="6450" max="6450" width="9" style="11" bestFit="1" customWidth="1"/>
    <col min="6451" max="6451" width="6.25" style="11" bestFit="1" customWidth="1"/>
    <col min="6452" max="6656" width="9" style="11"/>
    <col min="6657" max="6657" width="4.25" style="11" bestFit="1" customWidth="1"/>
    <col min="6658" max="6658" width="4.875" style="11" customWidth="1"/>
    <col min="6659" max="6659" width="3.875" style="11" customWidth="1"/>
    <col min="6660" max="6660" width="11.75" style="11" customWidth="1"/>
    <col min="6661" max="6661" width="9" style="11"/>
    <col min="6662" max="6662" width="9.375" style="11" bestFit="1" customWidth="1"/>
    <col min="6663" max="6663" width="9.75" style="11" bestFit="1" customWidth="1"/>
    <col min="6664" max="6664" width="9.875" style="11" bestFit="1" customWidth="1"/>
    <col min="6665" max="6665" width="10.5" style="11" customWidth="1"/>
    <col min="6666" max="6666" width="8.375" style="11" customWidth="1"/>
    <col min="6667" max="6667" width="10.125" style="11" bestFit="1" customWidth="1"/>
    <col min="6668" max="6668" width="12.5" style="11" customWidth="1"/>
    <col min="6669" max="6669" width="8.875" style="11" customWidth="1"/>
    <col min="6670" max="6671" width="5.5" style="11" bestFit="1" customWidth="1"/>
    <col min="6672" max="6672" width="8.75" style="11" bestFit="1" customWidth="1"/>
    <col min="6673" max="6673" width="10" style="11" customWidth="1"/>
    <col min="6674" max="6677" width="4.5" style="11" bestFit="1" customWidth="1"/>
    <col min="6678" max="6679" width="6.25" style="11" bestFit="1" customWidth="1"/>
    <col min="6680" max="6680" width="5.5" style="11" bestFit="1" customWidth="1"/>
    <col min="6681" max="6682" width="3.75" style="11" bestFit="1" customWidth="1"/>
    <col min="6683" max="6683" width="8.25" style="11" bestFit="1" customWidth="1"/>
    <col min="6684" max="6686" width="7.5" style="11" bestFit="1" customWidth="1"/>
    <col min="6687" max="6687" width="8.125" style="11" bestFit="1" customWidth="1"/>
    <col min="6688" max="6688" width="8" style="11" bestFit="1" customWidth="1"/>
    <col min="6689" max="6689" width="8.25" style="11" bestFit="1" customWidth="1"/>
    <col min="6690" max="6691" width="7.375" style="11" bestFit="1" customWidth="1"/>
    <col min="6692" max="6692" width="8.125" style="11" bestFit="1" customWidth="1"/>
    <col min="6693" max="6693" width="8.875" style="11" bestFit="1" customWidth="1"/>
    <col min="6694" max="6694" width="8.75" style="11" bestFit="1" customWidth="1"/>
    <col min="6695" max="6695" width="9" style="11" bestFit="1" customWidth="1"/>
    <col min="6696" max="6696" width="8.125" style="11" bestFit="1" customWidth="1"/>
    <col min="6697" max="6697" width="6.625" style="11" bestFit="1" customWidth="1"/>
    <col min="6698" max="6698" width="11.75" style="11" bestFit="1" customWidth="1"/>
    <col min="6699" max="6699" width="9" style="11" bestFit="1" customWidth="1"/>
    <col min="6700" max="6700" width="6.625" style="11" bestFit="1" customWidth="1"/>
    <col min="6701" max="6701" width="9" style="11" bestFit="1" customWidth="1"/>
    <col min="6702" max="6702" width="8.75" style="11" bestFit="1" customWidth="1"/>
    <col min="6703" max="6704" width="9" style="11" bestFit="1" customWidth="1"/>
    <col min="6705" max="6705" width="8.875" style="11" bestFit="1" customWidth="1"/>
    <col min="6706" max="6706" width="9" style="11" bestFit="1" customWidth="1"/>
    <col min="6707" max="6707" width="6.25" style="11" bestFit="1" customWidth="1"/>
    <col min="6708" max="6912" width="9" style="11"/>
    <col min="6913" max="6913" width="4.25" style="11" bestFit="1" customWidth="1"/>
    <col min="6914" max="6914" width="4.875" style="11" customWidth="1"/>
    <col min="6915" max="6915" width="3.875" style="11" customWidth="1"/>
    <col min="6916" max="6916" width="11.75" style="11" customWidth="1"/>
    <col min="6917" max="6917" width="9" style="11"/>
    <col min="6918" max="6918" width="9.375" style="11" bestFit="1" customWidth="1"/>
    <col min="6919" max="6919" width="9.75" style="11" bestFit="1" customWidth="1"/>
    <col min="6920" max="6920" width="9.875" style="11" bestFit="1" customWidth="1"/>
    <col min="6921" max="6921" width="10.5" style="11" customWidth="1"/>
    <col min="6922" max="6922" width="8.375" style="11" customWidth="1"/>
    <col min="6923" max="6923" width="10.125" style="11" bestFit="1" customWidth="1"/>
    <col min="6924" max="6924" width="12.5" style="11" customWidth="1"/>
    <col min="6925" max="6925" width="8.875" style="11" customWidth="1"/>
    <col min="6926" max="6927" width="5.5" style="11" bestFit="1" customWidth="1"/>
    <col min="6928" max="6928" width="8.75" style="11" bestFit="1" customWidth="1"/>
    <col min="6929" max="6929" width="10" style="11" customWidth="1"/>
    <col min="6930" max="6933" width="4.5" style="11" bestFit="1" customWidth="1"/>
    <col min="6934" max="6935" width="6.25" style="11" bestFit="1" customWidth="1"/>
    <col min="6936" max="6936" width="5.5" style="11" bestFit="1" customWidth="1"/>
    <col min="6937" max="6938" width="3.75" style="11" bestFit="1" customWidth="1"/>
    <col min="6939" max="6939" width="8.25" style="11" bestFit="1" customWidth="1"/>
    <col min="6940" max="6942" width="7.5" style="11" bestFit="1" customWidth="1"/>
    <col min="6943" max="6943" width="8.125" style="11" bestFit="1" customWidth="1"/>
    <col min="6944" max="6944" width="8" style="11" bestFit="1" customWidth="1"/>
    <col min="6945" max="6945" width="8.25" style="11" bestFit="1" customWidth="1"/>
    <col min="6946" max="6947" width="7.375" style="11" bestFit="1" customWidth="1"/>
    <col min="6948" max="6948" width="8.125" style="11" bestFit="1" customWidth="1"/>
    <col min="6949" max="6949" width="8.875" style="11" bestFit="1" customWidth="1"/>
    <col min="6950" max="6950" width="8.75" style="11" bestFit="1" customWidth="1"/>
    <col min="6951" max="6951" width="9" style="11" bestFit="1" customWidth="1"/>
    <col min="6952" max="6952" width="8.125" style="11" bestFit="1" customWidth="1"/>
    <col min="6953" max="6953" width="6.625" style="11" bestFit="1" customWidth="1"/>
    <col min="6954" max="6954" width="11.75" style="11" bestFit="1" customWidth="1"/>
    <col min="6955" max="6955" width="9" style="11" bestFit="1" customWidth="1"/>
    <col min="6956" max="6956" width="6.625" style="11" bestFit="1" customWidth="1"/>
    <col min="6957" max="6957" width="9" style="11" bestFit="1" customWidth="1"/>
    <col min="6958" max="6958" width="8.75" style="11" bestFit="1" customWidth="1"/>
    <col min="6959" max="6960" width="9" style="11" bestFit="1" customWidth="1"/>
    <col min="6961" max="6961" width="8.875" style="11" bestFit="1" customWidth="1"/>
    <col min="6962" max="6962" width="9" style="11" bestFit="1" customWidth="1"/>
    <col min="6963" max="6963" width="6.25" style="11" bestFit="1" customWidth="1"/>
    <col min="6964" max="7168" width="9" style="11"/>
    <col min="7169" max="7169" width="4.25" style="11" bestFit="1" customWidth="1"/>
    <col min="7170" max="7170" width="4.875" style="11" customWidth="1"/>
    <col min="7171" max="7171" width="3.875" style="11" customWidth="1"/>
    <col min="7172" max="7172" width="11.75" style="11" customWidth="1"/>
    <col min="7173" max="7173" width="9" style="11"/>
    <col min="7174" max="7174" width="9.375" style="11" bestFit="1" customWidth="1"/>
    <col min="7175" max="7175" width="9.75" style="11" bestFit="1" customWidth="1"/>
    <col min="7176" max="7176" width="9.875" style="11" bestFit="1" customWidth="1"/>
    <col min="7177" max="7177" width="10.5" style="11" customWidth="1"/>
    <col min="7178" max="7178" width="8.375" style="11" customWidth="1"/>
    <col min="7179" max="7179" width="10.125" style="11" bestFit="1" customWidth="1"/>
    <col min="7180" max="7180" width="12.5" style="11" customWidth="1"/>
    <col min="7181" max="7181" width="8.875" style="11" customWidth="1"/>
    <col min="7182" max="7183" width="5.5" style="11" bestFit="1" customWidth="1"/>
    <col min="7184" max="7184" width="8.75" style="11" bestFit="1" customWidth="1"/>
    <col min="7185" max="7185" width="10" style="11" customWidth="1"/>
    <col min="7186" max="7189" width="4.5" style="11" bestFit="1" customWidth="1"/>
    <col min="7190" max="7191" width="6.25" style="11" bestFit="1" customWidth="1"/>
    <col min="7192" max="7192" width="5.5" style="11" bestFit="1" customWidth="1"/>
    <col min="7193" max="7194" width="3.75" style="11" bestFit="1" customWidth="1"/>
    <col min="7195" max="7195" width="8.25" style="11" bestFit="1" customWidth="1"/>
    <col min="7196" max="7198" width="7.5" style="11" bestFit="1" customWidth="1"/>
    <col min="7199" max="7199" width="8.125" style="11" bestFit="1" customWidth="1"/>
    <col min="7200" max="7200" width="8" style="11" bestFit="1" customWidth="1"/>
    <col min="7201" max="7201" width="8.25" style="11" bestFit="1" customWidth="1"/>
    <col min="7202" max="7203" width="7.375" style="11" bestFit="1" customWidth="1"/>
    <col min="7204" max="7204" width="8.125" style="11" bestFit="1" customWidth="1"/>
    <col min="7205" max="7205" width="8.875" style="11" bestFit="1" customWidth="1"/>
    <col min="7206" max="7206" width="8.75" style="11" bestFit="1" customWidth="1"/>
    <col min="7207" max="7207" width="9" style="11" bestFit="1" customWidth="1"/>
    <col min="7208" max="7208" width="8.125" style="11" bestFit="1" customWidth="1"/>
    <col min="7209" max="7209" width="6.625" style="11" bestFit="1" customWidth="1"/>
    <col min="7210" max="7210" width="11.75" style="11" bestFit="1" customWidth="1"/>
    <col min="7211" max="7211" width="9" style="11" bestFit="1" customWidth="1"/>
    <col min="7212" max="7212" width="6.625" style="11" bestFit="1" customWidth="1"/>
    <col min="7213" max="7213" width="9" style="11" bestFit="1" customWidth="1"/>
    <col min="7214" max="7214" width="8.75" style="11" bestFit="1" customWidth="1"/>
    <col min="7215" max="7216" width="9" style="11" bestFit="1" customWidth="1"/>
    <col min="7217" max="7217" width="8.875" style="11" bestFit="1" customWidth="1"/>
    <col min="7218" max="7218" width="9" style="11" bestFit="1" customWidth="1"/>
    <col min="7219" max="7219" width="6.25" style="11" bestFit="1" customWidth="1"/>
    <col min="7220" max="7424" width="9" style="11"/>
    <col min="7425" max="7425" width="4.25" style="11" bestFit="1" customWidth="1"/>
    <col min="7426" max="7426" width="4.875" style="11" customWidth="1"/>
    <col min="7427" max="7427" width="3.875" style="11" customWidth="1"/>
    <col min="7428" max="7428" width="11.75" style="11" customWidth="1"/>
    <col min="7429" max="7429" width="9" style="11"/>
    <col min="7430" max="7430" width="9.375" style="11" bestFit="1" customWidth="1"/>
    <col min="7431" max="7431" width="9.75" style="11" bestFit="1" customWidth="1"/>
    <col min="7432" max="7432" width="9.875" style="11" bestFit="1" customWidth="1"/>
    <col min="7433" max="7433" width="10.5" style="11" customWidth="1"/>
    <col min="7434" max="7434" width="8.375" style="11" customWidth="1"/>
    <col min="7435" max="7435" width="10.125" style="11" bestFit="1" customWidth="1"/>
    <col min="7436" max="7436" width="12.5" style="11" customWidth="1"/>
    <col min="7437" max="7437" width="8.875" style="11" customWidth="1"/>
    <col min="7438" max="7439" width="5.5" style="11" bestFit="1" customWidth="1"/>
    <col min="7440" max="7440" width="8.75" style="11" bestFit="1" customWidth="1"/>
    <col min="7441" max="7441" width="10" style="11" customWidth="1"/>
    <col min="7442" max="7445" width="4.5" style="11" bestFit="1" customWidth="1"/>
    <col min="7446" max="7447" width="6.25" style="11" bestFit="1" customWidth="1"/>
    <col min="7448" max="7448" width="5.5" style="11" bestFit="1" customWidth="1"/>
    <col min="7449" max="7450" width="3.75" style="11" bestFit="1" customWidth="1"/>
    <col min="7451" max="7451" width="8.25" style="11" bestFit="1" customWidth="1"/>
    <col min="7452" max="7454" width="7.5" style="11" bestFit="1" customWidth="1"/>
    <col min="7455" max="7455" width="8.125" style="11" bestFit="1" customWidth="1"/>
    <col min="7456" max="7456" width="8" style="11" bestFit="1" customWidth="1"/>
    <col min="7457" max="7457" width="8.25" style="11" bestFit="1" customWidth="1"/>
    <col min="7458" max="7459" width="7.375" style="11" bestFit="1" customWidth="1"/>
    <col min="7460" max="7460" width="8.125" style="11" bestFit="1" customWidth="1"/>
    <col min="7461" max="7461" width="8.875" style="11" bestFit="1" customWidth="1"/>
    <col min="7462" max="7462" width="8.75" style="11" bestFit="1" customWidth="1"/>
    <col min="7463" max="7463" width="9" style="11" bestFit="1" customWidth="1"/>
    <col min="7464" max="7464" width="8.125" style="11" bestFit="1" customWidth="1"/>
    <col min="7465" max="7465" width="6.625" style="11" bestFit="1" customWidth="1"/>
    <col min="7466" max="7466" width="11.75" style="11" bestFit="1" customWidth="1"/>
    <col min="7467" max="7467" width="9" style="11" bestFit="1" customWidth="1"/>
    <col min="7468" max="7468" width="6.625" style="11" bestFit="1" customWidth="1"/>
    <col min="7469" max="7469" width="9" style="11" bestFit="1" customWidth="1"/>
    <col min="7470" max="7470" width="8.75" style="11" bestFit="1" customWidth="1"/>
    <col min="7471" max="7472" width="9" style="11" bestFit="1" customWidth="1"/>
    <col min="7473" max="7473" width="8.875" style="11" bestFit="1" customWidth="1"/>
    <col min="7474" max="7474" width="9" style="11" bestFit="1" customWidth="1"/>
    <col min="7475" max="7475" width="6.25" style="11" bestFit="1" customWidth="1"/>
    <col min="7476" max="7680" width="9" style="11"/>
    <col min="7681" max="7681" width="4.25" style="11" bestFit="1" customWidth="1"/>
    <col min="7682" max="7682" width="4.875" style="11" customWidth="1"/>
    <col min="7683" max="7683" width="3.875" style="11" customWidth="1"/>
    <col min="7684" max="7684" width="11.75" style="11" customWidth="1"/>
    <col min="7685" max="7685" width="9" style="11"/>
    <col min="7686" max="7686" width="9.375" style="11" bestFit="1" customWidth="1"/>
    <col min="7687" max="7687" width="9.75" style="11" bestFit="1" customWidth="1"/>
    <col min="7688" max="7688" width="9.875" style="11" bestFit="1" customWidth="1"/>
    <col min="7689" max="7689" width="10.5" style="11" customWidth="1"/>
    <col min="7690" max="7690" width="8.375" style="11" customWidth="1"/>
    <col min="7691" max="7691" width="10.125" style="11" bestFit="1" customWidth="1"/>
    <col min="7692" max="7692" width="12.5" style="11" customWidth="1"/>
    <col min="7693" max="7693" width="8.875" style="11" customWidth="1"/>
    <col min="7694" max="7695" width="5.5" style="11" bestFit="1" customWidth="1"/>
    <col min="7696" max="7696" width="8.75" style="11" bestFit="1" customWidth="1"/>
    <col min="7697" max="7697" width="10" style="11" customWidth="1"/>
    <col min="7698" max="7701" width="4.5" style="11" bestFit="1" customWidth="1"/>
    <col min="7702" max="7703" width="6.25" style="11" bestFit="1" customWidth="1"/>
    <col min="7704" max="7704" width="5.5" style="11" bestFit="1" customWidth="1"/>
    <col min="7705" max="7706" width="3.75" style="11" bestFit="1" customWidth="1"/>
    <col min="7707" max="7707" width="8.25" style="11" bestFit="1" customWidth="1"/>
    <col min="7708" max="7710" width="7.5" style="11" bestFit="1" customWidth="1"/>
    <col min="7711" max="7711" width="8.125" style="11" bestFit="1" customWidth="1"/>
    <col min="7712" max="7712" width="8" style="11" bestFit="1" customWidth="1"/>
    <col min="7713" max="7713" width="8.25" style="11" bestFit="1" customWidth="1"/>
    <col min="7714" max="7715" width="7.375" style="11" bestFit="1" customWidth="1"/>
    <col min="7716" max="7716" width="8.125" style="11" bestFit="1" customWidth="1"/>
    <col min="7717" max="7717" width="8.875" style="11" bestFit="1" customWidth="1"/>
    <col min="7718" max="7718" width="8.75" style="11" bestFit="1" customWidth="1"/>
    <col min="7719" max="7719" width="9" style="11" bestFit="1" customWidth="1"/>
    <col min="7720" max="7720" width="8.125" style="11" bestFit="1" customWidth="1"/>
    <col min="7721" max="7721" width="6.625" style="11" bestFit="1" customWidth="1"/>
    <col min="7722" max="7722" width="11.75" style="11" bestFit="1" customWidth="1"/>
    <col min="7723" max="7723" width="9" style="11" bestFit="1" customWidth="1"/>
    <col min="7724" max="7724" width="6.625" style="11" bestFit="1" customWidth="1"/>
    <col min="7725" max="7725" width="9" style="11" bestFit="1" customWidth="1"/>
    <col min="7726" max="7726" width="8.75" style="11" bestFit="1" customWidth="1"/>
    <col min="7727" max="7728" width="9" style="11" bestFit="1" customWidth="1"/>
    <col min="7729" max="7729" width="8.875" style="11" bestFit="1" customWidth="1"/>
    <col min="7730" max="7730" width="9" style="11" bestFit="1" customWidth="1"/>
    <col min="7731" max="7731" width="6.25" style="11" bestFit="1" customWidth="1"/>
    <col min="7732" max="7936" width="9" style="11"/>
    <col min="7937" max="7937" width="4.25" style="11" bestFit="1" customWidth="1"/>
    <col min="7938" max="7938" width="4.875" style="11" customWidth="1"/>
    <col min="7939" max="7939" width="3.875" style="11" customWidth="1"/>
    <col min="7940" max="7940" width="11.75" style="11" customWidth="1"/>
    <col min="7941" max="7941" width="9" style="11"/>
    <col min="7942" max="7942" width="9.375" style="11" bestFit="1" customWidth="1"/>
    <col min="7943" max="7943" width="9.75" style="11" bestFit="1" customWidth="1"/>
    <col min="7944" max="7944" width="9.875" style="11" bestFit="1" customWidth="1"/>
    <col min="7945" max="7945" width="10.5" style="11" customWidth="1"/>
    <col min="7946" max="7946" width="8.375" style="11" customWidth="1"/>
    <col min="7947" max="7947" width="10.125" style="11" bestFit="1" customWidth="1"/>
    <col min="7948" max="7948" width="12.5" style="11" customWidth="1"/>
    <col min="7949" max="7949" width="8.875" style="11" customWidth="1"/>
    <col min="7950" max="7951" width="5.5" style="11" bestFit="1" customWidth="1"/>
    <col min="7952" max="7952" width="8.75" style="11" bestFit="1" customWidth="1"/>
    <col min="7953" max="7953" width="10" style="11" customWidth="1"/>
    <col min="7954" max="7957" width="4.5" style="11" bestFit="1" customWidth="1"/>
    <col min="7958" max="7959" width="6.25" style="11" bestFit="1" customWidth="1"/>
    <col min="7960" max="7960" width="5.5" style="11" bestFit="1" customWidth="1"/>
    <col min="7961" max="7962" width="3.75" style="11" bestFit="1" customWidth="1"/>
    <col min="7963" max="7963" width="8.25" style="11" bestFit="1" customWidth="1"/>
    <col min="7964" max="7966" width="7.5" style="11" bestFit="1" customWidth="1"/>
    <col min="7967" max="7967" width="8.125" style="11" bestFit="1" customWidth="1"/>
    <col min="7968" max="7968" width="8" style="11" bestFit="1" customWidth="1"/>
    <col min="7969" max="7969" width="8.25" style="11" bestFit="1" customWidth="1"/>
    <col min="7970" max="7971" width="7.375" style="11" bestFit="1" customWidth="1"/>
    <col min="7972" max="7972" width="8.125" style="11" bestFit="1" customWidth="1"/>
    <col min="7973" max="7973" width="8.875" style="11" bestFit="1" customWidth="1"/>
    <col min="7974" max="7974" width="8.75" style="11" bestFit="1" customWidth="1"/>
    <col min="7975" max="7975" width="9" style="11" bestFit="1" customWidth="1"/>
    <col min="7976" max="7976" width="8.125" style="11" bestFit="1" customWidth="1"/>
    <col min="7977" max="7977" width="6.625" style="11" bestFit="1" customWidth="1"/>
    <col min="7978" max="7978" width="11.75" style="11" bestFit="1" customWidth="1"/>
    <col min="7979" max="7979" width="9" style="11" bestFit="1" customWidth="1"/>
    <col min="7980" max="7980" width="6.625" style="11" bestFit="1" customWidth="1"/>
    <col min="7981" max="7981" width="9" style="11" bestFit="1" customWidth="1"/>
    <col min="7982" max="7982" width="8.75" style="11" bestFit="1" customWidth="1"/>
    <col min="7983" max="7984" width="9" style="11" bestFit="1" customWidth="1"/>
    <col min="7985" max="7985" width="8.875" style="11" bestFit="1" customWidth="1"/>
    <col min="7986" max="7986" width="9" style="11" bestFit="1" customWidth="1"/>
    <col min="7987" max="7987" width="6.25" style="11" bestFit="1" customWidth="1"/>
    <col min="7988" max="8192" width="9" style="11"/>
    <col min="8193" max="8193" width="4.25" style="11" bestFit="1" customWidth="1"/>
    <col min="8194" max="8194" width="4.875" style="11" customWidth="1"/>
    <col min="8195" max="8195" width="3.875" style="11" customWidth="1"/>
    <col min="8196" max="8196" width="11.75" style="11" customWidth="1"/>
    <col min="8197" max="8197" width="9" style="11"/>
    <col min="8198" max="8198" width="9.375" style="11" bestFit="1" customWidth="1"/>
    <col min="8199" max="8199" width="9.75" style="11" bestFit="1" customWidth="1"/>
    <col min="8200" max="8200" width="9.875" style="11" bestFit="1" customWidth="1"/>
    <col min="8201" max="8201" width="10.5" style="11" customWidth="1"/>
    <col min="8202" max="8202" width="8.375" style="11" customWidth="1"/>
    <col min="8203" max="8203" width="10.125" style="11" bestFit="1" customWidth="1"/>
    <col min="8204" max="8204" width="12.5" style="11" customWidth="1"/>
    <col min="8205" max="8205" width="8.875" style="11" customWidth="1"/>
    <col min="8206" max="8207" width="5.5" style="11" bestFit="1" customWidth="1"/>
    <col min="8208" max="8208" width="8.75" style="11" bestFit="1" customWidth="1"/>
    <col min="8209" max="8209" width="10" style="11" customWidth="1"/>
    <col min="8210" max="8213" width="4.5" style="11" bestFit="1" customWidth="1"/>
    <col min="8214" max="8215" width="6.25" style="11" bestFit="1" customWidth="1"/>
    <col min="8216" max="8216" width="5.5" style="11" bestFit="1" customWidth="1"/>
    <col min="8217" max="8218" width="3.75" style="11" bestFit="1" customWidth="1"/>
    <col min="8219" max="8219" width="8.25" style="11" bestFit="1" customWidth="1"/>
    <col min="8220" max="8222" width="7.5" style="11" bestFit="1" customWidth="1"/>
    <col min="8223" max="8223" width="8.125" style="11" bestFit="1" customWidth="1"/>
    <col min="8224" max="8224" width="8" style="11" bestFit="1" customWidth="1"/>
    <col min="8225" max="8225" width="8.25" style="11" bestFit="1" customWidth="1"/>
    <col min="8226" max="8227" width="7.375" style="11" bestFit="1" customWidth="1"/>
    <col min="8228" max="8228" width="8.125" style="11" bestFit="1" customWidth="1"/>
    <col min="8229" max="8229" width="8.875" style="11" bestFit="1" customWidth="1"/>
    <col min="8230" max="8230" width="8.75" style="11" bestFit="1" customWidth="1"/>
    <col min="8231" max="8231" width="9" style="11" bestFit="1" customWidth="1"/>
    <col min="8232" max="8232" width="8.125" style="11" bestFit="1" customWidth="1"/>
    <col min="8233" max="8233" width="6.625" style="11" bestFit="1" customWidth="1"/>
    <col min="8234" max="8234" width="11.75" style="11" bestFit="1" customWidth="1"/>
    <col min="8235" max="8235" width="9" style="11" bestFit="1" customWidth="1"/>
    <col min="8236" max="8236" width="6.625" style="11" bestFit="1" customWidth="1"/>
    <col min="8237" max="8237" width="9" style="11" bestFit="1" customWidth="1"/>
    <col min="8238" max="8238" width="8.75" style="11" bestFit="1" customWidth="1"/>
    <col min="8239" max="8240" width="9" style="11" bestFit="1" customWidth="1"/>
    <col min="8241" max="8241" width="8.875" style="11" bestFit="1" customWidth="1"/>
    <col min="8242" max="8242" width="9" style="11" bestFit="1" customWidth="1"/>
    <col min="8243" max="8243" width="6.25" style="11" bestFit="1" customWidth="1"/>
    <col min="8244" max="8448" width="9" style="11"/>
    <col min="8449" max="8449" width="4.25" style="11" bestFit="1" customWidth="1"/>
    <col min="8450" max="8450" width="4.875" style="11" customWidth="1"/>
    <col min="8451" max="8451" width="3.875" style="11" customWidth="1"/>
    <col min="8452" max="8452" width="11.75" style="11" customWidth="1"/>
    <col min="8453" max="8453" width="9" style="11"/>
    <col min="8454" max="8454" width="9.375" style="11" bestFit="1" customWidth="1"/>
    <col min="8455" max="8455" width="9.75" style="11" bestFit="1" customWidth="1"/>
    <col min="8456" max="8456" width="9.875" style="11" bestFit="1" customWidth="1"/>
    <col min="8457" max="8457" width="10.5" style="11" customWidth="1"/>
    <col min="8458" max="8458" width="8.375" style="11" customWidth="1"/>
    <col min="8459" max="8459" width="10.125" style="11" bestFit="1" customWidth="1"/>
    <col min="8460" max="8460" width="12.5" style="11" customWidth="1"/>
    <col min="8461" max="8461" width="8.875" style="11" customWidth="1"/>
    <col min="8462" max="8463" width="5.5" style="11" bestFit="1" customWidth="1"/>
    <col min="8464" max="8464" width="8.75" style="11" bestFit="1" customWidth="1"/>
    <col min="8465" max="8465" width="10" style="11" customWidth="1"/>
    <col min="8466" max="8469" width="4.5" style="11" bestFit="1" customWidth="1"/>
    <col min="8470" max="8471" width="6.25" style="11" bestFit="1" customWidth="1"/>
    <col min="8472" max="8472" width="5.5" style="11" bestFit="1" customWidth="1"/>
    <col min="8473" max="8474" width="3.75" style="11" bestFit="1" customWidth="1"/>
    <col min="8475" max="8475" width="8.25" style="11" bestFit="1" customWidth="1"/>
    <col min="8476" max="8478" width="7.5" style="11" bestFit="1" customWidth="1"/>
    <col min="8479" max="8479" width="8.125" style="11" bestFit="1" customWidth="1"/>
    <col min="8480" max="8480" width="8" style="11" bestFit="1" customWidth="1"/>
    <col min="8481" max="8481" width="8.25" style="11" bestFit="1" customWidth="1"/>
    <col min="8482" max="8483" width="7.375" style="11" bestFit="1" customWidth="1"/>
    <col min="8484" max="8484" width="8.125" style="11" bestFit="1" customWidth="1"/>
    <col min="8485" max="8485" width="8.875" style="11" bestFit="1" customWidth="1"/>
    <col min="8486" max="8486" width="8.75" style="11" bestFit="1" customWidth="1"/>
    <col min="8487" max="8487" width="9" style="11" bestFit="1" customWidth="1"/>
    <col min="8488" max="8488" width="8.125" style="11" bestFit="1" customWidth="1"/>
    <col min="8489" max="8489" width="6.625" style="11" bestFit="1" customWidth="1"/>
    <col min="8490" max="8490" width="11.75" style="11" bestFit="1" customWidth="1"/>
    <col min="8491" max="8491" width="9" style="11" bestFit="1" customWidth="1"/>
    <col min="8492" max="8492" width="6.625" style="11" bestFit="1" customWidth="1"/>
    <col min="8493" max="8493" width="9" style="11" bestFit="1" customWidth="1"/>
    <col min="8494" max="8494" width="8.75" style="11" bestFit="1" customWidth="1"/>
    <col min="8495" max="8496" width="9" style="11" bestFit="1" customWidth="1"/>
    <col min="8497" max="8497" width="8.875" style="11" bestFit="1" customWidth="1"/>
    <col min="8498" max="8498" width="9" style="11" bestFit="1" customWidth="1"/>
    <col min="8499" max="8499" width="6.25" style="11" bestFit="1" customWidth="1"/>
    <col min="8500" max="8704" width="9" style="11"/>
    <col min="8705" max="8705" width="4.25" style="11" bestFit="1" customWidth="1"/>
    <col min="8706" max="8706" width="4.875" style="11" customWidth="1"/>
    <col min="8707" max="8707" width="3.875" style="11" customWidth="1"/>
    <col min="8708" max="8708" width="11.75" style="11" customWidth="1"/>
    <col min="8709" max="8709" width="9" style="11"/>
    <col min="8710" max="8710" width="9.375" style="11" bestFit="1" customWidth="1"/>
    <col min="8711" max="8711" width="9.75" style="11" bestFit="1" customWidth="1"/>
    <col min="8712" max="8712" width="9.875" style="11" bestFit="1" customWidth="1"/>
    <col min="8713" max="8713" width="10.5" style="11" customWidth="1"/>
    <col min="8714" max="8714" width="8.375" style="11" customWidth="1"/>
    <col min="8715" max="8715" width="10.125" style="11" bestFit="1" customWidth="1"/>
    <col min="8716" max="8716" width="12.5" style="11" customWidth="1"/>
    <col min="8717" max="8717" width="8.875" style="11" customWidth="1"/>
    <col min="8718" max="8719" width="5.5" style="11" bestFit="1" customWidth="1"/>
    <col min="8720" max="8720" width="8.75" style="11" bestFit="1" customWidth="1"/>
    <col min="8721" max="8721" width="10" style="11" customWidth="1"/>
    <col min="8722" max="8725" width="4.5" style="11" bestFit="1" customWidth="1"/>
    <col min="8726" max="8727" width="6.25" style="11" bestFit="1" customWidth="1"/>
    <col min="8728" max="8728" width="5.5" style="11" bestFit="1" customWidth="1"/>
    <col min="8729" max="8730" width="3.75" style="11" bestFit="1" customWidth="1"/>
    <col min="8731" max="8731" width="8.25" style="11" bestFit="1" customWidth="1"/>
    <col min="8732" max="8734" width="7.5" style="11" bestFit="1" customWidth="1"/>
    <col min="8735" max="8735" width="8.125" style="11" bestFit="1" customWidth="1"/>
    <col min="8736" max="8736" width="8" style="11" bestFit="1" customWidth="1"/>
    <col min="8737" max="8737" width="8.25" style="11" bestFit="1" customWidth="1"/>
    <col min="8738" max="8739" width="7.375" style="11" bestFit="1" customWidth="1"/>
    <col min="8740" max="8740" width="8.125" style="11" bestFit="1" customWidth="1"/>
    <col min="8741" max="8741" width="8.875" style="11" bestFit="1" customWidth="1"/>
    <col min="8742" max="8742" width="8.75" style="11" bestFit="1" customWidth="1"/>
    <col min="8743" max="8743" width="9" style="11" bestFit="1" customWidth="1"/>
    <col min="8744" max="8744" width="8.125" style="11" bestFit="1" customWidth="1"/>
    <col min="8745" max="8745" width="6.625" style="11" bestFit="1" customWidth="1"/>
    <col min="8746" max="8746" width="11.75" style="11" bestFit="1" customWidth="1"/>
    <col min="8747" max="8747" width="9" style="11" bestFit="1" customWidth="1"/>
    <col min="8748" max="8748" width="6.625" style="11" bestFit="1" customWidth="1"/>
    <col min="8749" max="8749" width="9" style="11" bestFit="1" customWidth="1"/>
    <col min="8750" max="8750" width="8.75" style="11" bestFit="1" customWidth="1"/>
    <col min="8751" max="8752" width="9" style="11" bestFit="1" customWidth="1"/>
    <col min="8753" max="8753" width="8.875" style="11" bestFit="1" customWidth="1"/>
    <col min="8754" max="8754" width="9" style="11" bestFit="1" customWidth="1"/>
    <col min="8755" max="8755" width="6.25" style="11" bestFit="1" customWidth="1"/>
    <col min="8756" max="8960" width="9" style="11"/>
    <col min="8961" max="8961" width="4.25" style="11" bestFit="1" customWidth="1"/>
    <col min="8962" max="8962" width="4.875" style="11" customWidth="1"/>
    <col min="8963" max="8963" width="3.875" style="11" customWidth="1"/>
    <col min="8964" max="8964" width="11.75" style="11" customWidth="1"/>
    <col min="8965" max="8965" width="9" style="11"/>
    <col min="8966" max="8966" width="9.375" style="11" bestFit="1" customWidth="1"/>
    <col min="8967" max="8967" width="9.75" style="11" bestFit="1" customWidth="1"/>
    <col min="8968" max="8968" width="9.875" style="11" bestFit="1" customWidth="1"/>
    <col min="8969" max="8969" width="10.5" style="11" customWidth="1"/>
    <col min="8970" max="8970" width="8.375" style="11" customWidth="1"/>
    <col min="8971" max="8971" width="10.125" style="11" bestFit="1" customWidth="1"/>
    <col min="8972" max="8972" width="12.5" style="11" customWidth="1"/>
    <col min="8973" max="8973" width="8.875" style="11" customWidth="1"/>
    <col min="8974" max="8975" width="5.5" style="11" bestFit="1" customWidth="1"/>
    <col min="8976" max="8976" width="8.75" style="11" bestFit="1" customWidth="1"/>
    <col min="8977" max="8977" width="10" style="11" customWidth="1"/>
    <col min="8978" max="8981" width="4.5" style="11" bestFit="1" customWidth="1"/>
    <col min="8982" max="8983" width="6.25" style="11" bestFit="1" customWidth="1"/>
    <col min="8984" max="8984" width="5.5" style="11" bestFit="1" customWidth="1"/>
    <col min="8985" max="8986" width="3.75" style="11" bestFit="1" customWidth="1"/>
    <col min="8987" max="8987" width="8.25" style="11" bestFit="1" customWidth="1"/>
    <col min="8988" max="8990" width="7.5" style="11" bestFit="1" customWidth="1"/>
    <col min="8991" max="8991" width="8.125" style="11" bestFit="1" customWidth="1"/>
    <col min="8992" max="8992" width="8" style="11" bestFit="1" customWidth="1"/>
    <col min="8993" max="8993" width="8.25" style="11" bestFit="1" customWidth="1"/>
    <col min="8994" max="8995" width="7.375" style="11" bestFit="1" customWidth="1"/>
    <col min="8996" max="8996" width="8.125" style="11" bestFit="1" customWidth="1"/>
    <col min="8997" max="8997" width="8.875" style="11" bestFit="1" customWidth="1"/>
    <col min="8998" max="8998" width="8.75" style="11" bestFit="1" customWidth="1"/>
    <col min="8999" max="8999" width="9" style="11" bestFit="1" customWidth="1"/>
    <col min="9000" max="9000" width="8.125" style="11" bestFit="1" customWidth="1"/>
    <col min="9001" max="9001" width="6.625" style="11" bestFit="1" customWidth="1"/>
    <col min="9002" max="9002" width="11.75" style="11" bestFit="1" customWidth="1"/>
    <col min="9003" max="9003" width="9" style="11" bestFit="1" customWidth="1"/>
    <col min="9004" max="9004" width="6.625" style="11" bestFit="1" customWidth="1"/>
    <col min="9005" max="9005" width="9" style="11" bestFit="1" customWidth="1"/>
    <col min="9006" max="9006" width="8.75" style="11" bestFit="1" customWidth="1"/>
    <col min="9007" max="9008" width="9" style="11" bestFit="1" customWidth="1"/>
    <col min="9009" max="9009" width="8.875" style="11" bestFit="1" customWidth="1"/>
    <col min="9010" max="9010" width="9" style="11" bestFit="1" customWidth="1"/>
    <col min="9011" max="9011" width="6.25" style="11" bestFit="1" customWidth="1"/>
    <col min="9012" max="9216" width="9" style="11"/>
    <col min="9217" max="9217" width="4.25" style="11" bestFit="1" customWidth="1"/>
    <col min="9218" max="9218" width="4.875" style="11" customWidth="1"/>
    <col min="9219" max="9219" width="3.875" style="11" customWidth="1"/>
    <col min="9220" max="9220" width="11.75" style="11" customWidth="1"/>
    <col min="9221" max="9221" width="9" style="11"/>
    <col min="9222" max="9222" width="9.375" style="11" bestFit="1" customWidth="1"/>
    <col min="9223" max="9223" width="9.75" style="11" bestFit="1" customWidth="1"/>
    <col min="9224" max="9224" width="9.875" style="11" bestFit="1" customWidth="1"/>
    <col min="9225" max="9225" width="10.5" style="11" customWidth="1"/>
    <col min="9226" max="9226" width="8.375" style="11" customWidth="1"/>
    <col min="9227" max="9227" width="10.125" style="11" bestFit="1" customWidth="1"/>
    <col min="9228" max="9228" width="12.5" style="11" customWidth="1"/>
    <col min="9229" max="9229" width="8.875" style="11" customWidth="1"/>
    <col min="9230" max="9231" width="5.5" style="11" bestFit="1" customWidth="1"/>
    <col min="9232" max="9232" width="8.75" style="11" bestFit="1" customWidth="1"/>
    <col min="9233" max="9233" width="10" style="11" customWidth="1"/>
    <col min="9234" max="9237" width="4.5" style="11" bestFit="1" customWidth="1"/>
    <col min="9238" max="9239" width="6.25" style="11" bestFit="1" customWidth="1"/>
    <col min="9240" max="9240" width="5.5" style="11" bestFit="1" customWidth="1"/>
    <col min="9241" max="9242" width="3.75" style="11" bestFit="1" customWidth="1"/>
    <col min="9243" max="9243" width="8.25" style="11" bestFit="1" customWidth="1"/>
    <col min="9244" max="9246" width="7.5" style="11" bestFit="1" customWidth="1"/>
    <col min="9247" max="9247" width="8.125" style="11" bestFit="1" customWidth="1"/>
    <col min="9248" max="9248" width="8" style="11" bestFit="1" customWidth="1"/>
    <col min="9249" max="9249" width="8.25" style="11" bestFit="1" customWidth="1"/>
    <col min="9250" max="9251" width="7.375" style="11" bestFit="1" customWidth="1"/>
    <col min="9252" max="9252" width="8.125" style="11" bestFit="1" customWidth="1"/>
    <col min="9253" max="9253" width="8.875" style="11" bestFit="1" customWidth="1"/>
    <col min="9254" max="9254" width="8.75" style="11" bestFit="1" customWidth="1"/>
    <col min="9255" max="9255" width="9" style="11" bestFit="1" customWidth="1"/>
    <col min="9256" max="9256" width="8.125" style="11" bestFit="1" customWidth="1"/>
    <col min="9257" max="9257" width="6.625" style="11" bestFit="1" customWidth="1"/>
    <col min="9258" max="9258" width="11.75" style="11" bestFit="1" customWidth="1"/>
    <col min="9259" max="9259" width="9" style="11" bestFit="1" customWidth="1"/>
    <col min="9260" max="9260" width="6.625" style="11" bestFit="1" customWidth="1"/>
    <col min="9261" max="9261" width="9" style="11" bestFit="1" customWidth="1"/>
    <col min="9262" max="9262" width="8.75" style="11" bestFit="1" customWidth="1"/>
    <col min="9263" max="9264" width="9" style="11" bestFit="1" customWidth="1"/>
    <col min="9265" max="9265" width="8.875" style="11" bestFit="1" customWidth="1"/>
    <col min="9266" max="9266" width="9" style="11" bestFit="1" customWidth="1"/>
    <col min="9267" max="9267" width="6.25" style="11" bestFit="1" customWidth="1"/>
    <col min="9268" max="9472" width="9" style="11"/>
    <col min="9473" max="9473" width="4.25" style="11" bestFit="1" customWidth="1"/>
    <col min="9474" max="9474" width="4.875" style="11" customWidth="1"/>
    <col min="9475" max="9475" width="3.875" style="11" customWidth="1"/>
    <col min="9476" max="9476" width="11.75" style="11" customWidth="1"/>
    <col min="9477" max="9477" width="9" style="11"/>
    <col min="9478" max="9478" width="9.375" style="11" bestFit="1" customWidth="1"/>
    <col min="9479" max="9479" width="9.75" style="11" bestFit="1" customWidth="1"/>
    <col min="9480" max="9480" width="9.875" style="11" bestFit="1" customWidth="1"/>
    <col min="9481" max="9481" width="10.5" style="11" customWidth="1"/>
    <col min="9482" max="9482" width="8.375" style="11" customWidth="1"/>
    <col min="9483" max="9483" width="10.125" style="11" bestFit="1" customWidth="1"/>
    <col min="9484" max="9484" width="12.5" style="11" customWidth="1"/>
    <col min="9485" max="9485" width="8.875" style="11" customWidth="1"/>
    <col min="9486" max="9487" width="5.5" style="11" bestFit="1" customWidth="1"/>
    <col min="9488" max="9488" width="8.75" style="11" bestFit="1" customWidth="1"/>
    <col min="9489" max="9489" width="10" style="11" customWidth="1"/>
    <col min="9490" max="9493" width="4.5" style="11" bestFit="1" customWidth="1"/>
    <col min="9494" max="9495" width="6.25" style="11" bestFit="1" customWidth="1"/>
    <col min="9496" max="9496" width="5.5" style="11" bestFit="1" customWidth="1"/>
    <col min="9497" max="9498" width="3.75" style="11" bestFit="1" customWidth="1"/>
    <col min="9499" max="9499" width="8.25" style="11" bestFit="1" customWidth="1"/>
    <col min="9500" max="9502" width="7.5" style="11" bestFit="1" customWidth="1"/>
    <col min="9503" max="9503" width="8.125" style="11" bestFit="1" customWidth="1"/>
    <col min="9504" max="9504" width="8" style="11" bestFit="1" customWidth="1"/>
    <col min="9505" max="9505" width="8.25" style="11" bestFit="1" customWidth="1"/>
    <col min="9506" max="9507" width="7.375" style="11" bestFit="1" customWidth="1"/>
    <col min="9508" max="9508" width="8.125" style="11" bestFit="1" customWidth="1"/>
    <col min="9509" max="9509" width="8.875" style="11" bestFit="1" customWidth="1"/>
    <col min="9510" max="9510" width="8.75" style="11" bestFit="1" customWidth="1"/>
    <col min="9511" max="9511" width="9" style="11" bestFit="1" customWidth="1"/>
    <col min="9512" max="9512" width="8.125" style="11" bestFit="1" customWidth="1"/>
    <col min="9513" max="9513" width="6.625" style="11" bestFit="1" customWidth="1"/>
    <col min="9514" max="9514" width="11.75" style="11" bestFit="1" customWidth="1"/>
    <col min="9515" max="9515" width="9" style="11" bestFit="1" customWidth="1"/>
    <col min="9516" max="9516" width="6.625" style="11" bestFit="1" customWidth="1"/>
    <col min="9517" max="9517" width="9" style="11" bestFit="1" customWidth="1"/>
    <col min="9518" max="9518" width="8.75" style="11" bestFit="1" customWidth="1"/>
    <col min="9519" max="9520" width="9" style="11" bestFit="1" customWidth="1"/>
    <col min="9521" max="9521" width="8.875" style="11" bestFit="1" customWidth="1"/>
    <col min="9522" max="9522" width="9" style="11" bestFit="1" customWidth="1"/>
    <col min="9523" max="9523" width="6.25" style="11" bestFit="1" customWidth="1"/>
    <col min="9524" max="9728" width="9" style="11"/>
    <col min="9729" max="9729" width="4.25" style="11" bestFit="1" customWidth="1"/>
    <col min="9730" max="9730" width="4.875" style="11" customWidth="1"/>
    <col min="9731" max="9731" width="3.875" style="11" customWidth="1"/>
    <col min="9732" max="9732" width="11.75" style="11" customWidth="1"/>
    <col min="9733" max="9733" width="9" style="11"/>
    <col min="9734" max="9734" width="9.375" style="11" bestFit="1" customWidth="1"/>
    <col min="9735" max="9735" width="9.75" style="11" bestFit="1" customWidth="1"/>
    <col min="9736" max="9736" width="9.875" style="11" bestFit="1" customWidth="1"/>
    <col min="9737" max="9737" width="10.5" style="11" customWidth="1"/>
    <col min="9738" max="9738" width="8.375" style="11" customWidth="1"/>
    <col min="9739" max="9739" width="10.125" style="11" bestFit="1" customWidth="1"/>
    <col min="9740" max="9740" width="12.5" style="11" customWidth="1"/>
    <col min="9741" max="9741" width="8.875" style="11" customWidth="1"/>
    <col min="9742" max="9743" width="5.5" style="11" bestFit="1" customWidth="1"/>
    <col min="9744" max="9744" width="8.75" style="11" bestFit="1" customWidth="1"/>
    <col min="9745" max="9745" width="10" style="11" customWidth="1"/>
    <col min="9746" max="9749" width="4.5" style="11" bestFit="1" customWidth="1"/>
    <col min="9750" max="9751" width="6.25" style="11" bestFit="1" customWidth="1"/>
    <col min="9752" max="9752" width="5.5" style="11" bestFit="1" customWidth="1"/>
    <col min="9753" max="9754" width="3.75" style="11" bestFit="1" customWidth="1"/>
    <col min="9755" max="9755" width="8.25" style="11" bestFit="1" customWidth="1"/>
    <col min="9756" max="9758" width="7.5" style="11" bestFit="1" customWidth="1"/>
    <col min="9759" max="9759" width="8.125" style="11" bestFit="1" customWidth="1"/>
    <col min="9760" max="9760" width="8" style="11" bestFit="1" customWidth="1"/>
    <col min="9761" max="9761" width="8.25" style="11" bestFit="1" customWidth="1"/>
    <col min="9762" max="9763" width="7.375" style="11" bestFit="1" customWidth="1"/>
    <col min="9764" max="9764" width="8.125" style="11" bestFit="1" customWidth="1"/>
    <col min="9765" max="9765" width="8.875" style="11" bestFit="1" customWidth="1"/>
    <col min="9766" max="9766" width="8.75" style="11" bestFit="1" customWidth="1"/>
    <col min="9767" max="9767" width="9" style="11" bestFit="1" customWidth="1"/>
    <col min="9768" max="9768" width="8.125" style="11" bestFit="1" customWidth="1"/>
    <col min="9769" max="9769" width="6.625" style="11" bestFit="1" customWidth="1"/>
    <col min="9770" max="9770" width="11.75" style="11" bestFit="1" customWidth="1"/>
    <col min="9771" max="9771" width="9" style="11" bestFit="1" customWidth="1"/>
    <col min="9772" max="9772" width="6.625" style="11" bestFit="1" customWidth="1"/>
    <col min="9773" max="9773" width="9" style="11" bestFit="1" customWidth="1"/>
    <col min="9774" max="9774" width="8.75" style="11" bestFit="1" customWidth="1"/>
    <col min="9775" max="9776" width="9" style="11" bestFit="1" customWidth="1"/>
    <col min="9777" max="9777" width="8.875" style="11" bestFit="1" customWidth="1"/>
    <col min="9778" max="9778" width="9" style="11" bestFit="1" customWidth="1"/>
    <col min="9779" max="9779" width="6.25" style="11" bestFit="1" customWidth="1"/>
    <col min="9780" max="9984" width="9" style="11"/>
    <col min="9985" max="9985" width="4.25" style="11" bestFit="1" customWidth="1"/>
    <col min="9986" max="9986" width="4.875" style="11" customWidth="1"/>
    <col min="9987" max="9987" width="3.875" style="11" customWidth="1"/>
    <col min="9988" max="9988" width="11.75" style="11" customWidth="1"/>
    <col min="9989" max="9989" width="9" style="11"/>
    <col min="9990" max="9990" width="9.375" style="11" bestFit="1" customWidth="1"/>
    <col min="9991" max="9991" width="9.75" style="11" bestFit="1" customWidth="1"/>
    <col min="9992" max="9992" width="9.875" style="11" bestFit="1" customWidth="1"/>
    <col min="9993" max="9993" width="10.5" style="11" customWidth="1"/>
    <col min="9994" max="9994" width="8.375" style="11" customWidth="1"/>
    <col min="9995" max="9995" width="10.125" style="11" bestFit="1" customWidth="1"/>
    <col min="9996" max="9996" width="12.5" style="11" customWidth="1"/>
    <col min="9997" max="9997" width="8.875" style="11" customWidth="1"/>
    <col min="9998" max="9999" width="5.5" style="11" bestFit="1" customWidth="1"/>
    <col min="10000" max="10000" width="8.75" style="11" bestFit="1" customWidth="1"/>
    <col min="10001" max="10001" width="10" style="11" customWidth="1"/>
    <col min="10002" max="10005" width="4.5" style="11" bestFit="1" customWidth="1"/>
    <col min="10006" max="10007" width="6.25" style="11" bestFit="1" customWidth="1"/>
    <col min="10008" max="10008" width="5.5" style="11" bestFit="1" customWidth="1"/>
    <col min="10009" max="10010" width="3.75" style="11" bestFit="1" customWidth="1"/>
    <col min="10011" max="10011" width="8.25" style="11" bestFit="1" customWidth="1"/>
    <col min="10012" max="10014" width="7.5" style="11" bestFit="1" customWidth="1"/>
    <col min="10015" max="10015" width="8.125" style="11" bestFit="1" customWidth="1"/>
    <col min="10016" max="10016" width="8" style="11" bestFit="1" customWidth="1"/>
    <col min="10017" max="10017" width="8.25" style="11" bestFit="1" customWidth="1"/>
    <col min="10018" max="10019" width="7.375" style="11" bestFit="1" customWidth="1"/>
    <col min="10020" max="10020" width="8.125" style="11" bestFit="1" customWidth="1"/>
    <col min="10021" max="10021" width="8.875" style="11" bestFit="1" customWidth="1"/>
    <col min="10022" max="10022" width="8.75" style="11" bestFit="1" customWidth="1"/>
    <col min="10023" max="10023" width="9" style="11" bestFit="1" customWidth="1"/>
    <col min="10024" max="10024" width="8.125" style="11" bestFit="1" customWidth="1"/>
    <col min="10025" max="10025" width="6.625" style="11" bestFit="1" customWidth="1"/>
    <col min="10026" max="10026" width="11.75" style="11" bestFit="1" customWidth="1"/>
    <col min="10027" max="10027" width="9" style="11" bestFit="1" customWidth="1"/>
    <col min="10028" max="10028" width="6.625" style="11" bestFit="1" customWidth="1"/>
    <col min="10029" max="10029" width="9" style="11" bestFit="1" customWidth="1"/>
    <col min="10030" max="10030" width="8.75" style="11" bestFit="1" customWidth="1"/>
    <col min="10031" max="10032" width="9" style="11" bestFit="1" customWidth="1"/>
    <col min="10033" max="10033" width="8.875" style="11" bestFit="1" customWidth="1"/>
    <col min="10034" max="10034" width="9" style="11" bestFit="1" customWidth="1"/>
    <col min="10035" max="10035" width="6.25" style="11" bestFit="1" customWidth="1"/>
    <col min="10036" max="10240" width="9" style="11"/>
    <col min="10241" max="10241" width="4.25" style="11" bestFit="1" customWidth="1"/>
    <col min="10242" max="10242" width="4.875" style="11" customWidth="1"/>
    <col min="10243" max="10243" width="3.875" style="11" customWidth="1"/>
    <col min="10244" max="10244" width="11.75" style="11" customWidth="1"/>
    <col min="10245" max="10245" width="9" style="11"/>
    <col min="10246" max="10246" width="9.375" style="11" bestFit="1" customWidth="1"/>
    <col min="10247" max="10247" width="9.75" style="11" bestFit="1" customWidth="1"/>
    <col min="10248" max="10248" width="9.875" style="11" bestFit="1" customWidth="1"/>
    <col min="10249" max="10249" width="10.5" style="11" customWidth="1"/>
    <col min="10250" max="10250" width="8.375" style="11" customWidth="1"/>
    <col min="10251" max="10251" width="10.125" style="11" bestFit="1" customWidth="1"/>
    <col min="10252" max="10252" width="12.5" style="11" customWidth="1"/>
    <col min="10253" max="10253" width="8.875" style="11" customWidth="1"/>
    <col min="10254" max="10255" width="5.5" style="11" bestFit="1" customWidth="1"/>
    <col min="10256" max="10256" width="8.75" style="11" bestFit="1" customWidth="1"/>
    <col min="10257" max="10257" width="10" style="11" customWidth="1"/>
    <col min="10258" max="10261" width="4.5" style="11" bestFit="1" customWidth="1"/>
    <col min="10262" max="10263" width="6.25" style="11" bestFit="1" customWidth="1"/>
    <col min="10264" max="10264" width="5.5" style="11" bestFit="1" customWidth="1"/>
    <col min="10265" max="10266" width="3.75" style="11" bestFit="1" customWidth="1"/>
    <col min="10267" max="10267" width="8.25" style="11" bestFit="1" customWidth="1"/>
    <col min="10268" max="10270" width="7.5" style="11" bestFit="1" customWidth="1"/>
    <col min="10271" max="10271" width="8.125" style="11" bestFit="1" customWidth="1"/>
    <col min="10272" max="10272" width="8" style="11" bestFit="1" customWidth="1"/>
    <col min="10273" max="10273" width="8.25" style="11" bestFit="1" customWidth="1"/>
    <col min="10274" max="10275" width="7.375" style="11" bestFit="1" customWidth="1"/>
    <col min="10276" max="10276" width="8.125" style="11" bestFit="1" customWidth="1"/>
    <col min="10277" max="10277" width="8.875" style="11" bestFit="1" customWidth="1"/>
    <col min="10278" max="10278" width="8.75" style="11" bestFit="1" customWidth="1"/>
    <col min="10279" max="10279" width="9" style="11" bestFit="1" customWidth="1"/>
    <col min="10280" max="10280" width="8.125" style="11" bestFit="1" customWidth="1"/>
    <col min="10281" max="10281" width="6.625" style="11" bestFit="1" customWidth="1"/>
    <col min="10282" max="10282" width="11.75" style="11" bestFit="1" customWidth="1"/>
    <col min="10283" max="10283" width="9" style="11" bestFit="1" customWidth="1"/>
    <col min="10284" max="10284" width="6.625" style="11" bestFit="1" customWidth="1"/>
    <col min="10285" max="10285" width="9" style="11" bestFit="1" customWidth="1"/>
    <col min="10286" max="10286" width="8.75" style="11" bestFit="1" customWidth="1"/>
    <col min="10287" max="10288" width="9" style="11" bestFit="1" customWidth="1"/>
    <col min="10289" max="10289" width="8.875" style="11" bestFit="1" customWidth="1"/>
    <col min="10290" max="10290" width="9" style="11" bestFit="1" customWidth="1"/>
    <col min="10291" max="10291" width="6.25" style="11" bestFit="1" customWidth="1"/>
    <col min="10292" max="10496" width="9" style="11"/>
    <col min="10497" max="10497" width="4.25" style="11" bestFit="1" customWidth="1"/>
    <col min="10498" max="10498" width="4.875" style="11" customWidth="1"/>
    <col min="10499" max="10499" width="3.875" style="11" customWidth="1"/>
    <col min="10500" max="10500" width="11.75" style="11" customWidth="1"/>
    <col min="10501" max="10501" width="9" style="11"/>
    <col min="10502" max="10502" width="9.375" style="11" bestFit="1" customWidth="1"/>
    <col min="10503" max="10503" width="9.75" style="11" bestFit="1" customWidth="1"/>
    <col min="10504" max="10504" width="9.875" style="11" bestFit="1" customWidth="1"/>
    <col min="10505" max="10505" width="10.5" style="11" customWidth="1"/>
    <col min="10506" max="10506" width="8.375" style="11" customWidth="1"/>
    <col min="10507" max="10507" width="10.125" style="11" bestFit="1" customWidth="1"/>
    <col min="10508" max="10508" width="12.5" style="11" customWidth="1"/>
    <col min="10509" max="10509" width="8.875" style="11" customWidth="1"/>
    <col min="10510" max="10511" width="5.5" style="11" bestFit="1" customWidth="1"/>
    <col min="10512" max="10512" width="8.75" style="11" bestFit="1" customWidth="1"/>
    <col min="10513" max="10513" width="10" style="11" customWidth="1"/>
    <col min="10514" max="10517" width="4.5" style="11" bestFit="1" customWidth="1"/>
    <col min="10518" max="10519" width="6.25" style="11" bestFit="1" customWidth="1"/>
    <col min="10520" max="10520" width="5.5" style="11" bestFit="1" customWidth="1"/>
    <col min="10521" max="10522" width="3.75" style="11" bestFit="1" customWidth="1"/>
    <col min="10523" max="10523" width="8.25" style="11" bestFit="1" customWidth="1"/>
    <col min="10524" max="10526" width="7.5" style="11" bestFit="1" customWidth="1"/>
    <col min="10527" max="10527" width="8.125" style="11" bestFit="1" customWidth="1"/>
    <col min="10528" max="10528" width="8" style="11" bestFit="1" customWidth="1"/>
    <col min="10529" max="10529" width="8.25" style="11" bestFit="1" customWidth="1"/>
    <col min="10530" max="10531" width="7.375" style="11" bestFit="1" customWidth="1"/>
    <col min="10532" max="10532" width="8.125" style="11" bestFit="1" customWidth="1"/>
    <col min="10533" max="10533" width="8.875" style="11" bestFit="1" customWidth="1"/>
    <col min="10534" max="10534" width="8.75" style="11" bestFit="1" customWidth="1"/>
    <col min="10535" max="10535" width="9" style="11" bestFit="1" customWidth="1"/>
    <col min="10536" max="10536" width="8.125" style="11" bestFit="1" customWidth="1"/>
    <col min="10537" max="10537" width="6.625" style="11" bestFit="1" customWidth="1"/>
    <col min="10538" max="10538" width="11.75" style="11" bestFit="1" customWidth="1"/>
    <col min="10539" max="10539" width="9" style="11" bestFit="1" customWidth="1"/>
    <col min="10540" max="10540" width="6.625" style="11" bestFit="1" customWidth="1"/>
    <col min="10541" max="10541" width="9" style="11" bestFit="1" customWidth="1"/>
    <col min="10542" max="10542" width="8.75" style="11" bestFit="1" customWidth="1"/>
    <col min="10543" max="10544" width="9" style="11" bestFit="1" customWidth="1"/>
    <col min="10545" max="10545" width="8.875" style="11" bestFit="1" customWidth="1"/>
    <col min="10546" max="10546" width="9" style="11" bestFit="1" customWidth="1"/>
    <col min="10547" max="10547" width="6.25" style="11" bestFit="1" customWidth="1"/>
    <col min="10548" max="10752" width="9" style="11"/>
    <col min="10753" max="10753" width="4.25" style="11" bestFit="1" customWidth="1"/>
    <col min="10754" max="10754" width="4.875" style="11" customWidth="1"/>
    <col min="10755" max="10755" width="3.875" style="11" customWidth="1"/>
    <col min="10756" max="10756" width="11.75" style="11" customWidth="1"/>
    <col min="10757" max="10757" width="9" style="11"/>
    <col min="10758" max="10758" width="9.375" style="11" bestFit="1" customWidth="1"/>
    <col min="10759" max="10759" width="9.75" style="11" bestFit="1" customWidth="1"/>
    <col min="10760" max="10760" width="9.875" style="11" bestFit="1" customWidth="1"/>
    <col min="10761" max="10761" width="10.5" style="11" customWidth="1"/>
    <col min="10762" max="10762" width="8.375" style="11" customWidth="1"/>
    <col min="10763" max="10763" width="10.125" style="11" bestFit="1" customWidth="1"/>
    <col min="10764" max="10764" width="12.5" style="11" customWidth="1"/>
    <col min="10765" max="10765" width="8.875" style="11" customWidth="1"/>
    <col min="10766" max="10767" width="5.5" style="11" bestFit="1" customWidth="1"/>
    <col min="10768" max="10768" width="8.75" style="11" bestFit="1" customWidth="1"/>
    <col min="10769" max="10769" width="10" style="11" customWidth="1"/>
    <col min="10770" max="10773" width="4.5" style="11" bestFit="1" customWidth="1"/>
    <col min="10774" max="10775" width="6.25" style="11" bestFit="1" customWidth="1"/>
    <col min="10776" max="10776" width="5.5" style="11" bestFit="1" customWidth="1"/>
    <col min="10777" max="10778" width="3.75" style="11" bestFit="1" customWidth="1"/>
    <col min="10779" max="10779" width="8.25" style="11" bestFit="1" customWidth="1"/>
    <col min="10780" max="10782" width="7.5" style="11" bestFit="1" customWidth="1"/>
    <col min="10783" max="10783" width="8.125" style="11" bestFit="1" customWidth="1"/>
    <col min="10784" max="10784" width="8" style="11" bestFit="1" customWidth="1"/>
    <col min="10785" max="10785" width="8.25" style="11" bestFit="1" customWidth="1"/>
    <col min="10786" max="10787" width="7.375" style="11" bestFit="1" customWidth="1"/>
    <col min="10788" max="10788" width="8.125" style="11" bestFit="1" customWidth="1"/>
    <col min="10789" max="10789" width="8.875" style="11" bestFit="1" customWidth="1"/>
    <col min="10790" max="10790" width="8.75" style="11" bestFit="1" customWidth="1"/>
    <col min="10791" max="10791" width="9" style="11" bestFit="1" customWidth="1"/>
    <col min="10792" max="10792" width="8.125" style="11" bestFit="1" customWidth="1"/>
    <col min="10793" max="10793" width="6.625" style="11" bestFit="1" customWidth="1"/>
    <col min="10794" max="10794" width="11.75" style="11" bestFit="1" customWidth="1"/>
    <col min="10795" max="10795" width="9" style="11" bestFit="1" customWidth="1"/>
    <col min="10796" max="10796" width="6.625" style="11" bestFit="1" customWidth="1"/>
    <col min="10797" max="10797" width="9" style="11" bestFit="1" customWidth="1"/>
    <col min="10798" max="10798" width="8.75" style="11" bestFit="1" customWidth="1"/>
    <col min="10799" max="10800" width="9" style="11" bestFit="1" customWidth="1"/>
    <col min="10801" max="10801" width="8.875" style="11" bestFit="1" customWidth="1"/>
    <col min="10802" max="10802" width="9" style="11" bestFit="1" customWidth="1"/>
    <col min="10803" max="10803" width="6.25" style="11" bestFit="1" customWidth="1"/>
    <col min="10804" max="11008" width="9" style="11"/>
    <col min="11009" max="11009" width="4.25" style="11" bestFit="1" customWidth="1"/>
    <col min="11010" max="11010" width="4.875" style="11" customWidth="1"/>
    <col min="11011" max="11011" width="3.875" style="11" customWidth="1"/>
    <col min="11012" max="11012" width="11.75" style="11" customWidth="1"/>
    <col min="11013" max="11013" width="9" style="11"/>
    <col min="11014" max="11014" width="9.375" style="11" bestFit="1" customWidth="1"/>
    <col min="11015" max="11015" width="9.75" style="11" bestFit="1" customWidth="1"/>
    <col min="11016" max="11016" width="9.875" style="11" bestFit="1" customWidth="1"/>
    <col min="11017" max="11017" width="10.5" style="11" customWidth="1"/>
    <col min="11018" max="11018" width="8.375" style="11" customWidth="1"/>
    <col min="11019" max="11019" width="10.125" style="11" bestFit="1" customWidth="1"/>
    <col min="11020" max="11020" width="12.5" style="11" customWidth="1"/>
    <col min="11021" max="11021" width="8.875" style="11" customWidth="1"/>
    <col min="11022" max="11023" width="5.5" style="11" bestFit="1" customWidth="1"/>
    <col min="11024" max="11024" width="8.75" style="11" bestFit="1" customWidth="1"/>
    <col min="11025" max="11025" width="10" style="11" customWidth="1"/>
    <col min="11026" max="11029" width="4.5" style="11" bestFit="1" customWidth="1"/>
    <col min="11030" max="11031" width="6.25" style="11" bestFit="1" customWidth="1"/>
    <col min="11032" max="11032" width="5.5" style="11" bestFit="1" customWidth="1"/>
    <col min="11033" max="11034" width="3.75" style="11" bestFit="1" customWidth="1"/>
    <col min="11035" max="11035" width="8.25" style="11" bestFit="1" customWidth="1"/>
    <col min="11036" max="11038" width="7.5" style="11" bestFit="1" customWidth="1"/>
    <col min="11039" max="11039" width="8.125" style="11" bestFit="1" customWidth="1"/>
    <col min="11040" max="11040" width="8" style="11" bestFit="1" customWidth="1"/>
    <col min="11041" max="11041" width="8.25" style="11" bestFit="1" customWidth="1"/>
    <col min="11042" max="11043" width="7.375" style="11" bestFit="1" customWidth="1"/>
    <col min="11044" max="11044" width="8.125" style="11" bestFit="1" customWidth="1"/>
    <col min="11045" max="11045" width="8.875" style="11" bestFit="1" customWidth="1"/>
    <col min="11046" max="11046" width="8.75" style="11" bestFit="1" customWidth="1"/>
    <col min="11047" max="11047" width="9" style="11" bestFit="1" customWidth="1"/>
    <col min="11048" max="11048" width="8.125" style="11" bestFit="1" customWidth="1"/>
    <col min="11049" max="11049" width="6.625" style="11" bestFit="1" customWidth="1"/>
    <col min="11050" max="11050" width="11.75" style="11" bestFit="1" customWidth="1"/>
    <col min="11051" max="11051" width="9" style="11" bestFit="1" customWidth="1"/>
    <col min="11052" max="11052" width="6.625" style="11" bestFit="1" customWidth="1"/>
    <col min="11053" max="11053" width="9" style="11" bestFit="1" customWidth="1"/>
    <col min="11054" max="11054" width="8.75" style="11" bestFit="1" customWidth="1"/>
    <col min="11055" max="11056" width="9" style="11" bestFit="1" customWidth="1"/>
    <col min="11057" max="11057" width="8.875" style="11" bestFit="1" customWidth="1"/>
    <col min="11058" max="11058" width="9" style="11" bestFit="1" customWidth="1"/>
    <col min="11059" max="11059" width="6.25" style="11" bestFit="1" customWidth="1"/>
    <col min="11060" max="11264" width="9" style="11"/>
    <col min="11265" max="11265" width="4.25" style="11" bestFit="1" customWidth="1"/>
    <col min="11266" max="11266" width="4.875" style="11" customWidth="1"/>
    <col min="11267" max="11267" width="3.875" style="11" customWidth="1"/>
    <col min="11268" max="11268" width="11.75" style="11" customWidth="1"/>
    <col min="11269" max="11269" width="9" style="11"/>
    <col min="11270" max="11270" width="9.375" style="11" bestFit="1" customWidth="1"/>
    <col min="11271" max="11271" width="9.75" style="11" bestFit="1" customWidth="1"/>
    <col min="11272" max="11272" width="9.875" style="11" bestFit="1" customWidth="1"/>
    <col min="11273" max="11273" width="10.5" style="11" customWidth="1"/>
    <col min="11274" max="11274" width="8.375" style="11" customWidth="1"/>
    <col min="11275" max="11275" width="10.125" style="11" bestFit="1" customWidth="1"/>
    <col min="11276" max="11276" width="12.5" style="11" customWidth="1"/>
    <col min="11277" max="11277" width="8.875" style="11" customWidth="1"/>
    <col min="11278" max="11279" width="5.5" style="11" bestFit="1" customWidth="1"/>
    <col min="11280" max="11280" width="8.75" style="11" bestFit="1" customWidth="1"/>
    <col min="11281" max="11281" width="10" style="11" customWidth="1"/>
    <col min="11282" max="11285" width="4.5" style="11" bestFit="1" customWidth="1"/>
    <col min="11286" max="11287" width="6.25" style="11" bestFit="1" customWidth="1"/>
    <col min="11288" max="11288" width="5.5" style="11" bestFit="1" customWidth="1"/>
    <col min="11289" max="11290" width="3.75" style="11" bestFit="1" customWidth="1"/>
    <col min="11291" max="11291" width="8.25" style="11" bestFit="1" customWidth="1"/>
    <col min="11292" max="11294" width="7.5" style="11" bestFit="1" customWidth="1"/>
    <col min="11295" max="11295" width="8.125" style="11" bestFit="1" customWidth="1"/>
    <col min="11296" max="11296" width="8" style="11" bestFit="1" customWidth="1"/>
    <col min="11297" max="11297" width="8.25" style="11" bestFit="1" customWidth="1"/>
    <col min="11298" max="11299" width="7.375" style="11" bestFit="1" customWidth="1"/>
    <col min="11300" max="11300" width="8.125" style="11" bestFit="1" customWidth="1"/>
    <col min="11301" max="11301" width="8.875" style="11" bestFit="1" customWidth="1"/>
    <col min="11302" max="11302" width="8.75" style="11" bestFit="1" customWidth="1"/>
    <col min="11303" max="11303" width="9" style="11" bestFit="1" customWidth="1"/>
    <col min="11304" max="11304" width="8.125" style="11" bestFit="1" customWidth="1"/>
    <col min="11305" max="11305" width="6.625" style="11" bestFit="1" customWidth="1"/>
    <col min="11306" max="11306" width="11.75" style="11" bestFit="1" customWidth="1"/>
    <col min="11307" max="11307" width="9" style="11" bestFit="1" customWidth="1"/>
    <col min="11308" max="11308" width="6.625" style="11" bestFit="1" customWidth="1"/>
    <col min="11309" max="11309" width="9" style="11" bestFit="1" customWidth="1"/>
    <col min="11310" max="11310" width="8.75" style="11" bestFit="1" customWidth="1"/>
    <col min="11311" max="11312" width="9" style="11" bestFit="1" customWidth="1"/>
    <col min="11313" max="11313" width="8.875" style="11" bestFit="1" customWidth="1"/>
    <col min="11314" max="11314" width="9" style="11" bestFit="1" customWidth="1"/>
    <col min="11315" max="11315" width="6.25" style="11" bestFit="1" customWidth="1"/>
    <col min="11316" max="11520" width="9" style="11"/>
    <col min="11521" max="11521" width="4.25" style="11" bestFit="1" customWidth="1"/>
    <col min="11522" max="11522" width="4.875" style="11" customWidth="1"/>
    <col min="11523" max="11523" width="3.875" style="11" customWidth="1"/>
    <col min="11524" max="11524" width="11.75" style="11" customWidth="1"/>
    <col min="11525" max="11525" width="9" style="11"/>
    <col min="11526" max="11526" width="9.375" style="11" bestFit="1" customWidth="1"/>
    <col min="11527" max="11527" width="9.75" style="11" bestFit="1" customWidth="1"/>
    <col min="11528" max="11528" width="9.875" style="11" bestFit="1" customWidth="1"/>
    <col min="11529" max="11529" width="10.5" style="11" customWidth="1"/>
    <col min="11530" max="11530" width="8.375" style="11" customWidth="1"/>
    <col min="11531" max="11531" width="10.125" style="11" bestFit="1" customWidth="1"/>
    <col min="11532" max="11532" width="12.5" style="11" customWidth="1"/>
    <col min="11533" max="11533" width="8.875" style="11" customWidth="1"/>
    <col min="11534" max="11535" width="5.5" style="11" bestFit="1" customWidth="1"/>
    <col min="11536" max="11536" width="8.75" style="11" bestFit="1" customWidth="1"/>
    <col min="11537" max="11537" width="10" style="11" customWidth="1"/>
    <col min="11538" max="11541" width="4.5" style="11" bestFit="1" customWidth="1"/>
    <col min="11542" max="11543" width="6.25" style="11" bestFit="1" customWidth="1"/>
    <col min="11544" max="11544" width="5.5" style="11" bestFit="1" customWidth="1"/>
    <col min="11545" max="11546" width="3.75" style="11" bestFit="1" customWidth="1"/>
    <col min="11547" max="11547" width="8.25" style="11" bestFit="1" customWidth="1"/>
    <col min="11548" max="11550" width="7.5" style="11" bestFit="1" customWidth="1"/>
    <col min="11551" max="11551" width="8.125" style="11" bestFit="1" customWidth="1"/>
    <col min="11552" max="11552" width="8" style="11" bestFit="1" customWidth="1"/>
    <col min="11553" max="11553" width="8.25" style="11" bestFit="1" customWidth="1"/>
    <col min="11554" max="11555" width="7.375" style="11" bestFit="1" customWidth="1"/>
    <col min="11556" max="11556" width="8.125" style="11" bestFit="1" customWidth="1"/>
    <col min="11557" max="11557" width="8.875" style="11" bestFit="1" customWidth="1"/>
    <col min="11558" max="11558" width="8.75" style="11" bestFit="1" customWidth="1"/>
    <col min="11559" max="11559" width="9" style="11" bestFit="1" customWidth="1"/>
    <col min="11560" max="11560" width="8.125" style="11" bestFit="1" customWidth="1"/>
    <col min="11561" max="11561" width="6.625" style="11" bestFit="1" customWidth="1"/>
    <col min="11562" max="11562" width="11.75" style="11" bestFit="1" customWidth="1"/>
    <col min="11563" max="11563" width="9" style="11" bestFit="1" customWidth="1"/>
    <col min="11564" max="11564" width="6.625" style="11" bestFit="1" customWidth="1"/>
    <col min="11565" max="11565" width="9" style="11" bestFit="1" customWidth="1"/>
    <col min="11566" max="11566" width="8.75" style="11" bestFit="1" customWidth="1"/>
    <col min="11567" max="11568" width="9" style="11" bestFit="1" customWidth="1"/>
    <col min="11569" max="11569" width="8.875" style="11" bestFit="1" customWidth="1"/>
    <col min="11570" max="11570" width="9" style="11" bestFit="1" customWidth="1"/>
    <col min="11571" max="11571" width="6.25" style="11" bestFit="1" customWidth="1"/>
    <col min="11572" max="11776" width="9" style="11"/>
    <col min="11777" max="11777" width="4.25" style="11" bestFit="1" customWidth="1"/>
    <col min="11778" max="11778" width="4.875" style="11" customWidth="1"/>
    <col min="11779" max="11779" width="3.875" style="11" customWidth="1"/>
    <col min="11780" max="11780" width="11.75" style="11" customWidth="1"/>
    <col min="11781" max="11781" width="9" style="11"/>
    <col min="11782" max="11782" width="9.375" style="11" bestFit="1" customWidth="1"/>
    <col min="11783" max="11783" width="9.75" style="11" bestFit="1" customWidth="1"/>
    <col min="11784" max="11784" width="9.875" style="11" bestFit="1" customWidth="1"/>
    <col min="11785" max="11785" width="10.5" style="11" customWidth="1"/>
    <col min="11786" max="11786" width="8.375" style="11" customWidth="1"/>
    <col min="11787" max="11787" width="10.125" style="11" bestFit="1" customWidth="1"/>
    <col min="11788" max="11788" width="12.5" style="11" customWidth="1"/>
    <col min="11789" max="11789" width="8.875" style="11" customWidth="1"/>
    <col min="11790" max="11791" width="5.5" style="11" bestFit="1" customWidth="1"/>
    <col min="11792" max="11792" width="8.75" style="11" bestFit="1" customWidth="1"/>
    <col min="11793" max="11793" width="10" style="11" customWidth="1"/>
    <col min="11794" max="11797" width="4.5" style="11" bestFit="1" customWidth="1"/>
    <col min="11798" max="11799" width="6.25" style="11" bestFit="1" customWidth="1"/>
    <col min="11800" max="11800" width="5.5" style="11" bestFit="1" customWidth="1"/>
    <col min="11801" max="11802" width="3.75" style="11" bestFit="1" customWidth="1"/>
    <col min="11803" max="11803" width="8.25" style="11" bestFit="1" customWidth="1"/>
    <col min="11804" max="11806" width="7.5" style="11" bestFit="1" customWidth="1"/>
    <col min="11807" max="11807" width="8.125" style="11" bestFit="1" customWidth="1"/>
    <col min="11808" max="11808" width="8" style="11" bestFit="1" customWidth="1"/>
    <col min="11809" max="11809" width="8.25" style="11" bestFit="1" customWidth="1"/>
    <col min="11810" max="11811" width="7.375" style="11" bestFit="1" customWidth="1"/>
    <col min="11812" max="11812" width="8.125" style="11" bestFit="1" customWidth="1"/>
    <col min="11813" max="11813" width="8.875" style="11" bestFit="1" customWidth="1"/>
    <col min="11814" max="11814" width="8.75" style="11" bestFit="1" customWidth="1"/>
    <col min="11815" max="11815" width="9" style="11" bestFit="1" customWidth="1"/>
    <col min="11816" max="11816" width="8.125" style="11" bestFit="1" customWidth="1"/>
    <col min="11817" max="11817" width="6.625" style="11" bestFit="1" customWidth="1"/>
    <col min="11818" max="11818" width="11.75" style="11" bestFit="1" customWidth="1"/>
    <col min="11819" max="11819" width="9" style="11" bestFit="1" customWidth="1"/>
    <col min="11820" max="11820" width="6.625" style="11" bestFit="1" customWidth="1"/>
    <col min="11821" max="11821" width="9" style="11" bestFit="1" customWidth="1"/>
    <col min="11822" max="11822" width="8.75" style="11" bestFit="1" customWidth="1"/>
    <col min="11823" max="11824" width="9" style="11" bestFit="1" customWidth="1"/>
    <col min="11825" max="11825" width="8.875" style="11" bestFit="1" customWidth="1"/>
    <col min="11826" max="11826" width="9" style="11" bestFit="1" customWidth="1"/>
    <col min="11827" max="11827" width="6.25" style="11" bestFit="1" customWidth="1"/>
    <col min="11828" max="12032" width="9" style="11"/>
    <col min="12033" max="12033" width="4.25" style="11" bestFit="1" customWidth="1"/>
    <col min="12034" max="12034" width="4.875" style="11" customWidth="1"/>
    <col min="12035" max="12035" width="3.875" style="11" customWidth="1"/>
    <col min="12036" max="12036" width="11.75" style="11" customWidth="1"/>
    <col min="12037" max="12037" width="9" style="11"/>
    <col min="12038" max="12038" width="9.375" style="11" bestFit="1" customWidth="1"/>
    <col min="12039" max="12039" width="9.75" style="11" bestFit="1" customWidth="1"/>
    <col min="12040" max="12040" width="9.875" style="11" bestFit="1" customWidth="1"/>
    <col min="12041" max="12041" width="10.5" style="11" customWidth="1"/>
    <col min="12042" max="12042" width="8.375" style="11" customWidth="1"/>
    <col min="12043" max="12043" width="10.125" style="11" bestFit="1" customWidth="1"/>
    <col min="12044" max="12044" width="12.5" style="11" customWidth="1"/>
    <col min="12045" max="12045" width="8.875" style="11" customWidth="1"/>
    <col min="12046" max="12047" width="5.5" style="11" bestFit="1" customWidth="1"/>
    <col min="12048" max="12048" width="8.75" style="11" bestFit="1" customWidth="1"/>
    <col min="12049" max="12049" width="10" style="11" customWidth="1"/>
    <col min="12050" max="12053" width="4.5" style="11" bestFit="1" customWidth="1"/>
    <col min="12054" max="12055" width="6.25" style="11" bestFit="1" customWidth="1"/>
    <col min="12056" max="12056" width="5.5" style="11" bestFit="1" customWidth="1"/>
    <col min="12057" max="12058" width="3.75" style="11" bestFit="1" customWidth="1"/>
    <col min="12059" max="12059" width="8.25" style="11" bestFit="1" customWidth="1"/>
    <col min="12060" max="12062" width="7.5" style="11" bestFit="1" customWidth="1"/>
    <col min="12063" max="12063" width="8.125" style="11" bestFit="1" customWidth="1"/>
    <col min="12064" max="12064" width="8" style="11" bestFit="1" customWidth="1"/>
    <col min="12065" max="12065" width="8.25" style="11" bestFit="1" customWidth="1"/>
    <col min="12066" max="12067" width="7.375" style="11" bestFit="1" customWidth="1"/>
    <col min="12068" max="12068" width="8.125" style="11" bestFit="1" customWidth="1"/>
    <col min="12069" max="12069" width="8.875" style="11" bestFit="1" customWidth="1"/>
    <col min="12070" max="12070" width="8.75" style="11" bestFit="1" customWidth="1"/>
    <col min="12071" max="12071" width="9" style="11" bestFit="1" customWidth="1"/>
    <col min="12072" max="12072" width="8.125" style="11" bestFit="1" customWidth="1"/>
    <col min="12073" max="12073" width="6.625" style="11" bestFit="1" customWidth="1"/>
    <col min="12074" max="12074" width="11.75" style="11" bestFit="1" customWidth="1"/>
    <col min="12075" max="12075" width="9" style="11" bestFit="1" customWidth="1"/>
    <col min="12076" max="12076" width="6.625" style="11" bestFit="1" customWidth="1"/>
    <col min="12077" max="12077" width="9" style="11" bestFit="1" customWidth="1"/>
    <col min="12078" max="12078" width="8.75" style="11" bestFit="1" customWidth="1"/>
    <col min="12079" max="12080" width="9" style="11" bestFit="1" customWidth="1"/>
    <col min="12081" max="12081" width="8.875" style="11" bestFit="1" customWidth="1"/>
    <col min="12082" max="12082" width="9" style="11" bestFit="1" customWidth="1"/>
    <col min="12083" max="12083" width="6.25" style="11" bestFit="1" customWidth="1"/>
    <col min="12084" max="12288" width="9" style="11"/>
    <col min="12289" max="12289" width="4.25" style="11" bestFit="1" customWidth="1"/>
    <col min="12290" max="12290" width="4.875" style="11" customWidth="1"/>
    <col min="12291" max="12291" width="3.875" style="11" customWidth="1"/>
    <col min="12292" max="12292" width="11.75" style="11" customWidth="1"/>
    <col min="12293" max="12293" width="9" style="11"/>
    <col min="12294" max="12294" width="9.375" style="11" bestFit="1" customWidth="1"/>
    <col min="12295" max="12295" width="9.75" style="11" bestFit="1" customWidth="1"/>
    <col min="12296" max="12296" width="9.875" style="11" bestFit="1" customWidth="1"/>
    <col min="12297" max="12297" width="10.5" style="11" customWidth="1"/>
    <col min="12298" max="12298" width="8.375" style="11" customWidth="1"/>
    <col min="12299" max="12299" width="10.125" style="11" bestFit="1" customWidth="1"/>
    <col min="12300" max="12300" width="12.5" style="11" customWidth="1"/>
    <col min="12301" max="12301" width="8.875" style="11" customWidth="1"/>
    <col min="12302" max="12303" width="5.5" style="11" bestFit="1" customWidth="1"/>
    <col min="12304" max="12304" width="8.75" style="11" bestFit="1" customWidth="1"/>
    <col min="12305" max="12305" width="10" style="11" customWidth="1"/>
    <col min="12306" max="12309" width="4.5" style="11" bestFit="1" customWidth="1"/>
    <col min="12310" max="12311" width="6.25" style="11" bestFit="1" customWidth="1"/>
    <col min="12312" max="12312" width="5.5" style="11" bestFit="1" customWidth="1"/>
    <col min="12313" max="12314" width="3.75" style="11" bestFit="1" customWidth="1"/>
    <col min="12315" max="12315" width="8.25" style="11" bestFit="1" customWidth="1"/>
    <col min="12316" max="12318" width="7.5" style="11" bestFit="1" customWidth="1"/>
    <col min="12319" max="12319" width="8.125" style="11" bestFit="1" customWidth="1"/>
    <col min="12320" max="12320" width="8" style="11" bestFit="1" customWidth="1"/>
    <col min="12321" max="12321" width="8.25" style="11" bestFit="1" customWidth="1"/>
    <col min="12322" max="12323" width="7.375" style="11" bestFit="1" customWidth="1"/>
    <col min="12324" max="12324" width="8.125" style="11" bestFit="1" customWidth="1"/>
    <col min="12325" max="12325" width="8.875" style="11" bestFit="1" customWidth="1"/>
    <col min="12326" max="12326" width="8.75" style="11" bestFit="1" customWidth="1"/>
    <col min="12327" max="12327" width="9" style="11" bestFit="1" customWidth="1"/>
    <col min="12328" max="12328" width="8.125" style="11" bestFit="1" customWidth="1"/>
    <col min="12329" max="12329" width="6.625" style="11" bestFit="1" customWidth="1"/>
    <col min="12330" max="12330" width="11.75" style="11" bestFit="1" customWidth="1"/>
    <col min="12331" max="12331" width="9" style="11" bestFit="1" customWidth="1"/>
    <col min="12332" max="12332" width="6.625" style="11" bestFit="1" customWidth="1"/>
    <col min="12333" max="12333" width="9" style="11" bestFit="1" customWidth="1"/>
    <col min="12334" max="12334" width="8.75" style="11" bestFit="1" customWidth="1"/>
    <col min="12335" max="12336" width="9" style="11" bestFit="1" customWidth="1"/>
    <col min="12337" max="12337" width="8.875" style="11" bestFit="1" customWidth="1"/>
    <col min="12338" max="12338" width="9" style="11" bestFit="1" customWidth="1"/>
    <col min="12339" max="12339" width="6.25" style="11" bestFit="1" customWidth="1"/>
    <col min="12340" max="12544" width="9" style="11"/>
    <col min="12545" max="12545" width="4.25" style="11" bestFit="1" customWidth="1"/>
    <col min="12546" max="12546" width="4.875" style="11" customWidth="1"/>
    <col min="12547" max="12547" width="3.875" style="11" customWidth="1"/>
    <col min="12548" max="12548" width="11.75" style="11" customWidth="1"/>
    <col min="12549" max="12549" width="9" style="11"/>
    <col min="12550" max="12550" width="9.375" style="11" bestFit="1" customWidth="1"/>
    <col min="12551" max="12551" width="9.75" style="11" bestFit="1" customWidth="1"/>
    <col min="12552" max="12552" width="9.875" style="11" bestFit="1" customWidth="1"/>
    <col min="12553" max="12553" width="10.5" style="11" customWidth="1"/>
    <col min="12554" max="12554" width="8.375" style="11" customWidth="1"/>
    <col min="12555" max="12555" width="10.125" style="11" bestFit="1" customWidth="1"/>
    <col min="12556" max="12556" width="12.5" style="11" customWidth="1"/>
    <col min="12557" max="12557" width="8.875" style="11" customWidth="1"/>
    <col min="12558" max="12559" width="5.5" style="11" bestFit="1" customWidth="1"/>
    <col min="12560" max="12560" width="8.75" style="11" bestFit="1" customWidth="1"/>
    <col min="12561" max="12561" width="10" style="11" customWidth="1"/>
    <col min="12562" max="12565" width="4.5" style="11" bestFit="1" customWidth="1"/>
    <col min="12566" max="12567" width="6.25" style="11" bestFit="1" customWidth="1"/>
    <col min="12568" max="12568" width="5.5" style="11" bestFit="1" customWidth="1"/>
    <col min="12569" max="12570" width="3.75" style="11" bestFit="1" customWidth="1"/>
    <col min="12571" max="12571" width="8.25" style="11" bestFit="1" customWidth="1"/>
    <col min="12572" max="12574" width="7.5" style="11" bestFit="1" customWidth="1"/>
    <col min="12575" max="12575" width="8.125" style="11" bestFit="1" customWidth="1"/>
    <col min="12576" max="12576" width="8" style="11" bestFit="1" customWidth="1"/>
    <col min="12577" max="12577" width="8.25" style="11" bestFit="1" customWidth="1"/>
    <col min="12578" max="12579" width="7.375" style="11" bestFit="1" customWidth="1"/>
    <col min="12580" max="12580" width="8.125" style="11" bestFit="1" customWidth="1"/>
    <col min="12581" max="12581" width="8.875" style="11" bestFit="1" customWidth="1"/>
    <col min="12582" max="12582" width="8.75" style="11" bestFit="1" customWidth="1"/>
    <col min="12583" max="12583" width="9" style="11" bestFit="1" customWidth="1"/>
    <col min="12584" max="12584" width="8.125" style="11" bestFit="1" customWidth="1"/>
    <col min="12585" max="12585" width="6.625" style="11" bestFit="1" customWidth="1"/>
    <col min="12586" max="12586" width="11.75" style="11" bestFit="1" customWidth="1"/>
    <col min="12587" max="12587" width="9" style="11" bestFit="1" customWidth="1"/>
    <col min="12588" max="12588" width="6.625" style="11" bestFit="1" customWidth="1"/>
    <col min="12589" max="12589" width="9" style="11" bestFit="1" customWidth="1"/>
    <col min="12590" max="12590" width="8.75" style="11" bestFit="1" customWidth="1"/>
    <col min="12591" max="12592" width="9" style="11" bestFit="1" customWidth="1"/>
    <col min="12593" max="12593" width="8.875" style="11" bestFit="1" customWidth="1"/>
    <col min="12594" max="12594" width="9" style="11" bestFit="1" customWidth="1"/>
    <col min="12595" max="12595" width="6.25" style="11" bestFit="1" customWidth="1"/>
    <col min="12596" max="12800" width="9" style="11"/>
    <col min="12801" max="12801" width="4.25" style="11" bestFit="1" customWidth="1"/>
    <col min="12802" max="12802" width="4.875" style="11" customWidth="1"/>
    <col min="12803" max="12803" width="3.875" style="11" customWidth="1"/>
    <col min="12804" max="12804" width="11.75" style="11" customWidth="1"/>
    <col min="12805" max="12805" width="9" style="11"/>
    <col min="12806" max="12806" width="9.375" style="11" bestFit="1" customWidth="1"/>
    <col min="12807" max="12807" width="9.75" style="11" bestFit="1" customWidth="1"/>
    <col min="12808" max="12808" width="9.875" style="11" bestFit="1" customWidth="1"/>
    <col min="12809" max="12809" width="10.5" style="11" customWidth="1"/>
    <col min="12810" max="12810" width="8.375" style="11" customWidth="1"/>
    <col min="12811" max="12811" width="10.125" style="11" bestFit="1" customWidth="1"/>
    <col min="12812" max="12812" width="12.5" style="11" customWidth="1"/>
    <col min="12813" max="12813" width="8.875" style="11" customWidth="1"/>
    <col min="12814" max="12815" width="5.5" style="11" bestFit="1" customWidth="1"/>
    <col min="12816" max="12816" width="8.75" style="11" bestFit="1" customWidth="1"/>
    <col min="12817" max="12817" width="10" style="11" customWidth="1"/>
    <col min="12818" max="12821" width="4.5" style="11" bestFit="1" customWidth="1"/>
    <col min="12822" max="12823" width="6.25" style="11" bestFit="1" customWidth="1"/>
    <col min="12824" max="12824" width="5.5" style="11" bestFit="1" customWidth="1"/>
    <col min="12825" max="12826" width="3.75" style="11" bestFit="1" customWidth="1"/>
    <col min="12827" max="12827" width="8.25" style="11" bestFit="1" customWidth="1"/>
    <col min="12828" max="12830" width="7.5" style="11" bestFit="1" customWidth="1"/>
    <col min="12831" max="12831" width="8.125" style="11" bestFit="1" customWidth="1"/>
    <col min="12832" max="12832" width="8" style="11" bestFit="1" customWidth="1"/>
    <col min="12833" max="12833" width="8.25" style="11" bestFit="1" customWidth="1"/>
    <col min="12834" max="12835" width="7.375" style="11" bestFit="1" customWidth="1"/>
    <col min="12836" max="12836" width="8.125" style="11" bestFit="1" customWidth="1"/>
    <col min="12837" max="12837" width="8.875" style="11" bestFit="1" customWidth="1"/>
    <col min="12838" max="12838" width="8.75" style="11" bestFit="1" customWidth="1"/>
    <col min="12839" max="12839" width="9" style="11" bestFit="1" customWidth="1"/>
    <col min="12840" max="12840" width="8.125" style="11" bestFit="1" customWidth="1"/>
    <col min="12841" max="12841" width="6.625" style="11" bestFit="1" customWidth="1"/>
    <col min="12842" max="12842" width="11.75" style="11" bestFit="1" customWidth="1"/>
    <col min="12843" max="12843" width="9" style="11" bestFit="1" customWidth="1"/>
    <col min="12844" max="12844" width="6.625" style="11" bestFit="1" customWidth="1"/>
    <col min="12845" max="12845" width="9" style="11" bestFit="1" customWidth="1"/>
    <col min="12846" max="12846" width="8.75" style="11" bestFit="1" customWidth="1"/>
    <col min="12847" max="12848" width="9" style="11" bestFit="1" customWidth="1"/>
    <col min="12849" max="12849" width="8.875" style="11" bestFit="1" customWidth="1"/>
    <col min="12850" max="12850" width="9" style="11" bestFit="1" customWidth="1"/>
    <col min="12851" max="12851" width="6.25" style="11" bestFit="1" customWidth="1"/>
    <col min="12852" max="13056" width="9" style="11"/>
    <col min="13057" max="13057" width="4.25" style="11" bestFit="1" customWidth="1"/>
    <col min="13058" max="13058" width="4.875" style="11" customWidth="1"/>
    <col min="13059" max="13059" width="3.875" style="11" customWidth="1"/>
    <col min="13060" max="13060" width="11.75" style="11" customWidth="1"/>
    <col min="13061" max="13061" width="9" style="11"/>
    <col min="13062" max="13062" width="9.375" style="11" bestFit="1" customWidth="1"/>
    <col min="13063" max="13063" width="9.75" style="11" bestFit="1" customWidth="1"/>
    <col min="13064" max="13064" width="9.875" style="11" bestFit="1" customWidth="1"/>
    <col min="13065" max="13065" width="10.5" style="11" customWidth="1"/>
    <col min="13066" max="13066" width="8.375" style="11" customWidth="1"/>
    <col min="13067" max="13067" width="10.125" style="11" bestFit="1" customWidth="1"/>
    <col min="13068" max="13068" width="12.5" style="11" customWidth="1"/>
    <col min="13069" max="13069" width="8.875" style="11" customWidth="1"/>
    <col min="13070" max="13071" width="5.5" style="11" bestFit="1" customWidth="1"/>
    <col min="13072" max="13072" width="8.75" style="11" bestFit="1" customWidth="1"/>
    <col min="13073" max="13073" width="10" style="11" customWidth="1"/>
    <col min="13074" max="13077" width="4.5" style="11" bestFit="1" customWidth="1"/>
    <col min="13078" max="13079" width="6.25" style="11" bestFit="1" customWidth="1"/>
    <col min="13080" max="13080" width="5.5" style="11" bestFit="1" customWidth="1"/>
    <col min="13081" max="13082" width="3.75" style="11" bestFit="1" customWidth="1"/>
    <col min="13083" max="13083" width="8.25" style="11" bestFit="1" customWidth="1"/>
    <col min="13084" max="13086" width="7.5" style="11" bestFit="1" customWidth="1"/>
    <col min="13087" max="13087" width="8.125" style="11" bestFit="1" customWidth="1"/>
    <col min="13088" max="13088" width="8" style="11" bestFit="1" customWidth="1"/>
    <col min="13089" max="13089" width="8.25" style="11" bestFit="1" customWidth="1"/>
    <col min="13090" max="13091" width="7.375" style="11" bestFit="1" customWidth="1"/>
    <col min="13092" max="13092" width="8.125" style="11" bestFit="1" customWidth="1"/>
    <col min="13093" max="13093" width="8.875" style="11" bestFit="1" customWidth="1"/>
    <col min="13094" max="13094" width="8.75" style="11" bestFit="1" customWidth="1"/>
    <col min="13095" max="13095" width="9" style="11" bestFit="1" customWidth="1"/>
    <col min="13096" max="13096" width="8.125" style="11" bestFit="1" customWidth="1"/>
    <col min="13097" max="13097" width="6.625" style="11" bestFit="1" customWidth="1"/>
    <col min="13098" max="13098" width="11.75" style="11" bestFit="1" customWidth="1"/>
    <col min="13099" max="13099" width="9" style="11" bestFit="1" customWidth="1"/>
    <col min="13100" max="13100" width="6.625" style="11" bestFit="1" customWidth="1"/>
    <col min="13101" max="13101" width="9" style="11" bestFit="1" customWidth="1"/>
    <col min="13102" max="13102" width="8.75" style="11" bestFit="1" customWidth="1"/>
    <col min="13103" max="13104" width="9" style="11" bestFit="1" customWidth="1"/>
    <col min="13105" max="13105" width="8.875" style="11" bestFit="1" customWidth="1"/>
    <col min="13106" max="13106" width="9" style="11" bestFit="1" customWidth="1"/>
    <col min="13107" max="13107" width="6.25" style="11" bestFit="1" customWidth="1"/>
    <col min="13108" max="13312" width="9" style="11"/>
    <col min="13313" max="13313" width="4.25" style="11" bestFit="1" customWidth="1"/>
    <col min="13314" max="13314" width="4.875" style="11" customWidth="1"/>
    <col min="13315" max="13315" width="3.875" style="11" customWidth="1"/>
    <col min="13316" max="13316" width="11.75" style="11" customWidth="1"/>
    <col min="13317" max="13317" width="9" style="11"/>
    <col min="13318" max="13318" width="9.375" style="11" bestFit="1" customWidth="1"/>
    <col min="13319" max="13319" width="9.75" style="11" bestFit="1" customWidth="1"/>
    <col min="13320" max="13320" width="9.875" style="11" bestFit="1" customWidth="1"/>
    <col min="13321" max="13321" width="10.5" style="11" customWidth="1"/>
    <col min="13322" max="13322" width="8.375" style="11" customWidth="1"/>
    <col min="13323" max="13323" width="10.125" style="11" bestFit="1" customWidth="1"/>
    <col min="13324" max="13324" width="12.5" style="11" customWidth="1"/>
    <col min="13325" max="13325" width="8.875" style="11" customWidth="1"/>
    <col min="13326" max="13327" width="5.5" style="11" bestFit="1" customWidth="1"/>
    <col min="13328" max="13328" width="8.75" style="11" bestFit="1" customWidth="1"/>
    <col min="13329" max="13329" width="10" style="11" customWidth="1"/>
    <col min="13330" max="13333" width="4.5" style="11" bestFit="1" customWidth="1"/>
    <col min="13334" max="13335" width="6.25" style="11" bestFit="1" customWidth="1"/>
    <col min="13336" max="13336" width="5.5" style="11" bestFit="1" customWidth="1"/>
    <col min="13337" max="13338" width="3.75" style="11" bestFit="1" customWidth="1"/>
    <col min="13339" max="13339" width="8.25" style="11" bestFit="1" customWidth="1"/>
    <col min="13340" max="13342" width="7.5" style="11" bestFit="1" customWidth="1"/>
    <col min="13343" max="13343" width="8.125" style="11" bestFit="1" customWidth="1"/>
    <col min="13344" max="13344" width="8" style="11" bestFit="1" customWidth="1"/>
    <col min="13345" max="13345" width="8.25" style="11" bestFit="1" customWidth="1"/>
    <col min="13346" max="13347" width="7.375" style="11" bestFit="1" customWidth="1"/>
    <col min="13348" max="13348" width="8.125" style="11" bestFit="1" customWidth="1"/>
    <col min="13349" max="13349" width="8.875" style="11" bestFit="1" customWidth="1"/>
    <col min="13350" max="13350" width="8.75" style="11" bestFit="1" customWidth="1"/>
    <col min="13351" max="13351" width="9" style="11" bestFit="1" customWidth="1"/>
    <col min="13352" max="13352" width="8.125" style="11" bestFit="1" customWidth="1"/>
    <col min="13353" max="13353" width="6.625" style="11" bestFit="1" customWidth="1"/>
    <col min="13354" max="13354" width="11.75" style="11" bestFit="1" customWidth="1"/>
    <col min="13355" max="13355" width="9" style="11" bestFit="1" customWidth="1"/>
    <col min="13356" max="13356" width="6.625" style="11" bestFit="1" customWidth="1"/>
    <col min="13357" max="13357" width="9" style="11" bestFit="1" customWidth="1"/>
    <col min="13358" max="13358" width="8.75" style="11" bestFit="1" customWidth="1"/>
    <col min="13359" max="13360" width="9" style="11" bestFit="1" customWidth="1"/>
    <col min="13361" max="13361" width="8.875" style="11" bestFit="1" customWidth="1"/>
    <col min="13362" max="13362" width="9" style="11" bestFit="1" customWidth="1"/>
    <col min="13363" max="13363" width="6.25" style="11" bestFit="1" customWidth="1"/>
    <col min="13364" max="13568" width="9" style="11"/>
    <col min="13569" max="13569" width="4.25" style="11" bestFit="1" customWidth="1"/>
    <col min="13570" max="13570" width="4.875" style="11" customWidth="1"/>
    <col min="13571" max="13571" width="3.875" style="11" customWidth="1"/>
    <col min="13572" max="13572" width="11.75" style="11" customWidth="1"/>
    <col min="13573" max="13573" width="9" style="11"/>
    <col min="13574" max="13574" width="9.375" style="11" bestFit="1" customWidth="1"/>
    <col min="13575" max="13575" width="9.75" style="11" bestFit="1" customWidth="1"/>
    <col min="13576" max="13576" width="9.875" style="11" bestFit="1" customWidth="1"/>
    <col min="13577" max="13577" width="10.5" style="11" customWidth="1"/>
    <col min="13578" max="13578" width="8.375" style="11" customWidth="1"/>
    <col min="13579" max="13579" width="10.125" style="11" bestFit="1" customWidth="1"/>
    <col min="13580" max="13580" width="12.5" style="11" customWidth="1"/>
    <col min="13581" max="13581" width="8.875" style="11" customWidth="1"/>
    <col min="13582" max="13583" width="5.5" style="11" bestFit="1" customWidth="1"/>
    <col min="13584" max="13584" width="8.75" style="11" bestFit="1" customWidth="1"/>
    <col min="13585" max="13585" width="10" style="11" customWidth="1"/>
    <col min="13586" max="13589" width="4.5" style="11" bestFit="1" customWidth="1"/>
    <col min="13590" max="13591" width="6.25" style="11" bestFit="1" customWidth="1"/>
    <col min="13592" max="13592" width="5.5" style="11" bestFit="1" customWidth="1"/>
    <col min="13593" max="13594" width="3.75" style="11" bestFit="1" customWidth="1"/>
    <col min="13595" max="13595" width="8.25" style="11" bestFit="1" customWidth="1"/>
    <col min="13596" max="13598" width="7.5" style="11" bestFit="1" customWidth="1"/>
    <col min="13599" max="13599" width="8.125" style="11" bestFit="1" customWidth="1"/>
    <col min="13600" max="13600" width="8" style="11" bestFit="1" customWidth="1"/>
    <col min="13601" max="13601" width="8.25" style="11" bestFit="1" customWidth="1"/>
    <col min="13602" max="13603" width="7.375" style="11" bestFit="1" customWidth="1"/>
    <col min="13604" max="13604" width="8.125" style="11" bestFit="1" customWidth="1"/>
    <col min="13605" max="13605" width="8.875" style="11" bestFit="1" customWidth="1"/>
    <col min="13606" max="13606" width="8.75" style="11" bestFit="1" customWidth="1"/>
    <col min="13607" max="13607" width="9" style="11" bestFit="1" customWidth="1"/>
    <col min="13608" max="13608" width="8.125" style="11" bestFit="1" customWidth="1"/>
    <col min="13609" max="13609" width="6.625" style="11" bestFit="1" customWidth="1"/>
    <col min="13610" max="13610" width="11.75" style="11" bestFit="1" customWidth="1"/>
    <col min="13611" max="13611" width="9" style="11" bestFit="1" customWidth="1"/>
    <col min="13612" max="13612" width="6.625" style="11" bestFit="1" customWidth="1"/>
    <col min="13613" max="13613" width="9" style="11" bestFit="1" customWidth="1"/>
    <col min="13614" max="13614" width="8.75" style="11" bestFit="1" customWidth="1"/>
    <col min="13615" max="13616" width="9" style="11" bestFit="1" customWidth="1"/>
    <col min="13617" max="13617" width="8.875" style="11" bestFit="1" customWidth="1"/>
    <col min="13618" max="13618" width="9" style="11" bestFit="1" customWidth="1"/>
    <col min="13619" max="13619" width="6.25" style="11" bestFit="1" customWidth="1"/>
    <col min="13620" max="13824" width="9" style="11"/>
    <col min="13825" max="13825" width="4.25" style="11" bestFit="1" customWidth="1"/>
    <col min="13826" max="13826" width="4.875" style="11" customWidth="1"/>
    <col min="13827" max="13827" width="3.875" style="11" customWidth="1"/>
    <col min="13828" max="13828" width="11.75" style="11" customWidth="1"/>
    <col min="13829" max="13829" width="9" style="11"/>
    <col min="13830" max="13830" width="9.375" style="11" bestFit="1" customWidth="1"/>
    <col min="13831" max="13831" width="9.75" style="11" bestFit="1" customWidth="1"/>
    <col min="13832" max="13832" width="9.875" style="11" bestFit="1" customWidth="1"/>
    <col min="13833" max="13833" width="10.5" style="11" customWidth="1"/>
    <col min="13834" max="13834" width="8.375" style="11" customWidth="1"/>
    <col min="13835" max="13835" width="10.125" style="11" bestFit="1" customWidth="1"/>
    <col min="13836" max="13836" width="12.5" style="11" customWidth="1"/>
    <col min="13837" max="13837" width="8.875" style="11" customWidth="1"/>
    <col min="13838" max="13839" width="5.5" style="11" bestFit="1" customWidth="1"/>
    <col min="13840" max="13840" width="8.75" style="11" bestFit="1" customWidth="1"/>
    <col min="13841" max="13841" width="10" style="11" customWidth="1"/>
    <col min="13842" max="13845" width="4.5" style="11" bestFit="1" customWidth="1"/>
    <col min="13846" max="13847" width="6.25" style="11" bestFit="1" customWidth="1"/>
    <col min="13848" max="13848" width="5.5" style="11" bestFit="1" customWidth="1"/>
    <col min="13849" max="13850" width="3.75" style="11" bestFit="1" customWidth="1"/>
    <col min="13851" max="13851" width="8.25" style="11" bestFit="1" customWidth="1"/>
    <col min="13852" max="13854" width="7.5" style="11" bestFit="1" customWidth="1"/>
    <col min="13855" max="13855" width="8.125" style="11" bestFit="1" customWidth="1"/>
    <col min="13856" max="13856" width="8" style="11" bestFit="1" customWidth="1"/>
    <col min="13857" max="13857" width="8.25" style="11" bestFit="1" customWidth="1"/>
    <col min="13858" max="13859" width="7.375" style="11" bestFit="1" customWidth="1"/>
    <col min="13860" max="13860" width="8.125" style="11" bestFit="1" customWidth="1"/>
    <col min="13861" max="13861" width="8.875" style="11" bestFit="1" customWidth="1"/>
    <col min="13862" max="13862" width="8.75" style="11" bestFit="1" customWidth="1"/>
    <col min="13863" max="13863" width="9" style="11" bestFit="1" customWidth="1"/>
    <col min="13864" max="13864" width="8.125" style="11" bestFit="1" customWidth="1"/>
    <col min="13865" max="13865" width="6.625" style="11" bestFit="1" customWidth="1"/>
    <col min="13866" max="13866" width="11.75" style="11" bestFit="1" customWidth="1"/>
    <col min="13867" max="13867" width="9" style="11" bestFit="1" customWidth="1"/>
    <col min="13868" max="13868" width="6.625" style="11" bestFit="1" customWidth="1"/>
    <col min="13869" max="13869" width="9" style="11" bestFit="1" customWidth="1"/>
    <col min="13870" max="13870" width="8.75" style="11" bestFit="1" customWidth="1"/>
    <col min="13871" max="13872" width="9" style="11" bestFit="1" customWidth="1"/>
    <col min="13873" max="13873" width="8.875" style="11" bestFit="1" customWidth="1"/>
    <col min="13874" max="13874" width="9" style="11" bestFit="1" customWidth="1"/>
    <col min="13875" max="13875" width="6.25" style="11" bestFit="1" customWidth="1"/>
    <col min="13876" max="14080" width="9" style="11"/>
    <col min="14081" max="14081" width="4.25" style="11" bestFit="1" customWidth="1"/>
    <col min="14082" max="14082" width="4.875" style="11" customWidth="1"/>
    <col min="14083" max="14083" width="3.875" style="11" customWidth="1"/>
    <col min="14084" max="14084" width="11.75" style="11" customWidth="1"/>
    <col min="14085" max="14085" width="9" style="11"/>
    <col min="14086" max="14086" width="9.375" style="11" bestFit="1" customWidth="1"/>
    <col min="14087" max="14087" width="9.75" style="11" bestFit="1" customWidth="1"/>
    <col min="14088" max="14088" width="9.875" style="11" bestFit="1" customWidth="1"/>
    <col min="14089" max="14089" width="10.5" style="11" customWidth="1"/>
    <col min="14090" max="14090" width="8.375" style="11" customWidth="1"/>
    <col min="14091" max="14091" width="10.125" style="11" bestFit="1" customWidth="1"/>
    <col min="14092" max="14092" width="12.5" style="11" customWidth="1"/>
    <col min="14093" max="14093" width="8.875" style="11" customWidth="1"/>
    <col min="14094" max="14095" width="5.5" style="11" bestFit="1" customWidth="1"/>
    <col min="14096" max="14096" width="8.75" style="11" bestFit="1" customWidth="1"/>
    <col min="14097" max="14097" width="10" style="11" customWidth="1"/>
    <col min="14098" max="14101" width="4.5" style="11" bestFit="1" customWidth="1"/>
    <col min="14102" max="14103" width="6.25" style="11" bestFit="1" customWidth="1"/>
    <col min="14104" max="14104" width="5.5" style="11" bestFit="1" customWidth="1"/>
    <col min="14105" max="14106" width="3.75" style="11" bestFit="1" customWidth="1"/>
    <col min="14107" max="14107" width="8.25" style="11" bestFit="1" customWidth="1"/>
    <col min="14108" max="14110" width="7.5" style="11" bestFit="1" customWidth="1"/>
    <col min="14111" max="14111" width="8.125" style="11" bestFit="1" customWidth="1"/>
    <col min="14112" max="14112" width="8" style="11" bestFit="1" customWidth="1"/>
    <col min="14113" max="14113" width="8.25" style="11" bestFit="1" customWidth="1"/>
    <col min="14114" max="14115" width="7.375" style="11" bestFit="1" customWidth="1"/>
    <col min="14116" max="14116" width="8.125" style="11" bestFit="1" customWidth="1"/>
    <col min="14117" max="14117" width="8.875" style="11" bestFit="1" customWidth="1"/>
    <col min="14118" max="14118" width="8.75" style="11" bestFit="1" customWidth="1"/>
    <col min="14119" max="14119" width="9" style="11" bestFit="1" customWidth="1"/>
    <col min="14120" max="14120" width="8.125" style="11" bestFit="1" customWidth="1"/>
    <col min="14121" max="14121" width="6.625" style="11" bestFit="1" customWidth="1"/>
    <col min="14122" max="14122" width="11.75" style="11" bestFit="1" customWidth="1"/>
    <col min="14123" max="14123" width="9" style="11" bestFit="1" customWidth="1"/>
    <col min="14124" max="14124" width="6.625" style="11" bestFit="1" customWidth="1"/>
    <col min="14125" max="14125" width="9" style="11" bestFit="1" customWidth="1"/>
    <col min="14126" max="14126" width="8.75" style="11" bestFit="1" customWidth="1"/>
    <col min="14127" max="14128" width="9" style="11" bestFit="1" customWidth="1"/>
    <col min="14129" max="14129" width="8.875" style="11" bestFit="1" customWidth="1"/>
    <col min="14130" max="14130" width="9" style="11" bestFit="1" customWidth="1"/>
    <col min="14131" max="14131" width="6.25" style="11" bestFit="1" customWidth="1"/>
    <col min="14132" max="14336" width="9" style="11"/>
    <col min="14337" max="14337" width="4.25" style="11" bestFit="1" customWidth="1"/>
    <col min="14338" max="14338" width="4.875" style="11" customWidth="1"/>
    <col min="14339" max="14339" width="3.875" style="11" customWidth="1"/>
    <col min="14340" max="14340" width="11.75" style="11" customWidth="1"/>
    <col min="14341" max="14341" width="9" style="11"/>
    <col min="14342" max="14342" width="9.375" style="11" bestFit="1" customWidth="1"/>
    <col min="14343" max="14343" width="9.75" style="11" bestFit="1" customWidth="1"/>
    <col min="14344" max="14344" width="9.875" style="11" bestFit="1" customWidth="1"/>
    <col min="14345" max="14345" width="10.5" style="11" customWidth="1"/>
    <col min="14346" max="14346" width="8.375" style="11" customWidth="1"/>
    <col min="14347" max="14347" width="10.125" style="11" bestFit="1" customWidth="1"/>
    <col min="14348" max="14348" width="12.5" style="11" customWidth="1"/>
    <col min="14349" max="14349" width="8.875" style="11" customWidth="1"/>
    <col min="14350" max="14351" width="5.5" style="11" bestFit="1" customWidth="1"/>
    <col min="14352" max="14352" width="8.75" style="11" bestFit="1" customWidth="1"/>
    <col min="14353" max="14353" width="10" style="11" customWidth="1"/>
    <col min="14354" max="14357" width="4.5" style="11" bestFit="1" customWidth="1"/>
    <col min="14358" max="14359" width="6.25" style="11" bestFit="1" customWidth="1"/>
    <col min="14360" max="14360" width="5.5" style="11" bestFit="1" customWidth="1"/>
    <col min="14361" max="14362" width="3.75" style="11" bestFit="1" customWidth="1"/>
    <col min="14363" max="14363" width="8.25" style="11" bestFit="1" customWidth="1"/>
    <col min="14364" max="14366" width="7.5" style="11" bestFit="1" customWidth="1"/>
    <col min="14367" max="14367" width="8.125" style="11" bestFit="1" customWidth="1"/>
    <col min="14368" max="14368" width="8" style="11" bestFit="1" customWidth="1"/>
    <col min="14369" max="14369" width="8.25" style="11" bestFit="1" customWidth="1"/>
    <col min="14370" max="14371" width="7.375" style="11" bestFit="1" customWidth="1"/>
    <col min="14372" max="14372" width="8.125" style="11" bestFit="1" customWidth="1"/>
    <col min="14373" max="14373" width="8.875" style="11" bestFit="1" customWidth="1"/>
    <col min="14374" max="14374" width="8.75" style="11" bestFit="1" customWidth="1"/>
    <col min="14375" max="14375" width="9" style="11" bestFit="1" customWidth="1"/>
    <col min="14376" max="14376" width="8.125" style="11" bestFit="1" customWidth="1"/>
    <col min="14377" max="14377" width="6.625" style="11" bestFit="1" customWidth="1"/>
    <col min="14378" max="14378" width="11.75" style="11" bestFit="1" customWidth="1"/>
    <col min="14379" max="14379" width="9" style="11" bestFit="1" customWidth="1"/>
    <col min="14380" max="14380" width="6.625" style="11" bestFit="1" customWidth="1"/>
    <col min="14381" max="14381" width="9" style="11" bestFit="1" customWidth="1"/>
    <col min="14382" max="14382" width="8.75" style="11" bestFit="1" customWidth="1"/>
    <col min="14383" max="14384" width="9" style="11" bestFit="1" customWidth="1"/>
    <col min="14385" max="14385" width="8.875" style="11" bestFit="1" customWidth="1"/>
    <col min="14386" max="14386" width="9" style="11" bestFit="1" customWidth="1"/>
    <col min="14387" max="14387" width="6.25" style="11" bestFit="1" customWidth="1"/>
    <col min="14388" max="14592" width="9" style="11"/>
    <col min="14593" max="14593" width="4.25" style="11" bestFit="1" customWidth="1"/>
    <col min="14594" max="14594" width="4.875" style="11" customWidth="1"/>
    <col min="14595" max="14595" width="3.875" style="11" customWidth="1"/>
    <col min="14596" max="14596" width="11.75" style="11" customWidth="1"/>
    <col min="14597" max="14597" width="9" style="11"/>
    <col min="14598" max="14598" width="9.375" style="11" bestFit="1" customWidth="1"/>
    <col min="14599" max="14599" width="9.75" style="11" bestFit="1" customWidth="1"/>
    <col min="14600" max="14600" width="9.875" style="11" bestFit="1" customWidth="1"/>
    <col min="14601" max="14601" width="10.5" style="11" customWidth="1"/>
    <col min="14602" max="14602" width="8.375" style="11" customWidth="1"/>
    <col min="14603" max="14603" width="10.125" style="11" bestFit="1" customWidth="1"/>
    <col min="14604" max="14604" width="12.5" style="11" customWidth="1"/>
    <col min="14605" max="14605" width="8.875" style="11" customWidth="1"/>
    <col min="14606" max="14607" width="5.5" style="11" bestFit="1" customWidth="1"/>
    <col min="14608" max="14608" width="8.75" style="11" bestFit="1" customWidth="1"/>
    <col min="14609" max="14609" width="10" style="11" customWidth="1"/>
    <col min="14610" max="14613" width="4.5" style="11" bestFit="1" customWidth="1"/>
    <col min="14614" max="14615" width="6.25" style="11" bestFit="1" customWidth="1"/>
    <col min="14616" max="14616" width="5.5" style="11" bestFit="1" customWidth="1"/>
    <col min="14617" max="14618" width="3.75" style="11" bestFit="1" customWidth="1"/>
    <col min="14619" max="14619" width="8.25" style="11" bestFit="1" customWidth="1"/>
    <col min="14620" max="14622" width="7.5" style="11" bestFit="1" customWidth="1"/>
    <col min="14623" max="14623" width="8.125" style="11" bestFit="1" customWidth="1"/>
    <col min="14624" max="14624" width="8" style="11" bestFit="1" customWidth="1"/>
    <col min="14625" max="14625" width="8.25" style="11" bestFit="1" customWidth="1"/>
    <col min="14626" max="14627" width="7.375" style="11" bestFit="1" customWidth="1"/>
    <col min="14628" max="14628" width="8.125" style="11" bestFit="1" customWidth="1"/>
    <col min="14629" max="14629" width="8.875" style="11" bestFit="1" customWidth="1"/>
    <col min="14630" max="14630" width="8.75" style="11" bestFit="1" customWidth="1"/>
    <col min="14631" max="14631" width="9" style="11" bestFit="1" customWidth="1"/>
    <col min="14632" max="14632" width="8.125" style="11" bestFit="1" customWidth="1"/>
    <col min="14633" max="14633" width="6.625" style="11" bestFit="1" customWidth="1"/>
    <col min="14634" max="14634" width="11.75" style="11" bestFit="1" customWidth="1"/>
    <col min="14635" max="14635" width="9" style="11" bestFit="1" customWidth="1"/>
    <col min="14636" max="14636" width="6.625" style="11" bestFit="1" customWidth="1"/>
    <col min="14637" max="14637" width="9" style="11" bestFit="1" customWidth="1"/>
    <col min="14638" max="14638" width="8.75" style="11" bestFit="1" customWidth="1"/>
    <col min="14639" max="14640" width="9" style="11" bestFit="1" customWidth="1"/>
    <col min="14641" max="14641" width="8.875" style="11" bestFit="1" customWidth="1"/>
    <col min="14642" max="14642" width="9" style="11" bestFit="1" customWidth="1"/>
    <col min="14643" max="14643" width="6.25" style="11" bestFit="1" customWidth="1"/>
    <col min="14644" max="14848" width="9" style="11"/>
    <col min="14849" max="14849" width="4.25" style="11" bestFit="1" customWidth="1"/>
    <col min="14850" max="14850" width="4.875" style="11" customWidth="1"/>
    <col min="14851" max="14851" width="3.875" style="11" customWidth="1"/>
    <col min="14852" max="14852" width="11.75" style="11" customWidth="1"/>
    <col min="14853" max="14853" width="9" style="11"/>
    <col min="14854" max="14854" width="9.375" style="11" bestFit="1" customWidth="1"/>
    <col min="14855" max="14855" width="9.75" style="11" bestFit="1" customWidth="1"/>
    <col min="14856" max="14856" width="9.875" style="11" bestFit="1" customWidth="1"/>
    <col min="14857" max="14857" width="10.5" style="11" customWidth="1"/>
    <col min="14858" max="14858" width="8.375" style="11" customWidth="1"/>
    <col min="14859" max="14859" width="10.125" style="11" bestFit="1" customWidth="1"/>
    <col min="14860" max="14860" width="12.5" style="11" customWidth="1"/>
    <col min="14861" max="14861" width="8.875" style="11" customWidth="1"/>
    <col min="14862" max="14863" width="5.5" style="11" bestFit="1" customWidth="1"/>
    <col min="14864" max="14864" width="8.75" style="11" bestFit="1" customWidth="1"/>
    <col min="14865" max="14865" width="10" style="11" customWidth="1"/>
    <col min="14866" max="14869" width="4.5" style="11" bestFit="1" customWidth="1"/>
    <col min="14870" max="14871" width="6.25" style="11" bestFit="1" customWidth="1"/>
    <col min="14872" max="14872" width="5.5" style="11" bestFit="1" customWidth="1"/>
    <col min="14873" max="14874" width="3.75" style="11" bestFit="1" customWidth="1"/>
    <col min="14875" max="14875" width="8.25" style="11" bestFit="1" customWidth="1"/>
    <col min="14876" max="14878" width="7.5" style="11" bestFit="1" customWidth="1"/>
    <col min="14879" max="14879" width="8.125" style="11" bestFit="1" customWidth="1"/>
    <col min="14880" max="14880" width="8" style="11" bestFit="1" customWidth="1"/>
    <col min="14881" max="14881" width="8.25" style="11" bestFit="1" customWidth="1"/>
    <col min="14882" max="14883" width="7.375" style="11" bestFit="1" customWidth="1"/>
    <col min="14884" max="14884" width="8.125" style="11" bestFit="1" customWidth="1"/>
    <col min="14885" max="14885" width="8.875" style="11" bestFit="1" customWidth="1"/>
    <col min="14886" max="14886" width="8.75" style="11" bestFit="1" customWidth="1"/>
    <col min="14887" max="14887" width="9" style="11" bestFit="1" customWidth="1"/>
    <col min="14888" max="14888" width="8.125" style="11" bestFit="1" customWidth="1"/>
    <col min="14889" max="14889" width="6.625" style="11" bestFit="1" customWidth="1"/>
    <col min="14890" max="14890" width="11.75" style="11" bestFit="1" customWidth="1"/>
    <col min="14891" max="14891" width="9" style="11" bestFit="1" customWidth="1"/>
    <col min="14892" max="14892" width="6.625" style="11" bestFit="1" customWidth="1"/>
    <col min="14893" max="14893" width="9" style="11" bestFit="1" customWidth="1"/>
    <col min="14894" max="14894" width="8.75" style="11" bestFit="1" customWidth="1"/>
    <col min="14895" max="14896" width="9" style="11" bestFit="1" customWidth="1"/>
    <col min="14897" max="14897" width="8.875" style="11" bestFit="1" customWidth="1"/>
    <col min="14898" max="14898" width="9" style="11" bestFit="1" customWidth="1"/>
    <col min="14899" max="14899" width="6.25" style="11" bestFit="1" customWidth="1"/>
    <col min="14900" max="15104" width="9" style="11"/>
    <col min="15105" max="15105" width="4.25" style="11" bestFit="1" customWidth="1"/>
    <col min="15106" max="15106" width="4.875" style="11" customWidth="1"/>
    <col min="15107" max="15107" width="3.875" style="11" customWidth="1"/>
    <col min="15108" max="15108" width="11.75" style="11" customWidth="1"/>
    <col min="15109" max="15109" width="9" style="11"/>
    <col min="15110" max="15110" width="9.375" style="11" bestFit="1" customWidth="1"/>
    <col min="15111" max="15111" width="9.75" style="11" bestFit="1" customWidth="1"/>
    <col min="15112" max="15112" width="9.875" style="11" bestFit="1" customWidth="1"/>
    <col min="15113" max="15113" width="10.5" style="11" customWidth="1"/>
    <col min="15114" max="15114" width="8.375" style="11" customWidth="1"/>
    <col min="15115" max="15115" width="10.125" style="11" bestFit="1" customWidth="1"/>
    <col min="15116" max="15116" width="12.5" style="11" customWidth="1"/>
    <col min="15117" max="15117" width="8.875" style="11" customWidth="1"/>
    <col min="15118" max="15119" width="5.5" style="11" bestFit="1" customWidth="1"/>
    <col min="15120" max="15120" width="8.75" style="11" bestFit="1" customWidth="1"/>
    <col min="15121" max="15121" width="10" style="11" customWidth="1"/>
    <col min="15122" max="15125" width="4.5" style="11" bestFit="1" customWidth="1"/>
    <col min="15126" max="15127" width="6.25" style="11" bestFit="1" customWidth="1"/>
    <col min="15128" max="15128" width="5.5" style="11" bestFit="1" customWidth="1"/>
    <col min="15129" max="15130" width="3.75" style="11" bestFit="1" customWidth="1"/>
    <col min="15131" max="15131" width="8.25" style="11" bestFit="1" customWidth="1"/>
    <col min="15132" max="15134" width="7.5" style="11" bestFit="1" customWidth="1"/>
    <col min="15135" max="15135" width="8.125" style="11" bestFit="1" customWidth="1"/>
    <col min="15136" max="15136" width="8" style="11" bestFit="1" customWidth="1"/>
    <col min="15137" max="15137" width="8.25" style="11" bestFit="1" customWidth="1"/>
    <col min="15138" max="15139" width="7.375" style="11" bestFit="1" customWidth="1"/>
    <col min="15140" max="15140" width="8.125" style="11" bestFit="1" customWidth="1"/>
    <col min="15141" max="15141" width="8.875" style="11" bestFit="1" customWidth="1"/>
    <col min="15142" max="15142" width="8.75" style="11" bestFit="1" customWidth="1"/>
    <col min="15143" max="15143" width="9" style="11" bestFit="1" customWidth="1"/>
    <col min="15144" max="15144" width="8.125" style="11" bestFit="1" customWidth="1"/>
    <col min="15145" max="15145" width="6.625" style="11" bestFit="1" customWidth="1"/>
    <col min="15146" max="15146" width="11.75" style="11" bestFit="1" customWidth="1"/>
    <col min="15147" max="15147" width="9" style="11" bestFit="1" customWidth="1"/>
    <col min="15148" max="15148" width="6.625" style="11" bestFit="1" customWidth="1"/>
    <col min="15149" max="15149" width="9" style="11" bestFit="1" customWidth="1"/>
    <col min="15150" max="15150" width="8.75" style="11" bestFit="1" customWidth="1"/>
    <col min="15151" max="15152" width="9" style="11" bestFit="1" customWidth="1"/>
    <col min="15153" max="15153" width="8.875" style="11" bestFit="1" customWidth="1"/>
    <col min="15154" max="15154" width="9" style="11" bestFit="1" customWidth="1"/>
    <col min="15155" max="15155" width="6.25" style="11" bestFit="1" customWidth="1"/>
    <col min="15156" max="15360" width="9" style="11"/>
    <col min="15361" max="15361" width="4.25" style="11" bestFit="1" customWidth="1"/>
    <col min="15362" max="15362" width="4.875" style="11" customWidth="1"/>
    <col min="15363" max="15363" width="3.875" style="11" customWidth="1"/>
    <col min="15364" max="15364" width="11.75" style="11" customWidth="1"/>
    <col min="15365" max="15365" width="9" style="11"/>
    <col min="15366" max="15366" width="9.375" style="11" bestFit="1" customWidth="1"/>
    <col min="15367" max="15367" width="9.75" style="11" bestFit="1" customWidth="1"/>
    <col min="15368" max="15368" width="9.875" style="11" bestFit="1" customWidth="1"/>
    <col min="15369" max="15369" width="10.5" style="11" customWidth="1"/>
    <col min="15370" max="15370" width="8.375" style="11" customWidth="1"/>
    <col min="15371" max="15371" width="10.125" style="11" bestFit="1" customWidth="1"/>
    <col min="15372" max="15372" width="12.5" style="11" customWidth="1"/>
    <col min="15373" max="15373" width="8.875" style="11" customWidth="1"/>
    <col min="15374" max="15375" width="5.5" style="11" bestFit="1" customWidth="1"/>
    <col min="15376" max="15376" width="8.75" style="11" bestFit="1" customWidth="1"/>
    <col min="15377" max="15377" width="10" style="11" customWidth="1"/>
    <col min="15378" max="15381" width="4.5" style="11" bestFit="1" customWidth="1"/>
    <col min="15382" max="15383" width="6.25" style="11" bestFit="1" customWidth="1"/>
    <col min="15384" max="15384" width="5.5" style="11" bestFit="1" customWidth="1"/>
    <col min="15385" max="15386" width="3.75" style="11" bestFit="1" customWidth="1"/>
    <col min="15387" max="15387" width="8.25" style="11" bestFit="1" customWidth="1"/>
    <col min="15388" max="15390" width="7.5" style="11" bestFit="1" customWidth="1"/>
    <col min="15391" max="15391" width="8.125" style="11" bestFit="1" customWidth="1"/>
    <col min="15392" max="15392" width="8" style="11" bestFit="1" customWidth="1"/>
    <col min="15393" max="15393" width="8.25" style="11" bestFit="1" customWidth="1"/>
    <col min="15394" max="15395" width="7.375" style="11" bestFit="1" customWidth="1"/>
    <col min="15396" max="15396" width="8.125" style="11" bestFit="1" customWidth="1"/>
    <col min="15397" max="15397" width="8.875" style="11" bestFit="1" customWidth="1"/>
    <col min="15398" max="15398" width="8.75" style="11" bestFit="1" customWidth="1"/>
    <col min="15399" max="15399" width="9" style="11" bestFit="1" customWidth="1"/>
    <col min="15400" max="15400" width="8.125" style="11" bestFit="1" customWidth="1"/>
    <col min="15401" max="15401" width="6.625" style="11" bestFit="1" customWidth="1"/>
    <col min="15402" max="15402" width="11.75" style="11" bestFit="1" customWidth="1"/>
    <col min="15403" max="15403" width="9" style="11" bestFit="1" customWidth="1"/>
    <col min="15404" max="15404" width="6.625" style="11" bestFit="1" customWidth="1"/>
    <col min="15405" max="15405" width="9" style="11" bestFit="1" customWidth="1"/>
    <col min="15406" max="15406" width="8.75" style="11" bestFit="1" customWidth="1"/>
    <col min="15407" max="15408" width="9" style="11" bestFit="1" customWidth="1"/>
    <col min="15409" max="15409" width="8.875" style="11" bestFit="1" customWidth="1"/>
    <col min="15410" max="15410" width="9" style="11" bestFit="1" customWidth="1"/>
    <col min="15411" max="15411" width="6.25" style="11" bestFit="1" customWidth="1"/>
    <col min="15412" max="15616" width="9" style="11"/>
    <col min="15617" max="15617" width="4.25" style="11" bestFit="1" customWidth="1"/>
    <col min="15618" max="15618" width="4.875" style="11" customWidth="1"/>
    <col min="15619" max="15619" width="3.875" style="11" customWidth="1"/>
    <col min="15620" max="15620" width="11.75" style="11" customWidth="1"/>
    <col min="15621" max="15621" width="9" style="11"/>
    <col min="15622" max="15622" width="9.375" style="11" bestFit="1" customWidth="1"/>
    <col min="15623" max="15623" width="9.75" style="11" bestFit="1" customWidth="1"/>
    <col min="15624" max="15624" width="9.875" style="11" bestFit="1" customWidth="1"/>
    <col min="15625" max="15625" width="10.5" style="11" customWidth="1"/>
    <col min="15626" max="15626" width="8.375" style="11" customWidth="1"/>
    <col min="15627" max="15627" width="10.125" style="11" bestFit="1" customWidth="1"/>
    <col min="15628" max="15628" width="12.5" style="11" customWidth="1"/>
    <col min="15629" max="15629" width="8.875" style="11" customWidth="1"/>
    <col min="15630" max="15631" width="5.5" style="11" bestFit="1" customWidth="1"/>
    <col min="15632" max="15632" width="8.75" style="11" bestFit="1" customWidth="1"/>
    <col min="15633" max="15633" width="10" style="11" customWidth="1"/>
    <col min="15634" max="15637" width="4.5" style="11" bestFit="1" customWidth="1"/>
    <col min="15638" max="15639" width="6.25" style="11" bestFit="1" customWidth="1"/>
    <col min="15640" max="15640" width="5.5" style="11" bestFit="1" customWidth="1"/>
    <col min="15641" max="15642" width="3.75" style="11" bestFit="1" customWidth="1"/>
    <col min="15643" max="15643" width="8.25" style="11" bestFit="1" customWidth="1"/>
    <col min="15644" max="15646" width="7.5" style="11" bestFit="1" customWidth="1"/>
    <col min="15647" max="15647" width="8.125" style="11" bestFit="1" customWidth="1"/>
    <col min="15648" max="15648" width="8" style="11" bestFit="1" customWidth="1"/>
    <col min="15649" max="15649" width="8.25" style="11" bestFit="1" customWidth="1"/>
    <col min="15650" max="15651" width="7.375" style="11" bestFit="1" customWidth="1"/>
    <col min="15652" max="15652" width="8.125" style="11" bestFit="1" customWidth="1"/>
    <col min="15653" max="15653" width="8.875" style="11" bestFit="1" customWidth="1"/>
    <col min="15654" max="15654" width="8.75" style="11" bestFit="1" customWidth="1"/>
    <col min="15655" max="15655" width="9" style="11" bestFit="1" customWidth="1"/>
    <col min="15656" max="15656" width="8.125" style="11" bestFit="1" customWidth="1"/>
    <col min="15657" max="15657" width="6.625" style="11" bestFit="1" customWidth="1"/>
    <col min="15658" max="15658" width="11.75" style="11" bestFit="1" customWidth="1"/>
    <col min="15659" max="15659" width="9" style="11" bestFit="1" customWidth="1"/>
    <col min="15660" max="15660" width="6.625" style="11" bestFit="1" customWidth="1"/>
    <col min="15661" max="15661" width="9" style="11" bestFit="1" customWidth="1"/>
    <col min="15662" max="15662" width="8.75" style="11" bestFit="1" customWidth="1"/>
    <col min="15663" max="15664" width="9" style="11" bestFit="1" customWidth="1"/>
    <col min="15665" max="15665" width="8.875" style="11" bestFit="1" customWidth="1"/>
    <col min="15666" max="15666" width="9" style="11" bestFit="1" customWidth="1"/>
    <col min="15667" max="15667" width="6.25" style="11" bestFit="1" customWidth="1"/>
    <col min="15668" max="15872" width="9" style="11"/>
    <col min="15873" max="15873" width="4.25" style="11" bestFit="1" customWidth="1"/>
    <col min="15874" max="15874" width="4.875" style="11" customWidth="1"/>
    <col min="15875" max="15875" width="3.875" style="11" customWidth="1"/>
    <col min="15876" max="15876" width="11.75" style="11" customWidth="1"/>
    <col min="15877" max="15877" width="9" style="11"/>
    <col min="15878" max="15878" width="9.375" style="11" bestFit="1" customWidth="1"/>
    <col min="15879" max="15879" width="9.75" style="11" bestFit="1" customWidth="1"/>
    <col min="15880" max="15880" width="9.875" style="11" bestFit="1" customWidth="1"/>
    <col min="15881" max="15881" width="10.5" style="11" customWidth="1"/>
    <col min="15882" max="15882" width="8.375" style="11" customWidth="1"/>
    <col min="15883" max="15883" width="10.125" style="11" bestFit="1" customWidth="1"/>
    <col min="15884" max="15884" width="12.5" style="11" customWidth="1"/>
    <col min="15885" max="15885" width="8.875" style="11" customWidth="1"/>
    <col min="15886" max="15887" width="5.5" style="11" bestFit="1" customWidth="1"/>
    <col min="15888" max="15888" width="8.75" style="11" bestFit="1" customWidth="1"/>
    <col min="15889" max="15889" width="10" style="11" customWidth="1"/>
    <col min="15890" max="15893" width="4.5" style="11" bestFit="1" customWidth="1"/>
    <col min="15894" max="15895" width="6.25" style="11" bestFit="1" customWidth="1"/>
    <col min="15896" max="15896" width="5.5" style="11" bestFit="1" customWidth="1"/>
    <col min="15897" max="15898" width="3.75" style="11" bestFit="1" customWidth="1"/>
    <col min="15899" max="15899" width="8.25" style="11" bestFit="1" customWidth="1"/>
    <col min="15900" max="15902" width="7.5" style="11" bestFit="1" customWidth="1"/>
    <col min="15903" max="15903" width="8.125" style="11" bestFit="1" customWidth="1"/>
    <col min="15904" max="15904" width="8" style="11" bestFit="1" customWidth="1"/>
    <col min="15905" max="15905" width="8.25" style="11" bestFit="1" customWidth="1"/>
    <col min="15906" max="15907" width="7.375" style="11" bestFit="1" customWidth="1"/>
    <col min="15908" max="15908" width="8.125" style="11" bestFit="1" customWidth="1"/>
    <col min="15909" max="15909" width="8.875" style="11" bestFit="1" customWidth="1"/>
    <col min="15910" max="15910" width="8.75" style="11" bestFit="1" customWidth="1"/>
    <col min="15911" max="15911" width="9" style="11" bestFit="1" customWidth="1"/>
    <col min="15912" max="15912" width="8.125" style="11" bestFit="1" customWidth="1"/>
    <col min="15913" max="15913" width="6.625" style="11" bestFit="1" customWidth="1"/>
    <col min="15914" max="15914" width="11.75" style="11" bestFit="1" customWidth="1"/>
    <col min="15915" max="15915" width="9" style="11" bestFit="1" customWidth="1"/>
    <col min="15916" max="15916" width="6.625" style="11" bestFit="1" customWidth="1"/>
    <col min="15917" max="15917" width="9" style="11" bestFit="1" customWidth="1"/>
    <col min="15918" max="15918" width="8.75" style="11" bestFit="1" customWidth="1"/>
    <col min="15919" max="15920" width="9" style="11" bestFit="1" customWidth="1"/>
    <col min="15921" max="15921" width="8.875" style="11" bestFit="1" customWidth="1"/>
    <col min="15922" max="15922" width="9" style="11" bestFit="1" customWidth="1"/>
    <col min="15923" max="15923" width="6.25" style="11" bestFit="1" customWidth="1"/>
    <col min="15924" max="16128" width="9" style="11"/>
    <col min="16129" max="16129" width="4.25" style="11" bestFit="1" customWidth="1"/>
    <col min="16130" max="16130" width="4.875" style="11" customWidth="1"/>
    <col min="16131" max="16131" width="3.875" style="11" customWidth="1"/>
    <col min="16132" max="16132" width="11.75" style="11" customWidth="1"/>
    <col min="16133" max="16133" width="9" style="11"/>
    <col min="16134" max="16134" width="9.375" style="11" bestFit="1" customWidth="1"/>
    <col min="16135" max="16135" width="9.75" style="11" bestFit="1" customWidth="1"/>
    <col min="16136" max="16136" width="9.875" style="11" bestFit="1" customWidth="1"/>
    <col min="16137" max="16137" width="10.5" style="11" customWidth="1"/>
    <col min="16138" max="16138" width="8.375" style="11" customWidth="1"/>
    <col min="16139" max="16139" width="10.125" style="11" bestFit="1" customWidth="1"/>
    <col min="16140" max="16140" width="12.5" style="11" customWidth="1"/>
    <col min="16141" max="16141" width="8.875" style="11" customWidth="1"/>
    <col min="16142" max="16143" width="5.5" style="11" bestFit="1" customWidth="1"/>
    <col min="16144" max="16144" width="8.75" style="11" bestFit="1" customWidth="1"/>
    <col min="16145" max="16145" width="10" style="11" customWidth="1"/>
    <col min="16146" max="16149" width="4.5" style="11" bestFit="1" customWidth="1"/>
    <col min="16150" max="16151" width="6.25" style="11" bestFit="1" customWidth="1"/>
    <col min="16152" max="16152" width="5.5" style="11" bestFit="1" customWidth="1"/>
    <col min="16153" max="16154" width="3.75" style="11" bestFit="1" customWidth="1"/>
    <col min="16155" max="16155" width="8.25" style="11" bestFit="1" customWidth="1"/>
    <col min="16156" max="16158" width="7.5" style="11" bestFit="1" customWidth="1"/>
    <col min="16159" max="16159" width="8.125" style="11" bestFit="1" customWidth="1"/>
    <col min="16160" max="16160" width="8" style="11" bestFit="1" customWidth="1"/>
    <col min="16161" max="16161" width="8.25" style="11" bestFit="1" customWidth="1"/>
    <col min="16162" max="16163" width="7.375" style="11" bestFit="1" customWidth="1"/>
    <col min="16164" max="16164" width="8.125" style="11" bestFit="1" customWidth="1"/>
    <col min="16165" max="16165" width="8.875" style="11" bestFit="1" customWidth="1"/>
    <col min="16166" max="16166" width="8.75" style="11" bestFit="1" customWidth="1"/>
    <col min="16167" max="16167" width="9" style="11" bestFit="1" customWidth="1"/>
    <col min="16168" max="16168" width="8.125" style="11" bestFit="1" customWidth="1"/>
    <col min="16169" max="16169" width="6.625" style="11" bestFit="1" customWidth="1"/>
    <col min="16170" max="16170" width="11.75" style="11" bestFit="1" customWidth="1"/>
    <col min="16171" max="16171" width="9" style="11" bestFit="1" customWidth="1"/>
    <col min="16172" max="16172" width="6.625" style="11" bestFit="1" customWidth="1"/>
    <col min="16173" max="16173" width="9" style="11" bestFit="1" customWidth="1"/>
    <col min="16174" max="16174" width="8.75" style="11" bestFit="1" customWidth="1"/>
    <col min="16175" max="16176" width="9" style="11" bestFit="1" customWidth="1"/>
    <col min="16177" max="16177" width="8.875" style="11" bestFit="1" customWidth="1"/>
    <col min="16178" max="16178" width="9" style="11" bestFit="1" customWidth="1"/>
    <col min="16179" max="16179" width="6.25" style="11" bestFit="1" customWidth="1"/>
    <col min="16180" max="16384" width="9" style="11"/>
  </cols>
  <sheetData>
    <row r="1" spans="1:51" s="12" customFormat="1" ht="13.5" x14ac:dyDescent="0.15">
      <c r="A1" s="15"/>
      <c r="B1" s="15"/>
      <c r="D1" s="23" t="s">
        <v>152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1" s="12" customFormat="1" ht="13.5" x14ac:dyDescent="0.15">
      <c r="A2" s="15"/>
      <c r="B2" s="25" t="s">
        <v>186</v>
      </c>
      <c r="C2" s="15" t="s">
        <v>187</v>
      </c>
      <c r="D2" s="6" t="s">
        <v>12</v>
      </c>
      <c r="E2" s="6" t="s">
        <v>13</v>
      </c>
      <c r="F2" s="6" t="s">
        <v>11</v>
      </c>
      <c r="G2" s="6" t="s">
        <v>130</v>
      </c>
      <c r="H2" s="6" t="s">
        <v>131</v>
      </c>
      <c r="I2" s="6" t="s">
        <v>132</v>
      </c>
      <c r="J2" s="6" t="s">
        <v>133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34</v>
      </c>
      <c r="AF2" s="6" t="s">
        <v>35</v>
      </c>
      <c r="AG2" s="6" t="s">
        <v>36</v>
      </c>
      <c r="AH2" s="6" t="s">
        <v>37</v>
      </c>
      <c r="AI2" s="6" t="s">
        <v>38</v>
      </c>
      <c r="AJ2" s="6" t="s">
        <v>134</v>
      </c>
      <c r="AK2" s="6" t="s">
        <v>135</v>
      </c>
      <c r="AL2" s="6" t="s">
        <v>136</v>
      </c>
      <c r="AM2" s="6" t="s">
        <v>137</v>
      </c>
      <c r="AN2" s="6" t="s">
        <v>138</v>
      </c>
      <c r="AO2" s="6" t="s">
        <v>139</v>
      </c>
      <c r="AP2" s="6" t="s">
        <v>140</v>
      </c>
      <c r="AQ2" s="6" t="s">
        <v>141</v>
      </c>
      <c r="AR2" s="6" t="s">
        <v>0</v>
      </c>
      <c r="AS2" s="6" t="s">
        <v>1</v>
      </c>
      <c r="AT2" s="6" t="s">
        <v>2</v>
      </c>
      <c r="AU2" s="6" t="s">
        <v>3</v>
      </c>
      <c r="AV2" s="6" t="s">
        <v>4</v>
      </c>
      <c r="AW2" s="6" t="s">
        <v>5</v>
      </c>
      <c r="AX2" s="6" t="s">
        <v>6</v>
      </c>
      <c r="AY2" s="6" t="s">
        <v>7</v>
      </c>
    </row>
    <row r="3" spans="1:51" s="12" customFormat="1" ht="13.5" x14ac:dyDescent="0.15">
      <c r="A3" s="15" t="s">
        <v>197</v>
      </c>
      <c r="B3" s="26">
        <v>5</v>
      </c>
      <c r="C3" s="27">
        <v>41442</v>
      </c>
      <c r="D3" s="59" t="s">
        <v>233</v>
      </c>
      <c r="E3" s="60">
        <v>41470</v>
      </c>
      <c r="F3" s="59" t="s">
        <v>230</v>
      </c>
      <c r="G3" s="59" t="s">
        <v>39</v>
      </c>
      <c r="H3" s="59" t="s">
        <v>198</v>
      </c>
      <c r="I3" s="60">
        <v>41337</v>
      </c>
      <c r="J3" s="59" t="s">
        <v>199</v>
      </c>
      <c r="K3" s="60">
        <v>41429</v>
      </c>
      <c r="L3" s="59">
        <v>533.88888888888891</v>
      </c>
      <c r="M3" s="61">
        <v>4</v>
      </c>
      <c r="N3" s="62">
        <v>0.87096774193548387</v>
      </c>
      <c r="O3" s="62">
        <v>0.9642857142857143</v>
      </c>
      <c r="P3" s="62">
        <v>1</v>
      </c>
      <c r="Q3" s="62">
        <v>1</v>
      </c>
      <c r="R3" s="63">
        <v>465</v>
      </c>
      <c r="S3" s="63">
        <v>465</v>
      </c>
      <c r="T3" s="59" t="s">
        <v>200</v>
      </c>
      <c r="U3" s="63">
        <v>482.22222222222217</v>
      </c>
      <c r="V3" s="62">
        <v>482.22222222222217</v>
      </c>
      <c r="W3" s="62">
        <v>0</v>
      </c>
      <c r="X3" s="62">
        <v>-17.222222222222172</v>
      </c>
      <c r="Y3" s="62">
        <v>0</v>
      </c>
      <c r="Z3" s="62">
        <v>17.222222222222172</v>
      </c>
      <c r="AA3" s="62">
        <v>2731410</v>
      </c>
      <c r="AB3" s="62">
        <v>2731410</v>
      </c>
      <c r="AC3" s="62">
        <v>2731410</v>
      </c>
      <c r="AD3" s="62">
        <v>2832573.333333333</v>
      </c>
      <c r="AE3" s="62">
        <v>2832573.333333333</v>
      </c>
      <c r="AF3" s="62">
        <v>0</v>
      </c>
      <c r="AG3" s="62">
        <v>-101163.33333333304</v>
      </c>
      <c r="AH3" s="62">
        <v>0</v>
      </c>
      <c r="AI3" s="62">
        <v>101163.33333333304</v>
      </c>
      <c r="AJ3" s="62">
        <v>2832572.333333333</v>
      </c>
      <c r="AK3" s="62">
        <v>2832572.333333333</v>
      </c>
      <c r="AL3" s="62">
        <v>-1</v>
      </c>
      <c r="AM3" s="62">
        <v>-101164.33333333304</v>
      </c>
      <c r="AN3" s="62">
        <v>101162.33333333304</v>
      </c>
      <c r="AO3" s="107" t="s">
        <v>229</v>
      </c>
      <c r="AP3" s="59" t="s">
        <v>9</v>
      </c>
      <c r="AQ3" s="59" t="s">
        <v>176</v>
      </c>
      <c r="AR3" s="59" t="s">
        <v>8</v>
      </c>
      <c r="AS3" s="59" t="s">
        <v>10</v>
      </c>
      <c r="AT3" s="59" t="s">
        <v>142</v>
      </c>
      <c r="AU3" s="64" t="s">
        <v>143</v>
      </c>
      <c r="AV3" s="59" t="s">
        <v>10</v>
      </c>
      <c r="AW3" s="59" t="s">
        <v>142</v>
      </c>
      <c r="AX3" s="64" t="s">
        <v>143</v>
      </c>
      <c r="AY3" s="59" t="s">
        <v>9</v>
      </c>
    </row>
    <row r="4" spans="1:51" s="12" customFormat="1" ht="13.5" x14ac:dyDescent="0.15">
      <c r="A4" s="15" t="s">
        <v>203</v>
      </c>
      <c r="B4" s="26">
        <v>4</v>
      </c>
      <c r="C4" s="27">
        <v>41470</v>
      </c>
      <c r="D4" s="34" t="s">
        <v>236</v>
      </c>
      <c r="E4" s="35">
        <v>41470</v>
      </c>
      <c r="F4" s="34" t="s">
        <v>230</v>
      </c>
      <c r="G4" s="34" t="s">
        <v>242</v>
      </c>
      <c r="H4" s="34" t="s">
        <v>243</v>
      </c>
      <c r="I4" s="35">
        <v>41429</v>
      </c>
      <c r="J4" s="34"/>
      <c r="K4" s="35">
        <v>41521</v>
      </c>
      <c r="L4" s="34">
        <v>562.5</v>
      </c>
      <c r="M4" s="36">
        <v>4</v>
      </c>
      <c r="N4" s="37">
        <v>0.8666666666666667</v>
      </c>
      <c r="O4" s="36">
        <v>0.96296296296296291</v>
      </c>
      <c r="P4" s="37">
        <v>0.4</v>
      </c>
      <c r="Q4" s="37">
        <v>0.46153846153846156</v>
      </c>
      <c r="R4" s="32">
        <v>487.5</v>
      </c>
      <c r="S4" s="38">
        <v>225</v>
      </c>
      <c r="T4" s="38">
        <v>195</v>
      </c>
      <c r="U4" s="38">
        <v>202.5</v>
      </c>
      <c r="V4" s="37">
        <v>506.25</v>
      </c>
      <c r="W4" s="37">
        <v>303.75</v>
      </c>
      <c r="X4" s="37">
        <v>-18.75</v>
      </c>
      <c r="Y4" s="37">
        <v>-30</v>
      </c>
      <c r="Z4" s="37">
        <v>-22.5</v>
      </c>
      <c r="AA4" s="37">
        <v>2863575</v>
      </c>
      <c r="AB4" s="37">
        <v>1321650</v>
      </c>
      <c r="AC4" s="37">
        <v>1145430</v>
      </c>
      <c r="AD4" s="37">
        <v>1189485</v>
      </c>
      <c r="AE4" s="37">
        <v>2973712.5</v>
      </c>
      <c r="AF4" s="37">
        <v>1784227.5</v>
      </c>
      <c r="AG4" s="37">
        <v>-110137.5</v>
      </c>
      <c r="AH4" s="37">
        <v>-176220</v>
      </c>
      <c r="AI4" s="37">
        <v>-132165</v>
      </c>
      <c r="AJ4" s="37">
        <v>1189484</v>
      </c>
      <c r="AK4" s="37">
        <v>2973711.5</v>
      </c>
      <c r="AL4" s="37">
        <v>1784226.5</v>
      </c>
      <c r="AM4" s="37">
        <v>-110138.5</v>
      </c>
      <c r="AN4" s="37">
        <v>-132166</v>
      </c>
      <c r="AO4" s="34" t="s">
        <v>8</v>
      </c>
      <c r="AP4" s="34" t="s">
        <v>190</v>
      </c>
      <c r="AQ4" s="34" t="s">
        <v>190</v>
      </c>
      <c r="AR4" s="34" t="s">
        <v>8</v>
      </c>
      <c r="AS4" s="34" t="s">
        <v>10</v>
      </c>
      <c r="AT4" s="34" t="s">
        <v>142</v>
      </c>
      <c r="AU4" s="39" t="s">
        <v>143</v>
      </c>
      <c r="AV4" s="34" t="s">
        <v>10</v>
      </c>
      <c r="AW4" s="34" t="s">
        <v>142</v>
      </c>
      <c r="AX4" s="39" t="s">
        <v>143</v>
      </c>
      <c r="AY4" s="34" t="s">
        <v>9</v>
      </c>
    </row>
    <row r="5" spans="1:51" s="113" customFormat="1" ht="13.5" x14ac:dyDescent="0.15">
      <c r="A5" s="26"/>
      <c r="B5" s="26"/>
      <c r="C5" s="111"/>
      <c r="D5" s="87"/>
      <c r="E5" s="87"/>
      <c r="F5" s="87"/>
      <c r="G5" s="87"/>
      <c r="H5" s="87"/>
      <c r="I5" s="87"/>
      <c r="J5" s="87"/>
      <c r="K5" s="87"/>
      <c r="L5" s="87"/>
      <c r="M5" s="85"/>
      <c r="N5" s="85"/>
      <c r="O5" s="85"/>
      <c r="P5" s="85"/>
      <c r="Q5" s="85"/>
      <c r="R5" s="115">
        <f>SUM(R3:R4)</f>
        <v>952.5</v>
      </c>
      <c r="S5" s="115">
        <f t="shared" ref="S5:AN5" si="0">SUM(S3:S4)</f>
        <v>690</v>
      </c>
      <c r="T5" s="115">
        <f t="shared" si="0"/>
        <v>195</v>
      </c>
      <c r="U5" s="115">
        <f t="shared" si="0"/>
        <v>684.72222222222217</v>
      </c>
      <c r="V5" s="115">
        <f t="shared" si="0"/>
        <v>988.47222222222217</v>
      </c>
      <c r="W5" s="115">
        <f t="shared" si="0"/>
        <v>303.75</v>
      </c>
      <c r="X5" s="115">
        <f t="shared" si="0"/>
        <v>-35.972222222222172</v>
      </c>
      <c r="Y5" s="115">
        <f t="shared" si="0"/>
        <v>-30</v>
      </c>
      <c r="Z5" s="115">
        <f t="shared" si="0"/>
        <v>-5.2777777777778283</v>
      </c>
      <c r="AA5" s="87">
        <f t="shared" si="0"/>
        <v>5594985</v>
      </c>
      <c r="AB5" s="87">
        <f t="shared" si="0"/>
        <v>4053060</v>
      </c>
      <c r="AC5" s="87">
        <f t="shared" si="0"/>
        <v>3876840</v>
      </c>
      <c r="AD5" s="87">
        <f t="shared" si="0"/>
        <v>4022058.333333333</v>
      </c>
      <c r="AE5" s="87">
        <f t="shared" si="0"/>
        <v>5806285.833333333</v>
      </c>
      <c r="AF5" s="87">
        <f t="shared" si="0"/>
        <v>1784227.5</v>
      </c>
      <c r="AG5" s="87">
        <f t="shared" si="0"/>
        <v>-211300.83333333302</v>
      </c>
      <c r="AH5" s="87">
        <f t="shared" si="0"/>
        <v>-176220</v>
      </c>
      <c r="AI5" s="87">
        <f t="shared" si="0"/>
        <v>-31001.666666666963</v>
      </c>
      <c r="AJ5" s="87">
        <f t="shared" si="0"/>
        <v>4022056.333333333</v>
      </c>
      <c r="AK5" s="87">
        <f t="shared" si="0"/>
        <v>5806283.833333333</v>
      </c>
      <c r="AL5" s="87">
        <f t="shared" si="0"/>
        <v>1784225.5</v>
      </c>
      <c r="AM5" s="87">
        <f t="shared" si="0"/>
        <v>-211302.83333333302</v>
      </c>
      <c r="AN5" s="87">
        <f t="shared" si="0"/>
        <v>-31003.666666666963</v>
      </c>
      <c r="AO5" s="87"/>
      <c r="AP5" s="87"/>
      <c r="AQ5" s="87"/>
      <c r="AR5" s="87"/>
      <c r="AS5" s="87"/>
      <c r="AT5" s="87"/>
      <c r="AU5" s="112"/>
      <c r="AV5" s="87"/>
      <c r="AW5" s="87"/>
      <c r="AX5" s="112"/>
      <c r="AY5" s="87"/>
    </row>
    <row r="6" spans="1:51" s="12" customFormat="1" ht="13.5" x14ac:dyDescent="0.15">
      <c r="A6" s="15"/>
      <c r="B6" s="26"/>
      <c r="C6" s="27"/>
      <c r="D6" s="83"/>
      <c r="E6" s="84"/>
      <c r="F6" s="83"/>
      <c r="G6" s="83"/>
      <c r="H6" s="83"/>
      <c r="I6" s="84"/>
      <c r="J6" s="83"/>
      <c r="K6" s="84"/>
      <c r="L6" s="83"/>
      <c r="M6" s="85"/>
      <c r="N6" s="86"/>
      <c r="O6" s="86"/>
      <c r="P6" s="86"/>
      <c r="Q6" s="86"/>
      <c r="R6" s="87"/>
      <c r="S6" s="87"/>
      <c r="T6" s="83"/>
      <c r="U6" s="87"/>
      <c r="V6" s="86"/>
      <c r="W6" s="86"/>
      <c r="X6" s="86"/>
      <c r="Y6" s="86"/>
      <c r="Z6" s="86"/>
      <c r="AA6" s="114">
        <f t="shared" ref="AA6:AJ6" si="1">ROUND(AA5/1000,0)</f>
        <v>5595</v>
      </c>
      <c r="AB6" s="114">
        <f t="shared" si="1"/>
        <v>4053</v>
      </c>
      <c r="AC6" s="114">
        <f t="shared" si="1"/>
        <v>3877</v>
      </c>
      <c r="AD6" s="114">
        <f t="shared" si="1"/>
        <v>4022</v>
      </c>
      <c r="AE6" s="114">
        <f t="shared" si="1"/>
        <v>5806</v>
      </c>
      <c r="AF6" s="114">
        <f t="shared" si="1"/>
        <v>1784</v>
      </c>
      <c r="AG6" s="114">
        <f t="shared" si="1"/>
        <v>-211</v>
      </c>
      <c r="AH6" s="114">
        <f t="shared" si="1"/>
        <v>-176</v>
      </c>
      <c r="AI6" s="114">
        <f t="shared" si="1"/>
        <v>-31</v>
      </c>
      <c r="AJ6" s="114">
        <f t="shared" si="1"/>
        <v>4022</v>
      </c>
      <c r="AK6" s="114">
        <f t="shared" ref="AK6:AN6" si="2">ROUND(AK5/1000,0)</f>
        <v>5806</v>
      </c>
      <c r="AL6" s="114">
        <f t="shared" si="2"/>
        <v>1784</v>
      </c>
      <c r="AM6" s="114">
        <f t="shared" si="2"/>
        <v>-211</v>
      </c>
      <c r="AN6" s="114">
        <f t="shared" si="2"/>
        <v>-31</v>
      </c>
      <c r="AO6" s="83"/>
      <c r="AP6" s="83"/>
      <c r="AQ6" s="83"/>
      <c r="AR6" s="83"/>
      <c r="AS6" s="83"/>
      <c r="AT6" s="83"/>
      <c r="AU6" s="88"/>
      <c r="AV6" s="83"/>
      <c r="AW6" s="83"/>
      <c r="AX6" s="88"/>
      <c r="AY6" s="83"/>
    </row>
    <row r="7" spans="1:51" x14ac:dyDescent="0.15">
      <c r="Z7" s="11" t="s">
        <v>240</v>
      </c>
      <c r="AA7" s="109">
        <v>465</v>
      </c>
      <c r="AB7" s="109">
        <v>225</v>
      </c>
      <c r="AC7" s="109">
        <f>SUM(AA7:AB7)</f>
        <v>690</v>
      </c>
    </row>
    <row r="8" spans="1:51" x14ac:dyDescent="0.15">
      <c r="Z8" s="11" t="s">
        <v>241</v>
      </c>
      <c r="AA8" s="109">
        <v>465</v>
      </c>
      <c r="AB8" s="109">
        <v>195</v>
      </c>
      <c r="AC8" s="109">
        <f>SUM(AA8:AB8)</f>
        <v>660</v>
      </c>
    </row>
    <row r="9" spans="1:51" x14ac:dyDescent="0.15">
      <c r="AC9" s="110">
        <f>ROUND(AC8/AC7,4)</f>
        <v>0.95650000000000002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GYM-095</vt:lpstr>
      <vt:lpstr>GYM-095、096再確認用</vt:lpstr>
      <vt:lpstr>GYM-095、096再確認用 (majima )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　英洋</dc:creator>
  <cp:lastModifiedBy>多田　雅美</cp:lastModifiedBy>
  <dcterms:created xsi:type="dcterms:W3CDTF">2013-06-28T01:12:20Z</dcterms:created>
  <dcterms:modified xsi:type="dcterms:W3CDTF">2014-01-08T08:17:41Z</dcterms:modified>
</cp:coreProperties>
</file>