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0" windowWidth="19095" windowHeight="8415"/>
  </bookViews>
  <sheets>
    <sheet name="Folha1" sheetId="1" r:id="rId1"/>
    <sheet name="Folha2" sheetId="2" r:id="rId2"/>
    <sheet name="Folha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L30" i="1"/>
  <c r="L29"/>
  <c r="G6"/>
  <c r="D55"/>
  <c r="C56"/>
  <c r="D48"/>
  <c r="D49"/>
  <c r="D50"/>
  <c r="D51"/>
  <c r="D52"/>
  <c r="D53"/>
  <c r="D54"/>
  <c r="D47"/>
  <c r="C47"/>
  <c r="C48"/>
  <c r="C46"/>
  <c r="F47"/>
  <c r="F46"/>
  <c r="F48"/>
  <c r="D46"/>
  <c r="F14"/>
  <c r="E47"/>
  <c r="E48"/>
  <c r="E49"/>
  <c r="E50"/>
  <c r="E51"/>
  <c r="E52"/>
  <c r="E53"/>
  <c r="E54"/>
  <c r="E46"/>
  <c r="G47"/>
  <c r="G48"/>
  <c r="G49"/>
  <c r="G50"/>
  <c r="G51"/>
  <c r="G52"/>
  <c r="G53"/>
  <c r="G54"/>
  <c r="G46"/>
  <c r="F5"/>
  <c r="C55"/>
  <c r="B54"/>
  <c r="C22"/>
  <c r="J21"/>
  <c r="K22"/>
  <c r="L14" s="1"/>
  <c r="M14" s="1"/>
  <c r="O14" s="1"/>
  <c r="F49" l="1"/>
  <c r="C49"/>
  <c r="N14"/>
  <c r="L21"/>
  <c r="N21" s="1"/>
  <c r="L19"/>
  <c r="N19" s="1"/>
  <c r="L17"/>
  <c r="N17" s="1"/>
  <c r="L15"/>
  <c r="L13"/>
  <c r="L20"/>
  <c r="N20" s="1"/>
  <c r="L18"/>
  <c r="N18" s="1"/>
  <c r="L16"/>
  <c r="N16" s="1"/>
  <c r="D13"/>
  <c r="D21"/>
  <c r="B21"/>
  <c r="F50" l="1"/>
  <c r="C50"/>
  <c r="M13"/>
  <c r="N13"/>
  <c r="M15"/>
  <c r="N15"/>
  <c r="F13"/>
  <c r="E13"/>
  <c r="F51" l="1"/>
  <c r="C51"/>
  <c r="O13"/>
  <c r="M16"/>
  <c r="O15"/>
  <c r="G13"/>
  <c r="D19"/>
  <c r="F52" l="1"/>
  <c r="C52"/>
  <c r="M17"/>
  <c r="O16"/>
  <c r="D18"/>
  <c r="C53" l="1"/>
  <c r="F53"/>
  <c r="M18"/>
  <c r="O17"/>
  <c r="O26" s="1"/>
  <c r="D17"/>
  <c r="C54" l="1"/>
  <c r="F54"/>
  <c r="M19"/>
  <c r="L26" s="1"/>
  <c r="O18"/>
  <c r="D16"/>
  <c r="D15"/>
  <c r="D14"/>
  <c r="M20" l="1"/>
  <c r="O19"/>
  <c r="E14"/>
  <c r="G14" l="1"/>
  <c r="M21"/>
  <c r="O21" s="1"/>
  <c r="O20"/>
  <c r="E15"/>
  <c r="G15" s="1"/>
  <c r="F15"/>
  <c r="F16"/>
  <c r="F17"/>
  <c r="F18"/>
  <c r="D20"/>
  <c r="F20" s="1"/>
  <c r="F19"/>
  <c r="F21"/>
  <c r="E16" l="1"/>
  <c r="G16" l="1"/>
  <c r="E17"/>
  <c r="E18" s="1"/>
  <c r="G17" l="1"/>
  <c r="O25" s="1"/>
  <c r="E19"/>
  <c r="L25" s="1"/>
  <c r="G18"/>
  <c r="G19" l="1"/>
  <c r="E20"/>
  <c r="E21" l="1"/>
  <c r="G21" s="1"/>
  <c r="G20"/>
</calcChain>
</file>

<file path=xl/sharedStrings.xml><?xml version="1.0" encoding="utf-8"?>
<sst xmlns="http://schemas.openxmlformats.org/spreadsheetml/2006/main" count="56" uniqueCount="32">
  <si>
    <t>Peneiro</t>
  </si>
  <si>
    <t>ASTM</t>
  </si>
  <si>
    <t>mm</t>
  </si>
  <si>
    <t>Mat.Ret.(g)</t>
  </si>
  <si>
    <t>%Ret</t>
  </si>
  <si>
    <t>%Ret.Cum.</t>
  </si>
  <si>
    <t>%Pass.</t>
  </si>
  <si>
    <t>%Pass.Cum.</t>
  </si>
  <si>
    <t>Resto</t>
  </si>
  <si>
    <t>Total=</t>
  </si>
  <si>
    <t>g</t>
  </si>
  <si>
    <t>Análise Granulométrica - Rectificação da curva granulometrica</t>
  </si>
  <si>
    <t>AREIA 1</t>
  </si>
  <si>
    <t>AREIA 2</t>
  </si>
  <si>
    <t>Módulo de Finura</t>
  </si>
  <si>
    <t>Areia 1</t>
  </si>
  <si>
    <t>Areia 2</t>
  </si>
  <si>
    <t>%Finos</t>
  </si>
  <si>
    <t>Mistura de maior compacidade</t>
  </si>
  <si>
    <t>Mistura de Maxima compacidade</t>
  </si>
  <si>
    <t>Quantidade de areia necessária?</t>
  </si>
  <si>
    <t>Dados de Entrada</t>
  </si>
  <si>
    <t>Kg</t>
  </si>
  <si>
    <t xml:space="preserve">Misturar </t>
  </si>
  <si>
    <t>Kg de areia 1</t>
  </si>
  <si>
    <t>com</t>
  </si>
  <si>
    <t>Kg de areia 2</t>
  </si>
  <si>
    <t>Curva granulometrica da mistura de máxima compacidade</t>
  </si>
  <si>
    <t>Verif.</t>
  </si>
  <si>
    <t>Total (g)</t>
  </si>
  <si>
    <t>Miguel Tomas Silva @ 2008</t>
  </si>
  <si>
    <t>*Preencher apenas os campos a amarelo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</si>
</sst>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0;\-0.00;;"/>
    <numFmt numFmtId="166" formatCode="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</font>
    <font>
      <sz val="8"/>
      <color theme="0" tint="-0.1499984740745262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0" fontId="0" fillId="3" borderId="12" xfId="0" applyFill="1" applyBorder="1" applyAlignment="1" applyProtection="1">
      <alignment horizontal="center"/>
    </xf>
    <xf numFmtId="0" fontId="0" fillId="3" borderId="13" xfId="0" applyFill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center"/>
      <protection locked="0"/>
    </xf>
    <xf numFmtId="164" fontId="4" fillId="2" borderId="12" xfId="0" applyNumberFormat="1" applyFont="1" applyFill="1" applyBorder="1" applyAlignment="1" applyProtection="1">
      <alignment horizontal="center" vertical="center"/>
      <protection locked="0"/>
    </xf>
    <xf numFmtId="0" fontId="0" fillId="4" borderId="0" xfId="0" applyFill="1" applyProtection="1"/>
    <xf numFmtId="0" fontId="0" fillId="3" borderId="0" xfId="0" applyFill="1" applyProtection="1"/>
    <xf numFmtId="0" fontId="0" fillId="3" borderId="0" xfId="0" applyFill="1" applyAlignment="1" applyProtection="1">
      <alignment horizontal="right"/>
    </xf>
    <xf numFmtId="0" fontId="0" fillId="3" borderId="0" xfId="0" applyFill="1" applyBorder="1" applyAlignment="1" applyProtection="1">
      <alignment horizontal="right"/>
    </xf>
    <xf numFmtId="0" fontId="0" fillId="3" borderId="0" xfId="0" applyFill="1" applyBorder="1" applyAlignment="1" applyProtection="1">
      <alignment horizontal="center"/>
    </xf>
    <xf numFmtId="166" fontId="0" fillId="3" borderId="12" xfId="0" applyNumberFormat="1" applyFill="1" applyBorder="1" applyAlignment="1" applyProtection="1">
      <alignment horizontal="center"/>
    </xf>
    <xf numFmtId="0" fontId="0" fillId="3" borderId="0" xfId="0" applyFill="1" applyBorder="1" applyProtection="1"/>
    <xf numFmtId="166" fontId="0" fillId="3" borderId="0" xfId="0" applyNumberFormat="1" applyFill="1" applyAlignment="1" applyProtection="1">
      <alignment horizontal="center"/>
    </xf>
    <xf numFmtId="0" fontId="1" fillId="4" borderId="0" xfId="0" applyFont="1" applyFill="1" applyProtection="1"/>
    <xf numFmtId="0" fontId="0" fillId="4" borderId="0" xfId="0" applyFill="1" applyBorder="1" applyProtection="1"/>
    <xf numFmtId="0" fontId="1" fillId="3" borderId="0" xfId="0" applyFont="1" applyFill="1" applyProtection="1"/>
    <xf numFmtId="0" fontId="0" fillId="5" borderId="1" xfId="0" applyFill="1" applyBorder="1" applyAlignment="1" applyProtection="1">
      <alignment horizontal="centerContinuous"/>
    </xf>
    <xf numFmtId="0" fontId="0" fillId="5" borderId="2" xfId="0" applyFill="1" applyBorder="1" applyAlignment="1" applyProtection="1">
      <alignment horizontal="centerContinuous"/>
    </xf>
    <xf numFmtId="0" fontId="0" fillId="5" borderId="3" xfId="0" applyFill="1" applyBorder="1" applyAlignment="1" applyProtection="1">
      <alignment horizontal="centerContinuous"/>
    </xf>
    <xf numFmtId="0" fontId="0" fillId="5" borderId="4" xfId="0" applyFill="1" applyBorder="1" applyAlignment="1" applyProtection="1">
      <alignment horizontal="centerContinuous"/>
    </xf>
    <xf numFmtId="0" fontId="0" fillId="5" borderId="5" xfId="0" applyFill="1" applyBorder="1" applyAlignment="1" applyProtection="1">
      <alignment horizontal="center"/>
    </xf>
    <xf numFmtId="0" fontId="0" fillId="5" borderId="6" xfId="0" applyFill="1" applyBorder="1" applyAlignment="1" applyProtection="1">
      <alignment horizontal="center"/>
    </xf>
    <xf numFmtId="0" fontId="2" fillId="5" borderId="7" xfId="0" applyFont="1" applyFill="1" applyBorder="1" applyAlignment="1" applyProtection="1">
      <alignment horizontal="center"/>
    </xf>
    <xf numFmtId="0" fontId="2" fillId="5" borderId="8" xfId="0" applyFont="1" applyFill="1" applyBorder="1" applyAlignment="1" applyProtection="1">
      <alignment horizontal="center"/>
    </xf>
    <xf numFmtId="0" fontId="2" fillId="5" borderId="9" xfId="0" applyFont="1" applyFill="1" applyBorder="1" applyAlignment="1" applyProtection="1">
      <alignment horizontal="center"/>
    </xf>
    <xf numFmtId="0" fontId="0" fillId="5" borderId="16" xfId="0" applyFill="1" applyBorder="1" applyAlignment="1" applyProtection="1">
      <alignment horizontal="center"/>
    </xf>
    <xf numFmtId="0" fontId="0" fillId="5" borderId="17" xfId="0" applyFill="1" applyBorder="1" applyAlignment="1" applyProtection="1">
      <alignment horizontal="center"/>
    </xf>
    <xf numFmtId="0" fontId="0" fillId="5" borderId="10" xfId="0" applyFill="1" applyBorder="1" applyAlignment="1" applyProtection="1">
      <alignment horizontal="center"/>
    </xf>
    <xf numFmtId="164" fontId="0" fillId="5" borderId="11" xfId="0" applyNumberFormat="1" applyFill="1" applyBorder="1" applyAlignment="1" applyProtection="1">
      <alignment horizontal="center"/>
    </xf>
    <xf numFmtId="2" fontId="0" fillId="5" borderId="11" xfId="0" applyNumberFormat="1" applyFill="1" applyBorder="1" applyAlignment="1" applyProtection="1">
      <alignment horizontal="center"/>
    </xf>
    <xf numFmtId="0" fontId="0" fillId="5" borderId="14" xfId="0" applyFill="1" applyBorder="1" applyAlignment="1" applyProtection="1">
      <alignment horizontal="center"/>
    </xf>
    <xf numFmtId="164" fontId="0" fillId="5" borderId="15" xfId="0" applyNumberFormat="1" applyFill="1" applyBorder="1" applyAlignment="1" applyProtection="1">
      <alignment horizontal="center"/>
    </xf>
    <xf numFmtId="0" fontId="0" fillId="5" borderId="12" xfId="0" applyFill="1" applyBorder="1" applyProtection="1"/>
    <xf numFmtId="2" fontId="0" fillId="3" borderId="12" xfId="0" applyNumberFormat="1" applyFill="1" applyBorder="1" applyAlignment="1" applyProtection="1">
      <alignment horizontal="center"/>
    </xf>
    <xf numFmtId="10" fontId="0" fillId="3" borderId="12" xfId="0" applyNumberFormat="1" applyFill="1" applyBorder="1" applyAlignment="1" applyProtection="1">
      <alignment horizontal="center"/>
    </xf>
    <xf numFmtId="10" fontId="0" fillId="3" borderId="0" xfId="0" applyNumberFormat="1" applyFill="1" applyProtection="1"/>
    <xf numFmtId="2" fontId="0" fillId="3" borderId="13" xfId="0" applyNumberFormat="1" applyFill="1" applyBorder="1" applyAlignment="1" applyProtection="1">
      <alignment horizontal="center"/>
    </xf>
    <xf numFmtId="0" fontId="0" fillId="3" borderId="0" xfId="0" applyFill="1" applyAlignment="1" applyProtection="1">
      <alignment horizontal="center"/>
    </xf>
    <xf numFmtId="2" fontId="0" fillId="3" borderId="0" xfId="0" applyNumberFormat="1" applyFill="1" applyProtection="1"/>
    <xf numFmtId="165" fontId="4" fillId="2" borderId="18" xfId="0" applyNumberFormat="1" applyFont="1" applyFill="1" applyBorder="1" applyAlignment="1" applyProtection="1">
      <alignment horizontal="centerContinuous" vertical="center"/>
      <protection locked="0"/>
    </xf>
    <xf numFmtId="165" fontId="4" fillId="2" borderId="0" xfId="0" applyNumberFormat="1" applyFont="1" applyFill="1" applyBorder="1" applyAlignment="1" applyProtection="1">
      <alignment horizontal="centerContinuous" vertical="center"/>
      <protection locked="0"/>
    </xf>
    <xf numFmtId="165" fontId="4" fillId="2" borderId="19" xfId="0" applyNumberFormat="1" applyFont="1" applyFill="1" applyBorder="1" applyAlignment="1" applyProtection="1">
      <alignment horizontal="centerContinuous" vertical="center"/>
      <protection locked="0"/>
    </xf>
    <xf numFmtId="0" fontId="0" fillId="2" borderId="12" xfId="0" applyFill="1" applyBorder="1" applyAlignment="1" applyProtection="1">
      <alignment horizontal="center"/>
      <protection locked="0"/>
    </xf>
    <xf numFmtId="166" fontId="4" fillId="3" borderId="12" xfId="0" applyNumberFormat="1" applyFont="1" applyFill="1" applyBorder="1" applyAlignment="1" applyProtection="1">
      <alignment horizontal="center" vertical="center"/>
    </xf>
    <xf numFmtId="0" fontId="6" fillId="3" borderId="0" xfId="0" applyFont="1" applyFill="1" applyProtection="1"/>
    <xf numFmtId="0" fontId="5" fillId="3" borderId="0" xfId="1" applyFill="1" applyAlignment="1" applyProtection="1"/>
    <xf numFmtId="0" fontId="0" fillId="5" borderId="20" xfId="0" applyFill="1" applyBorder="1" applyAlignment="1" applyProtection="1">
      <alignment horizontal="center"/>
    </xf>
    <xf numFmtId="0" fontId="0" fillId="5" borderId="21" xfId="0" applyFill="1" applyBorder="1" applyAlignment="1" applyProtection="1">
      <alignment horizontal="center"/>
    </xf>
    <xf numFmtId="0" fontId="0" fillId="3" borderId="0" xfId="0" applyFill="1" applyAlignment="1" applyProtection="1">
      <alignment horizontal="right"/>
    </xf>
    <xf numFmtId="0" fontId="0" fillId="3" borderId="22" xfId="0" applyFill="1" applyBorder="1" applyAlignment="1" applyProtection="1">
      <alignment horizontal="right"/>
    </xf>
    <xf numFmtId="0" fontId="3" fillId="4" borderId="0" xfId="0" applyFont="1" applyFill="1" applyAlignment="1" applyProtection="1">
      <alignment horizontal="center"/>
    </xf>
    <xf numFmtId="0" fontId="7" fillId="3" borderId="0" xfId="0" applyFont="1" applyFill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>
        <c:manualLayout>
          <c:layoutTarget val="inner"/>
          <c:xMode val="edge"/>
          <c:yMode val="edge"/>
          <c:x val="7.4875268818951499E-2"/>
          <c:y val="8.0385852090032378E-2"/>
          <c:w val="0.83028353645904063"/>
          <c:h val="0.76848874598070738"/>
        </c:manualLayout>
      </c:layout>
      <c:scatterChart>
        <c:scatterStyle val="lineMarker"/>
        <c:ser>
          <c:idx val="0"/>
          <c:order val="0"/>
          <c:tx>
            <c:v>Areia 1</c:v>
          </c:tx>
          <c:spPr>
            <a:ln w="28575">
              <a:solidFill>
                <a:schemeClr val="accent2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Folha1!$B$13:$B$20</c:f>
              <c:numCache>
                <c:formatCode>0.000</c:formatCode>
                <c:ptCount val="8"/>
                <c:pt idx="0" formatCode="General">
                  <c:v>8</c:v>
                </c:pt>
                <c:pt idx="1">
                  <c:v>4</c:v>
                </c:pt>
                <c:pt idx="2">
                  <c:v>2</c:v>
                </c:pt>
                <c:pt idx="3" formatCode="0.00">
                  <c:v>1</c:v>
                </c:pt>
                <c:pt idx="4">
                  <c:v>0.5</c:v>
                </c:pt>
                <c:pt idx="5">
                  <c:v>0.25</c:v>
                </c:pt>
                <c:pt idx="6">
                  <c:v>0.125</c:v>
                </c:pt>
                <c:pt idx="7">
                  <c:v>6.3E-2</c:v>
                </c:pt>
              </c:numCache>
            </c:numRef>
          </c:xVal>
          <c:yVal>
            <c:numRef>
              <c:f>Folha1!$G$13:$G$20</c:f>
              <c:numCache>
                <c:formatCode>General</c:formatCode>
                <c:ptCount val="8"/>
                <c:pt idx="0">
                  <c:v>100</c:v>
                </c:pt>
                <c:pt idx="1">
                  <c:v>96.19</c:v>
                </c:pt>
                <c:pt idx="2">
                  <c:v>74.790000000000006</c:v>
                </c:pt>
                <c:pt idx="3">
                  <c:v>39.240000000000009</c:v>
                </c:pt>
                <c:pt idx="4">
                  <c:v>11.88000000000001</c:v>
                </c:pt>
                <c:pt idx="5">
                  <c:v>2.4500000000000171</c:v>
                </c:pt>
                <c:pt idx="6">
                  <c:v>0.62000000000001876</c:v>
                </c:pt>
                <c:pt idx="7">
                  <c:v>0.11000000000001364</c:v>
                </c:pt>
              </c:numCache>
            </c:numRef>
          </c:yVal>
        </c:ser>
        <c:axId val="69894912"/>
        <c:axId val="69896448"/>
      </c:scatterChart>
      <c:scatterChart>
        <c:scatterStyle val="smoothMarker"/>
        <c:ser>
          <c:idx val="2"/>
          <c:order val="3"/>
          <c:tx>
            <c:v>0.5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1"/>
              <c:delete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PT"/>
              </a:p>
            </c:txPr>
            <c:dLblPos val="b"/>
            <c:showSerName val="1"/>
          </c:dLbls>
          <c:xVal>
            <c:numRef>
              <c:f>[1]Sheet1!$R$40:$R$41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xVal>
          <c:yVal>
            <c:numRef>
              <c:f>[1]Sheet1!$N$40:$N$41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1"/>
        </c:ser>
        <c:ser>
          <c:idx val="3"/>
          <c:order val="4"/>
          <c:tx>
            <c:v>1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1"/>
              <c:delete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PT"/>
              </a:p>
            </c:txPr>
            <c:dLblPos val="b"/>
            <c:showSerName val="1"/>
          </c:dLbls>
          <c:xVal>
            <c:numRef>
              <c:f>[1]Sheet1!$S$40:$S$41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[1]Sheet1!$N$40:$N$41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1"/>
        </c:ser>
        <c:ser>
          <c:idx val="4"/>
          <c:order val="5"/>
          <c:tx>
            <c:v>2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1"/>
              <c:delete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PT"/>
              </a:p>
            </c:txPr>
            <c:dLblPos val="b"/>
            <c:showSerName val="1"/>
          </c:dLbls>
          <c:xVal>
            <c:numRef>
              <c:f>[1]Sheet1!$T$40:$T$41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[1]Sheet1!$N$40:$N$41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1"/>
        </c:ser>
        <c:ser>
          <c:idx val="5"/>
          <c:order val="6"/>
          <c:tx>
            <c:v>4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1"/>
              <c:delete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PT"/>
              </a:p>
            </c:txPr>
            <c:dLblPos val="b"/>
            <c:showSerName val="1"/>
          </c:dLbls>
          <c:xVal>
            <c:numRef>
              <c:f>[1]Sheet1!$U$40:$U$41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[1]Sheet1!$N$40:$N$41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1"/>
        </c:ser>
        <c:ser>
          <c:idx val="6"/>
          <c:order val="7"/>
          <c:tx>
            <c:v>8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1"/>
              <c:delete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PT"/>
              </a:p>
            </c:txPr>
            <c:dLblPos val="b"/>
            <c:showSerName val="1"/>
          </c:dLbls>
          <c:xVal>
            <c:numRef>
              <c:f>[1]Sheet1!$V$40:$V$41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[1]Sheet1!$N$40:$N$41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1"/>
        </c:ser>
        <c:ser>
          <c:idx val="7"/>
          <c:order val="8"/>
          <c:tx>
            <c:v>16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1"/>
              <c:delete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PT"/>
              </a:p>
            </c:txPr>
            <c:dLblPos val="b"/>
            <c:showSerName val="1"/>
          </c:dLbls>
          <c:xVal>
            <c:numRef>
              <c:f>[1]Sheet1!$W$40:$W$41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[1]Sheet1!$N$40:$N$41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1"/>
        </c:ser>
        <c:ser>
          <c:idx val="8"/>
          <c:order val="9"/>
          <c:tx>
            <c:v>31.5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1"/>
              <c:delete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PT"/>
              </a:p>
            </c:txPr>
            <c:dLblPos val="b"/>
            <c:showSerName val="1"/>
          </c:dLbls>
          <c:xVal>
            <c:numRef>
              <c:f>[1]Sheet1!$X$40:$X$41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xVal>
          <c:yVal>
            <c:numRef>
              <c:f>[1]Sheet1!$N$40:$N$41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1"/>
        </c:ser>
        <c:ser>
          <c:idx val="9"/>
          <c:order val="10"/>
          <c:tx>
            <c:v>0.063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PT"/>
              </a:p>
            </c:txPr>
            <c:dLblPos val="b"/>
            <c:showSerName val="1"/>
          </c:dLbls>
          <c:xVal>
            <c:numRef>
              <c:f>[1]Sheet1!$N$40:$N$41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</c:ser>
        <c:ser>
          <c:idx val="10"/>
          <c:order val="11"/>
          <c:tx>
            <c:v>63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1"/>
              <c:delete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PT"/>
              </a:p>
            </c:txPr>
            <c:dLblPos val="b"/>
            <c:showSerName val="1"/>
          </c:dLbls>
          <c:xVal>
            <c:numRef>
              <c:f>[1]Sheet1!$Y$40:$Y$41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[1]Sheet1!$N$40:$N$41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1"/>
        </c:ser>
        <c:ser>
          <c:idx val="11"/>
          <c:order val="12"/>
          <c:tx>
            <c:v>0.25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1"/>
              <c:delete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PT"/>
              </a:p>
            </c:txPr>
            <c:dLblPos val="b"/>
            <c:showSerName val="1"/>
          </c:dLbls>
          <c:xVal>
            <c:numRef>
              <c:f>[1]Sheet1!$Q$40:$Q$41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[1]Sheet1!$N$40:$N$41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1"/>
        </c:ser>
        <c:axId val="69894912"/>
        <c:axId val="69896448"/>
      </c:scatterChart>
      <c:scatterChart>
        <c:scatterStyle val="lineMarker"/>
        <c:ser>
          <c:idx val="12"/>
          <c:order val="1"/>
          <c:tx>
            <c:v>Areia 2</c:v>
          </c:tx>
          <c:spPr>
            <a:ln w="28575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Folha1!$J$13:$J$20</c:f>
              <c:numCache>
                <c:formatCode>0.000</c:formatCode>
                <c:ptCount val="8"/>
                <c:pt idx="0" formatCode="General">
                  <c:v>8</c:v>
                </c:pt>
                <c:pt idx="1">
                  <c:v>4</c:v>
                </c:pt>
                <c:pt idx="2">
                  <c:v>2</c:v>
                </c:pt>
                <c:pt idx="3" formatCode="0.00">
                  <c:v>1</c:v>
                </c:pt>
                <c:pt idx="4">
                  <c:v>0.5</c:v>
                </c:pt>
                <c:pt idx="5">
                  <c:v>0.25</c:v>
                </c:pt>
                <c:pt idx="6">
                  <c:v>0.125</c:v>
                </c:pt>
                <c:pt idx="7">
                  <c:v>6.3E-2</c:v>
                </c:pt>
              </c:numCache>
            </c:numRef>
          </c:xVal>
          <c:yVal>
            <c:numRef>
              <c:f>Folha1!$M$13:$M$20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0.69</c:v>
                </c:pt>
                <c:pt idx="4">
                  <c:v>6.43</c:v>
                </c:pt>
                <c:pt idx="5">
                  <c:v>31.48</c:v>
                </c:pt>
                <c:pt idx="6">
                  <c:v>71.56</c:v>
                </c:pt>
                <c:pt idx="7">
                  <c:v>96.69</c:v>
                </c:pt>
              </c:numCache>
            </c:numRef>
          </c:yVal>
        </c:ser>
        <c:ser>
          <c:idx val="1"/>
          <c:order val="2"/>
          <c:tx>
            <c:v>Eixo secundario</c:v>
          </c:tx>
          <c:spPr>
            <a:ln w="28575">
              <a:noFill/>
            </a:ln>
          </c:spPr>
          <c:marker>
            <c:symbol val="none"/>
          </c:marker>
          <c:xVal>
            <c:numRef>
              <c:f>[1]Sheet1!$Q$40:$Q$41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[1]Sheet1!$N$40:$N$41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</c:ser>
        <c:ser>
          <c:idx val="13"/>
          <c:order val="13"/>
          <c:tx>
            <c:v>Max Comp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Folha1!$B$46:$B$53</c:f>
              <c:numCache>
                <c:formatCode>0.000</c:formatCode>
                <c:ptCount val="8"/>
                <c:pt idx="0" formatCode="General">
                  <c:v>8</c:v>
                </c:pt>
                <c:pt idx="1">
                  <c:v>4</c:v>
                </c:pt>
                <c:pt idx="2">
                  <c:v>2</c:v>
                </c:pt>
                <c:pt idx="3" formatCode="0.00">
                  <c:v>1</c:v>
                </c:pt>
                <c:pt idx="4">
                  <c:v>0.5</c:v>
                </c:pt>
                <c:pt idx="5">
                  <c:v>0.25</c:v>
                </c:pt>
                <c:pt idx="6">
                  <c:v>0.125</c:v>
                </c:pt>
                <c:pt idx="7">
                  <c:v>6.3E-2</c:v>
                </c:pt>
              </c:numCache>
            </c:numRef>
          </c:xVal>
          <c:yVal>
            <c:numRef>
              <c:f>Folha1!$E$46:$E$54</c:f>
              <c:numCache>
                <c:formatCode>0.00</c:formatCode>
                <c:ptCount val="9"/>
                <c:pt idx="0">
                  <c:v>0</c:v>
                </c:pt>
                <c:pt idx="1">
                  <c:v>2.8094222059003613</c:v>
                </c:pt>
                <c:pt idx="2">
                  <c:v>18.589378952952217</c:v>
                </c:pt>
                <c:pt idx="3">
                  <c:v>44.984486065205857</c:v>
                </c:pt>
                <c:pt idx="4">
                  <c:v>66.666666666666671</c:v>
                </c:pt>
                <c:pt idx="5">
                  <c:v>80.198773003631615</c:v>
                </c:pt>
                <c:pt idx="6">
                  <c:v>92.073943771167407</c:v>
                </c:pt>
                <c:pt idx="7">
                  <c:v>99.049619700493722</c:v>
                </c:pt>
                <c:pt idx="8">
                  <c:v>99.997373811564046</c:v>
                </c:pt>
              </c:numCache>
            </c:numRef>
          </c:yVal>
        </c:ser>
        <c:axId val="69906816"/>
        <c:axId val="69908736"/>
      </c:scatterChart>
      <c:valAx>
        <c:axId val="69894912"/>
        <c:scaling>
          <c:orientation val="minMax"/>
          <c:max val="10"/>
        </c:scaling>
        <c:axPos val="b"/>
        <c:minorGridlines>
          <c:spPr>
            <a:ln w="12700">
              <a:solidFill>
                <a:srgbClr val="000000"/>
              </a:solidFill>
              <a:prstDash val="sysDash"/>
            </a:ln>
          </c:spPr>
        </c:minorGridlines>
        <c:numFmt formatCode="General" sourceLinked="1"/>
        <c:minorTickMark val="out"/>
        <c:tickLblPos val="none"/>
        <c:spPr>
          <a:ln w="3175">
            <a:solidFill>
              <a:srgbClr val="000000"/>
            </a:solidFill>
            <a:prstDash val="solid"/>
          </a:ln>
        </c:spPr>
        <c:crossAx val="69896448"/>
        <c:crosses val="autoZero"/>
        <c:crossBetween val="midCat"/>
        <c:majorUnit val="1"/>
        <c:minorUnit val="0.2"/>
      </c:valAx>
      <c:valAx>
        <c:axId val="69896448"/>
        <c:scaling>
          <c:orientation val="minMax"/>
          <c:max val="1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PT"/>
                  <a:t>Percentagem cumulativa que passa (%)</a:t>
                </a:r>
              </a:p>
            </c:rich>
          </c:tx>
          <c:layout>
            <c:manualLayout>
              <c:xMode val="edge"/>
              <c:yMode val="edge"/>
              <c:x val="8.3194743132168538E-3"/>
              <c:y val="0.1479099678456592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69894912"/>
        <c:crossesAt val="0"/>
        <c:crossBetween val="midCat"/>
        <c:minorUnit val="5"/>
      </c:valAx>
      <c:valAx>
        <c:axId val="69906816"/>
        <c:scaling>
          <c:orientation val="minMax"/>
        </c:scaling>
        <c:delete val="1"/>
        <c:axPos val="t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PT"/>
                  <a:t>Abertura quadrada dos peneiros (mm)</a:t>
                </a:r>
              </a:p>
            </c:rich>
          </c:tx>
          <c:layout>
            <c:manualLayout>
              <c:xMode val="edge"/>
              <c:yMode val="edge"/>
              <c:x val="0.13077589439251128"/>
              <c:y val="0.9253783368542345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one"/>
        <c:crossAx val="69908736"/>
        <c:crosses val="autoZero"/>
        <c:crossBetween val="midCat"/>
      </c:valAx>
      <c:valAx>
        <c:axId val="69908736"/>
        <c:scaling>
          <c:orientation val="maxMin"/>
          <c:max val="100"/>
        </c:scaling>
        <c:axPos val="r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PT"/>
                  <a:t>Percentagem cumulativa retida (%)</a:t>
                </a:r>
              </a:p>
            </c:rich>
          </c:tx>
          <c:layout>
            <c:manualLayout>
              <c:xMode val="edge"/>
              <c:yMode val="edge"/>
              <c:x val="0.95174786143200574"/>
              <c:y val="0.1864951768488748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69906816"/>
        <c:crosses val="max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PT"/>
    </a:p>
  </c:txPr>
  <c:printSettings>
    <c:headerFooter alignWithMargins="0"/>
    <c:pageMargins b="0.98425196899999956" l="0.78740157499999996" r="0.78740157499999996" t="0.98425196899999956" header="0" footer="0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22</xdr:row>
      <xdr:rowOff>76200</xdr:rowOff>
    </xdr:from>
    <xdr:to>
      <xdr:col>9</xdr:col>
      <xdr:colOff>180975</xdr:colOff>
      <xdr:row>38</xdr:row>
      <xdr:rowOff>152400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256189</xdr:colOff>
      <xdr:row>37</xdr:row>
      <xdr:rowOff>82769</xdr:rowOff>
    </xdr:from>
    <xdr:to>
      <xdr:col>9</xdr:col>
      <xdr:colOff>124484</xdr:colOff>
      <xdr:row>38</xdr:row>
      <xdr:rowOff>101819</xdr:rowOff>
    </xdr:to>
    <xdr:sp macro="" textlink="">
      <xdr:nvSpPr>
        <xdr:cNvPr id="3" name="CaixaDeTexto 2"/>
        <xdr:cNvSpPr txBox="1"/>
      </xdr:nvSpPr>
      <xdr:spPr>
        <a:xfrm>
          <a:off x="3376448" y="7150976"/>
          <a:ext cx="2502450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PT" sz="800"/>
            <a:t>          Areia 1                   Areia  2               Max Comp</a:t>
          </a:r>
        </a:p>
      </xdr:txBody>
    </xdr:sp>
    <xdr:clientData/>
  </xdr:twoCellAnchor>
  <xdr:twoCellAnchor>
    <xdr:from>
      <xdr:col>5</xdr:col>
      <xdr:colOff>203304</xdr:colOff>
      <xdr:row>38</xdr:row>
      <xdr:rowOff>13138</xdr:rowOff>
    </xdr:from>
    <xdr:to>
      <xdr:col>5</xdr:col>
      <xdr:colOff>473945</xdr:colOff>
      <xdr:row>38</xdr:row>
      <xdr:rowOff>14780</xdr:rowOff>
    </xdr:to>
    <xdr:cxnSp macro="">
      <xdr:nvCxnSpPr>
        <xdr:cNvPr id="5" name="Conexão recta 4"/>
        <xdr:cNvCxnSpPr/>
      </xdr:nvCxnSpPr>
      <xdr:spPr>
        <a:xfrm rot="10800000" flipH="1" flipV="1">
          <a:off x="3323563" y="7271845"/>
          <a:ext cx="270641" cy="164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355706</xdr:colOff>
      <xdr:row>38</xdr:row>
      <xdr:rowOff>7883</xdr:rowOff>
    </xdr:from>
    <xdr:to>
      <xdr:col>6</xdr:col>
      <xdr:colOff>626347</xdr:colOff>
      <xdr:row>38</xdr:row>
      <xdr:rowOff>9525</xdr:rowOff>
    </xdr:to>
    <xdr:cxnSp macro="">
      <xdr:nvCxnSpPr>
        <xdr:cNvPr id="15" name="Conexão recta 14"/>
        <xdr:cNvCxnSpPr/>
      </xdr:nvCxnSpPr>
      <xdr:spPr>
        <a:xfrm rot="10800000" flipH="1" flipV="1">
          <a:off x="4086878" y="7266590"/>
          <a:ext cx="270641" cy="1642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251916</xdr:colOff>
      <xdr:row>38</xdr:row>
      <xdr:rowOff>9197</xdr:rowOff>
    </xdr:from>
    <xdr:to>
      <xdr:col>7</xdr:col>
      <xdr:colOff>522557</xdr:colOff>
      <xdr:row>38</xdr:row>
      <xdr:rowOff>10839</xdr:rowOff>
    </xdr:to>
    <xdr:cxnSp macro="">
      <xdr:nvCxnSpPr>
        <xdr:cNvPr id="7" name="Conexão recta 6"/>
        <xdr:cNvCxnSpPr/>
      </xdr:nvCxnSpPr>
      <xdr:spPr>
        <a:xfrm rot="10800000" flipH="1" flipV="1">
          <a:off x="4784502" y="7267904"/>
          <a:ext cx="270641" cy="1642"/>
        </a:xfrm>
        <a:prstGeom prst="lin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DOCS/Work/Universidade/Consultadoria/metacaulinos/Mibal%20-%20Caulinos/Granulometria%20NP%20EN%20933-1%202000_areia%20Mibal_fin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0">
          <cell r="N20">
            <v>9</v>
          </cell>
        </row>
        <row r="40">
          <cell r="N40">
            <v>0</v>
          </cell>
          <cell r="Q40">
            <v>2</v>
          </cell>
          <cell r="R40">
            <v>3</v>
          </cell>
          <cell r="S40">
            <v>4</v>
          </cell>
          <cell r="T40">
            <v>5</v>
          </cell>
          <cell r="U40">
            <v>6</v>
          </cell>
          <cell r="V40">
            <v>7</v>
          </cell>
          <cell r="W40">
            <v>8</v>
          </cell>
          <cell r="X40">
            <v>9</v>
          </cell>
          <cell r="Y40">
            <v>10</v>
          </cell>
        </row>
        <row r="41">
          <cell r="N41">
            <v>100</v>
          </cell>
          <cell r="Q41">
            <v>2</v>
          </cell>
          <cell r="R41">
            <v>3</v>
          </cell>
          <cell r="S41">
            <v>4</v>
          </cell>
          <cell r="T41">
            <v>5</v>
          </cell>
          <cell r="U41">
            <v>6</v>
          </cell>
          <cell r="V41">
            <v>7</v>
          </cell>
          <cell r="W41">
            <v>8</v>
          </cell>
          <cell r="X41">
            <v>9</v>
          </cell>
          <cell r="Y41">
            <v>10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tpsilv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6"/>
  <sheetViews>
    <sheetView tabSelected="1" zoomScaleNormal="100" workbookViewId="0">
      <selection activeCell="M2" sqref="M2"/>
    </sheetView>
  </sheetViews>
  <sheetFormatPr defaultRowHeight="15"/>
  <cols>
    <col min="1" max="2" width="9.140625" style="6"/>
    <col min="3" max="3" width="9.7109375" style="6" bestFit="1" customWidth="1"/>
    <col min="4" max="4" width="9.140625" style="6"/>
    <col min="5" max="5" width="9.5703125" style="6" bestFit="1" customWidth="1"/>
    <col min="6" max="6" width="9.140625" style="6"/>
    <col min="7" max="7" width="12" style="6" customWidth="1"/>
    <col min="8" max="12" width="9.140625" style="6"/>
    <col min="13" max="13" width="9.5703125" style="6" bestFit="1" customWidth="1"/>
    <col min="14" max="14" width="9.140625" style="6"/>
    <col min="15" max="15" width="11" style="6" bestFit="1" customWidth="1"/>
    <col min="16" max="16384" width="9.140625" style="6"/>
  </cols>
  <sheetData>
    <row r="1" spans="1:15" s="5" customFormat="1">
      <c r="A1" s="50" t="s">
        <v>21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2" spans="1:15">
      <c r="M2" s="45" t="s">
        <v>30</v>
      </c>
    </row>
    <row r="3" spans="1:15">
      <c r="A3" s="48" t="s">
        <v>20</v>
      </c>
      <c r="B3" s="48"/>
      <c r="C3" s="48"/>
      <c r="D3" s="49"/>
      <c r="E3" s="42">
        <v>3.12</v>
      </c>
      <c r="F3" s="6" t="s">
        <v>22</v>
      </c>
      <c r="M3" s="51" t="s">
        <v>31</v>
      </c>
    </row>
    <row r="4" spans="1:15">
      <c r="A4" s="7"/>
      <c r="B4" s="7"/>
      <c r="C4" s="7"/>
      <c r="D4" s="8"/>
      <c r="E4" s="9"/>
    </row>
    <row r="5" spans="1:15">
      <c r="A5" s="7"/>
      <c r="B5" s="7"/>
      <c r="C5" s="7"/>
      <c r="D5" s="8"/>
      <c r="E5" s="9" t="s">
        <v>23</v>
      </c>
      <c r="F5" s="10">
        <f>E3*L29</f>
        <v>2.3006292079813933</v>
      </c>
      <c r="G5" s="6" t="s">
        <v>24</v>
      </c>
      <c r="N5" s="44"/>
    </row>
    <row r="6" spans="1:15">
      <c r="E6" s="11"/>
      <c r="F6" s="7" t="s">
        <v>25</v>
      </c>
      <c r="G6" s="10">
        <f>E3*L30</f>
        <v>0.81937079201860663</v>
      </c>
      <c r="H6" s="6" t="s">
        <v>26</v>
      </c>
    </row>
    <row r="7" spans="1:15">
      <c r="E7" s="11"/>
      <c r="G7" s="12"/>
    </row>
    <row r="8" spans="1:15" s="5" customFormat="1">
      <c r="A8" s="13" t="s">
        <v>11</v>
      </c>
      <c r="E8" s="14"/>
    </row>
    <row r="9" spans="1:15">
      <c r="E9" s="11"/>
    </row>
    <row r="10" spans="1:15" ht="15.75" thickBot="1">
      <c r="A10" s="15" t="s">
        <v>12</v>
      </c>
      <c r="I10" s="15" t="s">
        <v>13</v>
      </c>
    </row>
    <row r="11" spans="1:15">
      <c r="A11" s="16" t="s">
        <v>0</v>
      </c>
      <c r="B11" s="17"/>
      <c r="C11" s="18"/>
      <c r="D11" s="18"/>
      <c r="E11" s="19"/>
      <c r="F11" s="17"/>
      <c r="G11" s="17"/>
      <c r="I11" s="16" t="s">
        <v>0</v>
      </c>
      <c r="J11" s="17"/>
      <c r="K11" s="18"/>
      <c r="L11" s="18"/>
      <c r="M11" s="19"/>
      <c r="N11" s="17"/>
      <c r="O11" s="17"/>
    </row>
    <row r="12" spans="1:15" ht="15.75" thickBot="1">
      <c r="A12" s="20" t="s">
        <v>1</v>
      </c>
      <c r="B12" s="21" t="s">
        <v>2</v>
      </c>
      <c r="C12" s="22" t="s">
        <v>3</v>
      </c>
      <c r="D12" s="22" t="s">
        <v>4</v>
      </c>
      <c r="E12" s="23" t="s">
        <v>5</v>
      </c>
      <c r="F12" s="22" t="s">
        <v>6</v>
      </c>
      <c r="G12" s="24" t="s">
        <v>7</v>
      </c>
      <c r="I12" s="20" t="s">
        <v>1</v>
      </c>
      <c r="J12" s="21" t="s">
        <v>2</v>
      </c>
      <c r="K12" s="22" t="s">
        <v>3</v>
      </c>
      <c r="L12" s="22" t="s">
        <v>4</v>
      </c>
      <c r="M12" s="23" t="s">
        <v>5</v>
      </c>
      <c r="N12" s="22" t="s">
        <v>6</v>
      </c>
      <c r="O12" s="24" t="s">
        <v>7</v>
      </c>
    </row>
    <row r="13" spans="1:15">
      <c r="A13" s="25">
        <v>8</v>
      </c>
      <c r="B13" s="26">
        <v>8</v>
      </c>
      <c r="C13" s="3">
        <v>0</v>
      </c>
      <c r="D13" s="1">
        <f>ROUND($C13/$C$22*100,2)</f>
        <v>0</v>
      </c>
      <c r="E13" s="1">
        <f>D13</f>
        <v>0</v>
      </c>
      <c r="F13" s="1">
        <f>100-$D13</f>
        <v>100</v>
      </c>
      <c r="G13" s="2">
        <f>100-$E13</f>
        <v>100</v>
      </c>
      <c r="I13" s="25">
        <v>8</v>
      </c>
      <c r="J13" s="26">
        <v>8</v>
      </c>
      <c r="K13" s="4">
        <v>0</v>
      </c>
      <c r="L13" s="1">
        <f>ROUND($K13/$K$22*100,2)</f>
        <v>0</v>
      </c>
      <c r="M13" s="1">
        <f>L13</f>
        <v>0</v>
      </c>
      <c r="N13" s="1">
        <f>100-$L13</f>
        <v>100</v>
      </c>
      <c r="O13" s="2">
        <f>100-$M13</f>
        <v>100</v>
      </c>
    </row>
    <row r="14" spans="1:15">
      <c r="A14" s="27">
        <v>4</v>
      </c>
      <c r="B14" s="28">
        <v>4</v>
      </c>
      <c r="C14" s="39">
        <v>30.4</v>
      </c>
      <c r="D14" s="1">
        <f>ROUND($C14/$C$22*100,2)</f>
        <v>3.81</v>
      </c>
      <c r="E14" s="1">
        <f>D14</f>
        <v>3.81</v>
      </c>
      <c r="F14" s="1">
        <f>100-$D14</f>
        <v>96.19</v>
      </c>
      <c r="G14" s="2">
        <f>100-$E14</f>
        <v>96.19</v>
      </c>
      <c r="I14" s="27">
        <v>4</v>
      </c>
      <c r="J14" s="28">
        <v>4</v>
      </c>
      <c r="K14" s="4">
        <v>0</v>
      </c>
      <c r="L14" s="1">
        <f t="shared" ref="L14:L21" si="0">ROUND($K14/$K$22*100,2)</f>
        <v>0</v>
      </c>
      <c r="M14" s="1">
        <f>L14</f>
        <v>0</v>
      </c>
      <c r="N14" s="1">
        <f t="shared" ref="N14:N21" si="1">100-$L14</f>
        <v>100</v>
      </c>
      <c r="O14" s="2">
        <f t="shared" ref="O14:O21" si="2">100-$M14</f>
        <v>100</v>
      </c>
    </row>
    <row r="15" spans="1:15">
      <c r="A15" s="27">
        <v>2</v>
      </c>
      <c r="B15" s="28">
        <v>2</v>
      </c>
      <c r="C15" s="39">
        <v>170.9</v>
      </c>
      <c r="D15" s="1">
        <f t="shared" ref="D15:D21" si="3">ROUND($C15/$C$22*100,2)</f>
        <v>21.4</v>
      </c>
      <c r="E15" s="1">
        <f t="shared" ref="E15:E20" si="4">$E14+$D15</f>
        <v>25.209999999999997</v>
      </c>
      <c r="F15" s="1">
        <f t="shared" ref="F15:F21" si="5">100-$D15</f>
        <v>78.599999999999994</v>
      </c>
      <c r="G15" s="2">
        <f t="shared" ref="G15:G21" si="6">100-$E15</f>
        <v>74.790000000000006</v>
      </c>
      <c r="I15" s="27">
        <v>2</v>
      </c>
      <c r="J15" s="28">
        <v>2</v>
      </c>
      <c r="K15" s="4">
        <v>0</v>
      </c>
      <c r="L15" s="1">
        <f t="shared" si="0"/>
        <v>0</v>
      </c>
      <c r="M15" s="1">
        <f>$M14+$L15</f>
        <v>0</v>
      </c>
      <c r="N15" s="1">
        <f t="shared" si="1"/>
        <v>100</v>
      </c>
      <c r="O15" s="2">
        <f t="shared" si="2"/>
        <v>100</v>
      </c>
    </row>
    <row r="16" spans="1:15">
      <c r="A16" s="27">
        <v>1</v>
      </c>
      <c r="B16" s="29">
        <v>1</v>
      </c>
      <c r="C16" s="39">
        <v>283.89999999999998</v>
      </c>
      <c r="D16" s="1">
        <f t="shared" si="3"/>
        <v>35.549999999999997</v>
      </c>
      <c r="E16" s="1">
        <f t="shared" si="4"/>
        <v>60.759999999999991</v>
      </c>
      <c r="F16" s="1">
        <f t="shared" si="5"/>
        <v>64.45</v>
      </c>
      <c r="G16" s="2">
        <f t="shared" si="6"/>
        <v>39.240000000000009</v>
      </c>
      <c r="I16" s="27">
        <v>1</v>
      </c>
      <c r="J16" s="29">
        <v>1</v>
      </c>
      <c r="K16" s="4">
        <v>1.7</v>
      </c>
      <c r="L16" s="1">
        <f t="shared" si="0"/>
        <v>0.69</v>
      </c>
      <c r="M16" s="1">
        <f t="shared" ref="M16:M21" si="7">$M15+$L16</f>
        <v>0.69</v>
      </c>
      <c r="N16" s="1">
        <f t="shared" si="1"/>
        <v>99.31</v>
      </c>
      <c r="O16" s="2">
        <f t="shared" si="2"/>
        <v>99.31</v>
      </c>
    </row>
    <row r="17" spans="1:15">
      <c r="A17" s="27">
        <v>0.5</v>
      </c>
      <c r="B17" s="28">
        <v>0.5</v>
      </c>
      <c r="C17" s="40">
        <v>218.5</v>
      </c>
      <c r="D17" s="1">
        <f t="shared" si="3"/>
        <v>27.36</v>
      </c>
      <c r="E17" s="1">
        <f t="shared" si="4"/>
        <v>88.11999999999999</v>
      </c>
      <c r="F17" s="1">
        <f t="shared" si="5"/>
        <v>72.64</v>
      </c>
      <c r="G17" s="2">
        <f t="shared" si="6"/>
        <v>11.88000000000001</v>
      </c>
      <c r="I17" s="27">
        <v>0.5</v>
      </c>
      <c r="J17" s="28">
        <v>0.5</v>
      </c>
      <c r="K17" s="4">
        <v>14.1</v>
      </c>
      <c r="L17" s="1">
        <f t="shared" si="0"/>
        <v>5.74</v>
      </c>
      <c r="M17" s="1">
        <f t="shared" si="7"/>
        <v>6.43</v>
      </c>
      <c r="N17" s="1">
        <f t="shared" si="1"/>
        <v>94.26</v>
      </c>
      <c r="O17" s="2">
        <f t="shared" si="2"/>
        <v>93.57</v>
      </c>
    </row>
    <row r="18" spans="1:15">
      <c r="A18" s="27">
        <v>0.25</v>
      </c>
      <c r="B18" s="28">
        <v>0.25</v>
      </c>
      <c r="C18" s="41">
        <v>75.3</v>
      </c>
      <c r="D18" s="1">
        <f t="shared" si="3"/>
        <v>9.43</v>
      </c>
      <c r="E18" s="1">
        <f t="shared" si="4"/>
        <v>97.549999999999983</v>
      </c>
      <c r="F18" s="1">
        <f t="shared" si="5"/>
        <v>90.57</v>
      </c>
      <c r="G18" s="2">
        <f t="shared" si="6"/>
        <v>2.4500000000000171</v>
      </c>
      <c r="I18" s="27">
        <v>0.25</v>
      </c>
      <c r="J18" s="28">
        <v>0.25</v>
      </c>
      <c r="K18" s="4">
        <v>61.5</v>
      </c>
      <c r="L18" s="1">
        <f t="shared" si="0"/>
        <v>25.05</v>
      </c>
      <c r="M18" s="1">
        <f t="shared" si="7"/>
        <v>31.48</v>
      </c>
      <c r="N18" s="1">
        <f t="shared" si="1"/>
        <v>74.95</v>
      </c>
      <c r="O18" s="2">
        <f t="shared" si="2"/>
        <v>68.52</v>
      </c>
    </row>
    <row r="19" spans="1:15">
      <c r="A19" s="27">
        <v>0.125</v>
      </c>
      <c r="B19" s="28">
        <v>0.125</v>
      </c>
      <c r="C19" s="39">
        <v>14.6</v>
      </c>
      <c r="D19" s="1">
        <f t="shared" si="3"/>
        <v>1.83</v>
      </c>
      <c r="E19" s="1">
        <f t="shared" si="4"/>
        <v>99.379999999999981</v>
      </c>
      <c r="F19" s="1">
        <f t="shared" si="5"/>
        <v>98.17</v>
      </c>
      <c r="G19" s="2">
        <f t="shared" si="6"/>
        <v>0.62000000000001876</v>
      </c>
      <c r="I19" s="27">
        <v>0.125</v>
      </c>
      <c r="J19" s="28">
        <v>0.125</v>
      </c>
      <c r="K19" s="4">
        <v>98.4</v>
      </c>
      <c r="L19" s="1">
        <f t="shared" si="0"/>
        <v>40.08</v>
      </c>
      <c r="M19" s="1">
        <f t="shared" si="7"/>
        <v>71.56</v>
      </c>
      <c r="N19" s="1">
        <f t="shared" si="1"/>
        <v>59.92</v>
      </c>
      <c r="O19" s="2">
        <f t="shared" si="2"/>
        <v>28.439999999999998</v>
      </c>
    </row>
    <row r="20" spans="1:15">
      <c r="A20" s="27">
        <v>6.3E-2</v>
      </c>
      <c r="B20" s="28">
        <v>6.3E-2</v>
      </c>
      <c r="C20" s="39">
        <v>4.0999999999999996</v>
      </c>
      <c r="D20" s="1">
        <f t="shared" si="3"/>
        <v>0.51</v>
      </c>
      <c r="E20" s="1">
        <f t="shared" si="4"/>
        <v>99.889999999999986</v>
      </c>
      <c r="F20" s="1">
        <f t="shared" si="5"/>
        <v>99.49</v>
      </c>
      <c r="G20" s="2">
        <f t="shared" si="6"/>
        <v>0.11000000000001364</v>
      </c>
      <c r="I20" s="27">
        <v>6.3E-2</v>
      </c>
      <c r="J20" s="28">
        <v>6.3E-2</v>
      </c>
      <c r="K20" s="4">
        <v>61.7</v>
      </c>
      <c r="L20" s="1">
        <f t="shared" si="0"/>
        <v>25.13</v>
      </c>
      <c r="M20" s="1">
        <f t="shared" si="7"/>
        <v>96.69</v>
      </c>
      <c r="N20" s="1">
        <f t="shared" si="1"/>
        <v>74.87</v>
      </c>
      <c r="O20" s="2">
        <f t="shared" si="2"/>
        <v>3.3100000000000023</v>
      </c>
    </row>
    <row r="21" spans="1:15" ht="15.75" thickBot="1">
      <c r="A21" s="30" t="s">
        <v>8</v>
      </c>
      <c r="B21" s="31" t="str">
        <f>"--"</f>
        <v>--</v>
      </c>
      <c r="C21" s="39">
        <v>1</v>
      </c>
      <c r="D21" s="1">
        <f t="shared" si="3"/>
        <v>0.13</v>
      </c>
      <c r="E21" s="1">
        <f>ROUND($E20+$D21,0)</f>
        <v>100</v>
      </c>
      <c r="F21" s="1">
        <f t="shared" si="5"/>
        <v>99.87</v>
      </c>
      <c r="G21" s="2">
        <f t="shared" si="6"/>
        <v>0</v>
      </c>
      <c r="I21" s="30" t="s">
        <v>8</v>
      </c>
      <c r="J21" s="31" t="str">
        <f>"--"</f>
        <v>--</v>
      </c>
      <c r="K21" s="4">
        <v>8.1</v>
      </c>
      <c r="L21" s="1">
        <f t="shared" si="0"/>
        <v>3.3</v>
      </c>
      <c r="M21" s="1">
        <f t="shared" si="7"/>
        <v>99.99</v>
      </c>
      <c r="N21" s="1">
        <f t="shared" si="1"/>
        <v>96.7</v>
      </c>
      <c r="O21" s="2">
        <f t="shared" si="2"/>
        <v>1.0000000000005116E-2</v>
      </c>
    </row>
    <row r="22" spans="1:15">
      <c r="B22" s="7" t="s">
        <v>9</v>
      </c>
      <c r="C22" s="6">
        <f>SUM(C14:C21)</f>
        <v>798.7</v>
      </c>
      <c r="D22" s="6" t="s">
        <v>10</v>
      </c>
      <c r="J22" s="7" t="s">
        <v>9</v>
      </c>
      <c r="K22" s="6">
        <f>SUM(K14:K21)</f>
        <v>245.49999999999997</v>
      </c>
      <c r="L22" s="6" t="s">
        <v>10</v>
      </c>
    </row>
    <row r="24" spans="1:15">
      <c r="K24" s="32" t="s">
        <v>14</v>
      </c>
      <c r="L24" s="32"/>
      <c r="N24" s="46" t="s">
        <v>17</v>
      </c>
      <c r="O24" s="47"/>
    </row>
    <row r="25" spans="1:15">
      <c r="K25" s="32" t="s">
        <v>15</v>
      </c>
      <c r="L25" s="33">
        <f>SUM(E13:E19)/100</f>
        <v>3.7482999999999991</v>
      </c>
      <c r="N25" s="32" t="s">
        <v>15</v>
      </c>
      <c r="O25" s="34">
        <f>G17/100</f>
        <v>0.1188000000000001</v>
      </c>
    </row>
    <row r="26" spans="1:15">
      <c r="K26" s="32" t="s">
        <v>16</v>
      </c>
      <c r="L26" s="33">
        <f>SUM(M13:M19)/100</f>
        <v>1.1015999999999999</v>
      </c>
      <c r="N26" s="32" t="s">
        <v>16</v>
      </c>
      <c r="O26" s="34">
        <f>O17/100</f>
        <v>0.93569999999999998</v>
      </c>
    </row>
    <row r="28" spans="1:15">
      <c r="K28" s="15" t="s">
        <v>18</v>
      </c>
    </row>
    <row r="29" spans="1:15">
      <c r="K29" s="6" t="s">
        <v>15</v>
      </c>
      <c r="L29" s="35">
        <f>1-L30</f>
        <v>0.73738115640429269</v>
      </c>
    </row>
    <row r="30" spans="1:15">
      <c r="K30" s="6" t="s">
        <v>16</v>
      </c>
      <c r="L30" s="35">
        <f>(O25-1/3)/(O25-O26)</f>
        <v>0.26261884359570725</v>
      </c>
    </row>
    <row r="41" spans="1:7" s="5" customFormat="1">
      <c r="A41" s="13" t="s">
        <v>27</v>
      </c>
    </row>
    <row r="43" spans="1:7" ht="15.75" thickBot="1">
      <c r="A43" s="15" t="s">
        <v>19</v>
      </c>
    </row>
    <row r="44" spans="1:7">
      <c r="A44" s="16" t="s">
        <v>0</v>
      </c>
      <c r="B44" s="17"/>
      <c r="C44" s="18"/>
      <c r="D44" s="18"/>
      <c r="E44" s="19"/>
      <c r="F44" s="17"/>
      <c r="G44" s="17"/>
    </row>
    <row r="45" spans="1:7" ht="15.75" thickBot="1">
      <c r="A45" s="20" t="s">
        <v>1</v>
      </c>
      <c r="B45" s="21" t="s">
        <v>2</v>
      </c>
      <c r="C45" s="22" t="s">
        <v>3</v>
      </c>
      <c r="D45" s="22" t="s">
        <v>4</v>
      </c>
      <c r="E45" s="23" t="s">
        <v>5</v>
      </c>
      <c r="F45" s="22" t="s">
        <v>6</v>
      </c>
      <c r="G45" s="24" t="s">
        <v>7</v>
      </c>
    </row>
    <row r="46" spans="1:7">
      <c r="A46" s="25">
        <v>8</v>
      </c>
      <c r="B46" s="26">
        <v>8</v>
      </c>
      <c r="C46" s="43">
        <f>$C$55*D46/100</f>
        <v>0</v>
      </c>
      <c r="D46" s="33">
        <f>E46</f>
        <v>0</v>
      </c>
      <c r="E46" s="33">
        <f>100-G46</f>
        <v>0</v>
      </c>
      <c r="F46" s="33">
        <f>100-$D46</f>
        <v>100</v>
      </c>
      <c r="G46" s="36">
        <f>G13*$L$29+O13*$L$30</f>
        <v>100</v>
      </c>
    </row>
    <row r="47" spans="1:7">
      <c r="A47" s="27">
        <v>4</v>
      </c>
      <c r="B47" s="28">
        <v>4</v>
      </c>
      <c r="C47" s="43">
        <f t="shared" ref="C47:C54" si="8">$C$55*D47/100</f>
        <v>87.653972824091269</v>
      </c>
      <c r="D47" s="33">
        <f>E47-E46</f>
        <v>2.8094222059003613</v>
      </c>
      <c r="E47" s="33">
        <f t="shared" ref="E47:E54" si="9">100-G47</f>
        <v>2.8094222059003613</v>
      </c>
      <c r="F47" s="33">
        <f t="shared" ref="F47:F54" si="10">100-$D47</f>
        <v>97.190577794099639</v>
      </c>
      <c r="G47" s="36">
        <f t="shared" ref="G47:G54" si="11">G14*$L$29+O14*$L$30</f>
        <v>97.190577794099639</v>
      </c>
    </row>
    <row r="48" spans="1:7">
      <c r="A48" s="27">
        <v>2</v>
      </c>
      <c r="B48" s="28">
        <v>2</v>
      </c>
      <c r="C48" s="43">
        <f t="shared" si="8"/>
        <v>492.33465050801789</v>
      </c>
      <c r="D48" s="33">
        <f t="shared" ref="D48:D54" si="12">E48-E47</f>
        <v>15.779956747051855</v>
      </c>
      <c r="E48" s="33">
        <f t="shared" si="9"/>
        <v>18.589378952952217</v>
      </c>
      <c r="F48" s="33">
        <f t="shared" si="10"/>
        <v>84.220043252948145</v>
      </c>
      <c r="G48" s="36">
        <f t="shared" si="11"/>
        <v>81.410621047047783</v>
      </c>
    </row>
    <row r="49" spans="1:7">
      <c r="A49" s="27">
        <v>1</v>
      </c>
      <c r="B49" s="29">
        <v>1</v>
      </c>
      <c r="C49" s="43">
        <f t="shared" si="8"/>
        <v>823.52734190231365</v>
      </c>
      <c r="D49" s="33">
        <f t="shared" si="12"/>
        <v>26.39510711225364</v>
      </c>
      <c r="E49" s="33">
        <f t="shared" si="9"/>
        <v>44.984486065205857</v>
      </c>
      <c r="F49" s="33">
        <f t="shared" si="10"/>
        <v>73.60489288774636</v>
      </c>
      <c r="G49" s="36">
        <f t="shared" si="11"/>
        <v>55.015513934794143</v>
      </c>
    </row>
    <row r="50" spans="1:7">
      <c r="A50" s="27">
        <v>0.5</v>
      </c>
      <c r="B50" s="28">
        <v>0.5</v>
      </c>
      <c r="C50" s="43">
        <f t="shared" si="8"/>
        <v>676.48403476557735</v>
      </c>
      <c r="D50" s="33">
        <f t="shared" si="12"/>
        <v>21.682180601460814</v>
      </c>
      <c r="E50" s="33">
        <f t="shared" si="9"/>
        <v>66.666666666666671</v>
      </c>
      <c r="F50" s="33">
        <f t="shared" si="10"/>
        <v>78.317819398539186</v>
      </c>
      <c r="G50" s="36">
        <f t="shared" si="11"/>
        <v>33.333333333333329</v>
      </c>
    </row>
    <row r="51" spans="1:7">
      <c r="A51" s="27">
        <v>0.25</v>
      </c>
      <c r="B51" s="28">
        <v>0.25</v>
      </c>
      <c r="C51" s="43">
        <f t="shared" si="8"/>
        <v>422.20171771330627</v>
      </c>
      <c r="D51" s="33">
        <f t="shared" si="12"/>
        <v>13.532106336964944</v>
      </c>
      <c r="E51" s="33">
        <f t="shared" si="9"/>
        <v>80.198773003631615</v>
      </c>
      <c r="F51" s="33">
        <f t="shared" si="10"/>
        <v>86.467893663035056</v>
      </c>
      <c r="G51" s="36">
        <f t="shared" si="11"/>
        <v>19.801226996368388</v>
      </c>
    </row>
    <row r="52" spans="1:7">
      <c r="A52" s="27">
        <v>0.125</v>
      </c>
      <c r="B52" s="28">
        <v>0.125</v>
      </c>
      <c r="C52" s="43">
        <f t="shared" si="8"/>
        <v>370.50532794711677</v>
      </c>
      <c r="D52" s="33">
        <f t="shared" si="12"/>
        <v>11.875170767535792</v>
      </c>
      <c r="E52" s="33">
        <f t="shared" si="9"/>
        <v>92.073943771167407</v>
      </c>
      <c r="F52" s="33">
        <f t="shared" si="10"/>
        <v>88.124829232464208</v>
      </c>
      <c r="G52" s="36">
        <f t="shared" si="11"/>
        <v>7.9260562288325884</v>
      </c>
    </row>
    <row r="53" spans="1:7">
      <c r="A53" s="27">
        <v>6.3E-2</v>
      </c>
      <c r="B53" s="28">
        <v>6.3E-2</v>
      </c>
      <c r="C53" s="43">
        <f t="shared" si="8"/>
        <v>217.641088994981</v>
      </c>
      <c r="D53" s="33">
        <f t="shared" si="12"/>
        <v>6.9756759293263144</v>
      </c>
      <c r="E53" s="33">
        <f t="shared" si="9"/>
        <v>99.049619700493722</v>
      </c>
      <c r="F53" s="33">
        <f t="shared" si="10"/>
        <v>93.024324070673686</v>
      </c>
      <c r="G53" s="36">
        <f t="shared" si="11"/>
        <v>0.95038029950627378</v>
      </c>
    </row>
    <row r="54" spans="1:7" ht="15.75" thickBot="1">
      <c r="A54" s="30" t="s">
        <v>8</v>
      </c>
      <c r="B54" s="31" t="str">
        <f>"--"</f>
        <v>--</v>
      </c>
      <c r="C54" s="43">
        <f t="shared" si="8"/>
        <v>29.569928265394118</v>
      </c>
      <c r="D54" s="33">
        <f t="shared" si="12"/>
        <v>0.94775411107032426</v>
      </c>
      <c r="E54" s="33">
        <f t="shared" si="9"/>
        <v>99.997373811564046</v>
      </c>
      <c r="F54" s="33">
        <f t="shared" si="10"/>
        <v>99.052245888929676</v>
      </c>
      <c r="G54" s="36">
        <f t="shared" si="11"/>
        <v>2.6261884359584159E-3</v>
      </c>
    </row>
    <row r="55" spans="1:7">
      <c r="B55" s="7" t="s">
        <v>29</v>
      </c>
      <c r="C55" s="37">
        <f>E3*1000</f>
        <v>3120</v>
      </c>
      <c r="D55" s="38">
        <f>SUM(D46:D54)</f>
        <v>99.997373811564046</v>
      </c>
    </row>
    <row r="56" spans="1:7">
      <c r="B56" s="6" t="s">
        <v>28</v>
      </c>
      <c r="C56" s="12">
        <f>SUM(C46:C54)</f>
        <v>3119.9180629207981</v>
      </c>
    </row>
  </sheetData>
  <mergeCells count="3">
    <mergeCell ref="N24:O24"/>
    <mergeCell ref="A3:D3"/>
    <mergeCell ref="A1:O1"/>
  </mergeCells>
  <hyperlinks>
    <hyperlink ref="M2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>-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Miguel</cp:lastModifiedBy>
  <dcterms:created xsi:type="dcterms:W3CDTF">2008-07-31T15:44:21Z</dcterms:created>
  <dcterms:modified xsi:type="dcterms:W3CDTF">2012-06-28T13:58:44Z</dcterms:modified>
</cp:coreProperties>
</file>