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e-my.sharepoint.com/personal/ui906879_rwe-ag_com/Documents/"/>
    </mc:Choice>
  </mc:AlternateContent>
  <xr:revisionPtr revIDLastSave="0" documentId="13_ncr:40009_{2B326F1E-D1B9-4FF6-A666-0F9BE59011AB}" xr6:coauthVersionLast="47" xr6:coauthVersionMax="47" xr10:uidLastSave="{00000000-0000-0000-0000-000000000000}"/>
  <bookViews>
    <workbookView xWindow="-120" yWindow="-120" windowWidth="29040" windowHeight="17790" activeTab="2"/>
  </bookViews>
  <sheets>
    <sheet name="Table1" sheetId="4" r:id="rId1"/>
    <sheet name="heathrowdata" sheetId="1" r:id="rId2"/>
    <sheet name="pivot" sheetId="5" r:id="rId3"/>
  </sheets>
  <definedNames>
    <definedName name="_xlcn.WorksheetConnection_heathrowdata.xlsxTable1_21" hidden="1">Table1_2[]</definedName>
    <definedName name="ExternalData_2" localSheetId="0" hidden="1">Table1!$A$1:$E$899</definedName>
  </definedNames>
  <calcPr calcId="0"/>
  <pivotCaches>
    <pivotCache cacheId="70" r:id="rId4"/>
  </pivotCaches>
  <extLst>
    <ext xmlns:x15="http://schemas.microsoft.com/office/spreadsheetml/2010/11/main" uri="{FCE2AD5D-F65C-4FA6-A056-5C36A1767C68}">
      <x15:dataModel>
        <x15:modelTables>
          <x15:modelTable id="Table1_fb722e56-e48a-455a-a115-6993a9d9b6ca" name="Table1" connection="Query - Table1"/>
          <x15:modelTable id="Table1_2" name="Table1_2" connection="WorksheetConnection_heathrowdata.xlsx!Table1_2"/>
        </x15:modelTables>
        <x15:extLst>
          <ext xmlns:x16="http://schemas.microsoft.com/office/spreadsheetml/2014/11/main" uri="{9835A34E-60A6-4A7C-AAB8-D5F71C897F49}">
            <x16:modelTimeGroupings>
              <x16:modelTimeGrouping tableName="Table1_2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Z12" i="5"/>
  <c r="IA12" i="5"/>
  <c r="IB12" i="5"/>
  <c r="IC12" i="5"/>
  <c r="ID12" i="5"/>
  <c r="IE12" i="5"/>
  <c r="IF12" i="5"/>
  <c r="IG12" i="5"/>
  <c r="IH12" i="5"/>
  <c r="II12" i="5"/>
  <c r="IJ12" i="5"/>
  <c r="IK12" i="5"/>
  <c r="IL12" i="5"/>
  <c r="IM12" i="5"/>
  <c r="IN12" i="5"/>
  <c r="IO12" i="5"/>
  <c r="IP12" i="5"/>
  <c r="IQ12" i="5"/>
  <c r="IR12" i="5"/>
  <c r="IS12" i="5"/>
  <c r="IT12" i="5"/>
  <c r="IU12" i="5"/>
  <c r="IV12" i="5"/>
  <c r="IW12" i="5"/>
  <c r="IX12" i="5"/>
  <c r="IY12" i="5"/>
  <c r="IZ12" i="5"/>
  <c r="JA12" i="5"/>
  <c r="JB12" i="5"/>
  <c r="JC12" i="5"/>
  <c r="JD12" i="5"/>
  <c r="JE12" i="5"/>
  <c r="JF12" i="5"/>
  <c r="JG12" i="5"/>
  <c r="JH12" i="5"/>
  <c r="JI12" i="5"/>
  <c r="JJ12" i="5"/>
  <c r="JK12" i="5"/>
  <c r="JL12" i="5"/>
  <c r="JM12" i="5"/>
  <c r="JN12" i="5"/>
  <c r="JO12" i="5"/>
  <c r="JP12" i="5"/>
  <c r="JQ12" i="5"/>
  <c r="JR12" i="5"/>
  <c r="JS12" i="5"/>
  <c r="JT12" i="5"/>
  <c r="JU12" i="5"/>
  <c r="JV12" i="5"/>
  <c r="JW12" i="5"/>
  <c r="JX12" i="5"/>
  <c r="JY12" i="5"/>
  <c r="JZ12" i="5"/>
  <c r="KA12" i="5"/>
  <c r="KB12" i="5"/>
  <c r="KC12" i="5"/>
  <c r="KD12" i="5"/>
  <c r="KE12" i="5"/>
  <c r="KF12" i="5"/>
  <c r="KG12" i="5"/>
  <c r="KH12" i="5"/>
  <c r="KI12" i="5"/>
  <c r="KJ12" i="5"/>
  <c r="KK12" i="5"/>
  <c r="KL12" i="5"/>
  <c r="KM12" i="5"/>
  <c r="KN12" i="5"/>
  <c r="KO12" i="5"/>
  <c r="KP12" i="5"/>
  <c r="KQ12" i="5"/>
  <c r="KR12" i="5"/>
  <c r="KS12" i="5"/>
  <c r="KT12" i="5"/>
  <c r="KU12" i="5"/>
  <c r="KV12" i="5"/>
  <c r="KW12" i="5"/>
  <c r="KX12" i="5"/>
  <c r="KY12" i="5"/>
  <c r="KZ12" i="5"/>
  <c r="LA12" i="5"/>
  <c r="LB12" i="5"/>
  <c r="LC12" i="5"/>
  <c r="LD12" i="5"/>
  <c r="LE12" i="5"/>
  <c r="LF12" i="5"/>
  <c r="LG12" i="5"/>
  <c r="LH12" i="5"/>
  <c r="LI12" i="5"/>
  <c r="LJ12" i="5"/>
  <c r="LK12" i="5"/>
  <c r="LL12" i="5"/>
  <c r="LM12" i="5"/>
  <c r="LN12" i="5"/>
  <c r="LO12" i="5"/>
  <c r="LP12" i="5"/>
  <c r="LQ12" i="5"/>
  <c r="LR12" i="5"/>
  <c r="LS12" i="5"/>
  <c r="LT12" i="5"/>
  <c r="LU12" i="5"/>
  <c r="LV12" i="5"/>
  <c r="LW12" i="5"/>
  <c r="LX12" i="5"/>
  <c r="LY12" i="5"/>
  <c r="LZ12" i="5"/>
  <c r="MA12" i="5"/>
  <c r="MB12" i="5"/>
  <c r="MC12" i="5"/>
  <c r="MD12" i="5"/>
  <c r="ME12" i="5"/>
  <c r="MF12" i="5"/>
  <c r="MG12" i="5"/>
  <c r="MH12" i="5"/>
  <c r="MI12" i="5"/>
  <c r="MJ12" i="5"/>
  <c r="MK12" i="5"/>
  <c r="ML12" i="5"/>
  <c r="MM12" i="5"/>
  <c r="MN12" i="5"/>
  <c r="MO12" i="5"/>
  <c r="MP12" i="5"/>
  <c r="MQ12" i="5"/>
  <c r="MR12" i="5"/>
  <c r="MS12" i="5"/>
  <c r="MT12" i="5"/>
  <c r="MU12" i="5"/>
  <c r="MV12" i="5"/>
  <c r="MW12" i="5"/>
  <c r="MX12" i="5"/>
  <c r="MY12" i="5"/>
  <c r="MZ12" i="5"/>
  <c r="NA12" i="5"/>
  <c r="NB12" i="5"/>
  <c r="NC12" i="5"/>
  <c r="ND12" i="5"/>
  <c r="NE12" i="5"/>
  <c r="NF12" i="5"/>
  <c r="NG12" i="5"/>
  <c r="NH12" i="5"/>
  <c r="NI12" i="5"/>
  <c r="NJ12" i="5"/>
  <c r="NK12" i="5"/>
  <c r="NL12" i="5"/>
  <c r="NM12" i="5"/>
  <c r="NN12" i="5"/>
  <c r="NO12" i="5"/>
  <c r="NP12" i="5"/>
  <c r="NQ12" i="5"/>
  <c r="NR12" i="5"/>
  <c r="NS12" i="5"/>
  <c r="NT12" i="5"/>
  <c r="NU12" i="5"/>
  <c r="NV12" i="5"/>
  <c r="NW12" i="5"/>
  <c r="NX12" i="5"/>
  <c r="NY12" i="5"/>
  <c r="NZ12" i="5"/>
  <c r="OA12" i="5"/>
  <c r="OB12" i="5"/>
  <c r="OC12" i="5"/>
  <c r="OD12" i="5"/>
  <c r="OE12" i="5"/>
  <c r="OF12" i="5"/>
  <c r="OG12" i="5"/>
  <c r="OH12" i="5"/>
  <c r="OI12" i="5"/>
  <c r="OJ12" i="5"/>
  <c r="OK12" i="5"/>
  <c r="OL12" i="5"/>
  <c r="OM12" i="5"/>
  <c r="ON12" i="5"/>
  <c r="OO12" i="5"/>
  <c r="OP12" i="5"/>
  <c r="OQ12" i="5"/>
  <c r="OR12" i="5"/>
  <c r="OS12" i="5"/>
  <c r="OT12" i="5"/>
  <c r="OU12" i="5"/>
  <c r="OV12" i="5"/>
  <c r="OW12" i="5"/>
  <c r="OX12" i="5"/>
  <c r="OY12" i="5"/>
  <c r="OZ12" i="5"/>
  <c r="PA12" i="5"/>
  <c r="PB12" i="5"/>
  <c r="PC12" i="5"/>
  <c r="PD12" i="5"/>
  <c r="PE12" i="5"/>
  <c r="PF12" i="5"/>
  <c r="PG12" i="5"/>
  <c r="PH12" i="5"/>
  <c r="PI12" i="5"/>
  <c r="PJ12" i="5"/>
  <c r="PK12" i="5"/>
  <c r="PL12" i="5"/>
  <c r="PM12" i="5"/>
  <c r="PN12" i="5"/>
  <c r="PO12" i="5"/>
  <c r="PP12" i="5"/>
  <c r="PQ12" i="5"/>
  <c r="PR12" i="5"/>
  <c r="PS12" i="5"/>
  <c r="PT12" i="5"/>
  <c r="PU12" i="5"/>
  <c r="PV12" i="5"/>
  <c r="PW12" i="5"/>
  <c r="PX12" i="5"/>
  <c r="PY12" i="5"/>
  <c r="PZ12" i="5"/>
  <c r="QA12" i="5"/>
  <c r="QB12" i="5"/>
  <c r="QC12" i="5"/>
  <c r="QD12" i="5"/>
  <c r="QE12" i="5"/>
  <c r="QF12" i="5"/>
  <c r="QG12" i="5"/>
  <c r="QH12" i="5"/>
  <c r="QI12" i="5"/>
  <c r="QJ12" i="5"/>
  <c r="QK12" i="5"/>
  <c r="QL12" i="5"/>
  <c r="QM12" i="5"/>
  <c r="QN12" i="5"/>
  <c r="QO12" i="5"/>
  <c r="QP12" i="5"/>
  <c r="QQ12" i="5"/>
  <c r="QR12" i="5"/>
  <c r="QS12" i="5"/>
  <c r="QT12" i="5"/>
  <c r="QU12" i="5"/>
  <c r="QV12" i="5"/>
  <c r="QW12" i="5"/>
  <c r="QX12" i="5"/>
  <c r="QY12" i="5"/>
  <c r="QZ12" i="5"/>
  <c r="RA12" i="5"/>
  <c r="RB12" i="5"/>
  <c r="RC12" i="5"/>
  <c r="RD12" i="5"/>
  <c r="RE12" i="5"/>
  <c r="RF12" i="5"/>
  <c r="RG12" i="5"/>
  <c r="RH12" i="5"/>
  <c r="RI12" i="5"/>
  <c r="RJ12" i="5"/>
  <c r="RK12" i="5"/>
  <c r="RL12" i="5"/>
  <c r="RM12" i="5"/>
  <c r="RN12" i="5"/>
  <c r="RO12" i="5"/>
  <c r="RP12" i="5"/>
  <c r="RQ12" i="5"/>
  <c r="RR12" i="5"/>
  <c r="RS12" i="5"/>
  <c r="RT12" i="5"/>
  <c r="RU12" i="5"/>
  <c r="RV12" i="5"/>
  <c r="RW12" i="5"/>
  <c r="RX12" i="5"/>
  <c r="RY12" i="5"/>
  <c r="RZ12" i="5"/>
  <c r="SA12" i="5"/>
  <c r="SB12" i="5"/>
  <c r="SC12" i="5"/>
  <c r="SD12" i="5"/>
  <c r="SE12" i="5"/>
  <c r="SF12" i="5"/>
  <c r="SG12" i="5"/>
  <c r="SH12" i="5"/>
  <c r="SI12" i="5"/>
  <c r="SJ12" i="5"/>
  <c r="SK12" i="5"/>
  <c r="SL12" i="5"/>
  <c r="SM12" i="5"/>
  <c r="SN12" i="5"/>
  <c r="SO12" i="5"/>
  <c r="SP12" i="5"/>
  <c r="SQ12" i="5"/>
  <c r="SR12" i="5"/>
  <c r="SS12" i="5"/>
  <c r="ST12" i="5"/>
  <c r="SU12" i="5"/>
  <c r="SV12" i="5"/>
  <c r="SW12" i="5"/>
  <c r="SX12" i="5"/>
  <c r="SY12" i="5"/>
  <c r="SZ12" i="5"/>
  <c r="TA12" i="5"/>
  <c r="TB12" i="5"/>
  <c r="TC12" i="5"/>
  <c r="TD12" i="5"/>
  <c r="TE12" i="5"/>
  <c r="TF12" i="5"/>
  <c r="TG12" i="5"/>
  <c r="TH12" i="5"/>
  <c r="TI12" i="5"/>
  <c r="TJ12" i="5"/>
  <c r="TK12" i="5"/>
  <c r="TL12" i="5"/>
  <c r="TM12" i="5"/>
  <c r="TN12" i="5"/>
  <c r="TO12" i="5"/>
  <c r="TP12" i="5"/>
  <c r="TQ12" i="5"/>
  <c r="TR12" i="5"/>
  <c r="TS12" i="5"/>
  <c r="TT12" i="5"/>
  <c r="TU12" i="5"/>
  <c r="TV12" i="5"/>
  <c r="TW12" i="5"/>
  <c r="TX12" i="5"/>
  <c r="TY12" i="5"/>
  <c r="TZ12" i="5"/>
  <c r="UA12" i="5"/>
  <c r="UB12" i="5"/>
  <c r="UC12" i="5"/>
  <c r="UD12" i="5"/>
  <c r="UE12" i="5"/>
  <c r="UF12" i="5"/>
  <c r="UG12" i="5"/>
  <c r="UH12" i="5"/>
  <c r="UI12" i="5"/>
  <c r="UJ12" i="5"/>
  <c r="UK12" i="5"/>
  <c r="UL12" i="5"/>
  <c r="UM12" i="5"/>
  <c r="UN12" i="5"/>
  <c r="UO12" i="5"/>
  <c r="UP12" i="5"/>
  <c r="UQ12" i="5"/>
  <c r="UR12" i="5"/>
  <c r="US12" i="5"/>
  <c r="UT12" i="5"/>
  <c r="UU12" i="5"/>
  <c r="UV12" i="5"/>
  <c r="UW12" i="5"/>
  <c r="UX12" i="5"/>
  <c r="UY12" i="5"/>
  <c r="UZ12" i="5"/>
  <c r="VA12" i="5"/>
  <c r="VB12" i="5"/>
  <c r="VC12" i="5"/>
  <c r="VD12" i="5"/>
  <c r="VE12" i="5"/>
  <c r="VF12" i="5"/>
  <c r="VG12" i="5"/>
  <c r="VH12" i="5"/>
  <c r="VI12" i="5"/>
  <c r="VJ12" i="5"/>
  <c r="VK12" i="5"/>
  <c r="VL12" i="5"/>
  <c r="VM12" i="5"/>
  <c r="VN12" i="5"/>
  <c r="VO12" i="5"/>
  <c r="VP12" i="5"/>
  <c r="VQ12" i="5"/>
  <c r="VR12" i="5"/>
  <c r="VS12" i="5"/>
  <c r="VT12" i="5"/>
  <c r="VU12" i="5"/>
  <c r="VV12" i="5"/>
  <c r="VW12" i="5"/>
  <c r="VX12" i="5"/>
  <c r="VY12" i="5"/>
  <c r="VZ12" i="5"/>
  <c r="WA12" i="5"/>
  <c r="WB12" i="5"/>
  <c r="WC12" i="5"/>
  <c r="WD12" i="5"/>
  <c r="WE12" i="5"/>
  <c r="WF12" i="5"/>
  <c r="WG12" i="5"/>
  <c r="WH12" i="5"/>
  <c r="WI12" i="5"/>
  <c r="WJ12" i="5"/>
  <c r="WK12" i="5"/>
  <c r="WL12" i="5"/>
  <c r="WM12" i="5"/>
  <c r="WN12" i="5"/>
  <c r="WO12" i="5"/>
  <c r="WP12" i="5"/>
  <c r="WQ12" i="5"/>
  <c r="WR12" i="5"/>
  <c r="WS12" i="5"/>
  <c r="WT12" i="5"/>
  <c r="WU12" i="5"/>
  <c r="WV12" i="5"/>
  <c r="WW12" i="5"/>
  <c r="WX12" i="5"/>
  <c r="WY12" i="5"/>
  <c r="WZ12" i="5"/>
  <c r="XA12" i="5"/>
  <c r="XB12" i="5"/>
  <c r="XC12" i="5"/>
  <c r="XD12" i="5"/>
  <c r="XE12" i="5"/>
  <c r="XF12" i="5"/>
  <c r="XG12" i="5"/>
  <c r="XH12" i="5"/>
  <c r="XI12" i="5"/>
  <c r="XJ12" i="5"/>
  <c r="XK12" i="5"/>
  <c r="XL12" i="5"/>
  <c r="XM12" i="5"/>
  <c r="XN12" i="5"/>
  <c r="XO12" i="5"/>
  <c r="XP12" i="5"/>
  <c r="XQ12" i="5"/>
  <c r="XR12" i="5"/>
  <c r="XS12" i="5"/>
  <c r="XT12" i="5"/>
  <c r="XU12" i="5"/>
  <c r="XV12" i="5"/>
  <c r="XW12" i="5"/>
  <c r="XX12" i="5"/>
  <c r="XY12" i="5"/>
  <c r="XZ12" i="5"/>
  <c r="YA12" i="5"/>
  <c r="YB12" i="5"/>
  <c r="YC12" i="5"/>
  <c r="YD12" i="5"/>
  <c r="YE12" i="5"/>
  <c r="YF12" i="5"/>
  <c r="YG12" i="5"/>
  <c r="YH12" i="5"/>
  <c r="YI12" i="5"/>
  <c r="YJ12" i="5"/>
  <c r="YK12" i="5"/>
  <c r="YL12" i="5"/>
  <c r="YM12" i="5"/>
  <c r="YN12" i="5"/>
  <c r="YO12" i="5"/>
  <c r="YP12" i="5"/>
  <c r="YQ12" i="5"/>
  <c r="YR12" i="5"/>
  <c r="YS12" i="5"/>
  <c r="YT12" i="5"/>
  <c r="YU12" i="5"/>
  <c r="YV12" i="5"/>
  <c r="YW12" i="5"/>
  <c r="YX12" i="5"/>
  <c r="YY12" i="5"/>
  <c r="YZ12" i="5"/>
  <c r="ZA12" i="5"/>
  <c r="ZB12" i="5"/>
  <c r="ZC12" i="5"/>
  <c r="ZD12" i="5"/>
  <c r="ZE12" i="5"/>
  <c r="ZF12" i="5"/>
  <c r="ZG12" i="5"/>
  <c r="ZH12" i="5"/>
  <c r="ZI12" i="5"/>
  <c r="ZJ12" i="5"/>
  <c r="ZK12" i="5"/>
  <c r="ZL12" i="5"/>
  <c r="ZM12" i="5"/>
  <c r="ZN12" i="5"/>
  <c r="ZO12" i="5"/>
  <c r="ZP12" i="5"/>
  <c r="ZQ12" i="5"/>
  <c r="ZR12" i="5"/>
  <c r="ZS12" i="5"/>
  <c r="ZT12" i="5"/>
  <c r="ZU12" i="5"/>
  <c r="ZV12" i="5"/>
  <c r="ZW12" i="5"/>
  <c r="ZX12" i="5"/>
  <c r="ZY12" i="5"/>
  <c r="ZZ12" i="5"/>
  <c r="AAA12" i="5"/>
  <c r="AAB12" i="5"/>
  <c r="AAC12" i="5"/>
  <c r="AAD12" i="5"/>
  <c r="AAE12" i="5"/>
  <c r="AAF12" i="5"/>
  <c r="AAG12" i="5"/>
  <c r="AAH12" i="5"/>
  <c r="AAI12" i="5"/>
  <c r="AAJ12" i="5"/>
  <c r="AAK12" i="5"/>
  <c r="AAL12" i="5"/>
  <c r="AAM12" i="5"/>
  <c r="AAN12" i="5"/>
  <c r="AAO12" i="5"/>
  <c r="AAP12" i="5"/>
  <c r="AAQ12" i="5"/>
  <c r="AAR12" i="5"/>
  <c r="AAS12" i="5"/>
  <c r="AAT12" i="5"/>
  <c r="AAU12" i="5"/>
  <c r="AAV12" i="5"/>
  <c r="AAW12" i="5"/>
  <c r="AAX12" i="5"/>
  <c r="AAY12" i="5"/>
  <c r="AAZ12" i="5"/>
  <c r="ABA12" i="5"/>
  <c r="ABB12" i="5"/>
  <c r="ABC12" i="5"/>
  <c r="ABD12" i="5"/>
  <c r="ABE12" i="5"/>
  <c r="ABF12" i="5"/>
  <c r="ABG12" i="5"/>
  <c r="ABH12" i="5"/>
  <c r="ABI12" i="5"/>
  <c r="ABJ12" i="5"/>
  <c r="ABK12" i="5"/>
  <c r="ABL12" i="5"/>
  <c r="ABM12" i="5"/>
  <c r="ABN12" i="5"/>
  <c r="ABO12" i="5"/>
  <c r="ABP12" i="5"/>
  <c r="ABQ12" i="5"/>
  <c r="ABR12" i="5"/>
  <c r="ABS12" i="5"/>
  <c r="ABT12" i="5"/>
  <c r="ABU12" i="5"/>
  <c r="ABV12" i="5"/>
  <c r="ABW12" i="5"/>
  <c r="ABX12" i="5"/>
  <c r="ABY12" i="5"/>
  <c r="ABZ12" i="5"/>
  <c r="ACA12" i="5"/>
  <c r="ACB12" i="5"/>
  <c r="ACC12" i="5"/>
  <c r="ACD12" i="5"/>
  <c r="ACE12" i="5"/>
  <c r="ACF12" i="5"/>
  <c r="ACG12" i="5"/>
  <c r="ACH12" i="5"/>
  <c r="ACI12" i="5"/>
  <c r="ACJ12" i="5"/>
  <c r="ACK12" i="5"/>
  <c r="ACL12" i="5"/>
  <c r="ACM12" i="5"/>
  <c r="ACN12" i="5"/>
  <c r="ACO12" i="5"/>
  <c r="ACP12" i="5"/>
  <c r="ACQ12" i="5"/>
  <c r="ACR12" i="5"/>
  <c r="ACS12" i="5"/>
  <c r="ACT12" i="5"/>
  <c r="ACU12" i="5"/>
  <c r="ACV12" i="5"/>
  <c r="ACW12" i="5"/>
  <c r="ACX12" i="5"/>
  <c r="ACY12" i="5"/>
  <c r="ACZ12" i="5"/>
  <c r="ADA12" i="5"/>
  <c r="ADB12" i="5"/>
  <c r="ADC12" i="5"/>
  <c r="ADD12" i="5"/>
  <c r="ADE12" i="5"/>
  <c r="ADF12" i="5"/>
  <c r="ADG12" i="5"/>
  <c r="ADH12" i="5"/>
  <c r="ADI12" i="5"/>
  <c r="ADJ12" i="5"/>
  <c r="ADK12" i="5"/>
  <c r="ADL12" i="5"/>
  <c r="ADM12" i="5"/>
  <c r="ADN12" i="5"/>
  <c r="ADO12" i="5"/>
  <c r="ADP12" i="5"/>
  <c r="ADQ12" i="5"/>
  <c r="ADR12" i="5"/>
  <c r="ADS12" i="5"/>
  <c r="ADT12" i="5"/>
  <c r="ADU12" i="5"/>
  <c r="ADV12" i="5"/>
  <c r="ADW12" i="5"/>
  <c r="ADX12" i="5"/>
  <c r="ADY12" i="5"/>
  <c r="ADZ12" i="5"/>
  <c r="AEA12" i="5"/>
  <c r="AEB12" i="5"/>
  <c r="AEC12" i="5"/>
  <c r="AED12" i="5"/>
  <c r="AEE12" i="5"/>
  <c r="AEF12" i="5"/>
  <c r="AEG12" i="5"/>
  <c r="AEH12" i="5"/>
  <c r="AEI12" i="5"/>
  <c r="AEJ12" i="5"/>
  <c r="AEK12" i="5"/>
  <c r="AEL12" i="5"/>
  <c r="AEM12" i="5"/>
  <c r="AEN12" i="5"/>
  <c r="AEO12" i="5"/>
  <c r="AEP12" i="5"/>
  <c r="AEQ12" i="5"/>
  <c r="AER12" i="5"/>
  <c r="AES12" i="5"/>
  <c r="AET12" i="5"/>
  <c r="AEU12" i="5"/>
  <c r="AEV12" i="5"/>
  <c r="AEW12" i="5"/>
  <c r="AEX12" i="5"/>
  <c r="AEY12" i="5"/>
  <c r="AEZ12" i="5"/>
  <c r="AFA12" i="5"/>
  <c r="AFB12" i="5"/>
  <c r="AFC12" i="5"/>
  <c r="AFD12" i="5"/>
  <c r="AFE12" i="5"/>
  <c r="AFF12" i="5"/>
  <c r="AFG12" i="5"/>
  <c r="AFH12" i="5"/>
  <c r="AFI12" i="5"/>
  <c r="AFJ12" i="5"/>
  <c r="AFK12" i="5"/>
  <c r="AFL12" i="5"/>
  <c r="AFM12" i="5"/>
  <c r="AFN12" i="5"/>
  <c r="AFO12" i="5"/>
  <c r="AFP12" i="5"/>
  <c r="AFQ12" i="5"/>
  <c r="AFR12" i="5"/>
  <c r="AFS12" i="5"/>
  <c r="AFT12" i="5"/>
  <c r="AFU12" i="5"/>
  <c r="AFV12" i="5"/>
  <c r="AFW12" i="5"/>
  <c r="AFX12" i="5"/>
  <c r="AFY12" i="5"/>
  <c r="AFZ12" i="5"/>
  <c r="AGA12" i="5"/>
  <c r="AGB12" i="5"/>
  <c r="AGC12" i="5"/>
  <c r="AGD12" i="5"/>
  <c r="AGE12" i="5"/>
  <c r="AGF12" i="5"/>
  <c r="AGG12" i="5"/>
  <c r="AGH12" i="5"/>
  <c r="AGI12" i="5"/>
  <c r="AGJ12" i="5"/>
  <c r="AGK12" i="5"/>
  <c r="AGL12" i="5"/>
  <c r="AGM12" i="5"/>
  <c r="AGN12" i="5"/>
  <c r="AGO12" i="5"/>
  <c r="AGP12" i="5"/>
  <c r="AGQ12" i="5"/>
  <c r="AGR12" i="5"/>
  <c r="AGS12" i="5"/>
  <c r="AGT12" i="5"/>
  <c r="AGU12" i="5"/>
  <c r="AGV12" i="5"/>
  <c r="AGW12" i="5"/>
  <c r="AGX12" i="5"/>
  <c r="AGY12" i="5"/>
  <c r="AGZ12" i="5"/>
  <c r="AHA12" i="5"/>
  <c r="AHB12" i="5"/>
  <c r="AHC12" i="5"/>
  <c r="AHD12" i="5"/>
  <c r="AHE12" i="5"/>
  <c r="AHF12" i="5"/>
  <c r="AHG12" i="5"/>
  <c r="AHH12" i="5"/>
  <c r="AHI12" i="5"/>
  <c r="AHJ12" i="5"/>
  <c r="AHK12" i="5"/>
  <c r="AHL12" i="5"/>
  <c r="AHM12" i="5"/>
  <c r="AHN12" i="5"/>
  <c r="AH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Z13" i="5"/>
  <c r="IA13" i="5"/>
  <c r="IB13" i="5"/>
  <c r="IC13" i="5"/>
  <c r="ID13" i="5"/>
  <c r="IE13" i="5"/>
  <c r="IF13" i="5"/>
  <c r="IG13" i="5"/>
  <c r="IH13" i="5"/>
  <c r="II13" i="5"/>
  <c r="IJ13" i="5"/>
  <c r="IK13" i="5"/>
  <c r="IL13" i="5"/>
  <c r="IM13" i="5"/>
  <c r="IN13" i="5"/>
  <c r="IO13" i="5"/>
  <c r="IP13" i="5"/>
  <c r="IQ13" i="5"/>
  <c r="IR13" i="5"/>
  <c r="IS13" i="5"/>
  <c r="IT13" i="5"/>
  <c r="IU13" i="5"/>
  <c r="IV13" i="5"/>
  <c r="IW13" i="5"/>
  <c r="IX13" i="5"/>
  <c r="IY13" i="5"/>
  <c r="IZ13" i="5"/>
  <c r="JA13" i="5"/>
  <c r="JB13" i="5"/>
  <c r="JC13" i="5"/>
  <c r="JD13" i="5"/>
  <c r="JE13" i="5"/>
  <c r="JF13" i="5"/>
  <c r="JG13" i="5"/>
  <c r="JH13" i="5"/>
  <c r="JI13" i="5"/>
  <c r="JJ13" i="5"/>
  <c r="JK13" i="5"/>
  <c r="JL13" i="5"/>
  <c r="JM13" i="5"/>
  <c r="JN13" i="5"/>
  <c r="JO13" i="5"/>
  <c r="JP13" i="5"/>
  <c r="JQ13" i="5"/>
  <c r="JR13" i="5"/>
  <c r="JS13" i="5"/>
  <c r="JT13" i="5"/>
  <c r="JU13" i="5"/>
  <c r="JV13" i="5"/>
  <c r="JW13" i="5"/>
  <c r="JX13" i="5"/>
  <c r="JY13" i="5"/>
  <c r="JZ13" i="5"/>
  <c r="KA13" i="5"/>
  <c r="KB13" i="5"/>
  <c r="KC13" i="5"/>
  <c r="KD13" i="5"/>
  <c r="KE13" i="5"/>
  <c r="KF13" i="5"/>
  <c r="KG13" i="5"/>
  <c r="KH13" i="5"/>
  <c r="KI13" i="5"/>
  <c r="KJ13" i="5"/>
  <c r="KK13" i="5"/>
  <c r="KL13" i="5"/>
  <c r="KM13" i="5"/>
  <c r="KN13" i="5"/>
  <c r="KO13" i="5"/>
  <c r="KP13" i="5"/>
  <c r="KQ13" i="5"/>
  <c r="KR13" i="5"/>
  <c r="KS13" i="5"/>
  <c r="KT13" i="5"/>
  <c r="KU13" i="5"/>
  <c r="KV13" i="5"/>
  <c r="KW13" i="5"/>
  <c r="KX13" i="5"/>
  <c r="KY13" i="5"/>
  <c r="KZ13" i="5"/>
  <c r="LA13" i="5"/>
  <c r="LB13" i="5"/>
  <c r="LC13" i="5"/>
  <c r="LD13" i="5"/>
  <c r="LE13" i="5"/>
  <c r="LF13" i="5"/>
  <c r="LG13" i="5"/>
  <c r="LH13" i="5"/>
  <c r="LI13" i="5"/>
  <c r="LJ13" i="5"/>
  <c r="LK13" i="5"/>
  <c r="LL13" i="5"/>
  <c r="LM13" i="5"/>
  <c r="LN13" i="5"/>
  <c r="LO13" i="5"/>
  <c r="LP13" i="5"/>
  <c r="LQ13" i="5"/>
  <c r="LR13" i="5"/>
  <c r="LS13" i="5"/>
  <c r="LT13" i="5"/>
  <c r="LU13" i="5"/>
  <c r="LV13" i="5"/>
  <c r="LW13" i="5"/>
  <c r="LX13" i="5"/>
  <c r="LY13" i="5"/>
  <c r="LZ13" i="5"/>
  <c r="MA13" i="5"/>
  <c r="MB13" i="5"/>
  <c r="MC13" i="5"/>
  <c r="MD13" i="5"/>
  <c r="ME13" i="5"/>
  <c r="MF13" i="5"/>
  <c r="MG13" i="5"/>
  <c r="MH13" i="5"/>
  <c r="MI13" i="5"/>
  <c r="MJ13" i="5"/>
  <c r="MK13" i="5"/>
  <c r="ML13" i="5"/>
  <c r="MM13" i="5"/>
  <c r="MN13" i="5"/>
  <c r="MO13" i="5"/>
  <c r="MP13" i="5"/>
  <c r="MQ13" i="5"/>
  <c r="MR13" i="5"/>
  <c r="MS13" i="5"/>
  <c r="MT13" i="5"/>
  <c r="MU13" i="5"/>
  <c r="MV13" i="5"/>
  <c r="MW13" i="5"/>
  <c r="MX13" i="5"/>
  <c r="MY13" i="5"/>
  <c r="MZ13" i="5"/>
  <c r="NA13" i="5"/>
  <c r="NB13" i="5"/>
  <c r="NC13" i="5"/>
  <c r="ND13" i="5"/>
  <c r="NE13" i="5"/>
  <c r="NF13" i="5"/>
  <c r="NG13" i="5"/>
  <c r="NH13" i="5"/>
  <c r="NI13" i="5"/>
  <c r="NJ13" i="5"/>
  <c r="NK13" i="5"/>
  <c r="NL13" i="5"/>
  <c r="NM13" i="5"/>
  <c r="NN13" i="5"/>
  <c r="NO13" i="5"/>
  <c r="NP13" i="5"/>
  <c r="NQ13" i="5"/>
  <c r="NR13" i="5"/>
  <c r="NS13" i="5"/>
  <c r="NT13" i="5"/>
  <c r="NU13" i="5"/>
  <c r="NV13" i="5"/>
  <c r="NW13" i="5"/>
  <c r="NX13" i="5"/>
  <c r="NY13" i="5"/>
  <c r="NZ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M13" i="5"/>
  <c r="ON13" i="5"/>
  <c r="OO13" i="5"/>
  <c r="OP13" i="5"/>
  <c r="OQ13" i="5"/>
  <c r="OR13" i="5"/>
  <c r="OS13" i="5"/>
  <c r="OT13" i="5"/>
  <c r="OU13" i="5"/>
  <c r="OV13" i="5"/>
  <c r="OW13" i="5"/>
  <c r="OX13" i="5"/>
  <c r="OY13" i="5"/>
  <c r="OZ13" i="5"/>
  <c r="PA13" i="5"/>
  <c r="PB13" i="5"/>
  <c r="PC13" i="5"/>
  <c r="PD13" i="5"/>
  <c r="PE13" i="5"/>
  <c r="PF13" i="5"/>
  <c r="PG13" i="5"/>
  <c r="PH13" i="5"/>
  <c r="PI13" i="5"/>
  <c r="PJ13" i="5"/>
  <c r="PK13" i="5"/>
  <c r="PL13" i="5"/>
  <c r="PM13" i="5"/>
  <c r="PN13" i="5"/>
  <c r="PO13" i="5"/>
  <c r="PP13" i="5"/>
  <c r="PQ13" i="5"/>
  <c r="PR13" i="5"/>
  <c r="PS13" i="5"/>
  <c r="PT13" i="5"/>
  <c r="PU13" i="5"/>
  <c r="PV13" i="5"/>
  <c r="PW13" i="5"/>
  <c r="PX13" i="5"/>
  <c r="PY13" i="5"/>
  <c r="PZ13" i="5"/>
  <c r="QA13" i="5"/>
  <c r="QB13" i="5"/>
  <c r="QC13" i="5"/>
  <c r="QD13" i="5"/>
  <c r="QE13" i="5"/>
  <c r="QF13" i="5"/>
  <c r="QG13" i="5"/>
  <c r="QH13" i="5"/>
  <c r="QI13" i="5"/>
  <c r="QJ13" i="5"/>
  <c r="QK13" i="5"/>
  <c r="QL13" i="5"/>
  <c r="QM13" i="5"/>
  <c r="QN13" i="5"/>
  <c r="QO13" i="5"/>
  <c r="QP13" i="5"/>
  <c r="QQ13" i="5"/>
  <c r="QR13" i="5"/>
  <c r="QS13" i="5"/>
  <c r="QT13" i="5"/>
  <c r="QU13" i="5"/>
  <c r="QV13" i="5"/>
  <c r="QW13" i="5"/>
  <c r="QX13" i="5"/>
  <c r="QY13" i="5"/>
  <c r="QZ13" i="5"/>
  <c r="RA13" i="5"/>
  <c r="RB13" i="5"/>
  <c r="RC13" i="5"/>
  <c r="RD13" i="5"/>
  <c r="RE13" i="5"/>
  <c r="RF13" i="5"/>
  <c r="RG13" i="5"/>
  <c r="RH13" i="5"/>
  <c r="RI13" i="5"/>
  <c r="RJ13" i="5"/>
  <c r="RK13" i="5"/>
  <c r="RL13" i="5"/>
  <c r="RM13" i="5"/>
  <c r="RN13" i="5"/>
  <c r="RO13" i="5"/>
  <c r="RP13" i="5"/>
  <c r="RQ13" i="5"/>
  <c r="RR13" i="5"/>
  <c r="RS13" i="5"/>
  <c r="RT13" i="5"/>
  <c r="RU13" i="5"/>
  <c r="RV13" i="5"/>
  <c r="RW13" i="5"/>
  <c r="RX13" i="5"/>
  <c r="RY13" i="5"/>
  <c r="RZ13" i="5"/>
  <c r="SA13" i="5"/>
  <c r="SB13" i="5"/>
  <c r="SC13" i="5"/>
  <c r="SD13" i="5"/>
  <c r="SE13" i="5"/>
  <c r="SF13" i="5"/>
  <c r="SG13" i="5"/>
  <c r="SH13" i="5"/>
  <c r="SI13" i="5"/>
  <c r="SJ13" i="5"/>
  <c r="SK13" i="5"/>
  <c r="SL13" i="5"/>
  <c r="SM13" i="5"/>
  <c r="SN13" i="5"/>
  <c r="SO13" i="5"/>
  <c r="SP13" i="5"/>
  <c r="SQ13" i="5"/>
  <c r="SR13" i="5"/>
  <c r="SS13" i="5"/>
  <c r="ST13" i="5"/>
  <c r="SU13" i="5"/>
  <c r="SV13" i="5"/>
  <c r="SW13" i="5"/>
  <c r="SX13" i="5"/>
  <c r="SY13" i="5"/>
  <c r="SZ13" i="5"/>
  <c r="TA13" i="5"/>
  <c r="TB13" i="5"/>
  <c r="TC13" i="5"/>
  <c r="TD13" i="5"/>
  <c r="TE13" i="5"/>
  <c r="TF13" i="5"/>
  <c r="TG13" i="5"/>
  <c r="TH13" i="5"/>
  <c r="TI13" i="5"/>
  <c r="TJ13" i="5"/>
  <c r="TK13" i="5"/>
  <c r="TL13" i="5"/>
  <c r="TM13" i="5"/>
  <c r="TN13" i="5"/>
  <c r="TO13" i="5"/>
  <c r="TP13" i="5"/>
  <c r="TQ13" i="5"/>
  <c r="TR13" i="5"/>
  <c r="TS13" i="5"/>
  <c r="TT13" i="5"/>
  <c r="TU13" i="5"/>
  <c r="TV13" i="5"/>
  <c r="TW13" i="5"/>
  <c r="TX13" i="5"/>
  <c r="TY13" i="5"/>
  <c r="TZ13" i="5"/>
  <c r="UA13" i="5"/>
  <c r="UB13" i="5"/>
  <c r="UC13" i="5"/>
  <c r="UD13" i="5"/>
  <c r="UE13" i="5"/>
  <c r="UF13" i="5"/>
  <c r="UG13" i="5"/>
  <c r="UH13" i="5"/>
  <c r="UI13" i="5"/>
  <c r="UJ13" i="5"/>
  <c r="UK13" i="5"/>
  <c r="UL13" i="5"/>
  <c r="UM13" i="5"/>
  <c r="UN13" i="5"/>
  <c r="UO13" i="5"/>
  <c r="UP13" i="5"/>
  <c r="UQ13" i="5"/>
  <c r="UR13" i="5"/>
  <c r="US13" i="5"/>
  <c r="UT13" i="5"/>
  <c r="UU13" i="5"/>
  <c r="UV13" i="5"/>
  <c r="UW13" i="5"/>
  <c r="UX13" i="5"/>
  <c r="UY13" i="5"/>
  <c r="UZ13" i="5"/>
  <c r="VA13" i="5"/>
  <c r="VB13" i="5"/>
  <c r="VC13" i="5"/>
  <c r="VD13" i="5"/>
  <c r="VE13" i="5"/>
  <c r="VF13" i="5"/>
  <c r="VG13" i="5"/>
  <c r="VH13" i="5"/>
  <c r="VI13" i="5"/>
  <c r="VJ13" i="5"/>
  <c r="VK13" i="5"/>
  <c r="VL13" i="5"/>
  <c r="VM13" i="5"/>
  <c r="VN13" i="5"/>
  <c r="VO13" i="5"/>
  <c r="VP13" i="5"/>
  <c r="VQ13" i="5"/>
  <c r="VR13" i="5"/>
  <c r="VS13" i="5"/>
  <c r="VT13" i="5"/>
  <c r="VU13" i="5"/>
  <c r="VV13" i="5"/>
  <c r="VW13" i="5"/>
  <c r="VX13" i="5"/>
  <c r="VY13" i="5"/>
  <c r="VZ13" i="5"/>
  <c r="WA13" i="5"/>
  <c r="WB13" i="5"/>
  <c r="WC13" i="5"/>
  <c r="WD13" i="5"/>
  <c r="WE13" i="5"/>
  <c r="WF13" i="5"/>
  <c r="WG13" i="5"/>
  <c r="WH13" i="5"/>
  <c r="WI13" i="5"/>
  <c r="WJ13" i="5"/>
  <c r="WK13" i="5"/>
  <c r="WL13" i="5"/>
  <c r="WM13" i="5"/>
  <c r="WN13" i="5"/>
  <c r="WO13" i="5"/>
  <c r="WP13" i="5"/>
  <c r="WQ13" i="5"/>
  <c r="WR13" i="5"/>
  <c r="WS13" i="5"/>
  <c r="WT13" i="5"/>
  <c r="WU13" i="5"/>
  <c r="WV13" i="5"/>
  <c r="WW13" i="5"/>
  <c r="WX13" i="5"/>
  <c r="WY13" i="5"/>
  <c r="WZ13" i="5"/>
  <c r="XA13" i="5"/>
  <c r="XB13" i="5"/>
  <c r="XC13" i="5"/>
  <c r="XD13" i="5"/>
  <c r="XE13" i="5"/>
  <c r="XF13" i="5"/>
  <c r="XG13" i="5"/>
  <c r="XH13" i="5"/>
  <c r="XI13" i="5"/>
  <c r="XJ13" i="5"/>
  <c r="XK13" i="5"/>
  <c r="XL13" i="5"/>
  <c r="XM13" i="5"/>
  <c r="XN13" i="5"/>
  <c r="XO13" i="5"/>
  <c r="XP13" i="5"/>
  <c r="XQ13" i="5"/>
  <c r="XR13" i="5"/>
  <c r="XS13" i="5"/>
  <c r="XT13" i="5"/>
  <c r="XU13" i="5"/>
  <c r="XV13" i="5"/>
  <c r="XW13" i="5"/>
  <c r="XX13" i="5"/>
  <c r="XY13" i="5"/>
  <c r="XZ13" i="5"/>
  <c r="YA13" i="5"/>
  <c r="YB13" i="5"/>
  <c r="YC13" i="5"/>
  <c r="YD13" i="5"/>
  <c r="YE13" i="5"/>
  <c r="YF13" i="5"/>
  <c r="YG13" i="5"/>
  <c r="YH13" i="5"/>
  <c r="YI13" i="5"/>
  <c r="YJ13" i="5"/>
  <c r="YK13" i="5"/>
  <c r="YL13" i="5"/>
  <c r="YM13" i="5"/>
  <c r="YN13" i="5"/>
  <c r="YO13" i="5"/>
  <c r="YP13" i="5"/>
  <c r="YQ13" i="5"/>
  <c r="YR13" i="5"/>
  <c r="YS13" i="5"/>
  <c r="YT13" i="5"/>
  <c r="YU13" i="5"/>
  <c r="YV13" i="5"/>
  <c r="YW13" i="5"/>
  <c r="YX13" i="5"/>
  <c r="YY13" i="5"/>
  <c r="YZ13" i="5"/>
  <c r="ZA13" i="5"/>
  <c r="ZB13" i="5"/>
  <c r="ZC13" i="5"/>
  <c r="ZD13" i="5"/>
  <c r="ZE13" i="5"/>
  <c r="ZF13" i="5"/>
  <c r="ZG13" i="5"/>
  <c r="ZH13" i="5"/>
  <c r="ZI13" i="5"/>
  <c r="ZJ13" i="5"/>
  <c r="ZK13" i="5"/>
  <c r="ZL13" i="5"/>
  <c r="ZM13" i="5"/>
  <c r="ZN13" i="5"/>
  <c r="ZO13" i="5"/>
  <c r="ZP13" i="5"/>
  <c r="ZQ13" i="5"/>
  <c r="ZR13" i="5"/>
  <c r="ZS13" i="5"/>
  <c r="ZT13" i="5"/>
  <c r="ZU13" i="5"/>
  <c r="ZV13" i="5"/>
  <c r="ZW13" i="5"/>
  <c r="ZX13" i="5"/>
  <c r="ZY13" i="5"/>
  <c r="ZZ13" i="5"/>
  <c r="AAA13" i="5"/>
  <c r="AAB13" i="5"/>
  <c r="AAC13" i="5"/>
  <c r="AAD13" i="5"/>
  <c r="AAE13" i="5"/>
  <c r="AAF13" i="5"/>
  <c r="AAG13" i="5"/>
  <c r="AAH13" i="5"/>
  <c r="AAI13" i="5"/>
  <c r="AAJ13" i="5"/>
  <c r="AAK13" i="5"/>
  <c r="AAL13" i="5"/>
  <c r="AAM13" i="5"/>
  <c r="AAN13" i="5"/>
  <c r="AAO13" i="5"/>
  <c r="AAP13" i="5"/>
  <c r="AAQ13" i="5"/>
  <c r="AAR13" i="5"/>
  <c r="AAS13" i="5"/>
  <c r="AAT13" i="5"/>
  <c r="AAU13" i="5"/>
  <c r="AAV13" i="5"/>
  <c r="AAW13" i="5"/>
  <c r="AAX13" i="5"/>
  <c r="AAY13" i="5"/>
  <c r="AAZ13" i="5"/>
  <c r="ABA13" i="5"/>
  <c r="ABB13" i="5"/>
  <c r="ABC13" i="5"/>
  <c r="ABD13" i="5"/>
  <c r="ABE13" i="5"/>
  <c r="ABF13" i="5"/>
  <c r="ABG13" i="5"/>
  <c r="ABH13" i="5"/>
  <c r="ABI13" i="5"/>
  <c r="ABJ13" i="5"/>
  <c r="ABK13" i="5"/>
  <c r="ABL13" i="5"/>
  <c r="ABM13" i="5"/>
  <c r="ABN13" i="5"/>
  <c r="ABO13" i="5"/>
  <c r="ABP13" i="5"/>
  <c r="ABQ13" i="5"/>
  <c r="ABR13" i="5"/>
  <c r="ABS13" i="5"/>
  <c r="ABT13" i="5"/>
  <c r="ABU13" i="5"/>
  <c r="ABV13" i="5"/>
  <c r="ABW13" i="5"/>
  <c r="ABX13" i="5"/>
  <c r="ABY13" i="5"/>
  <c r="ABZ13" i="5"/>
  <c r="ACA13" i="5"/>
  <c r="ACB13" i="5"/>
  <c r="ACC13" i="5"/>
  <c r="ACD13" i="5"/>
  <c r="ACE13" i="5"/>
  <c r="ACF13" i="5"/>
  <c r="ACG13" i="5"/>
  <c r="ACH13" i="5"/>
  <c r="ACI13" i="5"/>
  <c r="ACJ13" i="5"/>
  <c r="ACK13" i="5"/>
  <c r="ACL13" i="5"/>
  <c r="ACM13" i="5"/>
  <c r="ACN13" i="5"/>
  <c r="ACO13" i="5"/>
  <c r="ACP13" i="5"/>
  <c r="ACQ13" i="5"/>
  <c r="ACR13" i="5"/>
  <c r="ACS13" i="5"/>
  <c r="ACT13" i="5"/>
  <c r="ACU13" i="5"/>
  <c r="ACV13" i="5"/>
  <c r="ACW13" i="5"/>
  <c r="ACX13" i="5"/>
  <c r="ACY13" i="5"/>
  <c r="ACZ13" i="5"/>
  <c r="ADA13" i="5"/>
  <c r="ADB13" i="5"/>
  <c r="ADC13" i="5"/>
  <c r="ADD13" i="5"/>
  <c r="ADE13" i="5"/>
  <c r="ADF13" i="5"/>
  <c r="ADG13" i="5"/>
  <c r="ADH13" i="5"/>
  <c r="ADI13" i="5"/>
  <c r="ADJ13" i="5"/>
  <c r="ADK13" i="5"/>
  <c r="ADL13" i="5"/>
  <c r="ADM13" i="5"/>
  <c r="ADN13" i="5"/>
  <c r="ADO13" i="5"/>
  <c r="ADP13" i="5"/>
  <c r="ADQ13" i="5"/>
  <c r="ADR13" i="5"/>
  <c r="ADS13" i="5"/>
  <c r="ADT13" i="5"/>
  <c r="ADU13" i="5"/>
  <c r="ADV13" i="5"/>
  <c r="ADW13" i="5"/>
  <c r="ADX13" i="5"/>
  <c r="ADY13" i="5"/>
  <c r="ADZ13" i="5"/>
  <c r="AEA13" i="5"/>
  <c r="AEB13" i="5"/>
  <c r="AEC13" i="5"/>
  <c r="AED13" i="5"/>
  <c r="AEE13" i="5"/>
  <c r="AEF13" i="5"/>
  <c r="AEG13" i="5"/>
  <c r="AEH13" i="5"/>
  <c r="AEI13" i="5"/>
  <c r="AEJ13" i="5"/>
  <c r="AEK13" i="5"/>
  <c r="AEL13" i="5"/>
  <c r="AEM13" i="5"/>
  <c r="AEN13" i="5"/>
  <c r="AEO13" i="5"/>
  <c r="AEP13" i="5"/>
  <c r="AEQ13" i="5"/>
  <c r="AER13" i="5"/>
  <c r="AES13" i="5"/>
  <c r="AET13" i="5"/>
  <c r="AEU13" i="5"/>
  <c r="AEV13" i="5"/>
  <c r="AEW13" i="5"/>
  <c r="AEX13" i="5"/>
  <c r="AEY13" i="5"/>
  <c r="AEZ13" i="5"/>
  <c r="AFA13" i="5"/>
  <c r="AFB13" i="5"/>
  <c r="AFC13" i="5"/>
  <c r="AFD13" i="5"/>
  <c r="AFE13" i="5"/>
  <c r="AFF13" i="5"/>
  <c r="AFG13" i="5"/>
  <c r="AFH13" i="5"/>
  <c r="AFI13" i="5"/>
  <c r="AFJ13" i="5"/>
  <c r="AFK13" i="5"/>
  <c r="AFL13" i="5"/>
  <c r="AFM13" i="5"/>
  <c r="AFN13" i="5"/>
  <c r="AFO13" i="5"/>
  <c r="AFP13" i="5"/>
  <c r="AFQ13" i="5"/>
  <c r="AFR13" i="5"/>
  <c r="AFS13" i="5"/>
  <c r="AFT13" i="5"/>
  <c r="AFU13" i="5"/>
  <c r="AFV13" i="5"/>
  <c r="AFW13" i="5"/>
  <c r="AFX13" i="5"/>
  <c r="AFY13" i="5"/>
  <c r="AFZ13" i="5"/>
  <c r="AGA13" i="5"/>
  <c r="AGB13" i="5"/>
  <c r="AGC13" i="5"/>
  <c r="AGD13" i="5"/>
  <c r="AGE13" i="5"/>
  <c r="AGF13" i="5"/>
  <c r="AGG13" i="5"/>
  <c r="AGH13" i="5"/>
  <c r="AGI13" i="5"/>
  <c r="AGJ13" i="5"/>
  <c r="AGK13" i="5"/>
  <c r="AGL13" i="5"/>
  <c r="AGM13" i="5"/>
  <c r="AGN13" i="5"/>
  <c r="AGO13" i="5"/>
  <c r="AGP13" i="5"/>
  <c r="AGQ13" i="5"/>
  <c r="AGR13" i="5"/>
  <c r="AGS13" i="5"/>
  <c r="AGT13" i="5"/>
  <c r="AGU13" i="5"/>
  <c r="AGV13" i="5"/>
  <c r="AGW13" i="5"/>
  <c r="AGX13" i="5"/>
  <c r="AGY13" i="5"/>
  <c r="AGZ13" i="5"/>
  <c r="AHA13" i="5"/>
  <c r="AHB13" i="5"/>
  <c r="AHC13" i="5"/>
  <c r="AHD13" i="5"/>
  <c r="AHE13" i="5"/>
  <c r="AHF13" i="5"/>
  <c r="AHG13" i="5"/>
  <c r="AHH13" i="5"/>
  <c r="AHI13" i="5"/>
  <c r="AHJ13" i="5"/>
  <c r="AHK13" i="5"/>
  <c r="AHL13" i="5"/>
  <c r="AHM13" i="5"/>
  <c r="AHN13" i="5"/>
  <c r="AHO13" i="5"/>
  <c r="B13" i="5"/>
  <c r="B12" i="5"/>
  <c r="AHD6" i="5"/>
  <c r="AGR6" i="5"/>
  <c r="AGF6" i="5"/>
  <c r="AFT6" i="5"/>
  <c r="AFH6" i="5"/>
  <c r="AEV6" i="5"/>
  <c r="AEJ6" i="5"/>
  <c r="ADX6" i="5"/>
  <c r="ADL6" i="5"/>
  <c r="ACZ6" i="5"/>
  <c r="ACN6" i="5"/>
  <c r="ACB6" i="5"/>
  <c r="ABP6" i="5"/>
  <c r="ABD6" i="5"/>
  <c r="AAR6" i="5"/>
  <c r="AAF6" i="5"/>
  <c r="ZT6" i="5"/>
  <c r="ZH6" i="5"/>
  <c r="YV6" i="5"/>
  <c r="YJ6" i="5"/>
  <c r="XX6" i="5"/>
  <c r="XL6" i="5"/>
  <c r="WZ6" i="5"/>
  <c r="WN6" i="5"/>
  <c r="WB6" i="5"/>
  <c r="VP6" i="5"/>
  <c r="AHL6" i="5"/>
  <c r="AGZ6" i="5"/>
  <c r="AGN6" i="5"/>
  <c r="AGB6" i="5"/>
  <c r="AFP6" i="5"/>
  <c r="AFD6" i="5"/>
  <c r="AER6" i="5"/>
  <c r="AEF6" i="5"/>
  <c r="ADT6" i="5"/>
  <c r="ADH6" i="5"/>
  <c r="ACV6" i="5"/>
  <c r="ACJ6" i="5"/>
  <c r="ABX6" i="5"/>
  <c r="ABL6" i="5"/>
  <c r="AAZ6" i="5"/>
  <c r="AAN6" i="5"/>
  <c r="AAB6" i="5"/>
  <c r="ZP6" i="5"/>
  <c r="ZD6" i="5"/>
  <c r="YR6" i="5"/>
  <c r="YF6" i="5"/>
  <c r="XT6" i="5"/>
  <c r="XH6" i="5"/>
  <c r="WV6" i="5"/>
  <c r="WJ6" i="5"/>
  <c r="VX6" i="5"/>
  <c r="VL6" i="5"/>
  <c r="UZ6" i="5"/>
  <c r="UN6" i="5"/>
  <c r="UB6" i="5"/>
  <c r="TP6" i="5"/>
  <c r="TD6" i="5"/>
  <c r="SR6" i="5"/>
  <c r="SF6" i="5"/>
  <c r="RT6" i="5"/>
  <c r="RH6" i="5"/>
  <c r="QV6" i="5"/>
  <c r="QJ6" i="5"/>
  <c r="PX6" i="5"/>
  <c r="PL6" i="5"/>
  <c r="OZ6" i="5"/>
  <c r="ON6" i="5"/>
  <c r="OB6" i="5"/>
  <c r="NP6" i="5"/>
  <c r="ND6" i="5"/>
  <c r="MR6" i="5"/>
  <c r="MF6" i="5"/>
  <c r="LT6" i="5"/>
  <c r="AHJ6" i="5"/>
  <c r="AGX6" i="5"/>
  <c r="AGL6" i="5"/>
  <c r="AFZ6" i="5"/>
  <c r="AFN6" i="5"/>
  <c r="AFB6" i="5"/>
  <c r="AEP6" i="5"/>
  <c r="AED6" i="5"/>
  <c r="ADR6" i="5"/>
  <c r="ADF6" i="5"/>
  <c r="ACT6" i="5"/>
  <c r="ACH6" i="5"/>
  <c r="ABV6" i="5"/>
  <c r="ABJ6" i="5"/>
  <c r="AAX6" i="5"/>
  <c r="AAL6" i="5"/>
  <c r="ZZ6" i="5"/>
  <c r="ZN6" i="5"/>
  <c r="ZB6" i="5"/>
  <c r="YP6" i="5"/>
  <c r="YD6" i="5"/>
  <c r="XR6" i="5"/>
  <c r="XF6" i="5"/>
  <c r="WT6" i="5"/>
  <c r="WH6" i="5"/>
  <c r="VV6" i="5"/>
  <c r="AHI6" i="5"/>
  <c r="AGW6" i="5"/>
  <c r="AGK6" i="5"/>
  <c r="AFY6" i="5"/>
  <c r="AFM6" i="5"/>
  <c r="AFA6" i="5"/>
  <c r="AEO6" i="5"/>
  <c r="AEC6" i="5"/>
  <c r="ADQ6" i="5"/>
  <c r="ADE6" i="5"/>
  <c r="ACS6" i="5"/>
  <c r="ACG6" i="5"/>
  <c r="ABU6" i="5"/>
  <c r="ABI6" i="5"/>
  <c r="AAW6" i="5"/>
  <c r="AAK6" i="5"/>
  <c r="ZY6" i="5"/>
  <c r="ZM6" i="5"/>
  <c r="ZA6" i="5"/>
  <c r="YO6" i="5"/>
  <c r="YC6" i="5"/>
  <c r="XQ6" i="5"/>
  <c r="XE6" i="5"/>
  <c r="WS6" i="5"/>
  <c r="WG6" i="5"/>
  <c r="VU6" i="5"/>
  <c r="VI6" i="5"/>
  <c r="UW6" i="5"/>
  <c r="UK6" i="5"/>
  <c r="TY6" i="5"/>
  <c r="TM6" i="5"/>
  <c r="TA6" i="5"/>
  <c r="SO6" i="5"/>
  <c r="SC6" i="5"/>
  <c r="RQ6" i="5"/>
  <c r="RE6" i="5"/>
  <c r="QS6" i="5"/>
  <c r="QG6" i="5"/>
  <c r="PU6" i="5"/>
  <c r="PI6" i="5"/>
  <c r="OW6" i="5"/>
  <c r="OK6" i="5"/>
  <c r="NY6" i="5"/>
  <c r="NM6" i="5"/>
  <c r="NA6" i="5"/>
  <c r="MO6" i="5"/>
  <c r="MC6" i="5"/>
  <c r="LQ6" i="5"/>
  <c r="LE6" i="5"/>
  <c r="KS6" i="5"/>
  <c r="KG6" i="5"/>
  <c r="JU6" i="5"/>
  <c r="AGV6" i="5"/>
  <c r="AFL6" i="5"/>
  <c r="AEB6" i="5"/>
  <c r="ACR6" i="5"/>
  <c r="ABH6" i="5"/>
  <c r="ZG6" i="5"/>
  <c r="XW6" i="5"/>
  <c r="WM6" i="5"/>
  <c r="VT6" i="5"/>
  <c r="UQ6" i="5"/>
  <c r="TN6" i="5"/>
  <c r="SK6" i="5"/>
  <c r="RI6" i="5"/>
  <c r="QE6" i="5"/>
  <c r="PC6" i="5"/>
  <c r="NZ6" i="5"/>
  <c r="MI6" i="5"/>
  <c r="LG6" i="5"/>
  <c r="KF6" i="5"/>
  <c r="AHF6" i="5"/>
  <c r="AGO6" i="5"/>
  <c r="AFV6" i="5"/>
  <c r="AFE6" i="5"/>
  <c r="AEL6" i="5"/>
  <c r="ADU6" i="5"/>
  <c r="ADB6" i="5"/>
  <c r="ACK6" i="5"/>
  <c r="ABR6" i="5"/>
  <c r="ABA6" i="5"/>
  <c r="AAH6" i="5"/>
  <c r="ZQ6" i="5"/>
  <c r="YX6" i="5"/>
  <c r="YG6" i="5"/>
  <c r="XN6" i="5"/>
  <c r="WW6" i="5"/>
  <c r="WD6" i="5"/>
  <c r="VM6" i="5"/>
  <c r="UX6" i="5"/>
  <c r="UI6" i="5"/>
  <c r="TU6" i="5"/>
  <c r="TG6" i="5"/>
  <c r="SS6" i="5"/>
  <c r="SD6" i="5"/>
  <c r="RO6" i="5"/>
  <c r="RA6" i="5"/>
  <c r="QM6" i="5"/>
  <c r="PY6" i="5"/>
  <c r="AHE6" i="5"/>
  <c r="AGM6" i="5"/>
  <c r="AFU6" i="5"/>
  <c r="AFC6" i="5"/>
  <c r="AEK6" i="5"/>
  <c r="ADS6" i="5"/>
  <c r="ADA6" i="5"/>
  <c r="ACI6" i="5"/>
  <c r="ABQ6" i="5"/>
  <c r="AAY6" i="5"/>
  <c r="AAG6" i="5"/>
  <c r="ZO6" i="5"/>
  <c r="YW6" i="5"/>
  <c r="YE6" i="5"/>
  <c r="XM6" i="5"/>
  <c r="WU6" i="5"/>
  <c r="WC6" i="5"/>
  <c r="VK6" i="5"/>
  <c r="UV6" i="5"/>
  <c r="UH6" i="5"/>
  <c r="TT6" i="5"/>
  <c r="TF6" i="5"/>
  <c r="SQ6" i="5"/>
  <c r="SB6" i="5"/>
  <c r="RN6" i="5"/>
  <c r="QZ6" i="5"/>
  <c r="QL6" i="5"/>
  <c r="PW6" i="5"/>
  <c r="PH6" i="5"/>
  <c r="OT6" i="5"/>
  <c r="OF6" i="5"/>
  <c r="NR6" i="5"/>
  <c r="NC6" i="5"/>
  <c r="MN6" i="5"/>
  <c r="LZ6" i="5"/>
  <c r="LL6" i="5"/>
  <c r="KY6" i="5"/>
  <c r="KL6" i="5"/>
  <c r="JY6" i="5"/>
  <c r="JL6" i="5"/>
  <c r="IZ6" i="5"/>
  <c r="IN6" i="5"/>
  <c r="IB6" i="5"/>
  <c r="HP6" i="5"/>
  <c r="HD6" i="5"/>
  <c r="GR6" i="5"/>
  <c r="GF6" i="5"/>
  <c r="FT6" i="5"/>
  <c r="FH6" i="5"/>
  <c r="EV6" i="5"/>
  <c r="EJ6" i="5"/>
  <c r="DX6" i="5"/>
  <c r="DL6" i="5"/>
  <c r="CZ6" i="5"/>
  <c r="CN6" i="5"/>
  <c r="CB6" i="5"/>
  <c r="BP6" i="5"/>
  <c r="BD6" i="5"/>
  <c r="AR6" i="5"/>
  <c r="AF6" i="5"/>
  <c r="T6" i="5"/>
  <c r="H6" i="5"/>
  <c r="A7" i="5"/>
  <c r="AGY6" i="5"/>
  <c r="AGG6" i="5"/>
  <c r="AFO6" i="5"/>
  <c r="AEW6" i="5"/>
  <c r="AEE6" i="5"/>
  <c r="ADM6" i="5"/>
  <c r="ACU6" i="5"/>
  <c r="ACC6" i="5"/>
  <c r="ABK6" i="5"/>
  <c r="AAS6" i="5"/>
  <c r="AAA6" i="5"/>
  <c r="ZI6" i="5"/>
  <c r="YQ6" i="5"/>
  <c r="XY6" i="5"/>
  <c r="XG6" i="5"/>
  <c r="WO6" i="5"/>
  <c r="VW6" i="5"/>
  <c r="VF6" i="5"/>
  <c r="UR6" i="5"/>
  <c r="UD6" i="5"/>
  <c r="TO6" i="5"/>
  <c r="SZ6" i="5"/>
  <c r="SL6" i="5"/>
  <c r="RX6" i="5"/>
  <c r="RJ6" i="5"/>
  <c r="QU6" i="5"/>
  <c r="QF6" i="5"/>
  <c r="PR6" i="5"/>
  <c r="PD6" i="5"/>
  <c r="OP6" i="5"/>
  <c r="OA6" i="5"/>
  <c r="NL6" i="5"/>
  <c r="MX6" i="5"/>
  <c r="MJ6" i="5"/>
  <c r="LV6" i="5"/>
  <c r="LH6" i="5"/>
  <c r="KU6" i="5"/>
  <c r="KH6" i="5"/>
  <c r="JT6" i="5"/>
  <c r="JH6" i="5"/>
  <c r="IV6" i="5"/>
  <c r="IJ6" i="5"/>
  <c r="HX6" i="5"/>
  <c r="HL6" i="5"/>
  <c r="GZ6" i="5"/>
  <c r="GN6" i="5"/>
  <c r="GB6" i="5"/>
  <c r="FP6" i="5"/>
  <c r="FD6" i="5"/>
  <c r="ER6" i="5"/>
  <c r="EF6" i="5"/>
  <c r="DT6" i="5"/>
  <c r="DH6" i="5"/>
  <c r="CV6" i="5"/>
  <c r="CJ6" i="5"/>
  <c r="BX6" i="5"/>
  <c r="BL6" i="5"/>
  <c r="AZ6" i="5"/>
  <c r="AN6" i="5"/>
  <c r="AB6" i="5"/>
  <c r="P6" i="5"/>
  <c r="D6" i="5"/>
  <c r="AZ7" i="5"/>
  <c r="AHO6" i="5"/>
  <c r="AGE6" i="5"/>
  <c r="AEU6" i="5"/>
  <c r="ADK6" i="5"/>
  <c r="ACA6" i="5"/>
  <c r="AAQ6" i="5"/>
  <c r="ZX6" i="5"/>
  <c r="YN6" i="5"/>
  <c r="XD6" i="5"/>
  <c r="VE6" i="5"/>
  <c r="UC6" i="5"/>
  <c r="SY6" i="5"/>
  <c r="RW6" i="5"/>
  <c r="QT6" i="5"/>
  <c r="PQ6" i="5"/>
  <c r="OO6" i="5"/>
  <c r="NK6" i="5"/>
  <c r="MW6" i="5"/>
  <c r="LU6" i="5"/>
  <c r="KT6" i="5"/>
  <c r="ADK7" i="5"/>
  <c r="UV7" i="5"/>
  <c r="SL7" i="5"/>
  <c r="RJ7" i="5"/>
  <c r="NR7" i="5"/>
  <c r="MN7" i="5"/>
  <c r="ABH7" i="5"/>
  <c r="ZX7" i="5"/>
  <c r="XG7" i="5"/>
  <c r="TO7" i="5"/>
  <c r="OT7" i="5"/>
  <c r="LG7" i="5"/>
  <c r="ABA7" i="5"/>
  <c r="ZO7" i="5"/>
  <c r="WU7" i="5"/>
  <c r="UH7" i="5"/>
  <c r="QU7" i="5"/>
  <c r="LZ7" i="5"/>
  <c r="GB7" i="5"/>
  <c r="BX7" i="5"/>
  <c r="AHM6" i="5"/>
  <c r="AGJ6" i="5"/>
  <c r="AFJ6" i="5"/>
  <c r="AEI6" i="5"/>
  <c r="ADI6" i="5"/>
  <c r="ACF6" i="5"/>
  <c r="ABF6" i="5"/>
  <c r="AAE6" i="5"/>
  <c r="AAE7" i="5" s="1"/>
  <c r="ZE6" i="5"/>
  <c r="YB6" i="5"/>
  <c r="YB7" i="5" s="1"/>
  <c r="XB6" i="5"/>
  <c r="WA6" i="5"/>
  <c r="VC6" i="5"/>
  <c r="UG6" i="5"/>
  <c r="TK6" i="5"/>
  <c r="SP6" i="5"/>
  <c r="RU6" i="5"/>
  <c r="QY6" i="5"/>
  <c r="QC6" i="5"/>
  <c r="QC7" i="5" s="1"/>
  <c r="PJ6" i="5"/>
  <c r="OQ6" i="5"/>
  <c r="NV6" i="5"/>
  <c r="NE6" i="5"/>
  <c r="MK6" i="5"/>
  <c r="LP6" i="5"/>
  <c r="KZ6" i="5"/>
  <c r="KI6" i="5"/>
  <c r="JQ6" i="5"/>
  <c r="JC6" i="5"/>
  <c r="IO6" i="5"/>
  <c r="HZ6" i="5"/>
  <c r="HK6" i="5"/>
  <c r="GW6" i="5"/>
  <c r="GI6" i="5"/>
  <c r="FU6" i="5"/>
  <c r="FF6" i="5"/>
  <c r="EQ6" i="5"/>
  <c r="EC6" i="5"/>
  <c r="DO6" i="5"/>
  <c r="DA6" i="5"/>
  <c r="DA7" i="5" s="1"/>
  <c r="CL6" i="5"/>
  <c r="BW6" i="5"/>
  <c r="BI6" i="5"/>
  <c r="AU6" i="5"/>
  <c r="AG6" i="5"/>
  <c r="R6" i="5"/>
  <c r="C6" i="5"/>
  <c r="ACF7" i="5"/>
  <c r="AAS7" i="5"/>
  <c r="UG7" i="5"/>
  <c r="SY7" i="5"/>
  <c r="IJ7" i="5"/>
  <c r="BW7" i="5"/>
  <c r="AHK6" i="5"/>
  <c r="AGI6" i="5"/>
  <c r="AFI6" i="5"/>
  <c r="AEH6" i="5"/>
  <c r="ADG6" i="5"/>
  <c r="ACE6" i="5"/>
  <c r="ABE6" i="5"/>
  <c r="AAD6" i="5"/>
  <c r="ZC6" i="5"/>
  <c r="YA6" i="5"/>
  <c r="YA7" i="5" s="1"/>
  <c r="XA6" i="5"/>
  <c r="VZ6" i="5"/>
  <c r="VZ7" i="5" s="1"/>
  <c r="VB6" i="5"/>
  <c r="UF6" i="5"/>
  <c r="TJ6" i="5"/>
  <c r="SN6" i="5"/>
  <c r="RS6" i="5"/>
  <c r="QX6" i="5"/>
  <c r="QB6" i="5"/>
  <c r="PG6" i="5"/>
  <c r="OM6" i="5"/>
  <c r="NU6" i="5"/>
  <c r="NB6" i="5"/>
  <c r="MH6" i="5"/>
  <c r="LO6" i="5"/>
  <c r="KX6" i="5"/>
  <c r="KE6" i="5"/>
  <c r="JP6" i="5"/>
  <c r="JB6" i="5"/>
  <c r="IM6" i="5"/>
  <c r="IM7" i="5" s="1"/>
  <c r="ACE7" i="5"/>
  <c r="AAQ7" i="5"/>
  <c r="XY7" i="5"/>
  <c r="WM7" i="5"/>
  <c r="RU7" i="5"/>
  <c r="ACA7" i="5"/>
  <c r="ZE7" i="5"/>
  <c r="XW7" i="5"/>
  <c r="VF7" i="5"/>
  <c r="UD7" i="5"/>
  <c r="RO7" i="5"/>
  <c r="QL7" i="5"/>
  <c r="PH7" i="5"/>
  <c r="MX7" i="5"/>
  <c r="LV7" i="5"/>
  <c r="YW7" i="5"/>
  <c r="QE7" i="5"/>
  <c r="KL7" i="5"/>
  <c r="EQ7" i="5"/>
  <c r="AHB6" i="5"/>
  <c r="AGA6" i="5"/>
  <c r="AEY6" i="5"/>
  <c r="ADY6" i="5"/>
  <c r="ACX6" i="5"/>
  <c r="ABW6" i="5"/>
  <c r="AAU6" i="5"/>
  <c r="ZU6" i="5"/>
  <c r="YT6" i="5"/>
  <c r="YT7" i="5" s="1"/>
  <c r="XS6" i="5"/>
  <c r="WQ6" i="5"/>
  <c r="VQ6" i="5"/>
  <c r="UT6" i="5"/>
  <c r="TX6" i="5"/>
  <c r="TC6" i="5"/>
  <c r="SH6" i="5"/>
  <c r="SH7" i="5" s="1"/>
  <c r="RL6" i="5"/>
  <c r="QP6" i="5"/>
  <c r="PT6" i="5"/>
  <c r="PA6" i="5"/>
  <c r="OH6" i="5"/>
  <c r="OH7" i="5" s="1"/>
  <c r="NO6" i="5"/>
  <c r="MU6" i="5"/>
  <c r="MB6" i="5"/>
  <c r="LJ6" i="5"/>
  <c r="KQ6" i="5"/>
  <c r="KQ7" i="5" s="1"/>
  <c r="KA6" i="5"/>
  <c r="JK6" i="5"/>
  <c r="IW6" i="5"/>
  <c r="IH6" i="5"/>
  <c r="HT6" i="5"/>
  <c r="HF6" i="5"/>
  <c r="HF7" i="5" s="1"/>
  <c r="GQ6" i="5"/>
  <c r="GC6" i="5"/>
  <c r="FN6" i="5"/>
  <c r="EZ6" i="5"/>
  <c r="EL6" i="5"/>
  <c r="DW6" i="5"/>
  <c r="DI6" i="5"/>
  <c r="CT6" i="5"/>
  <c r="CF6" i="5"/>
  <c r="BR6" i="5"/>
  <c r="BC6" i="5"/>
  <c r="AO6" i="5"/>
  <c r="Z6" i="5"/>
  <c r="L6" i="5"/>
  <c r="AAG7" i="5"/>
  <c r="XM7" i="5"/>
  <c r="PA7" i="5"/>
  <c r="LJ7" i="5"/>
  <c r="KE7" i="5"/>
  <c r="JC7" i="5"/>
  <c r="FP7" i="5"/>
  <c r="DO7" i="5"/>
  <c r="BL7" i="5"/>
  <c r="AHA6" i="5"/>
  <c r="AFX6" i="5"/>
  <c r="AEX6" i="5"/>
  <c r="ADW6" i="5"/>
  <c r="ACW6" i="5"/>
  <c r="ABT6" i="5"/>
  <c r="AAT6" i="5"/>
  <c r="ZS6" i="5"/>
  <c r="YS6" i="5"/>
  <c r="YS7" i="5" s="1"/>
  <c r="XP6" i="5"/>
  <c r="WP6" i="5"/>
  <c r="VO6" i="5"/>
  <c r="VO7" i="5" s="1"/>
  <c r="US6" i="5"/>
  <c r="TW6" i="5"/>
  <c r="TB6" i="5"/>
  <c r="SG6" i="5"/>
  <c r="RK6" i="5"/>
  <c r="RK7" i="5" s="1"/>
  <c r="QO6" i="5"/>
  <c r="PS6" i="5"/>
  <c r="OY6" i="5"/>
  <c r="OG6" i="5"/>
  <c r="NN6" i="5"/>
  <c r="MT6" i="5"/>
  <c r="MA6" i="5"/>
  <c r="LI6" i="5"/>
  <c r="LI7" i="5" s="1"/>
  <c r="KP6" i="5"/>
  <c r="JZ6" i="5"/>
  <c r="JJ6" i="5"/>
  <c r="IU6" i="5"/>
  <c r="YQ7" i="5"/>
  <c r="NK7" i="5"/>
  <c r="AN7" i="5"/>
  <c r="AGC6" i="5"/>
  <c r="AEN6" i="5"/>
  <c r="ACY6" i="5"/>
  <c r="ABM6" i="5"/>
  <c r="ZV6" i="5"/>
  <c r="YI6" i="5"/>
  <c r="WR6" i="5"/>
  <c r="WR7" i="5" s="1"/>
  <c r="VG6" i="5"/>
  <c r="VG7" i="5" s="1"/>
  <c r="TZ6" i="5"/>
  <c r="SU6" i="5"/>
  <c r="RM6" i="5"/>
  <c r="RM7" i="5" s="1"/>
  <c r="QH6" i="5"/>
  <c r="PB6" i="5"/>
  <c r="PB7" i="5" s="1"/>
  <c r="NX6" i="5"/>
  <c r="NX7" i="5" s="1"/>
  <c r="MV6" i="5"/>
  <c r="LS6" i="5"/>
  <c r="KR6" i="5"/>
  <c r="JS6" i="5"/>
  <c r="JS7" i="5" s="1"/>
  <c r="IX6" i="5"/>
  <c r="ID6" i="5"/>
  <c r="HM6" i="5"/>
  <c r="GU6" i="5"/>
  <c r="GD6" i="5"/>
  <c r="FL6" i="5"/>
  <c r="EU6" i="5"/>
  <c r="ED6" i="5"/>
  <c r="DM6" i="5"/>
  <c r="CU6" i="5"/>
  <c r="CD6" i="5"/>
  <c r="BM6" i="5"/>
  <c r="AV6" i="5"/>
  <c r="AD6" i="5"/>
  <c r="M6" i="5"/>
  <c r="M7" i="5" s="1"/>
  <c r="ACY7" i="5"/>
  <c r="YI7" i="5"/>
  <c r="QX7" i="5"/>
  <c r="IO7" i="5"/>
  <c r="CD7" i="5"/>
  <c r="AHN6" i="5"/>
  <c r="AFW6" i="5"/>
  <c r="AEM6" i="5"/>
  <c r="ACQ6" i="5"/>
  <c r="ABG6" i="5"/>
  <c r="ZR6" i="5"/>
  <c r="YH6" i="5"/>
  <c r="WL6" i="5"/>
  <c r="WL7" i="5" s="1"/>
  <c r="VD6" i="5"/>
  <c r="TV6" i="5"/>
  <c r="TV7" i="5" s="1"/>
  <c r="ST6" i="5"/>
  <c r="ST7" i="5" s="1"/>
  <c r="RG6" i="5"/>
  <c r="QD6" i="5"/>
  <c r="QD7" i="5" s="1"/>
  <c r="OX6" i="5"/>
  <c r="NW6" i="5"/>
  <c r="NW7" i="5" s="1"/>
  <c r="MS6" i="5"/>
  <c r="MS7" i="5" s="1"/>
  <c r="LR6" i="5"/>
  <c r="KO6" i="5"/>
  <c r="KO7" i="5" s="1"/>
  <c r="JR6" i="5"/>
  <c r="IT6" i="5"/>
  <c r="IC6" i="5"/>
  <c r="HJ6" i="5"/>
  <c r="GT6" i="5"/>
  <c r="GT7" i="5" s="1"/>
  <c r="GA6" i="5"/>
  <c r="GA7" i="5" s="1"/>
  <c r="FK6" i="5"/>
  <c r="ET6" i="5"/>
  <c r="EB6" i="5"/>
  <c r="DK6" i="5"/>
  <c r="CS6" i="5"/>
  <c r="CC6" i="5"/>
  <c r="BK6" i="5"/>
  <c r="AT6" i="5"/>
  <c r="AC6" i="5"/>
  <c r="K6" i="5"/>
  <c r="K7" i="5" s="1"/>
  <c r="ACQ7" i="5"/>
  <c r="UI7" i="5"/>
  <c r="AFS6" i="5"/>
  <c r="ACP6" i="5"/>
  <c r="ZL6" i="5"/>
  <c r="ZL7" i="5" s="1"/>
  <c r="VA6" i="5"/>
  <c r="VA7" i="5" s="1"/>
  <c r="SM6" i="5"/>
  <c r="SM7" i="5" s="1"/>
  <c r="QA6" i="5"/>
  <c r="QA7" i="5" s="1"/>
  <c r="MQ6" i="5"/>
  <c r="MQ7" i="5" s="1"/>
  <c r="IS6" i="5"/>
  <c r="FZ6" i="5"/>
  <c r="EA6" i="5"/>
  <c r="EA7" i="5" s="1"/>
  <c r="CA6" i="5"/>
  <c r="AA6" i="5"/>
  <c r="MT7" i="5"/>
  <c r="AFR6" i="5"/>
  <c r="ABB6" i="5"/>
  <c r="WI6" i="5"/>
  <c r="WI7" i="5" s="1"/>
  <c r="SJ6" i="5"/>
  <c r="NS6" i="5"/>
  <c r="KM6" i="5"/>
  <c r="KM7" i="5" s="1"/>
  <c r="HH6" i="5"/>
  <c r="FI6" i="5"/>
  <c r="FI7" i="5" s="1"/>
  <c r="DG6" i="5"/>
  <c r="AQ6" i="5"/>
  <c r="XD7" i="5"/>
  <c r="AB7" i="5"/>
  <c r="WF6" i="5"/>
  <c r="WF7" i="5" s="1"/>
  <c r="WK6" i="5"/>
  <c r="GS6" i="5"/>
  <c r="GS7" i="5" s="1"/>
  <c r="CR6" i="5"/>
  <c r="J6" i="5"/>
  <c r="JY7" i="5"/>
  <c r="DG7" i="5"/>
  <c r="ACO6" i="5"/>
  <c r="UY6" i="5"/>
  <c r="UY7" i="5" s="1"/>
  <c r="PZ6" i="5"/>
  <c r="LM6" i="5"/>
  <c r="IR6" i="5"/>
  <c r="GP6" i="5"/>
  <c r="DZ6" i="5"/>
  <c r="DZ7" i="5" s="1"/>
  <c r="BZ6" i="5"/>
  <c r="Y6" i="5"/>
  <c r="ADZ6" i="5"/>
  <c r="SI6" i="5"/>
  <c r="IC7" i="5"/>
  <c r="ER7" i="5"/>
  <c r="AFQ6" i="5"/>
  <c r="UU6" i="5"/>
  <c r="UU7" i="5" s="1"/>
  <c r="ABB7" i="5"/>
  <c r="XA7" i="5"/>
  <c r="TF7" i="5"/>
  <c r="PR7" i="5"/>
  <c r="MA7" i="5"/>
  <c r="FZ7" i="5"/>
  <c r="CV7" i="5"/>
  <c r="AGT6" i="5"/>
  <c r="AFG6" i="5"/>
  <c r="ADP6" i="5"/>
  <c r="ACD6" i="5"/>
  <c r="AAO6" i="5"/>
  <c r="YZ6" i="5"/>
  <c r="XK6" i="5"/>
  <c r="VY6" i="5"/>
  <c r="VY7" i="5" s="1"/>
  <c r="UO6" i="5"/>
  <c r="UO7" i="5" s="1"/>
  <c r="TI6" i="5"/>
  <c r="SA6" i="5"/>
  <c r="SA7" i="5" s="1"/>
  <c r="QW6" i="5"/>
  <c r="PO6" i="5"/>
  <c r="PO7" i="5" s="1"/>
  <c r="OL6" i="5"/>
  <c r="NI6" i="5"/>
  <c r="NI7" i="5" s="1"/>
  <c r="MG6" i="5"/>
  <c r="LD6" i="5"/>
  <c r="KD6" i="5"/>
  <c r="KD7" i="5" s="1"/>
  <c r="JG6" i="5"/>
  <c r="IL6" i="5"/>
  <c r="HU6" i="5"/>
  <c r="HC6" i="5"/>
  <c r="GL6" i="5"/>
  <c r="FV6" i="5"/>
  <c r="FC6" i="5"/>
  <c r="FC7" i="5" s="1"/>
  <c r="EM6" i="5"/>
  <c r="EM7" i="5" s="1"/>
  <c r="DU6" i="5"/>
  <c r="DD6" i="5"/>
  <c r="CM6" i="5"/>
  <c r="BU6" i="5"/>
  <c r="BE6" i="5"/>
  <c r="AL6" i="5"/>
  <c r="AL7" i="5" s="1"/>
  <c r="V6" i="5"/>
  <c r="V7" i="5" s="1"/>
  <c r="E6" i="5"/>
  <c r="YU6" i="5"/>
  <c r="YU7" i="5" s="1"/>
  <c r="RY6" i="5"/>
  <c r="OI6" i="5"/>
  <c r="OI7" i="5" s="1"/>
  <c r="LB6" i="5"/>
  <c r="JE6" i="5"/>
  <c r="JE7" i="5" s="1"/>
  <c r="HR6" i="5"/>
  <c r="GJ6" i="5"/>
  <c r="FA6" i="5"/>
  <c r="FA7" i="5" s="1"/>
  <c r="DR6" i="5"/>
  <c r="DR7" i="5" s="1"/>
  <c r="CI6" i="5"/>
  <c r="BA6" i="5"/>
  <c r="S6" i="5"/>
  <c r="XC6" i="5"/>
  <c r="GY6" i="5"/>
  <c r="GY7" i="5" s="1"/>
  <c r="CH6" i="5"/>
  <c r="Q6" i="5"/>
  <c r="ZQ7" i="5"/>
  <c r="KX7" i="5"/>
  <c r="FK7" i="5"/>
  <c r="AU7" i="5"/>
  <c r="AGH6" i="5"/>
  <c r="ABO6" i="5"/>
  <c r="ABO7" i="5" s="1"/>
  <c r="VJ6" i="5"/>
  <c r="RR6" i="5"/>
  <c r="PF6" i="5"/>
  <c r="LX6" i="5"/>
  <c r="JA6" i="5"/>
  <c r="GX6" i="5"/>
  <c r="EX6" i="5"/>
  <c r="CX6" i="5"/>
  <c r="AX6" i="5"/>
  <c r="AX7" i="5" s="1"/>
  <c r="PZ7" i="5"/>
  <c r="GI7" i="5"/>
  <c r="AHC6" i="5"/>
  <c r="XU6" i="5"/>
  <c r="RC6" i="5"/>
  <c r="RC7" i="5" s="1"/>
  <c r="WK7" i="5"/>
  <c r="SU7" i="5"/>
  <c r="PG7" i="5"/>
  <c r="LO7" i="5"/>
  <c r="JG7" i="5"/>
  <c r="HR7" i="5"/>
  <c r="FV7" i="5"/>
  <c r="CU7" i="5"/>
  <c r="AGS6" i="5"/>
  <c r="AFF6" i="5"/>
  <c r="ADO6" i="5"/>
  <c r="ADO7" i="5" s="1"/>
  <c r="ABZ6" i="5"/>
  <c r="ABZ7" i="5" s="1"/>
  <c r="AAM6" i="5"/>
  <c r="AAM7" i="5" s="1"/>
  <c r="YY6" i="5"/>
  <c r="XJ6" i="5"/>
  <c r="VS6" i="5"/>
  <c r="VS7" i="5" s="1"/>
  <c r="UM6" i="5"/>
  <c r="TH6" i="5"/>
  <c r="RZ6" i="5"/>
  <c r="QR6" i="5"/>
  <c r="QR7" i="5" s="1"/>
  <c r="PN6" i="5"/>
  <c r="PN7" i="5" s="1"/>
  <c r="OJ6" i="5"/>
  <c r="NH6" i="5"/>
  <c r="ME6" i="5"/>
  <c r="LC6" i="5"/>
  <c r="KC6" i="5"/>
  <c r="JF6" i="5"/>
  <c r="IK6" i="5"/>
  <c r="HS6" i="5"/>
  <c r="HS7" i="5" s="1"/>
  <c r="HB6" i="5"/>
  <c r="GK6" i="5"/>
  <c r="GK7" i="5" s="1"/>
  <c r="FS6" i="5"/>
  <c r="FS7" i="5" s="1"/>
  <c r="FB6" i="5"/>
  <c r="FB7" i="5" s="1"/>
  <c r="EK6" i="5"/>
  <c r="EK7" i="5" s="1"/>
  <c r="DS6" i="5"/>
  <c r="DC6" i="5"/>
  <c r="CK6" i="5"/>
  <c r="BT6" i="5"/>
  <c r="BB6" i="5"/>
  <c r="AK6" i="5"/>
  <c r="U6" i="5"/>
  <c r="U7" i="5" s="1"/>
  <c r="B6" i="5"/>
  <c r="B7" i="5" s="1"/>
  <c r="SG7" i="5"/>
  <c r="LD7" i="5"/>
  <c r="JF7" i="5"/>
  <c r="HK7" i="5"/>
  <c r="FU7" i="5"/>
  <c r="EF7" i="5"/>
  <c r="BE7" i="5"/>
  <c r="AGQ6" i="5"/>
  <c r="AEZ6" i="5"/>
  <c r="ADN6" i="5"/>
  <c r="ABY6" i="5"/>
  <c r="ABY7" i="5" s="1"/>
  <c r="AAJ6" i="5"/>
  <c r="AAJ7" i="5" s="1"/>
  <c r="XI6" i="5"/>
  <c r="XI7" i="5" s="1"/>
  <c r="VR6" i="5"/>
  <c r="UL6" i="5"/>
  <c r="TE6" i="5"/>
  <c r="TE7" i="5" s="1"/>
  <c r="QQ6" i="5"/>
  <c r="QQ7" i="5" s="1"/>
  <c r="PM6" i="5"/>
  <c r="PM7" i="5" s="1"/>
  <c r="NG6" i="5"/>
  <c r="NG7" i="5" s="1"/>
  <c r="MD6" i="5"/>
  <c r="KB6" i="5"/>
  <c r="II6" i="5"/>
  <c r="II7" i="5" s="1"/>
  <c r="HA6" i="5"/>
  <c r="FR6" i="5"/>
  <c r="EI6" i="5"/>
  <c r="EI7" i="5" s="1"/>
  <c r="DB6" i="5"/>
  <c r="BS6" i="5"/>
  <c r="AJ6" i="5"/>
  <c r="VN6" i="5"/>
  <c r="VN7" i="5" s="1"/>
  <c r="LA6" i="5"/>
  <c r="GH6" i="5"/>
  <c r="DQ6" i="5"/>
  <c r="DQ7" i="5" s="1"/>
  <c r="AI6" i="5"/>
  <c r="VQ7" i="5"/>
  <c r="IU7" i="5"/>
  <c r="CH7" i="5"/>
  <c r="AES6" i="5"/>
  <c r="YL6" i="5"/>
  <c r="SW6" i="5"/>
  <c r="SW7" i="5" s="1"/>
  <c r="OD6" i="5"/>
  <c r="OD7" i="5" s="1"/>
  <c r="KW6" i="5"/>
  <c r="KW7" i="5" s="1"/>
  <c r="IF6" i="5"/>
  <c r="GG6" i="5"/>
  <c r="EG6" i="5"/>
  <c r="CG6" i="5"/>
  <c r="AH6" i="5"/>
  <c r="AH7" i="5" s="1"/>
  <c r="MH7" i="5"/>
  <c r="ZJ6" i="5"/>
  <c r="ZR7" i="5"/>
  <c r="VR7" i="5"/>
  <c r="OQ7" i="5"/>
  <c r="LC7" i="5"/>
  <c r="JB7" i="5"/>
  <c r="HJ7" i="5"/>
  <c r="CI7" i="5"/>
  <c r="J7" i="5"/>
  <c r="AGP6" i="5"/>
  <c r="AET6" i="5"/>
  <c r="ADJ6" i="5"/>
  <c r="ABS6" i="5"/>
  <c r="AAI6" i="5"/>
  <c r="AAI7" i="5" s="1"/>
  <c r="YM6" i="5"/>
  <c r="UJ6" i="5"/>
  <c r="SX6" i="5"/>
  <c r="SX7" i="5" s="1"/>
  <c r="RV6" i="5"/>
  <c r="RV7" i="5" s="1"/>
  <c r="QN6" i="5"/>
  <c r="PK6" i="5"/>
  <c r="PK7" i="5" s="1"/>
  <c r="OE6" i="5"/>
  <c r="NF6" i="5"/>
  <c r="NF7" i="5" s="1"/>
  <c r="LY6" i="5"/>
  <c r="LY7" i="5" s="1"/>
  <c r="JX6" i="5"/>
  <c r="JD6" i="5"/>
  <c r="IG6" i="5"/>
  <c r="HQ6" i="5"/>
  <c r="FQ6" i="5"/>
  <c r="EY6" i="5"/>
  <c r="EY7" i="5" s="1"/>
  <c r="EH6" i="5"/>
  <c r="CY6" i="5"/>
  <c r="CY7" i="5" s="1"/>
  <c r="BQ6" i="5"/>
  <c r="BQ7" i="5" s="1"/>
  <c r="AY6" i="5"/>
  <c r="AY7" i="5" s="1"/>
  <c r="SB7" i="5"/>
  <c r="OP7" i="5"/>
  <c r="HC7" i="5"/>
  <c r="D7" i="5"/>
  <c r="ADD6" i="5"/>
  <c r="ADD7" i="5" s="1"/>
  <c r="AAC6" i="5"/>
  <c r="WY6" i="5"/>
  <c r="UE6" i="5"/>
  <c r="UE7" i="5" s="1"/>
  <c r="QK6" i="5"/>
  <c r="MZ6" i="5"/>
  <c r="JW6" i="5"/>
  <c r="HO6" i="5"/>
  <c r="FO6" i="5"/>
  <c r="FO7" i="5" s="1"/>
  <c r="DP6" i="5"/>
  <c r="BO6" i="5"/>
  <c r="BO7" i="5" s="1"/>
  <c r="O6" i="5"/>
  <c r="O7" i="5" s="1"/>
  <c r="JW7" i="5"/>
  <c r="ACM6" i="5"/>
  <c r="ACM7" i="5" s="1"/>
  <c r="TQ6" i="5"/>
  <c r="TQ7" i="5" s="1"/>
  <c r="ZC7" i="5"/>
  <c r="VB7" i="5"/>
  <c r="RN7" i="5"/>
  <c r="OA7" i="5"/>
  <c r="KP7" i="5"/>
  <c r="IT7" i="5"/>
  <c r="GZ7" i="5"/>
  <c r="DS7" i="5"/>
  <c r="CG7" i="5"/>
  <c r="AT7" i="5"/>
  <c r="C7" i="5"/>
  <c r="AGD6" i="5"/>
  <c r="AEQ6" i="5"/>
  <c r="ADC6" i="5"/>
  <c r="ADC7" i="5" s="1"/>
  <c r="ABN6" i="5"/>
  <c r="ABN7" i="5" s="1"/>
  <c r="ZW6" i="5"/>
  <c r="ZW7" i="5" s="1"/>
  <c r="YK6" i="5"/>
  <c r="WX6" i="5"/>
  <c r="VH6" i="5"/>
  <c r="UA6" i="5"/>
  <c r="SV6" i="5"/>
  <c r="RP6" i="5"/>
  <c r="QI6" i="5"/>
  <c r="PE6" i="5"/>
  <c r="OC6" i="5"/>
  <c r="OC7" i="5" s="1"/>
  <c r="MY6" i="5"/>
  <c r="MY7" i="5" s="1"/>
  <c r="LW6" i="5"/>
  <c r="LW7" i="5" s="1"/>
  <c r="KV6" i="5"/>
  <c r="JV6" i="5"/>
  <c r="IY6" i="5"/>
  <c r="IE6" i="5"/>
  <c r="HN6" i="5"/>
  <c r="GV6" i="5"/>
  <c r="GE6" i="5"/>
  <c r="FM6" i="5"/>
  <c r="EW6" i="5"/>
  <c r="EE6" i="5"/>
  <c r="EE7" i="5" s="1"/>
  <c r="DN6" i="5"/>
  <c r="DN7" i="5" s="1"/>
  <c r="CW6" i="5"/>
  <c r="CE6" i="5"/>
  <c r="CE7" i="5" s="1"/>
  <c r="BN6" i="5"/>
  <c r="AW6" i="5"/>
  <c r="AW7" i="5" s="1"/>
  <c r="AE6" i="5"/>
  <c r="AE7" i="5" s="1"/>
  <c r="N6" i="5"/>
  <c r="N7" i="5" s="1"/>
  <c r="YH7" i="5"/>
  <c r="QW7" i="5"/>
  <c r="JZ7" i="5"/>
  <c r="GL7" i="5"/>
  <c r="DH7" i="5"/>
  <c r="AG7" i="5"/>
  <c r="AHH6" i="5"/>
  <c r="AEG6" i="5"/>
  <c r="ABC6" i="5"/>
  <c r="ABC7" i="5" s="1"/>
  <c r="XZ6" i="5"/>
  <c r="TS6" i="5"/>
  <c r="RF6" i="5"/>
  <c r="OV6" i="5"/>
  <c r="NT6" i="5"/>
  <c r="LN6" i="5"/>
  <c r="LN7" i="5" s="1"/>
  <c r="KN6" i="5"/>
  <c r="JO6" i="5"/>
  <c r="IA6" i="5"/>
  <c r="HI6" i="5"/>
  <c r="FJ6" i="5"/>
  <c r="FJ7" i="5" s="1"/>
  <c r="ES6" i="5"/>
  <c r="DJ6" i="5"/>
  <c r="BJ6" i="5"/>
  <c r="AS6" i="5"/>
  <c r="TW7" i="5"/>
  <c r="QK7" i="5"/>
  <c r="ID7" i="5"/>
  <c r="EX7" i="5"/>
  <c r="BR7" i="5"/>
  <c r="AHG6" i="5"/>
  <c r="AEA6" i="5"/>
  <c r="ZK6" i="5"/>
  <c r="ZK7" i="5" s="1"/>
  <c r="XV6" i="5"/>
  <c r="XV7" i="5" s="1"/>
  <c r="TR6" i="5"/>
  <c r="TR7" i="5" s="1"/>
  <c r="RD6" i="5"/>
  <c r="OU6" i="5"/>
  <c r="OU7" i="5" s="1"/>
  <c r="MP6" i="5"/>
  <c r="JN6" i="5"/>
  <c r="JN7" i="5" s="1"/>
  <c r="HY6" i="5"/>
  <c r="FY6" i="5"/>
  <c r="EP6" i="5"/>
  <c r="EP7" i="5" s="1"/>
  <c r="CQ6" i="5"/>
  <c r="CQ7" i="5" s="1"/>
  <c r="BH6" i="5"/>
  <c r="I6" i="5"/>
  <c r="ABG7" i="5"/>
  <c r="AAV6" i="5"/>
  <c r="PV6" i="5"/>
  <c r="XC7" i="5"/>
  <c r="AFK6" i="5"/>
  <c r="OS6" i="5"/>
  <c r="OS7" i="5" s="1"/>
  <c r="IQ6" i="5"/>
  <c r="EO6" i="5"/>
  <c r="AP6" i="5"/>
  <c r="TK7" i="5"/>
  <c r="ADV6" i="5"/>
  <c r="OR6" i="5"/>
  <c r="IP6" i="5"/>
  <c r="IP7" i="5" s="1"/>
  <c r="EN6" i="5"/>
  <c r="AM6" i="5"/>
  <c r="AM7" i="5" s="1"/>
  <c r="PS7" i="5"/>
  <c r="ACL6" i="5"/>
  <c r="NQ6" i="5"/>
  <c r="NQ7" i="5" s="1"/>
  <c r="HW6" i="5"/>
  <c r="HW7" i="5" s="1"/>
  <c r="DY6" i="5"/>
  <c r="DY7" i="5" s="1"/>
  <c r="X6" i="5"/>
  <c r="MG7" i="5"/>
  <c r="AAP6" i="5"/>
  <c r="NJ6" i="5"/>
  <c r="NJ7" i="5" s="1"/>
  <c r="HV6" i="5"/>
  <c r="HV7" i="5" s="1"/>
  <c r="DV6" i="5"/>
  <c r="W6" i="5"/>
  <c r="W7" i="5" s="1"/>
  <c r="JT7" i="5"/>
  <c r="ZF6" i="5"/>
  <c r="MM6" i="5"/>
  <c r="MM7" i="5" s="1"/>
  <c r="HG6" i="5"/>
  <c r="DF6" i="5"/>
  <c r="DF7" i="5" s="1"/>
  <c r="G6" i="5"/>
  <c r="HU7" i="5"/>
  <c r="ML6" i="5"/>
  <c r="F6" i="5"/>
  <c r="GH7" i="5"/>
  <c r="WE6" i="5"/>
  <c r="LK6" i="5"/>
  <c r="GO6" i="5"/>
  <c r="CP6" i="5"/>
  <c r="CP7" i="5" s="1"/>
  <c r="KK6" i="5"/>
  <c r="SE6" i="5"/>
  <c r="SE7" i="5" s="1"/>
  <c r="FW6" i="5"/>
  <c r="AA7" i="5"/>
  <c r="EL7" i="5"/>
  <c r="UP6" i="5"/>
  <c r="UP7" i="5" s="1"/>
  <c r="LF6" i="5"/>
  <c r="GM6" i="5"/>
  <c r="GM7" i="5" s="1"/>
  <c r="CO6" i="5"/>
  <c r="CO7" i="5" s="1"/>
  <c r="DB7" i="5"/>
  <c r="TL6" i="5"/>
  <c r="TL7" i="5" s="1"/>
  <c r="FX6" i="5"/>
  <c r="BY6" i="5"/>
  <c r="BK7" i="5"/>
  <c r="KJ6" i="5"/>
  <c r="BV6" i="5"/>
  <c r="BV7" i="5" s="1"/>
  <c r="RB6" i="5"/>
  <c r="RB7" i="5" s="1"/>
  <c r="JM6" i="5"/>
  <c r="JM7" i="5" s="1"/>
  <c r="BG6" i="5"/>
  <c r="BG7" i="5" s="1"/>
  <c r="AGU6" i="5"/>
  <c r="PP6" i="5"/>
  <c r="JI6" i="5"/>
  <c r="FE6" i="5"/>
  <c r="BF6" i="5"/>
  <c r="BF7" i="5" s="1"/>
  <c r="XO6" i="5"/>
  <c r="XO7" i="5" s="1"/>
  <c r="HE6" i="5"/>
  <c r="HE7" i="5" s="1"/>
  <c r="DE6" i="5"/>
  <c r="FG6" i="5"/>
  <c r="AHN2" i="5"/>
  <c r="AHB2" i="5"/>
  <c r="AGP2" i="5"/>
  <c r="AGD2" i="5"/>
  <c r="AFR2" i="5"/>
  <c r="AFF2" i="5"/>
  <c r="AET2" i="5"/>
  <c r="AEH2" i="5"/>
  <c r="ADV2" i="5"/>
  <c r="ADJ2" i="5"/>
  <c r="ACX2" i="5"/>
  <c r="ACL2" i="5"/>
  <c r="ABZ2" i="5"/>
  <c r="ABN2" i="5"/>
  <c r="ABB2" i="5"/>
  <c r="AAP2" i="5"/>
  <c r="AAD2" i="5"/>
  <c r="ZR2" i="5"/>
  <c r="ZF2" i="5"/>
  <c r="YT2" i="5"/>
  <c r="YH2" i="5"/>
  <c r="XV2" i="5"/>
  <c r="XJ2" i="5"/>
  <c r="WX2" i="5"/>
  <c r="WL2" i="5"/>
  <c r="VZ2" i="5"/>
  <c r="VN2" i="5"/>
  <c r="VB2" i="5"/>
  <c r="UP2" i="5"/>
  <c r="UD2" i="5"/>
  <c r="TR2" i="5"/>
  <c r="TF2" i="5"/>
  <c r="ST2" i="5"/>
  <c r="SH2" i="5"/>
  <c r="RV2" i="5"/>
  <c r="RJ2" i="5"/>
  <c r="QX2" i="5"/>
  <c r="QL2" i="5"/>
  <c r="PZ2" i="5"/>
  <c r="PN2" i="5"/>
  <c r="PB2" i="5"/>
  <c r="OP2" i="5"/>
  <c r="OD2" i="5"/>
  <c r="NR2" i="5"/>
  <c r="NF2" i="5"/>
  <c r="MT2" i="5"/>
  <c r="MH2" i="5"/>
  <c r="LV2" i="5"/>
  <c r="LJ2" i="5"/>
  <c r="KX2" i="5"/>
  <c r="KL2" i="5"/>
  <c r="JZ2" i="5"/>
  <c r="AHM2" i="5"/>
  <c r="AHA2" i="5"/>
  <c r="AGO2" i="5"/>
  <c r="AGC2" i="5"/>
  <c r="AFQ2" i="5"/>
  <c r="AFE2" i="5"/>
  <c r="AES2" i="5"/>
  <c r="AEG2" i="5"/>
  <c r="ADU2" i="5"/>
  <c r="ADI2" i="5"/>
  <c r="ACW2" i="5"/>
  <c r="ACK2" i="5"/>
  <c r="ABY2" i="5"/>
  <c r="ABM2" i="5"/>
  <c r="ABA2" i="5"/>
  <c r="AAO2" i="5"/>
  <c r="AHL2" i="5"/>
  <c r="AGZ2" i="5"/>
  <c r="AGN2" i="5"/>
  <c r="AGB2" i="5"/>
  <c r="AFP2" i="5"/>
  <c r="AFD2" i="5"/>
  <c r="AER2" i="5"/>
  <c r="AEF2" i="5"/>
  <c r="ADT2" i="5"/>
  <c r="ADH2" i="5"/>
  <c r="ACV2" i="5"/>
  <c r="ACJ2" i="5"/>
  <c r="ABX2" i="5"/>
  <c r="ABL2" i="5"/>
  <c r="AAZ2" i="5"/>
  <c r="AAN2" i="5"/>
  <c r="AAB2" i="5"/>
  <c r="ZP2" i="5"/>
  <c r="ZD2" i="5"/>
  <c r="YR2" i="5"/>
  <c r="AHK2" i="5"/>
  <c r="AGY2" i="5"/>
  <c r="AGM2" i="5"/>
  <c r="AGA2" i="5"/>
  <c r="AFO2" i="5"/>
  <c r="AFC2" i="5"/>
  <c r="AEQ2" i="5"/>
  <c r="AEE2" i="5"/>
  <c r="ADS2" i="5"/>
  <c r="ADG2" i="5"/>
  <c r="ACU2" i="5"/>
  <c r="ACI2" i="5"/>
  <c r="ABW2" i="5"/>
  <c r="ABK2" i="5"/>
  <c r="AAY2" i="5"/>
  <c r="AAM2" i="5"/>
  <c r="AAA2" i="5"/>
  <c r="ZO2" i="5"/>
  <c r="ZC2" i="5"/>
  <c r="YQ2" i="5"/>
  <c r="YE2" i="5"/>
  <c r="XS2" i="5"/>
  <c r="XG2" i="5"/>
  <c r="WU2" i="5"/>
  <c r="WI2" i="5"/>
  <c r="VW2" i="5"/>
  <c r="VK2" i="5"/>
  <c r="UY2" i="5"/>
  <c r="UM2" i="5"/>
  <c r="UA2" i="5"/>
  <c r="AHG2" i="5"/>
  <c r="AHH2" i="5"/>
  <c r="AGQ2" i="5"/>
  <c r="AFW2" i="5"/>
  <c r="AFG2" i="5"/>
  <c r="AEM2" i="5"/>
  <c r="ADW2" i="5"/>
  <c r="ADC2" i="5"/>
  <c r="ACM2" i="5"/>
  <c r="ABS2" i="5"/>
  <c r="ABC2" i="5"/>
  <c r="AAI2" i="5"/>
  <c r="ZB2" i="5"/>
  <c r="YM2" i="5"/>
  <c r="XY2" i="5"/>
  <c r="XK2" i="5"/>
  <c r="WG2" i="5"/>
  <c r="VS2" i="5"/>
  <c r="UQ2" i="5"/>
  <c r="TA2" i="5"/>
  <c r="SA2" i="5"/>
  <c r="RA2" i="5"/>
  <c r="QA2" i="5"/>
  <c r="OZ2" i="5"/>
  <c r="NZ2" i="5"/>
  <c r="MZ2" i="5"/>
  <c r="LZ2" i="5"/>
  <c r="KZ2" i="5"/>
  <c r="JY2" i="5"/>
  <c r="IC2" i="5"/>
  <c r="GS2" i="5"/>
  <c r="FU2" i="5"/>
  <c r="EK2" i="5"/>
  <c r="DM2" i="5"/>
  <c r="CO2" i="5"/>
  <c r="BQ2" i="5"/>
  <c r="AS2" i="5"/>
  <c r="U2" i="5"/>
  <c r="YL2" i="5"/>
  <c r="VR2" i="5"/>
  <c r="TM2" i="5"/>
  <c r="RZ2" i="5"/>
  <c r="AHF2" i="5"/>
  <c r="AGL2" i="5"/>
  <c r="AFV2" i="5"/>
  <c r="AFB2" i="5"/>
  <c r="AEL2" i="5"/>
  <c r="ADR2" i="5"/>
  <c r="ADB2" i="5"/>
  <c r="ACH2" i="5"/>
  <c r="ABR2" i="5"/>
  <c r="AAX2" i="5"/>
  <c r="AAH2" i="5"/>
  <c r="ZS2" i="5"/>
  <c r="ZA2" i="5"/>
  <c r="XX2" i="5"/>
  <c r="WT2" i="5"/>
  <c r="WF2" i="5"/>
  <c r="VD2" i="5"/>
  <c r="TZ2" i="5"/>
  <c r="SM2" i="5"/>
  <c r="AHE2" i="5"/>
  <c r="AGK2" i="5"/>
  <c r="AFU2" i="5"/>
  <c r="AFA2" i="5"/>
  <c r="AEK2" i="5"/>
  <c r="ADQ2" i="5"/>
  <c r="ADA2" i="5"/>
  <c r="ACG2" i="5"/>
  <c r="ABQ2" i="5"/>
  <c r="AAW2" i="5"/>
  <c r="AAG2" i="5"/>
  <c r="ZQ2" i="5"/>
  <c r="YZ2" i="5"/>
  <c r="YK2" i="5"/>
  <c r="XW2" i="5"/>
  <c r="XH2" i="5"/>
  <c r="WS2" i="5"/>
  <c r="WE2" i="5"/>
  <c r="VQ2" i="5"/>
  <c r="VC2" i="5"/>
  <c r="UN2" i="5"/>
  <c r="TY2" i="5"/>
  <c r="TL2" i="5"/>
  <c r="SY2" i="5"/>
  <c r="SL2" i="5"/>
  <c r="RY2" i="5"/>
  <c r="RL2" i="5"/>
  <c r="QY2" i="5"/>
  <c r="QK2" i="5"/>
  <c r="PX2" i="5"/>
  <c r="PK2" i="5"/>
  <c r="OX2" i="5"/>
  <c r="OK2" i="5"/>
  <c r="NX2" i="5"/>
  <c r="NK2" i="5"/>
  <c r="MX2" i="5"/>
  <c r="MK2" i="5"/>
  <c r="LX2" i="5"/>
  <c r="LK2" i="5"/>
  <c r="KW2" i="5"/>
  <c r="KJ2" i="5"/>
  <c r="JW2" i="5"/>
  <c r="JK2" i="5"/>
  <c r="IY2" i="5"/>
  <c r="IM2" i="5"/>
  <c r="IA2" i="5"/>
  <c r="HO2" i="5"/>
  <c r="HC2" i="5"/>
  <c r="GQ2" i="5"/>
  <c r="GE2" i="5"/>
  <c r="FS2" i="5"/>
  <c r="FG2" i="5"/>
  <c r="EU2" i="5"/>
  <c r="EI2" i="5"/>
  <c r="DW2" i="5"/>
  <c r="DK2" i="5"/>
  <c r="CY2" i="5"/>
  <c r="CM2" i="5"/>
  <c r="CA2" i="5"/>
  <c r="BO2" i="5"/>
  <c r="BC2" i="5"/>
  <c r="AQ2" i="5"/>
  <c r="AE2" i="5"/>
  <c r="S2" i="5"/>
  <c r="G2" i="5"/>
  <c r="F2" i="5"/>
  <c r="AHC2" i="5"/>
  <c r="AEY2" i="5"/>
  <c r="AEI2" i="5"/>
  <c r="ACE2" i="5"/>
  <c r="AAU2" i="5"/>
  <c r="ZM2" i="5"/>
  <c r="XT2" i="5"/>
  <c r="WQ2" i="5"/>
  <c r="UZ2" i="5"/>
  <c r="TJ2" i="5"/>
  <c r="SJ2" i="5"/>
  <c r="RI2" i="5"/>
  <c r="PV2" i="5"/>
  <c r="OI2" i="5"/>
  <c r="MV2" i="5"/>
  <c r="LH2" i="5"/>
  <c r="JU2" i="5"/>
  <c r="IW2" i="5"/>
  <c r="HM2" i="5"/>
  <c r="FQ2" i="5"/>
  <c r="ES2" i="5"/>
  <c r="EG2" i="5"/>
  <c r="DI2" i="5"/>
  <c r="CW2" i="5"/>
  <c r="BY2" i="5"/>
  <c r="BA2" i="5"/>
  <c r="Q2" i="5"/>
  <c r="AHD2" i="5"/>
  <c r="AGJ2" i="5"/>
  <c r="AFT2" i="5"/>
  <c r="AEZ2" i="5"/>
  <c r="AEJ2" i="5"/>
  <c r="ADP2" i="5"/>
  <c r="ACZ2" i="5"/>
  <c r="ACF2" i="5"/>
  <c r="ABP2" i="5"/>
  <c r="AAV2" i="5"/>
  <c r="AAF2" i="5"/>
  <c r="ZN2" i="5"/>
  <c r="YY2" i="5"/>
  <c r="YJ2" i="5"/>
  <c r="XU2" i="5"/>
  <c r="XF2" i="5"/>
  <c r="WR2" i="5"/>
  <c r="WD2" i="5"/>
  <c r="VP2" i="5"/>
  <c r="VA2" i="5"/>
  <c r="UL2" i="5"/>
  <c r="TX2" i="5"/>
  <c r="TK2" i="5"/>
  <c r="SX2" i="5"/>
  <c r="SK2" i="5"/>
  <c r="RX2" i="5"/>
  <c r="RK2" i="5"/>
  <c r="QW2" i="5"/>
  <c r="QJ2" i="5"/>
  <c r="PW2" i="5"/>
  <c r="PJ2" i="5"/>
  <c r="OW2" i="5"/>
  <c r="OJ2" i="5"/>
  <c r="NW2" i="5"/>
  <c r="NJ2" i="5"/>
  <c r="MW2" i="5"/>
  <c r="MJ2" i="5"/>
  <c r="LW2" i="5"/>
  <c r="LI2" i="5"/>
  <c r="KV2" i="5"/>
  <c r="KI2" i="5"/>
  <c r="JV2" i="5"/>
  <c r="JJ2" i="5"/>
  <c r="IX2" i="5"/>
  <c r="IL2" i="5"/>
  <c r="HZ2" i="5"/>
  <c r="HN2" i="5"/>
  <c r="HB2" i="5"/>
  <c r="GP2" i="5"/>
  <c r="GD2" i="5"/>
  <c r="FR2" i="5"/>
  <c r="FF2" i="5"/>
  <c r="ET2" i="5"/>
  <c r="EH2" i="5"/>
  <c r="DV2" i="5"/>
  <c r="DJ2" i="5"/>
  <c r="CX2" i="5"/>
  <c r="CL2" i="5"/>
  <c r="BZ2" i="5"/>
  <c r="BN2" i="5"/>
  <c r="BB2" i="5"/>
  <c r="AP2" i="5"/>
  <c r="AD2" i="5"/>
  <c r="R2" i="5"/>
  <c r="AFS2" i="5"/>
  <c r="ADO2" i="5"/>
  <c r="ABO2" i="5"/>
  <c r="YX2" i="5"/>
  <c r="XE2" i="5"/>
  <c r="VO2" i="5"/>
  <c r="TW2" i="5"/>
  <c r="RW2" i="5"/>
  <c r="QI2" i="5"/>
  <c r="OV2" i="5"/>
  <c r="NI2" i="5"/>
  <c r="LU2" i="5"/>
  <c r="KU2" i="5"/>
  <c r="JI2" i="5"/>
  <c r="HY2" i="5"/>
  <c r="HA2" i="5"/>
  <c r="GC2" i="5"/>
  <c r="AGI2" i="5"/>
  <c r="ACY2" i="5"/>
  <c r="AAE2" i="5"/>
  <c r="YI2" i="5"/>
  <c r="WC2" i="5"/>
  <c r="UK2" i="5"/>
  <c r="SW2" i="5"/>
  <c r="QV2" i="5"/>
  <c r="PI2" i="5"/>
  <c r="NV2" i="5"/>
  <c r="MI2" i="5"/>
  <c r="KH2" i="5"/>
  <c r="IK2" i="5"/>
  <c r="GO2" i="5"/>
  <c r="FE2" i="5"/>
  <c r="DU2" i="5"/>
  <c r="CK2" i="5"/>
  <c r="BM2" i="5"/>
  <c r="AO2" i="5"/>
  <c r="AC2" i="5"/>
  <c r="E2" i="5"/>
  <c r="AGX2" i="5"/>
  <c r="AGH2" i="5"/>
  <c r="AFN2" i="5"/>
  <c r="AEX2" i="5"/>
  <c r="AED2" i="5"/>
  <c r="ADN2" i="5"/>
  <c r="ACT2" i="5"/>
  <c r="ACD2" i="5"/>
  <c r="ABJ2" i="5"/>
  <c r="AAT2" i="5"/>
  <c r="AAC2" i="5"/>
  <c r="ZL2" i="5"/>
  <c r="YW2" i="5"/>
  <c r="YG2" i="5"/>
  <c r="XR2" i="5"/>
  <c r="XD2" i="5"/>
  <c r="WP2" i="5"/>
  <c r="WB2" i="5"/>
  <c r="VM2" i="5"/>
  <c r="UX2" i="5"/>
  <c r="UJ2" i="5"/>
  <c r="TV2" i="5"/>
  <c r="TI2" i="5"/>
  <c r="SV2" i="5"/>
  <c r="SI2" i="5"/>
  <c r="RU2" i="5"/>
  <c r="RH2" i="5"/>
  <c r="QU2" i="5"/>
  <c r="QH2" i="5"/>
  <c r="PU2" i="5"/>
  <c r="PH2" i="5"/>
  <c r="OU2" i="5"/>
  <c r="OH2" i="5"/>
  <c r="NU2" i="5"/>
  <c r="NH2" i="5"/>
  <c r="MU2" i="5"/>
  <c r="MG2" i="5"/>
  <c r="LT2" i="5"/>
  <c r="LG2" i="5"/>
  <c r="KT2" i="5"/>
  <c r="KG2" i="5"/>
  <c r="JT2" i="5"/>
  <c r="JH2" i="5"/>
  <c r="IV2" i="5"/>
  <c r="IJ2" i="5"/>
  <c r="HX2" i="5"/>
  <c r="HL2" i="5"/>
  <c r="GZ2" i="5"/>
  <c r="GN2" i="5"/>
  <c r="GB2" i="5"/>
  <c r="FP2" i="5"/>
  <c r="FD2" i="5"/>
  <c r="ER2" i="5"/>
  <c r="EF2" i="5"/>
  <c r="DT2" i="5"/>
  <c r="DH2" i="5"/>
  <c r="CV2" i="5"/>
  <c r="CJ2" i="5"/>
  <c r="BX2" i="5"/>
  <c r="BL2" i="5"/>
  <c r="AZ2" i="5"/>
  <c r="AN2" i="5"/>
  <c r="AB2" i="5"/>
  <c r="P2" i="5"/>
  <c r="D2" i="5"/>
  <c r="YD2" i="5"/>
  <c r="VJ2" i="5"/>
  <c r="TG2" i="5"/>
  <c r="RS2" i="5"/>
  <c r="QF2" i="5"/>
  <c r="OS2" i="5"/>
  <c r="NE2" i="5"/>
  <c r="LR2" i="5"/>
  <c r="KE2" i="5"/>
  <c r="IT2" i="5"/>
  <c r="HJ2" i="5"/>
  <c r="GL2" i="5"/>
  <c r="FB2" i="5"/>
  <c r="DF2" i="5"/>
  <c r="BV2" i="5"/>
  <c r="AL2" i="5"/>
  <c r="N2" i="5"/>
  <c r="AGW2" i="5"/>
  <c r="AGG2" i="5"/>
  <c r="AFM2" i="5"/>
  <c r="AEW2" i="5"/>
  <c r="AEC2" i="5"/>
  <c r="ADM2" i="5"/>
  <c r="ACS2" i="5"/>
  <c r="ACC2" i="5"/>
  <c r="ABI2" i="5"/>
  <c r="AAS2" i="5"/>
  <c r="ZZ2" i="5"/>
  <c r="ZK2" i="5"/>
  <c r="YV2" i="5"/>
  <c r="YF2" i="5"/>
  <c r="XQ2" i="5"/>
  <c r="XC2" i="5"/>
  <c r="WO2" i="5"/>
  <c r="WA2" i="5"/>
  <c r="VL2" i="5"/>
  <c r="UW2" i="5"/>
  <c r="UI2" i="5"/>
  <c r="TU2" i="5"/>
  <c r="TH2" i="5"/>
  <c r="SU2" i="5"/>
  <c r="SG2" i="5"/>
  <c r="RT2" i="5"/>
  <c r="RG2" i="5"/>
  <c r="QT2" i="5"/>
  <c r="QG2" i="5"/>
  <c r="PT2" i="5"/>
  <c r="PG2" i="5"/>
  <c r="OT2" i="5"/>
  <c r="OG2" i="5"/>
  <c r="NT2" i="5"/>
  <c r="NG2" i="5"/>
  <c r="MS2" i="5"/>
  <c r="MF2" i="5"/>
  <c r="LS2" i="5"/>
  <c r="LF2" i="5"/>
  <c r="KS2" i="5"/>
  <c r="KF2" i="5"/>
  <c r="JS2" i="5"/>
  <c r="JG2" i="5"/>
  <c r="IU2" i="5"/>
  <c r="II2" i="5"/>
  <c r="HW2" i="5"/>
  <c r="HK2" i="5"/>
  <c r="GY2" i="5"/>
  <c r="GM2" i="5"/>
  <c r="GA2" i="5"/>
  <c r="FO2" i="5"/>
  <c r="FC2" i="5"/>
  <c r="EQ2" i="5"/>
  <c r="EE2" i="5"/>
  <c r="DS2" i="5"/>
  <c r="DG2" i="5"/>
  <c r="CU2" i="5"/>
  <c r="CI2" i="5"/>
  <c r="BW2" i="5"/>
  <c r="BK2" i="5"/>
  <c r="AY2" i="5"/>
  <c r="AM2" i="5"/>
  <c r="AA2" i="5"/>
  <c r="O2" i="5"/>
  <c r="C2" i="5"/>
  <c r="ZJ2" i="5"/>
  <c r="WN2" i="5"/>
  <c r="UV2" i="5"/>
  <c r="TT2" i="5"/>
  <c r="SF2" i="5"/>
  <c r="RF2" i="5"/>
  <c r="PS2" i="5"/>
  <c r="OF2" i="5"/>
  <c r="MR2" i="5"/>
  <c r="LE2" i="5"/>
  <c r="JR2" i="5"/>
  <c r="HV2" i="5"/>
  <c r="FZ2" i="5"/>
  <c r="EP2" i="5"/>
  <c r="DR2" i="5"/>
  <c r="CH2" i="5"/>
  <c r="AX2" i="5"/>
  <c r="B2" i="5"/>
  <c r="A3" i="5"/>
  <c r="AGV2" i="5"/>
  <c r="AGF2" i="5"/>
  <c r="AFL2" i="5"/>
  <c r="AEV2" i="5"/>
  <c r="AEB2" i="5"/>
  <c r="ADL2" i="5"/>
  <c r="ACR2" i="5"/>
  <c r="ACB2" i="5"/>
  <c r="ABH2" i="5"/>
  <c r="AAR2" i="5"/>
  <c r="ZY2" i="5"/>
  <c r="YU2" i="5"/>
  <c r="XP2" i="5"/>
  <c r="XB2" i="5"/>
  <c r="VY2" i="5"/>
  <c r="UH2" i="5"/>
  <c r="SS2" i="5"/>
  <c r="QS2" i="5"/>
  <c r="PF2" i="5"/>
  <c r="NS2" i="5"/>
  <c r="ME2" i="5"/>
  <c r="KR2" i="5"/>
  <c r="JF2" i="5"/>
  <c r="IH2" i="5"/>
  <c r="GX2" i="5"/>
  <c r="FN2" i="5"/>
  <c r="ED2" i="5"/>
  <c r="CT2" i="5"/>
  <c r="BJ2" i="5"/>
  <c r="Z2" i="5"/>
  <c r="ABC3" i="5"/>
  <c r="QA3" i="5"/>
  <c r="AL3" i="5"/>
  <c r="YK3" i="5"/>
  <c r="VQ3" i="5"/>
  <c r="SW3" i="5"/>
  <c r="OS3" i="5"/>
  <c r="NI3" i="5"/>
  <c r="JF3" i="5"/>
  <c r="DR3" i="5"/>
  <c r="CW3" i="5"/>
  <c r="AN3" i="5"/>
  <c r="R3" i="5"/>
  <c r="AGU2" i="5"/>
  <c r="AGE2" i="5"/>
  <c r="AFK2" i="5"/>
  <c r="AEU2" i="5"/>
  <c r="AEA2" i="5"/>
  <c r="ADK2" i="5"/>
  <c r="ACQ2" i="5"/>
  <c r="ACA2" i="5"/>
  <c r="ABG2" i="5"/>
  <c r="AAQ2" i="5"/>
  <c r="ZX2" i="5"/>
  <c r="ZI2" i="5"/>
  <c r="YS2" i="5"/>
  <c r="YC2" i="5"/>
  <c r="XO2" i="5"/>
  <c r="XA2" i="5"/>
  <c r="WM2" i="5"/>
  <c r="VX2" i="5"/>
  <c r="VI2" i="5"/>
  <c r="UU2" i="5"/>
  <c r="UG2" i="5"/>
  <c r="TS2" i="5"/>
  <c r="TE2" i="5"/>
  <c r="SR2" i="5"/>
  <c r="SE2" i="5"/>
  <c r="RR2" i="5"/>
  <c r="RE2" i="5"/>
  <c r="QR2" i="5"/>
  <c r="QE2" i="5"/>
  <c r="PR2" i="5"/>
  <c r="PE2" i="5"/>
  <c r="OR2" i="5"/>
  <c r="OE2" i="5"/>
  <c r="NQ2" i="5"/>
  <c r="ND2" i="5"/>
  <c r="MQ2" i="5"/>
  <c r="MD2" i="5"/>
  <c r="LQ2" i="5"/>
  <c r="LD2" i="5"/>
  <c r="KQ2" i="5"/>
  <c r="KD2" i="5"/>
  <c r="JQ2" i="5"/>
  <c r="JE2" i="5"/>
  <c r="IS2" i="5"/>
  <c r="IG2" i="5"/>
  <c r="HU2" i="5"/>
  <c r="HI2" i="5"/>
  <c r="GW2" i="5"/>
  <c r="GK2" i="5"/>
  <c r="FY2" i="5"/>
  <c r="FM2" i="5"/>
  <c r="FA2" i="5"/>
  <c r="EO2" i="5"/>
  <c r="EC2" i="5"/>
  <c r="DQ2" i="5"/>
  <c r="DE2" i="5"/>
  <c r="CS2" i="5"/>
  <c r="CG2" i="5"/>
  <c r="BU2" i="5"/>
  <c r="BI2" i="5"/>
  <c r="AW2" i="5"/>
  <c r="AK2" i="5"/>
  <c r="Y2" i="5"/>
  <c r="M2" i="5"/>
  <c r="ZS3" i="5"/>
  <c r="YI3" i="5"/>
  <c r="VO3" i="5"/>
  <c r="RK3" i="5"/>
  <c r="BZ3" i="5"/>
  <c r="AEX3" i="5"/>
  <c r="ADN3" i="5"/>
  <c r="ACD3" i="5"/>
  <c r="AAT3" i="5"/>
  <c r="ZJ3" i="5"/>
  <c r="WP3" i="5"/>
  <c r="TV3" i="5"/>
  <c r="SL3" i="5"/>
  <c r="PR3" i="5"/>
  <c r="OH3" i="5"/>
  <c r="MX3" i="5"/>
  <c r="KD3" i="5"/>
  <c r="IX3" i="5"/>
  <c r="HZ3" i="5"/>
  <c r="HB3" i="5"/>
  <c r="GD3" i="5"/>
  <c r="FF3" i="5"/>
  <c r="EH3" i="5"/>
  <c r="CS3" i="5"/>
  <c r="BX3" i="5"/>
  <c r="BB3" i="5"/>
  <c r="N3" i="5"/>
  <c r="AHI2" i="5"/>
  <c r="AGR2" i="5"/>
  <c r="AFX2" i="5"/>
  <c r="AFH2" i="5"/>
  <c r="AEN2" i="5"/>
  <c r="ADX2" i="5"/>
  <c r="ADD2" i="5"/>
  <c r="ACN2" i="5"/>
  <c r="ABT2" i="5"/>
  <c r="ABD2" i="5"/>
  <c r="AAJ2" i="5"/>
  <c r="ZU2" i="5"/>
  <c r="ZE2" i="5"/>
  <c r="YN2" i="5"/>
  <c r="XZ2" i="5"/>
  <c r="XL2" i="5"/>
  <c r="WW2" i="5"/>
  <c r="WH2" i="5"/>
  <c r="VT2" i="5"/>
  <c r="VF2" i="5"/>
  <c r="UR2" i="5"/>
  <c r="UC2" i="5"/>
  <c r="TO2" i="5"/>
  <c r="TB2" i="5"/>
  <c r="SO2" i="5"/>
  <c r="SB2" i="5"/>
  <c r="RO2" i="5"/>
  <c r="RB2" i="5"/>
  <c r="QO2" i="5"/>
  <c r="QB2" i="5"/>
  <c r="PO2" i="5"/>
  <c r="PA2" i="5"/>
  <c r="ON2" i="5"/>
  <c r="OA2" i="5"/>
  <c r="NN2" i="5"/>
  <c r="NA2" i="5"/>
  <c r="MN2" i="5"/>
  <c r="MA2" i="5"/>
  <c r="LN2" i="5"/>
  <c r="LA2" i="5"/>
  <c r="KN2" i="5"/>
  <c r="KA2" i="5"/>
  <c r="JN2" i="5"/>
  <c r="JB2" i="5"/>
  <c r="IP2" i="5"/>
  <c r="ID2" i="5"/>
  <c r="HR2" i="5"/>
  <c r="HF2" i="5"/>
  <c r="GT2" i="5"/>
  <c r="GH2" i="5"/>
  <c r="FV2" i="5"/>
  <c r="FJ2" i="5"/>
  <c r="EX2" i="5"/>
  <c r="EL2" i="5"/>
  <c r="DZ2" i="5"/>
  <c r="DN2" i="5"/>
  <c r="DB2" i="5"/>
  <c r="CP2" i="5"/>
  <c r="CD2" i="5"/>
  <c r="BR2" i="5"/>
  <c r="BF2" i="5"/>
  <c r="AT2" i="5"/>
  <c r="AH2" i="5"/>
  <c r="V2" i="5"/>
  <c r="J2" i="5"/>
  <c r="BA3" i="5"/>
  <c r="ZT2" i="5"/>
  <c r="WV2" i="5"/>
  <c r="VE2" i="5"/>
  <c r="UB2" i="5"/>
  <c r="TN2" i="5"/>
  <c r="SN2" i="5"/>
  <c r="RN2" i="5"/>
  <c r="QN2" i="5"/>
  <c r="PM2" i="5"/>
  <c r="OM2" i="5"/>
  <c r="NM2" i="5"/>
  <c r="MM2" i="5"/>
  <c r="LM2" i="5"/>
  <c r="KM2" i="5"/>
  <c r="JM2" i="5"/>
  <c r="JA2" i="5"/>
  <c r="IO2" i="5"/>
  <c r="HQ2" i="5"/>
  <c r="HE2" i="5"/>
  <c r="GG2" i="5"/>
  <c r="FI2" i="5"/>
  <c r="EW2" i="5"/>
  <c r="DY2" i="5"/>
  <c r="DA2" i="5"/>
  <c r="CC2" i="5"/>
  <c r="BE2" i="5"/>
  <c r="AG2" i="5"/>
  <c r="I2" i="5"/>
  <c r="XI2" i="5"/>
  <c r="UO2" i="5"/>
  <c r="SZ2" i="5"/>
  <c r="RM2" i="5"/>
  <c r="AFG3" i="5"/>
  <c r="OK3" i="5"/>
  <c r="BY3" i="5"/>
  <c r="AEP2" i="5"/>
  <c r="AAL2" i="5"/>
  <c r="WZ2" i="5"/>
  <c r="TQ2" i="5"/>
  <c r="QZ2" i="5"/>
  <c r="OY2" i="5"/>
  <c r="MY2" i="5"/>
  <c r="KY2" i="5"/>
  <c r="IZ2" i="5"/>
  <c r="HD2" i="5"/>
  <c r="FH2" i="5"/>
  <c r="DL2" i="5"/>
  <c r="BP2" i="5"/>
  <c r="T2" i="5"/>
  <c r="ADQ3" i="5"/>
  <c r="NA3" i="5"/>
  <c r="AEO2" i="5"/>
  <c r="AAK2" i="5"/>
  <c r="WY2" i="5"/>
  <c r="TP2" i="5"/>
  <c r="QQ2" i="5"/>
  <c r="OQ2" i="5"/>
  <c r="MP2" i="5"/>
  <c r="KP2" i="5"/>
  <c r="IR2" i="5"/>
  <c r="GV2" i="5"/>
  <c r="DD2" i="5"/>
  <c r="BH2" i="5"/>
  <c r="L2" i="5"/>
  <c r="RQ2" i="5"/>
  <c r="PP2" i="5"/>
  <c r="LO2" i="5"/>
  <c r="FW2" i="5"/>
  <c r="CE2" i="5"/>
  <c r="NL2" i="5"/>
  <c r="AF2" i="5"/>
  <c r="AFJ2" i="5"/>
  <c r="NC2" i="5"/>
  <c r="X2" i="5"/>
  <c r="AFI2" i="5"/>
  <c r="PC2" i="5"/>
  <c r="JC2" i="5"/>
  <c r="DO2" i="5"/>
  <c r="EZ2" i="5"/>
  <c r="YA2" i="5"/>
  <c r="CB2" i="5"/>
  <c r="RD2" i="5"/>
  <c r="BT2" i="5"/>
  <c r="XM2" i="5"/>
  <c r="LB2" i="5"/>
  <c r="W2" i="5"/>
  <c r="ACG3" i="5"/>
  <c r="LQ3" i="5"/>
  <c r="AK3" i="5"/>
  <c r="ADZ2" i="5"/>
  <c r="ZW2" i="5"/>
  <c r="WK2" i="5"/>
  <c r="TD2" i="5"/>
  <c r="QP2" i="5"/>
  <c r="OO2" i="5"/>
  <c r="MO2" i="5"/>
  <c r="KO2" i="5"/>
  <c r="IQ2" i="5"/>
  <c r="GU2" i="5"/>
  <c r="EY2" i="5"/>
  <c r="DC2" i="5"/>
  <c r="BG2" i="5"/>
  <c r="K2" i="5"/>
  <c r="AFZ2" i="5"/>
  <c r="PL2" i="5"/>
  <c r="PD2" i="5"/>
  <c r="RC2" i="5"/>
  <c r="AAW3" i="5"/>
  <c r="KG3" i="5"/>
  <c r="P3" i="5"/>
  <c r="ADY2" i="5"/>
  <c r="ZV2" i="5"/>
  <c r="WJ2" i="5"/>
  <c r="TC2" i="5"/>
  <c r="QM2" i="5"/>
  <c r="OL2" i="5"/>
  <c r="ML2" i="5"/>
  <c r="KK2" i="5"/>
  <c r="IN2" i="5"/>
  <c r="GR2" i="5"/>
  <c r="EV2" i="5"/>
  <c r="CZ2" i="5"/>
  <c r="BD2" i="5"/>
  <c r="H2" i="5"/>
  <c r="ABV2" i="5"/>
  <c r="AI2" i="5"/>
  <c r="US2" i="5"/>
  <c r="FT2" i="5"/>
  <c r="ABF2" i="5"/>
  <c r="FL2" i="5"/>
  <c r="UE2" i="5"/>
  <c r="ZM3" i="5"/>
  <c r="JC3" i="5"/>
  <c r="AHO2" i="5"/>
  <c r="ADF2" i="5"/>
  <c r="ZH2" i="5"/>
  <c r="VV2" i="5"/>
  <c r="SQ2" i="5"/>
  <c r="QD2" i="5"/>
  <c r="OC2" i="5"/>
  <c r="MC2" i="5"/>
  <c r="KC2" i="5"/>
  <c r="IF2" i="5"/>
  <c r="GJ2" i="5"/>
  <c r="EN2" i="5"/>
  <c r="CR2" i="5"/>
  <c r="AV2" i="5"/>
  <c r="TY3" i="5"/>
  <c r="RP2" i="5"/>
  <c r="HP2" i="5"/>
  <c r="UF2" i="5"/>
  <c r="HH2" i="5"/>
  <c r="ABE2" i="5"/>
  <c r="FK2" i="5"/>
  <c r="YC3" i="5"/>
  <c r="AHJ2" i="5"/>
  <c r="ADE2" i="5"/>
  <c r="ZG2" i="5"/>
  <c r="VU2" i="5"/>
  <c r="SP2" i="5"/>
  <c r="QC2" i="5"/>
  <c r="OB2" i="5"/>
  <c r="MB2" i="5"/>
  <c r="KB2" i="5"/>
  <c r="IE2" i="5"/>
  <c r="GI2" i="5"/>
  <c r="EM2" i="5"/>
  <c r="CQ2" i="5"/>
  <c r="AU2" i="5"/>
  <c r="YB2" i="5"/>
  <c r="HS2" i="5"/>
  <c r="AFY2" i="5"/>
  <c r="JL2" i="5"/>
  <c r="XN2" i="5"/>
  <c r="LC2" i="5"/>
  <c r="PU3" i="5"/>
  <c r="WS3" i="5"/>
  <c r="AGT2" i="5"/>
  <c r="ACP2" i="5"/>
  <c r="YP2" i="5"/>
  <c r="VH2" i="5"/>
  <c r="SD2" i="5"/>
  <c r="PY2" i="5"/>
  <c r="NY2" i="5"/>
  <c r="LY2" i="5"/>
  <c r="JX2" i="5"/>
  <c r="IB2" i="5"/>
  <c r="GF2" i="5"/>
  <c r="EJ2" i="5"/>
  <c r="CN2" i="5"/>
  <c r="AR2" i="5"/>
  <c r="FK3" i="5"/>
  <c r="ABU2" i="5"/>
  <c r="DX2" i="5"/>
  <c r="DP2" i="5"/>
  <c r="VI3" i="5"/>
  <c r="GI3" i="5"/>
  <c r="AGS2" i="5"/>
  <c r="ACO2" i="5"/>
  <c r="YO2" i="5"/>
  <c r="VG2" i="5"/>
  <c r="SC2" i="5"/>
  <c r="PQ2" i="5"/>
  <c r="NP2" i="5"/>
  <c r="LP2" i="5"/>
  <c r="JP2" i="5"/>
  <c r="HT2" i="5"/>
  <c r="FX2" i="5"/>
  <c r="EB2" i="5"/>
  <c r="CF2" i="5"/>
  <c r="AJ2" i="5"/>
  <c r="UT2" i="5"/>
  <c r="NO2" i="5"/>
  <c r="JO2" i="5"/>
  <c r="EA2" i="5"/>
  <c r="SO3" i="5"/>
  <c r="LL2" i="5"/>
  <c r="RE3" i="5"/>
  <c r="JD2" i="5"/>
  <c r="CT3" i="5"/>
  <c r="NB2" i="5"/>
  <c r="HG2" i="5"/>
  <c r="BS2" i="5"/>
  <c r="W3" i="5"/>
  <c r="BJ3" i="5"/>
  <c r="CF3" i="5"/>
  <c r="DT3" i="5"/>
  <c r="EP3" i="5"/>
  <c r="FN3" i="5"/>
  <c r="GL3" i="5"/>
  <c r="HJ3" i="5"/>
  <c r="IH3" i="5"/>
  <c r="JI3" i="5"/>
  <c r="KP3" i="5"/>
  <c r="LZ3" i="5"/>
  <c r="NJ3" i="5"/>
  <c r="OT3" i="5"/>
  <c r="QD3" i="5"/>
  <c r="RN3" i="5"/>
  <c r="SX3" i="5"/>
  <c r="UH3" i="5"/>
  <c r="VR3" i="5"/>
  <c r="XB3" i="5"/>
  <c r="YL3" i="5"/>
  <c r="ZV3" i="5"/>
  <c r="ABF3" i="5"/>
  <c r="ACP3" i="5"/>
  <c r="ADZ3" i="5"/>
  <c r="AFU3" i="5"/>
  <c r="BH3" i="5"/>
  <c r="CV3" i="5"/>
  <c r="FL3" i="5"/>
  <c r="IF3" i="5"/>
  <c r="NG3" i="5"/>
  <c r="UE3" i="5"/>
  <c r="ADW3" i="5"/>
  <c r="AO3" i="5"/>
  <c r="B3" i="5"/>
  <c r="X3" i="5"/>
  <c r="AP3" i="5"/>
  <c r="BL3" i="5"/>
  <c r="CG3" i="5"/>
  <c r="DC3" i="5"/>
  <c r="DU3" i="5"/>
  <c r="ES3" i="5"/>
  <c r="FQ3" i="5"/>
  <c r="GO3" i="5"/>
  <c r="HM3" i="5"/>
  <c r="IK3" i="5"/>
  <c r="JJ3" i="5"/>
  <c r="KS3" i="5"/>
  <c r="MC3" i="5"/>
  <c r="NM3" i="5"/>
  <c r="OW3" i="5"/>
  <c r="QG3" i="5"/>
  <c r="RQ3" i="5"/>
  <c r="TA3" i="5"/>
  <c r="UK3" i="5"/>
  <c r="VU3" i="5"/>
  <c r="XE3" i="5"/>
  <c r="YO3" i="5"/>
  <c r="ZY3" i="5"/>
  <c r="ABI3" i="5"/>
  <c r="ACS3" i="5"/>
  <c r="AEC3" i="5"/>
  <c r="AFV3" i="5"/>
  <c r="Q3" i="5"/>
  <c r="EN3" i="5"/>
  <c r="HH3" i="5"/>
  <c r="LW3" i="5"/>
  <c r="SU3" i="5"/>
  <c r="ACM3" i="5"/>
  <c r="CX3" i="5"/>
  <c r="D3" i="5"/>
  <c r="Y3" i="5"/>
  <c r="AU3" i="5"/>
  <c r="BM3" i="5"/>
  <c r="CH3" i="5"/>
  <c r="DD3" i="5"/>
  <c r="DV3" i="5"/>
  <c r="ET3" i="5"/>
  <c r="FR3" i="5"/>
  <c r="GP3" i="5"/>
  <c r="HN3" i="5"/>
  <c r="IL3" i="5"/>
  <c r="JO3" i="5"/>
  <c r="KY3" i="5"/>
  <c r="MI3" i="5"/>
  <c r="NS3" i="5"/>
  <c r="PC3" i="5"/>
  <c r="QM3" i="5"/>
  <c r="RW3" i="5"/>
  <c r="TG3" i="5"/>
  <c r="UQ3" i="5"/>
  <c r="WA3" i="5"/>
  <c r="XK3" i="5"/>
  <c r="YU3" i="5"/>
  <c r="AAE3" i="5"/>
  <c r="ABO3" i="5"/>
  <c r="ACY3" i="5"/>
  <c r="AEI3" i="5"/>
  <c r="AGG3" i="5"/>
  <c r="E3" i="5"/>
  <c r="BN3" i="5"/>
  <c r="EY3" i="5"/>
  <c r="JQ3" i="5"/>
  <c r="WC3" i="5"/>
  <c r="Z3" i="5"/>
  <c r="CJ3" i="5"/>
  <c r="EA3" i="5"/>
  <c r="GU3" i="5"/>
  <c r="IQ3" i="5"/>
  <c r="MK3" i="5"/>
  <c r="NU3" i="5"/>
  <c r="QO3" i="5"/>
  <c r="TI3" i="5"/>
  <c r="YW3" i="5"/>
  <c r="ABQ3" i="5"/>
  <c r="AEK3" i="5"/>
  <c r="F3" i="5"/>
  <c r="AB3" i="5"/>
  <c r="AW3" i="5"/>
  <c r="BS3" i="5"/>
  <c r="CK3" i="5"/>
  <c r="DF3" i="5"/>
  <c r="EB3" i="5"/>
  <c r="EZ3" i="5"/>
  <c r="FX3" i="5"/>
  <c r="GV3" i="5"/>
  <c r="HT3" i="5"/>
  <c r="IR3" i="5"/>
  <c r="JR3" i="5"/>
  <c r="LB3" i="5"/>
  <c r="ML3" i="5"/>
  <c r="NV3" i="5"/>
  <c r="PF3" i="5"/>
  <c r="QP3" i="5"/>
  <c r="RZ3" i="5"/>
  <c r="TJ3" i="5"/>
  <c r="UT3" i="5"/>
  <c r="WD3" i="5"/>
  <c r="XN3" i="5"/>
  <c r="YX3" i="5"/>
  <c r="AAH3" i="5"/>
  <c r="ABR3" i="5"/>
  <c r="ADB3" i="5"/>
  <c r="AEL3" i="5"/>
  <c r="AGS3" i="5"/>
  <c r="AV3" i="5"/>
  <c r="DE3" i="5"/>
  <c r="FW3" i="5"/>
  <c r="HS3" i="5"/>
  <c r="LA3" i="5"/>
  <c r="PE3" i="5"/>
  <c r="RY3" i="5"/>
  <c r="US3" i="5"/>
  <c r="XM3" i="5"/>
  <c r="AAG3" i="5"/>
  <c r="ADA3" i="5"/>
  <c r="AGH3" i="5"/>
  <c r="K3" i="5"/>
  <c r="AC3" i="5"/>
  <c r="AX3" i="5"/>
  <c r="BT3" i="5"/>
  <c r="CL3" i="5"/>
  <c r="DH3" i="5"/>
  <c r="EC3" i="5"/>
  <c r="FA3" i="5"/>
  <c r="FY3" i="5"/>
  <c r="GW3" i="5"/>
  <c r="HU3" i="5"/>
  <c r="IS3" i="5"/>
  <c r="JU3" i="5"/>
  <c r="LE3" i="5"/>
  <c r="MO3" i="5"/>
  <c r="NY3" i="5"/>
  <c r="PI3" i="5"/>
  <c r="QS3" i="5"/>
  <c r="SC3" i="5"/>
  <c r="TM3" i="5"/>
  <c r="UW3" i="5"/>
  <c r="WG3" i="5"/>
  <c r="XQ3" i="5"/>
  <c r="ZA3" i="5"/>
  <c r="AAK3" i="5"/>
  <c r="ABU3" i="5"/>
  <c r="ADE3" i="5"/>
  <c r="AEO3" i="5"/>
  <c r="AGT3" i="5"/>
  <c r="L3" i="5"/>
  <c r="AD3" i="5"/>
  <c r="AZ3" i="5"/>
  <c r="DI3" i="5"/>
  <c r="ED3" i="5"/>
  <c r="FB3" i="5"/>
  <c r="FZ3" i="5"/>
  <c r="GX3" i="5"/>
  <c r="HV3" i="5"/>
  <c r="IT3" i="5"/>
  <c r="KA3" i="5"/>
  <c r="LK3" i="5"/>
  <c r="MU3" i="5"/>
  <c r="OE3" i="5"/>
  <c r="PO3" i="5"/>
  <c r="QY3" i="5"/>
  <c r="SI3" i="5"/>
  <c r="TS3" i="5"/>
  <c r="VC3" i="5"/>
  <c r="WM3" i="5"/>
  <c r="XW3" i="5"/>
  <c r="ZG3" i="5"/>
  <c r="AAQ3" i="5"/>
  <c r="ACA3" i="5"/>
  <c r="ADK3" i="5"/>
  <c r="AEU3" i="5"/>
  <c r="AHE3" i="5"/>
  <c r="BU3" i="5"/>
  <c r="M3" i="5"/>
  <c r="AI3" i="5"/>
  <c r="BV3" i="5"/>
  <c r="CR3" i="5"/>
  <c r="DJ3" i="5"/>
  <c r="EG3" i="5"/>
  <c r="FE3" i="5"/>
  <c r="GC3" i="5"/>
  <c r="HA3" i="5"/>
  <c r="HY3" i="5"/>
  <c r="IW3" i="5"/>
  <c r="KC3" i="5"/>
  <c r="LM3" i="5"/>
  <c r="MW3" i="5"/>
  <c r="OG3" i="5"/>
  <c r="PQ3" i="5"/>
  <c r="RA3" i="5"/>
  <c r="SK3" i="5"/>
  <c r="TU3" i="5"/>
  <c r="VE3" i="5"/>
  <c r="WO3" i="5"/>
  <c r="XY3" i="5"/>
  <c r="ZI3" i="5"/>
  <c r="AAS3" i="5"/>
  <c r="ACC3" i="5"/>
  <c r="ADM3" i="5"/>
  <c r="AEW3" i="5"/>
  <c r="AHF3" i="5"/>
  <c r="C3" i="5"/>
  <c r="O3" i="5"/>
  <c r="AA3" i="5"/>
  <c r="AM3" i="5"/>
  <c r="AY3" i="5"/>
  <c r="BK3" i="5"/>
  <c r="BW3" i="5"/>
  <c r="CI3" i="5"/>
  <c r="CU3" i="5"/>
  <c r="DG3" i="5"/>
  <c r="DS3" i="5"/>
  <c r="EE3" i="5"/>
  <c r="EQ3" i="5"/>
  <c r="FC3" i="5"/>
  <c r="FO3" i="5"/>
  <c r="GA3" i="5"/>
  <c r="GM3" i="5"/>
  <c r="GY3" i="5"/>
  <c r="HK3" i="5"/>
  <c r="HW3" i="5"/>
  <c r="II3" i="5"/>
  <c r="IU3" i="5"/>
  <c r="JG3" i="5"/>
  <c r="JS3" i="5"/>
  <c r="KE3" i="5"/>
  <c r="KQ3" i="5"/>
  <c r="LC3" i="5"/>
  <c r="LO3" i="5"/>
  <c r="MA3" i="5"/>
  <c r="MM3" i="5"/>
  <c r="MY3" i="5"/>
  <c r="NK3" i="5"/>
  <c r="NW3" i="5"/>
  <c r="OI3" i="5"/>
  <c r="OU3" i="5"/>
  <c r="PG3" i="5"/>
  <c r="PS3" i="5"/>
  <c r="QE3" i="5"/>
  <c r="QQ3" i="5"/>
  <c r="RC3" i="5"/>
  <c r="RO3" i="5"/>
  <c r="SA3" i="5"/>
  <c r="SM3" i="5"/>
  <c r="SY3" i="5"/>
  <c r="TK3" i="5"/>
  <c r="TW3" i="5"/>
  <c r="UI3" i="5"/>
  <c r="UU3" i="5"/>
  <c r="VG3" i="5"/>
  <c r="VS3" i="5"/>
  <c r="WE3" i="5"/>
  <c r="WQ3" i="5"/>
  <c r="XC3" i="5"/>
  <c r="XO3" i="5"/>
  <c r="YA3" i="5"/>
  <c r="YM3" i="5"/>
  <c r="YY3" i="5"/>
  <c r="ZK3" i="5"/>
  <c r="ZW3" i="5"/>
  <c r="AAI3" i="5"/>
  <c r="AAU3" i="5"/>
  <c r="ABG3" i="5"/>
  <c r="ABS3" i="5"/>
  <c r="ACE3" i="5"/>
  <c r="ACQ3" i="5"/>
  <c r="ADC3" i="5"/>
  <c r="ADO3" i="5"/>
  <c r="AEA3" i="5"/>
  <c r="AEM3" i="5"/>
  <c r="AEY3" i="5"/>
  <c r="AFK3" i="5"/>
  <c r="AFW3" i="5"/>
  <c r="AGI3" i="5"/>
  <c r="AGU3" i="5"/>
  <c r="AHG3" i="5"/>
  <c r="EF3" i="5"/>
  <c r="ER3" i="5"/>
  <c r="FD3" i="5"/>
  <c r="FP3" i="5"/>
  <c r="GB3" i="5"/>
  <c r="GN3" i="5"/>
  <c r="GZ3" i="5"/>
  <c r="HL3" i="5"/>
  <c r="HX3" i="5"/>
  <c r="IJ3" i="5"/>
  <c r="IV3" i="5"/>
  <c r="JH3" i="5"/>
  <c r="JT3" i="5"/>
  <c r="KF3" i="5"/>
  <c r="KR3" i="5"/>
  <c r="LD3" i="5"/>
  <c r="LP3" i="5"/>
  <c r="MB3" i="5"/>
  <c r="MN3" i="5"/>
  <c r="MZ3" i="5"/>
  <c r="NL3" i="5"/>
  <c r="NX3" i="5"/>
  <c r="OJ3" i="5"/>
  <c r="OV3" i="5"/>
  <c r="PH3" i="5"/>
  <c r="PT3" i="5"/>
  <c r="QF3" i="5"/>
  <c r="QR3" i="5"/>
  <c r="RD3" i="5"/>
  <c r="RP3" i="5"/>
  <c r="SB3" i="5"/>
  <c r="SN3" i="5"/>
  <c r="SZ3" i="5"/>
  <c r="TL3" i="5"/>
  <c r="TX3" i="5"/>
  <c r="UJ3" i="5"/>
  <c r="UV3" i="5"/>
  <c r="VH3" i="5"/>
  <c r="VT3" i="5"/>
  <c r="WF3" i="5"/>
  <c r="WR3" i="5"/>
  <c r="XD3" i="5"/>
  <c r="XP3" i="5"/>
  <c r="YB3" i="5"/>
  <c r="YN3" i="5"/>
  <c r="YZ3" i="5"/>
  <c r="ZL3" i="5"/>
  <c r="ZX3" i="5"/>
  <c r="AAJ3" i="5"/>
  <c r="AAV3" i="5"/>
  <c r="ABH3" i="5"/>
  <c r="ABT3" i="5"/>
  <c r="ACF3" i="5"/>
  <c r="ACR3" i="5"/>
  <c r="ADD3" i="5"/>
  <c r="ADP3" i="5"/>
  <c r="AEB3" i="5"/>
  <c r="AEN3" i="5"/>
  <c r="AEZ3" i="5"/>
  <c r="AFL3" i="5"/>
  <c r="AFX3" i="5"/>
  <c r="AGJ3" i="5"/>
  <c r="AGV3" i="5"/>
  <c r="AHH3" i="5"/>
  <c r="AFA3" i="5"/>
  <c r="AFM3" i="5"/>
  <c r="AFY3" i="5"/>
  <c r="AGK3" i="5"/>
  <c r="AGW3" i="5"/>
  <c r="AHI3" i="5"/>
  <c r="JV3" i="5"/>
  <c r="KH3" i="5"/>
  <c r="KT3" i="5"/>
  <c r="LF3" i="5"/>
  <c r="LR3" i="5"/>
  <c r="MD3" i="5"/>
  <c r="MP3" i="5"/>
  <c r="NB3" i="5"/>
  <c r="NN3" i="5"/>
  <c r="NZ3" i="5"/>
  <c r="OL3" i="5"/>
  <c r="OX3" i="5"/>
  <c r="PJ3" i="5"/>
  <c r="PV3" i="5"/>
  <c r="QH3" i="5"/>
  <c r="QT3" i="5"/>
  <c r="RF3" i="5"/>
  <c r="RR3" i="5"/>
  <c r="SD3" i="5"/>
  <c r="SP3" i="5"/>
  <c r="TB3" i="5"/>
  <c r="TN3" i="5"/>
  <c r="TZ3" i="5"/>
  <c r="UL3" i="5"/>
  <c r="UX3" i="5"/>
  <c r="VJ3" i="5"/>
  <c r="VV3" i="5"/>
  <c r="WH3" i="5"/>
  <c r="WT3" i="5"/>
  <c r="XF3" i="5"/>
  <c r="XR3" i="5"/>
  <c r="YD3" i="5"/>
  <c r="YP3" i="5"/>
  <c r="ZB3" i="5"/>
  <c r="ZN3" i="5"/>
  <c r="ZZ3" i="5"/>
  <c r="AAL3" i="5"/>
  <c r="AAX3" i="5"/>
  <c r="ABJ3" i="5"/>
  <c r="ABV3" i="5"/>
  <c r="ACH3" i="5"/>
  <c r="ACT3" i="5"/>
  <c r="ADF3" i="5"/>
  <c r="ADR3" i="5"/>
  <c r="AED3" i="5"/>
  <c r="AEP3" i="5"/>
  <c r="AFB3" i="5"/>
  <c r="AFN3" i="5"/>
  <c r="AFZ3" i="5"/>
  <c r="AGL3" i="5"/>
  <c r="AGX3" i="5"/>
  <c r="AHJ3" i="5"/>
  <c r="G3" i="5"/>
  <c r="S3" i="5"/>
  <c r="AE3" i="5"/>
  <c r="AQ3" i="5"/>
  <c r="BC3" i="5"/>
  <c r="BO3" i="5"/>
  <c r="CA3" i="5"/>
  <c r="CM3" i="5"/>
  <c r="CY3" i="5"/>
  <c r="DK3" i="5"/>
  <c r="DW3" i="5"/>
  <c r="EI3" i="5"/>
  <c r="EU3" i="5"/>
  <c r="FG3" i="5"/>
  <c r="FS3" i="5"/>
  <c r="GE3" i="5"/>
  <c r="GQ3" i="5"/>
  <c r="HC3" i="5"/>
  <c r="HO3" i="5"/>
  <c r="IA3" i="5"/>
  <c r="IM3" i="5"/>
  <c r="IY3" i="5"/>
  <c r="JK3" i="5"/>
  <c r="JW3" i="5"/>
  <c r="KI3" i="5"/>
  <c r="KU3" i="5"/>
  <c r="LG3" i="5"/>
  <c r="LS3" i="5"/>
  <c r="ME3" i="5"/>
  <c r="MQ3" i="5"/>
  <c r="NC3" i="5"/>
  <c r="NO3" i="5"/>
  <c r="OA3" i="5"/>
  <c r="OM3" i="5"/>
  <c r="OY3" i="5"/>
  <c r="PK3" i="5"/>
  <c r="PW3" i="5"/>
  <c r="QI3" i="5"/>
  <c r="QU3" i="5"/>
  <c r="RG3" i="5"/>
  <c r="RS3" i="5"/>
  <c r="SE3" i="5"/>
  <c r="SQ3" i="5"/>
  <c r="TC3" i="5"/>
  <c r="TO3" i="5"/>
  <c r="UA3" i="5"/>
  <c r="UM3" i="5"/>
  <c r="UY3" i="5"/>
  <c r="VK3" i="5"/>
  <c r="VW3" i="5"/>
  <c r="WI3" i="5"/>
  <c r="WU3" i="5"/>
  <c r="XG3" i="5"/>
  <c r="XS3" i="5"/>
  <c r="YE3" i="5"/>
  <c r="YQ3" i="5"/>
  <c r="ZC3" i="5"/>
  <c r="ZO3" i="5"/>
  <c r="AAA3" i="5"/>
  <c r="AAM3" i="5"/>
  <c r="AAY3" i="5"/>
  <c r="ABK3" i="5"/>
  <c r="ABW3" i="5"/>
  <c r="ACI3" i="5"/>
  <c r="ACU3" i="5"/>
  <c r="ADG3" i="5"/>
  <c r="ADS3" i="5"/>
  <c r="AEE3" i="5"/>
  <c r="AEQ3" i="5"/>
  <c r="AFC3" i="5"/>
  <c r="AFO3" i="5"/>
  <c r="AGA3" i="5"/>
  <c r="AGM3" i="5"/>
  <c r="AGY3" i="5"/>
  <c r="AHK3" i="5"/>
  <c r="H3" i="5"/>
  <c r="T3" i="5"/>
  <c r="AF3" i="5"/>
  <c r="AR3" i="5"/>
  <c r="BD3" i="5"/>
  <c r="BP3" i="5"/>
  <c r="CB3" i="5"/>
  <c r="CN3" i="5"/>
  <c r="CZ3" i="5"/>
  <c r="DL3" i="5"/>
  <c r="DX3" i="5"/>
  <c r="EJ3" i="5"/>
  <c r="EV3" i="5"/>
  <c r="FH3" i="5"/>
  <c r="FT3" i="5"/>
  <c r="GF3" i="5"/>
  <c r="GR3" i="5"/>
  <c r="HD3" i="5"/>
  <c r="HP3" i="5"/>
  <c r="IB3" i="5"/>
  <c r="IN3" i="5"/>
  <c r="IZ3" i="5"/>
  <c r="JL3" i="5"/>
  <c r="JX3" i="5"/>
  <c r="KJ3" i="5"/>
  <c r="KV3" i="5"/>
  <c r="LH3" i="5"/>
  <c r="LT3" i="5"/>
  <c r="MF3" i="5"/>
  <c r="MR3" i="5"/>
  <c r="ND3" i="5"/>
  <c r="NP3" i="5"/>
  <c r="OB3" i="5"/>
  <c r="ON3" i="5"/>
  <c r="OZ3" i="5"/>
  <c r="PL3" i="5"/>
  <c r="PX3" i="5"/>
  <c r="QJ3" i="5"/>
  <c r="QV3" i="5"/>
  <c r="RH3" i="5"/>
  <c r="RT3" i="5"/>
  <c r="SF3" i="5"/>
  <c r="SR3" i="5"/>
  <c r="TD3" i="5"/>
  <c r="TP3" i="5"/>
  <c r="UB3" i="5"/>
  <c r="UN3" i="5"/>
  <c r="UZ3" i="5"/>
  <c r="VL3" i="5"/>
  <c r="VX3" i="5"/>
  <c r="WJ3" i="5"/>
  <c r="WV3" i="5"/>
  <c r="XH3" i="5"/>
  <c r="XT3" i="5"/>
  <c r="YF3" i="5"/>
  <c r="YR3" i="5"/>
  <c r="ZD3" i="5"/>
  <c r="ZP3" i="5"/>
  <c r="AAB3" i="5"/>
  <c r="AAN3" i="5"/>
  <c r="AAZ3" i="5"/>
  <c r="ABL3" i="5"/>
  <c r="ABX3" i="5"/>
  <c r="ACJ3" i="5"/>
  <c r="ACV3" i="5"/>
  <c r="ADH3" i="5"/>
  <c r="ADT3" i="5"/>
  <c r="AEF3" i="5"/>
  <c r="AER3" i="5"/>
  <c r="AFD3" i="5"/>
  <c r="AFP3" i="5"/>
  <c r="AGB3" i="5"/>
  <c r="AGN3" i="5"/>
  <c r="AGZ3" i="5"/>
  <c r="AHL3" i="5"/>
  <c r="I3" i="5"/>
  <c r="U3" i="5"/>
  <c r="AG3" i="5"/>
  <c r="AS3" i="5"/>
  <c r="BE3" i="5"/>
  <c r="BQ3" i="5"/>
  <c r="CC3" i="5"/>
  <c r="CO3" i="5"/>
  <c r="DA3" i="5"/>
  <c r="DM3" i="5"/>
  <c r="DY3" i="5"/>
  <c r="EK3" i="5"/>
  <c r="EW3" i="5"/>
  <c r="FI3" i="5"/>
  <c r="FU3" i="5"/>
  <c r="GG3" i="5"/>
  <c r="GS3" i="5"/>
  <c r="HE3" i="5"/>
  <c r="HQ3" i="5"/>
  <c r="IC3" i="5"/>
  <c r="IO3" i="5"/>
  <c r="JA3" i="5"/>
  <c r="JM3" i="5"/>
  <c r="JY3" i="5"/>
  <c r="KK3" i="5"/>
  <c r="KW3" i="5"/>
  <c r="LI3" i="5"/>
  <c r="LU3" i="5"/>
  <c r="MG3" i="5"/>
  <c r="MS3" i="5"/>
  <c r="NE3" i="5"/>
  <c r="NQ3" i="5"/>
  <c r="OC3" i="5"/>
  <c r="OO3" i="5"/>
  <c r="PA3" i="5"/>
  <c r="PM3" i="5"/>
  <c r="PY3" i="5"/>
  <c r="QK3" i="5"/>
  <c r="QW3" i="5"/>
  <c r="RI3" i="5"/>
  <c r="RU3" i="5"/>
  <c r="SG3" i="5"/>
  <c r="SS3" i="5"/>
  <c r="TE3" i="5"/>
  <c r="TQ3" i="5"/>
  <c r="UC3" i="5"/>
  <c r="UO3" i="5"/>
  <c r="VA3" i="5"/>
  <c r="VM3" i="5"/>
  <c r="VY3" i="5"/>
  <c r="WK3" i="5"/>
  <c r="WW3" i="5"/>
  <c r="XI3" i="5"/>
  <c r="XU3" i="5"/>
  <c r="YG3" i="5"/>
  <c r="YS3" i="5"/>
  <c r="ZE3" i="5"/>
  <c r="ZQ3" i="5"/>
  <c r="AAC3" i="5"/>
  <c r="AAO3" i="5"/>
  <c r="ABA3" i="5"/>
  <c r="ABM3" i="5"/>
  <c r="ABY3" i="5"/>
  <c r="ACK3" i="5"/>
  <c r="ACW3" i="5"/>
  <c r="ADI3" i="5"/>
  <c r="ADU3" i="5"/>
  <c r="AEG3" i="5"/>
  <c r="AES3" i="5"/>
  <c r="AFE3" i="5"/>
  <c r="AFQ3" i="5"/>
  <c r="AGC3" i="5"/>
  <c r="AGO3" i="5"/>
  <c r="AHA3" i="5"/>
  <c r="AHM3" i="5"/>
  <c r="J3" i="5"/>
  <c r="V3" i="5"/>
  <c r="AH3" i="5"/>
  <c r="AT3" i="5"/>
  <c r="BF3" i="5"/>
  <c r="BR3" i="5"/>
  <c r="CD3" i="5"/>
  <c r="CP3" i="5"/>
  <c r="DB3" i="5"/>
  <c r="DN3" i="5"/>
  <c r="DZ3" i="5"/>
  <c r="EL3" i="5"/>
  <c r="EX3" i="5"/>
  <c r="FJ3" i="5"/>
  <c r="FV3" i="5"/>
  <c r="GH3" i="5"/>
  <c r="GT3" i="5"/>
  <c r="HF3" i="5"/>
  <c r="HR3" i="5"/>
  <c r="ID3" i="5"/>
  <c r="IP3" i="5"/>
  <c r="JB3" i="5"/>
  <c r="JN3" i="5"/>
  <c r="JZ3" i="5"/>
  <c r="KL3" i="5"/>
  <c r="KX3" i="5"/>
  <c r="LJ3" i="5"/>
  <c r="LV3" i="5"/>
  <c r="MH3" i="5"/>
  <c r="MT3" i="5"/>
  <c r="NF3" i="5"/>
  <c r="NR3" i="5"/>
  <c r="OD3" i="5"/>
  <c r="OP3" i="5"/>
  <c r="PB3" i="5"/>
  <c r="PN3" i="5"/>
  <c r="PZ3" i="5"/>
  <c r="QL3" i="5"/>
  <c r="QX3" i="5"/>
  <c r="RJ3" i="5"/>
  <c r="RV3" i="5"/>
  <c r="SH3" i="5"/>
  <c r="ST3" i="5"/>
  <c r="TF3" i="5"/>
  <c r="TR3" i="5"/>
  <c r="UD3" i="5"/>
  <c r="UP3" i="5"/>
  <c r="VB3" i="5"/>
  <c r="VN3" i="5"/>
  <c r="VZ3" i="5"/>
  <c r="WL3" i="5"/>
  <c r="WX3" i="5"/>
  <c r="XJ3" i="5"/>
  <c r="XV3" i="5"/>
  <c r="YH3" i="5"/>
  <c r="YT3" i="5"/>
  <c r="ZF3" i="5"/>
  <c r="ZR3" i="5"/>
  <c r="AAD3" i="5"/>
  <c r="AAP3" i="5"/>
  <c r="ABB3" i="5"/>
  <c r="ABN3" i="5"/>
  <c r="ABZ3" i="5"/>
  <c r="ACL3" i="5"/>
  <c r="ACX3" i="5"/>
  <c r="ADJ3" i="5"/>
  <c r="ADV3" i="5"/>
  <c r="AEH3" i="5"/>
  <c r="AET3" i="5"/>
  <c r="AFF3" i="5"/>
  <c r="AFR3" i="5"/>
  <c r="AGD3" i="5"/>
  <c r="AGP3" i="5"/>
  <c r="AHB3" i="5"/>
  <c r="AHN3" i="5"/>
  <c r="AFS3" i="5"/>
  <c r="AGE3" i="5"/>
  <c r="AGQ3" i="5"/>
  <c r="AHC3" i="5"/>
  <c r="AHO3" i="5"/>
  <c r="JD3" i="5"/>
  <c r="JP3" i="5"/>
  <c r="KB3" i="5"/>
  <c r="KN3" i="5"/>
  <c r="KZ3" i="5"/>
  <c r="LL3" i="5"/>
  <c r="LX3" i="5"/>
  <c r="MJ3" i="5"/>
  <c r="MV3" i="5"/>
  <c r="NH3" i="5"/>
  <c r="NT3" i="5"/>
  <c r="OF3" i="5"/>
  <c r="OR3" i="5"/>
  <c r="PD3" i="5"/>
  <c r="PP3" i="5"/>
  <c r="QB3" i="5"/>
  <c r="QN3" i="5"/>
  <c r="QZ3" i="5"/>
  <c r="RL3" i="5"/>
  <c r="RX3" i="5"/>
  <c r="SJ3" i="5"/>
  <c r="SV3" i="5"/>
  <c r="TH3" i="5"/>
  <c r="TT3" i="5"/>
  <c r="UF3" i="5"/>
  <c r="UR3" i="5"/>
  <c r="VD3" i="5"/>
  <c r="VP3" i="5"/>
  <c r="WB3" i="5"/>
  <c r="WN3" i="5"/>
  <c r="WZ3" i="5"/>
  <c r="XL3" i="5"/>
  <c r="XX3" i="5"/>
  <c r="YJ3" i="5"/>
  <c r="YV3" i="5"/>
  <c r="ZH3" i="5"/>
  <c r="ZT3" i="5"/>
  <c r="AAF3" i="5"/>
  <c r="AAR3" i="5"/>
  <c r="ABD3" i="5"/>
  <c r="ABP3" i="5"/>
  <c r="ACB3" i="5"/>
  <c r="ACN3" i="5"/>
  <c r="ACZ3" i="5"/>
  <c r="ADL3" i="5"/>
  <c r="ADX3" i="5"/>
  <c r="AEJ3" i="5"/>
  <c r="AEV3" i="5"/>
  <c r="AFH3" i="5"/>
  <c r="AFT3" i="5"/>
  <c r="AGF3" i="5"/>
  <c r="AGR3" i="5"/>
  <c r="AHD3" i="5"/>
  <c r="S7" i="5"/>
  <c r="AK7" i="5"/>
  <c r="BC7" i="5"/>
  <c r="BU7" i="5"/>
  <c r="CM7" i="5"/>
  <c r="DE7" i="5"/>
  <c r="DW7" i="5"/>
  <c r="EO7" i="5"/>
  <c r="FG7" i="5"/>
  <c r="FY7" i="5"/>
  <c r="GQ7" i="5"/>
  <c r="HI7" i="5"/>
  <c r="IA7" i="5"/>
  <c r="IS7" i="5"/>
  <c r="JK7" i="5"/>
  <c r="KC7" i="5"/>
  <c r="KU7" i="5"/>
  <c r="LM7" i="5"/>
  <c r="ME7" i="5"/>
  <c r="MW7" i="5"/>
  <c r="NO7" i="5"/>
  <c r="OG7" i="5"/>
  <c r="OY7" i="5"/>
  <c r="PQ7" i="5"/>
  <c r="QI7" i="5"/>
  <c r="RA7" i="5"/>
  <c r="RS7" i="5"/>
  <c r="SK7" i="5"/>
  <c r="TC7" i="5"/>
  <c r="TU7" i="5"/>
  <c r="UM7" i="5"/>
  <c r="VE7" i="5"/>
  <c r="VW7" i="5"/>
  <c r="WQ7" i="5"/>
  <c r="XK7" i="5"/>
  <c r="YG7" i="5"/>
  <c r="YZ7" i="5"/>
  <c r="ZU7" i="5"/>
  <c r="AAP7" i="5"/>
  <c r="ABM7" i="5"/>
  <c r="ACL7" i="5"/>
  <c r="GU7" i="5"/>
  <c r="HL7" i="5"/>
  <c r="IE7" i="5"/>
  <c r="IV7" i="5"/>
  <c r="JO7" i="5"/>
  <c r="KF7" i="5"/>
  <c r="KY7" i="5"/>
  <c r="LP7" i="5"/>
  <c r="MI7" i="5"/>
  <c r="MZ7" i="5"/>
  <c r="NS7" i="5"/>
  <c r="OJ7" i="5"/>
  <c r="PC7" i="5"/>
  <c r="PT7" i="5"/>
  <c r="QM7" i="5"/>
  <c r="RD7" i="5"/>
  <c r="RW7" i="5"/>
  <c r="SN7" i="5"/>
  <c r="TG7" i="5"/>
  <c r="TX7" i="5"/>
  <c r="UQ7" i="5"/>
  <c r="VH7" i="5"/>
  <c r="WA7" i="5"/>
  <c r="WW7" i="5"/>
  <c r="XP7" i="5"/>
  <c r="YK7" i="5"/>
  <c r="ZF7" i="5"/>
  <c r="AAA7" i="5"/>
  <c r="AAU7" i="5"/>
  <c r="ABS7" i="5"/>
  <c r="ACR7" i="5"/>
  <c r="G7" i="5"/>
  <c r="Y7" i="5"/>
  <c r="AQ7" i="5"/>
  <c r="BI7" i="5"/>
  <c r="CA7" i="5"/>
  <c r="CS7" i="5"/>
  <c r="DK7" i="5"/>
  <c r="EC7" i="5"/>
  <c r="EU7" i="5"/>
  <c r="FM7" i="5"/>
  <c r="GE7" i="5"/>
  <c r="GW7" i="5"/>
  <c r="HO7" i="5"/>
  <c r="IG7" i="5"/>
  <c r="IY7" i="5"/>
  <c r="JQ7" i="5"/>
  <c r="KI7" i="5"/>
  <c r="LA7" i="5"/>
  <c r="LS7" i="5"/>
  <c r="MK7" i="5"/>
  <c r="NC7" i="5"/>
  <c r="NU7" i="5"/>
  <c r="OM7" i="5"/>
  <c r="PE7" i="5"/>
  <c r="PW7" i="5"/>
  <c r="QO7" i="5"/>
  <c r="RG7" i="5"/>
  <c r="RY7" i="5"/>
  <c r="SQ7" i="5"/>
  <c r="TI7" i="5"/>
  <c r="UA7" i="5"/>
  <c r="US7" i="5"/>
  <c r="VK7" i="5"/>
  <c r="WC7" i="5"/>
  <c r="WX7" i="5"/>
  <c r="XS7" i="5"/>
  <c r="YM7" i="5"/>
  <c r="ZG7" i="5"/>
  <c r="AAC7" i="5"/>
  <c r="AAV7" i="5"/>
  <c r="ABT7" i="5"/>
  <c r="ACW7" i="5"/>
  <c r="I7" i="5"/>
  <c r="Z7" i="5"/>
  <c r="AS7" i="5"/>
  <c r="BJ7" i="5"/>
  <c r="CC7" i="5"/>
  <c r="CT7" i="5"/>
  <c r="DM7" i="5"/>
  <c r="ED7" i="5"/>
  <c r="EW7" i="5"/>
  <c r="FN7" i="5"/>
  <c r="GG7" i="5"/>
  <c r="GX7" i="5"/>
  <c r="HQ7" i="5"/>
  <c r="IH7" i="5"/>
  <c r="JA7" i="5"/>
  <c r="JR7" i="5"/>
  <c r="KK7" i="5"/>
  <c r="LB7" i="5"/>
  <c r="LU7" i="5"/>
  <c r="ML7" i="5"/>
  <c r="NE7" i="5"/>
  <c r="NV7" i="5"/>
  <c r="OO7" i="5"/>
  <c r="PF7" i="5"/>
  <c r="PY7" i="5"/>
  <c r="QP7" i="5"/>
  <c r="RI7" i="5"/>
  <c r="RZ7" i="5"/>
  <c r="SS7" i="5"/>
  <c r="TJ7" i="5"/>
  <c r="UC7" i="5"/>
  <c r="UT7" i="5"/>
  <c r="VM7" i="5"/>
  <c r="WE7" i="5"/>
  <c r="WY7" i="5"/>
  <c r="XU7" i="5"/>
  <c r="YN7" i="5"/>
  <c r="ZI7" i="5"/>
  <c r="AAD7" i="5"/>
  <c r="AAY7" i="5"/>
  <c r="ABW7" i="5"/>
  <c r="ACX7" i="5"/>
  <c r="P7" i="5"/>
  <c r="AI7" i="5"/>
  <c r="BS7" i="5"/>
  <c r="CJ7" i="5"/>
  <c r="DC7" i="5"/>
  <c r="DT7" i="5"/>
  <c r="FD7" i="5"/>
  <c r="FW7" i="5"/>
  <c r="GN7" i="5"/>
  <c r="HG7" i="5"/>
  <c r="HX7" i="5"/>
  <c r="IQ7" i="5"/>
  <c r="JH7" i="5"/>
  <c r="KA7" i="5"/>
  <c r="KR7" i="5"/>
  <c r="LK7" i="5"/>
  <c r="MB7" i="5"/>
  <c r="MU7" i="5"/>
  <c r="NL7" i="5"/>
  <c r="OE7" i="5"/>
  <c r="OV7" i="5"/>
  <c r="QF7" i="5"/>
  <c r="QY7" i="5"/>
  <c r="RP7" i="5"/>
  <c r="SI7" i="5"/>
  <c r="SZ7" i="5"/>
  <c r="TS7" i="5"/>
  <c r="UJ7" i="5"/>
  <c r="VC7" i="5"/>
  <c r="VT7" i="5"/>
  <c r="WO7" i="5"/>
  <c r="XJ7" i="5"/>
  <c r="YE7" i="5"/>
  <c r="YY7" i="5"/>
  <c r="ZS7" i="5"/>
  <c r="AAO7" i="5"/>
  <c r="ABK7" i="5"/>
  <c r="ACK7" i="5"/>
  <c r="ADW7" i="5"/>
  <c r="ABE7" i="5"/>
  <c r="ABQ7" i="5"/>
  <c r="ACC7" i="5"/>
  <c r="ACO7" i="5"/>
  <c r="ADA7" i="5"/>
  <c r="ADM7" i="5"/>
  <c r="ADY7" i="5"/>
  <c r="AEK7" i="5"/>
  <c r="AEW7" i="5"/>
  <c r="AFI7" i="5"/>
  <c r="AFU7" i="5"/>
  <c r="AGG7" i="5"/>
  <c r="AGS7" i="5"/>
  <c r="AHE7" i="5"/>
  <c r="WD7" i="5"/>
  <c r="WP7" i="5"/>
  <c r="XB7" i="5"/>
  <c r="XN7" i="5"/>
  <c r="XZ7" i="5"/>
  <c r="YL7" i="5"/>
  <c r="YX7" i="5"/>
  <c r="ZJ7" i="5"/>
  <c r="ZV7" i="5"/>
  <c r="AAH7" i="5"/>
  <c r="AAT7" i="5"/>
  <c r="ABF7" i="5"/>
  <c r="ABR7" i="5"/>
  <c r="ACD7" i="5"/>
  <c r="ACP7" i="5"/>
  <c r="ADB7" i="5"/>
  <c r="ADN7" i="5"/>
  <c r="ADZ7" i="5"/>
  <c r="AEL7" i="5"/>
  <c r="AEX7" i="5"/>
  <c r="AFJ7" i="5"/>
  <c r="AFV7" i="5"/>
  <c r="AGH7" i="5"/>
  <c r="AGT7" i="5"/>
  <c r="AHF7" i="5"/>
  <c r="AEA7" i="5"/>
  <c r="AEM7" i="5"/>
  <c r="AEY7" i="5"/>
  <c r="AFK7" i="5"/>
  <c r="AFW7" i="5"/>
  <c r="AGI7" i="5"/>
  <c r="AGU7" i="5"/>
  <c r="AHG7" i="5"/>
  <c r="ADP7" i="5"/>
  <c r="AEB7" i="5"/>
  <c r="AEN7" i="5"/>
  <c r="AEZ7" i="5"/>
  <c r="AFL7" i="5"/>
  <c r="AFX7" i="5"/>
  <c r="AGJ7" i="5"/>
  <c r="AGV7" i="5"/>
  <c r="AHH7" i="5"/>
  <c r="E7" i="5"/>
  <c r="Q7" i="5"/>
  <c r="AC7" i="5"/>
  <c r="AO7" i="5"/>
  <c r="BA7" i="5"/>
  <c r="BM7" i="5"/>
  <c r="BY7" i="5"/>
  <c r="CK7" i="5"/>
  <c r="CW7" i="5"/>
  <c r="DI7" i="5"/>
  <c r="DU7" i="5"/>
  <c r="EG7" i="5"/>
  <c r="ES7" i="5"/>
  <c r="FE7" i="5"/>
  <c r="FQ7" i="5"/>
  <c r="GC7" i="5"/>
  <c r="GO7" i="5"/>
  <c r="HA7" i="5"/>
  <c r="HM7" i="5"/>
  <c r="HY7" i="5"/>
  <c r="IK7" i="5"/>
  <c r="IW7" i="5"/>
  <c r="JI7" i="5"/>
  <c r="JU7" i="5"/>
  <c r="KG7" i="5"/>
  <c r="KS7" i="5"/>
  <c r="LE7" i="5"/>
  <c r="LQ7" i="5"/>
  <c r="MC7" i="5"/>
  <c r="MO7" i="5"/>
  <c r="NA7" i="5"/>
  <c r="NM7" i="5"/>
  <c r="NY7" i="5"/>
  <c r="OK7" i="5"/>
  <c r="OW7" i="5"/>
  <c r="PI7" i="5"/>
  <c r="PU7" i="5"/>
  <c r="QG7" i="5"/>
  <c r="QS7" i="5"/>
  <c r="RE7" i="5"/>
  <c r="RQ7" i="5"/>
  <c r="SC7" i="5"/>
  <c r="SO7" i="5"/>
  <c r="TA7" i="5"/>
  <c r="TM7" i="5"/>
  <c r="TY7" i="5"/>
  <c r="UK7" i="5"/>
  <c r="UW7" i="5"/>
  <c r="VI7" i="5"/>
  <c r="VU7" i="5"/>
  <c r="WG7" i="5"/>
  <c r="WS7" i="5"/>
  <c r="XE7" i="5"/>
  <c r="XQ7" i="5"/>
  <c r="YC7" i="5"/>
  <c r="YO7" i="5"/>
  <c r="ZA7" i="5"/>
  <c r="ZM7" i="5"/>
  <c r="ZY7" i="5"/>
  <c r="AAK7" i="5"/>
  <c r="AAW7" i="5"/>
  <c r="ABI7" i="5"/>
  <c r="ABU7" i="5"/>
  <c r="ACG7" i="5"/>
  <c r="ACS7" i="5"/>
  <c r="ADE7" i="5"/>
  <c r="ADQ7" i="5"/>
  <c r="AEC7" i="5"/>
  <c r="AEO7" i="5"/>
  <c r="AFA7" i="5"/>
  <c r="AFM7" i="5"/>
  <c r="AFY7" i="5"/>
  <c r="AGK7" i="5"/>
  <c r="AGW7" i="5"/>
  <c r="AHI7" i="5"/>
  <c r="F7" i="5"/>
  <c r="R7" i="5"/>
  <c r="AD7" i="5"/>
  <c r="AP7" i="5"/>
  <c r="BB7" i="5"/>
  <c r="BN7" i="5"/>
  <c r="BZ7" i="5"/>
  <c r="CL7" i="5"/>
  <c r="CX7" i="5"/>
  <c r="DJ7" i="5"/>
  <c r="DV7" i="5"/>
  <c r="EH7" i="5"/>
  <c r="ET7" i="5"/>
  <c r="FF7" i="5"/>
  <c r="FR7" i="5"/>
  <c r="GD7" i="5"/>
  <c r="GP7" i="5"/>
  <c r="HB7" i="5"/>
  <c r="HN7" i="5"/>
  <c r="HZ7" i="5"/>
  <c r="IL7" i="5"/>
  <c r="IX7" i="5"/>
  <c r="JJ7" i="5"/>
  <c r="JV7" i="5"/>
  <c r="KH7" i="5"/>
  <c r="KT7" i="5"/>
  <c r="LF7" i="5"/>
  <c r="LR7" i="5"/>
  <c r="MD7" i="5"/>
  <c r="MP7" i="5"/>
  <c r="NB7" i="5"/>
  <c r="NN7" i="5"/>
  <c r="NZ7" i="5"/>
  <c r="OL7" i="5"/>
  <c r="OX7" i="5"/>
  <c r="PJ7" i="5"/>
  <c r="PV7" i="5"/>
  <c r="QH7" i="5"/>
  <c r="QT7" i="5"/>
  <c r="RF7" i="5"/>
  <c r="RR7" i="5"/>
  <c r="SD7" i="5"/>
  <c r="SP7" i="5"/>
  <c r="TB7" i="5"/>
  <c r="TN7" i="5"/>
  <c r="TZ7" i="5"/>
  <c r="UL7" i="5"/>
  <c r="UX7" i="5"/>
  <c r="VJ7" i="5"/>
  <c r="VV7" i="5"/>
  <c r="WH7" i="5"/>
  <c r="WT7" i="5"/>
  <c r="XF7" i="5"/>
  <c r="XR7" i="5"/>
  <c r="YD7" i="5"/>
  <c r="YP7" i="5"/>
  <c r="ZB7" i="5"/>
  <c r="ZN7" i="5"/>
  <c r="ZZ7" i="5"/>
  <c r="AAL7" i="5"/>
  <c r="AAX7" i="5"/>
  <c r="ABJ7" i="5"/>
  <c r="ABV7" i="5"/>
  <c r="ACH7" i="5"/>
  <c r="ACT7" i="5"/>
  <c r="ADF7" i="5"/>
  <c r="ADR7" i="5"/>
  <c r="AED7" i="5"/>
  <c r="AEP7" i="5"/>
  <c r="AFB7" i="5"/>
  <c r="AFN7" i="5"/>
  <c r="AFZ7" i="5"/>
  <c r="AGL7" i="5"/>
  <c r="AGX7" i="5"/>
  <c r="AHJ7" i="5"/>
  <c r="ACI7" i="5"/>
  <c r="ACU7" i="5"/>
  <c r="ADG7" i="5"/>
  <c r="ADS7" i="5"/>
  <c r="AEE7" i="5"/>
  <c r="AEQ7" i="5"/>
  <c r="AFC7" i="5"/>
  <c r="AFO7" i="5"/>
  <c r="AGA7" i="5"/>
  <c r="AGM7" i="5"/>
  <c r="AGY7" i="5"/>
  <c r="AHK7" i="5"/>
  <c r="H7" i="5"/>
  <c r="T7" i="5"/>
  <c r="AF7" i="5"/>
  <c r="AR7" i="5"/>
  <c r="BD7" i="5"/>
  <c r="BP7" i="5"/>
  <c r="CB7" i="5"/>
  <c r="CN7" i="5"/>
  <c r="CZ7" i="5"/>
  <c r="DL7" i="5"/>
  <c r="DX7" i="5"/>
  <c r="EJ7" i="5"/>
  <c r="EV7" i="5"/>
  <c r="FH7" i="5"/>
  <c r="FT7" i="5"/>
  <c r="GF7" i="5"/>
  <c r="GR7" i="5"/>
  <c r="HD7" i="5"/>
  <c r="HP7" i="5"/>
  <c r="IB7" i="5"/>
  <c r="IN7" i="5"/>
  <c r="IZ7" i="5"/>
  <c r="JL7" i="5"/>
  <c r="JX7" i="5"/>
  <c r="KJ7" i="5"/>
  <c r="KV7" i="5"/>
  <c r="LH7" i="5"/>
  <c r="LT7" i="5"/>
  <c r="MF7" i="5"/>
  <c r="MR7" i="5"/>
  <c r="ND7" i="5"/>
  <c r="NP7" i="5"/>
  <c r="OB7" i="5"/>
  <c r="ON7" i="5"/>
  <c r="OZ7" i="5"/>
  <c r="PL7" i="5"/>
  <c r="PX7" i="5"/>
  <c r="QJ7" i="5"/>
  <c r="QV7" i="5"/>
  <c r="RH7" i="5"/>
  <c r="RT7" i="5"/>
  <c r="SF7" i="5"/>
  <c r="SR7" i="5"/>
  <c r="TD7" i="5"/>
  <c r="TP7" i="5"/>
  <c r="UB7" i="5"/>
  <c r="UN7" i="5"/>
  <c r="UZ7" i="5"/>
  <c r="VL7" i="5"/>
  <c r="VX7" i="5"/>
  <c r="WJ7" i="5"/>
  <c r="WV7" i="5"/>
  <c r="XH7" i="5"/>
  <c r="XT7" i="5"/>
  <c r="YF7" i="5"/>
  <c r="YR7" i="5"/>
  <c r="ZD7" i="5"/>
  <c r="ZP7" i="5"/>
  <c r="AAB7" i="5"/>
  <c r="AAN7" i="5"/>
  <c r="AAZ7" i="5"/>
  <c r="ABL7" i="5"/>
  <c r="ABX7" i="5"/>
  <c r="ACJ7" i="5"/>
  <c r="ACV7" i="5"/>
  <c r="ADH7" i="5"/>
  <c r="ADT7" i="5"/>
  <c r="AEF7" i="5"/>
  <c r="AER7" i="5"/>
  <c r="AFD7" i="5"/>
  <c r="AFP7" i="5"/>
  <c r="AGB7" i="5"/>
  <c r="AGN7" i="5"/>
  <c r="AGZ7" i="5"/>
  <c r="AHL7" i="5"/>
  <c r="ADI7" i="5"/>
  <c r="ADU7" i="5"/>
  <c r="AEG7" i="5"/>
  <c r="AES7" i="5"/>
  <c r="AFE7" i="5"/>
  <c r="AFQ7" i="5"/>
  <c r="AGC7" i="5"/>
  <c r="AGO7" i="5"/>
  <c r="AHA7" i="5"/>
  <c r="AHM7" i="5"/>
  <c r="ADJ7" i="5"/>
  <c r="ADV7" i="5"/>
  <c r="AEH7" i="5"/>
  <c r="AET7" i="5"/>
  <c r="AFF7" i="5"/>
  <c r="AFR7" i="5"/>
  <c r="AGD7" i="5"/>
  <c r="AGP7" i="5"/>
  <c r="AHB7" i="5"/>
  <c r="AHN7" i="5"/>
  <c r="AEI7" i="5"/>
  <c r="AEU7" i="5"/>
  <c r="AFG7" i="5"/>
  <c r="AFS7" i="5"/>
  <c r="AGE7" i="5"/>
  <c r="AGQ7" i="5"/>
  <c r="AHC7" i="5"/>
  <c r="AHO7" i="5"/>
  <c r="L7" i="5"/>
  <c r="X7" i="5"/>
  <c r="AJ7" i="5"/>
  <c r="AV7" i="5"/>
  <c r="BH7" i="5"/>
  <c r="BT7" i="5"/>
  <c r="CF7" i="5"/>
  <c r="CR7" i="5"/>
  <c r="DD7" i="5"/>
  <c r="DP7" i="5"/>
  <c r="EB7" i="5"/>
  <c r="EN7" i="5"/>
  <c r="EZ7" i="5"/>
  <c r="FL7" i="5"/>
  <c r="FX7" i="5"/>
  <c r="GJ7" i="5"/>
  <c r="GV7" i="5"/>
  <c r="HH7" i="5"/>
  <c r="HT7" i="5"/>
  <c r="IF7" i="5"/>
  <c r="IR7" i="5"/>
  <c r="JD7" i="5"/>
  <c r="JP7" i="5"/>
  <c r="KB7" i="5"/>
  <c r="KN7" i="5"/>
  <c r="KZ7" i="5"/>
  <c r="LL7" i="5"/>
  <c r="LX7" i="5"/>
  <c r="MJ7" i="5"/>
  <c r="MV7" i="5"/>
  <c r="NH7" i="5"/>
  <c r="NT7" i="5"/>
  <c r="OF7" i="5"/>
  <c r="OR7" i="5"/>
  <c r="PD7" i="5"/>
  <c r="PP7" i="5"/>
  <c r="QB7" i="5"/>
  <c r="QN7" i="5"/>
  <c r="QZ7" i="5"/>
  <c r="RL7" i="5"/>
  <c r="RX7" i="5"/>
  <c r="SJ7" i="5"/>
  <c r="SV7" i="5"/>
  <c r="TH7" i="5"/>
  <c r="TT7" i="5"/>
  <c r="UF7" i="5"/>
  <c r="UR7" i="5"/>
  <c r="VD7" i="5"/>
  <c r="VP7" i="5"/>
  <c r="WB7" i="5"/>
  <c r="WN7" i="5"/>
  <c r="WZ7" i="5"/>
  <c r="XL7" i="5"/>
  <c r="XX7" i="5"/>
  <c r="YJ7" i="5"/>
  <c r="YV7" i="5"/>
  <c r="ZH7" i="5"/>
  <c r="ZT7" i="5"/>
  <c r="AAF7" i="5"/>
  <c r="AAR7" i="5"/>
  <c r="ABD7" i="5"/>
  <c r="ABP7" i="5"/>
  <c r="ACB7" i="5"/>
  <c r="ACN7" i="5"/>
  <c r="ACZ7" i="5"/>
  <c r="ADL7" i="5"/>
  <c r="ADX7" i="5"/>
  <c r="AEJ7" i="5"/>
  <c r="AEV7" i="5"/>
  <c r="AFH7" i="5"/>
  <c r="AFT7" i="5"/>
  <c r="AGF7" i="5"/>
  <c r="AGR7" i="5"/>
  <c r="AHD7" i="5"/>
  <c r="XA3" i="5"/>
  <c r="UG3" i="5"/>
  <c r="JE3" i="5"/>
  <c r="IG3" i="5"/>
  <c r="HI3" i="5"/>
  <c r="GK3" i="5"/>
  <c r="FM3" i="5"/>
  <c r="EO3" i="5"/>
  <c r="DQ3" i="5"/>
  <c r="BI3" i="5"/>
  <c r="ZU3" i="5"/>
  <c r="XZ3" i="5"/>
  <c r="VF3" i="5"/>
  <c r="RB3" i="5"/>
  <c r="LN3" i="5"/>
  <c r="KM3" i="5"/>
  <c r="RM3" i="5"/>
  <c r="WY3" i="5"/>
  <c r="OQ3" i="5"/>
  <c r="CE3" i="5"/>
  <c r="AFJ3" i="5"/>
  <c r="AFI3" i="5"/>
  <c r="DO3" i="5"/>
  <c r="KO3" i="5"/>
  <c r="BG3" i="5"/>
  <c r="ADY3" i="5"/>
  <c r="GJ3" i="5"/>
  <c r="ABE3" i="5"/>
  <c r="QC3" i="5"/>
  <c r="IE3" i="5"/>
  <c r="EM3" i="5"/>
  <c r="CQ3" i="5"/>
  <c r="LY3" i="5"/>
  <c r="DP3" i="5"/>
  <c r="ACO3" i="5"/>
  <c r="AJ3" i="5"/>
  <c r="HG3" i="5"/>
  <c r="BS11" i="5" l="1"/>
  <c r="HG11" i="5"/>
  <c r="NB11" i="5"/>
  <c r="JD11" i="5"/>
  <c r="LL11" i="5"/>
  <c r="EA11" i="5"/>
  <c r="JO11" i="5"/>
  <c r="NO11" i="5"/>
  <c r="UT11" i="5"/>
  <c r="AJ11" i="5"/>
  <c r="CF11" i="5"/>
  <c r="EB11" i="5"/>
  <c r="FX11" i="5"/>
  <c r="HT11" i="5"/>
  <c r="JP11" i="5"/>
  <c r="LP11" i="5"/>
  <c r="NP11" i="5"/>
  <c r="PQ11" i="5"/>
  <c r="SC11" i="5"/>
  <c r="VG11" i="5"/>
  <c r="YO11" i="5"/>
  <c r="ACO11" i="5"/>
  <c r="AGS11" i="5"/>
  <c r="DP11" i="5"/>
  <c r="DX11" i="5"/>
  <c r="ABU11" i="5"/>
  <c r="AR11" i="5"/>
  <c r="CN11" i="5"/>
  <c r="EJ11" i="5"/>
  <c r="GF11" i="5"/>
  <c r="IB11" i="5"/>
  <c r="JX11" i="5"/>
  <c r="LY11" i="5"/>
  <c r="NY11" i="5"/>
  <c r="PY11" i="5"/>
  <c r="SD11" i="5"/>
  <c r="VH11" i="5"/>
  <c r="YP11" i="5"/>
  <c r="ACP11" i="5"/>
  <c r="AGT11" i="5"/>
  <c r="LC11" i="5"/>
  <c r="XN11" i="5"/>
  <c r="JL11" i="5"/>
  <c r="AFY11" i="5"/>
  <c r="HS11" i="5"/>
  <c r="YB11" i="5"/>
  <c r="AU11" i="5"/>
  <c r="CQ11" i="5"/>
  <c r="EM11" i="5"/>
  <c r="GI11" i="5"/>
  <c r="IE11" i="5"/>
  <c r="KB11" i="5"/>
  <c r="MB11" i="5"/>
  <c r="OB11" i="5"/>
  <c r="QC11" i="5"/>
  <c r="SP11" i="5"/>
  <c r="VU11" i="5"/>
  <c r="ZG11" i="5"/>
  <c r="ADE11" i="5"/>
  <c r="AHJ11" i="5"/>
  <c r="FK11" i="5"/>
  <c r="ABE11" i="5"/>
  <c r="HH11" i="5"/>
  <c r="UF11" i="5"/>
  <c r="HP11" i="5"/>
  <c r="RP11" i="5"/>
  <c r="AV11" i="5"/>
  <c r="CR11" i="5"/>
  <c r="EN11" i="5"/>
  <c r="GJ11" i="5"/>
  <c r="IF11" i="5"/>
  <c r="KC11" i="5"/>
  <c r="MC11" i="5"/>
  <c r="OC11" i="5"/>
  <c r="QD11" i="5"/>
  <c r="SQ11" i="5"/>
  <c r="VV11" i="5"/>
  <c r="ZH11" i="5"/>
  <c r="ADF11" i="5"/>
  <c r="AHO11" i="5"/>
  <c r="UE11" i="5"/>
  <c r="FL11" i="5"/>
  <c r="ABF11" i="5"/>
  <c r="FT11" i="5"/>
  <c r="US11" i="5"/>
  <c r="AI11" i="5"/>
  <c r="ABV11" i="5"/>
  <c r="H11" i="5"/>
  <c r="BD11" i="5"/>
  <c r="CZ11" i="5"/>
  <c r="EV11" i="5"/>
  <c r="GR11" i="5"/>
  <c r="IN11" i="5"/>
  <c r="KK11" i="5"/>
  <c r="ML11" i="5"/>
  <c r="OL11" i="5"/>
  <c r="QM11" i="5"/>
  <c r="TC11" i="5"/>
  <c r="WJ11" i="5"/>
  <c r="ZV11" i="5"/>
  <c r="ADY11" i="5"/>
  <c r="RC11" i="5"/>
  <c r="PD11" i="5"/>
  <c r="PL11" i="5"/>
  <c r="AFZ11" i="5"/>
  <c r="K11" i="5"/>
  <c r="BG11" i="5"/>
  <c r="DC11" i="5"/>
  <c r="EY11" i="5"/>
  <c r="GU11" i="5"/>
  <c r="IQ11" i="5"/>
  <c r="KO11" i="5"/>
  <c r="MO11" i="5"/>
  <c r="OO11" i="5"/>
  <c r="QP11" i="5"/>
  <c r="TD11" i="5"/>
  <c r="WK11" i="5"/>
  <c r="ZW11" i="5"/>
  <c r="ADZ11" i="5"/>
  <c r="W11" i="5"/>
  <c r="LB11" i="5"/>
  <c r="XM11" i="5"/>
  <c r="BT11" i="5"/>
  <c r="RD11" i="5"/>
  <c r="CB11" i="5"/>
  <c r="YA11" i="5"/>
  <c r="EZ11" i="5"/>
  <c r="DO11" i="5"/>
  <c r="JC11" i="5"/>
  <c r="PC11" i="5"/>
  <c r="AFI11" i="5"/>
  <c r="X11" i="5"/>
  <c r="NC11" i="5"/>
  <c r="AFJ11" i="5"/>
  <c r="AF11" i="5"/>
  <c r="NL11" i="5"/>
  <c r="CE11" i="5"/>
  <c r="FW11" i="5"/>
  <c r="LO11" i="5"/>
  <c r="PP11" i="5"/>
  <c r="RQ11" i="5"/>
  <c r="L11" i="5"/>
  <c r="BH11" i="5"/>
  <c r="DD11" i="5"/>
  <c r="GV11" i="5"/>
  <c r="IR11" i="5"/>
  <c r="KP11" i="5"/>
  <c r="MP11" i="5"/>
  <c r="OQ11" i="5"/>
  <c r="QQ11" i="5"/>
  <c r="TP11" i="5"/>
  <c r="WY11" i="5"/>
  <c r="AAK11" i="5"/>
  <c r="AEO11" i="5"/>
  <c r="T11" i="5"/>
  <c r="BP11" i="5"/>
  <c r="DL11" i="5"/>
  <c r="FH11" i="5"/>
  <c r="HD11" i="5"/>
  <c r="IZ11" i="5"/>
  <c r="KY11" i="5"/>
  <c r="MY11" i="5"/>
  <c r="OY11" i="5"/>
  <c r="QZ11" i="5"/>
  <c r="TQ11" i="5"/>
  <c r="WZ11" i="5"/>
  <c r="AAL11" i="5"/>
  <c r="AEP11" i="5"/>
  <c r="RM11" i="5"/>
  <c r="SZ11" i="5"/>
  <c r="UO11" i="5"/>
  <c r="XI11" i="5"/>
  <c r="I11" i="5"/>
  <c r="AG11" i="5"/>
  <c r="BE11" i="5"/>
  <c r="CC11" i="5"/>
  <c r="DA11" i="5"/>
  <c r="DY11" i="5"/>
  <c r="EW11" i="5"/>
  <c r="FI11" i="5"/>
  <c r="GG11" i="5"/>
  <c r="HE11" i="5"/>
  <c r="HQ11" i="5"/>
  <c r="IO11" i="5"/>
  <c r="JA11" i="5"/>
  <c r="JM11" i="5"/>
  <c r="KM11" i="5"/>
  <c r="LM11" i="5"/>
  <c r="MM11" i="5"/>
  <c r="NM11" i="5"/>
  <c r="OM11" i="5"/>
  <c r="PM11" i="5"/>
  <c r="QN11" i="5"/>
  <c r="RN11" i="5"/>
  <c r="SN11" i="5"/>
  <c r="TN11" i="5"/>
  <c r="UB11" i="5"/>
  <c r="VE11" i="5"/>
  <c r="WV11" i="5"/>
  <c r="ZT11" i="5"/>
  <c r="J11" i="5"/>
  <c r="V11" i="5"/>
  <c r="AH11" i="5"/>
  <c r="AT11" i="5"/>
  <c r="BF11" i="5"/>
  <c r="BR11" i="5"/>
  <c r="CD11" i="5"/>
  <c r="CP11" i="5"/>
  <c r="DB11" i="5"/>
  <c r="DN11" i="5"/>
  <c r="DZ11" i="5"/>
  <c r="EL11" i="5"/>
  <c r="EX11" i="5"/>
  <c r="FJ11" i="5"/>
  <c r="FV11" i="5"/>
  <c r="GH11" i="5"/>
  <c r="GT11" i="5"/>
  <c r="HF11" i="5"/>
  <c r="HR11" i="5"/>
  <c r="ID11" i="5"/>
  <c r="IP11" i="5"/>
  <c r="JB11" i="5"/>
  <c r="JN11" i="5"/>
  <c r="KA11" i="5"/>
  <c r="KN11" i="5"/>
  <c r="LA11" i="5"/>
  <c r="LN11" i="5"/>
  <c r="MA11" i="5"/>
  <c r="MN11" i="5"/>
  <c r="NA11" i="5"/>
  <c r="NN11" i="5"/>
  <c r="OA11" i="5"/>
  <c r="ON11" i="5"/>
  <c r="PA11" i="5"/>
  <c r="PO11" i="5"/>
  <c r="QB11" i="5"/>
  <c r="QO11" i="5"/>
  <c r="RB11" i="5"/>
  <c r="RO11" i="5"/>
  <c r="SB11" i="5"/>
  <c r="SO11" i="5"/>
  <c r="TB11" i="5"/>
  <c r="TO11" i="5"/>
  <c r="UC11" i="5"/>
  <c r="UR11" i="5"/>
  <c r="VF11" i="5"/>
  <c r="VT11" i="5"/>
  <c r="WH11" i="5"/>
  <c r="WW11" i="5"/>
  <c r="XL11" i="5"/>
  <c r="XZ11" i="5"/>
  <c r="YN11" i="5"/>
  <c r="ZE11" i="5"/>
  <c r="ZU11" i="5"/>
  <c r="AAJ11" i="5"/>
  <c r="ABD11" i="5"/>
  <c r="ABT11" i="5"/>
  <c r="ACN11" i="5"/>
  <c r="ADD11" i="5"/>
  <c r="ADX11" i="5"/>
  <c r="AEN11" i="5"/>
  <c r="AFH11" i="5"/>
  <c r="AFX11" i="5"/>
  <c r="AGR11" i="5"/>
  <c r="AHI11" i="5"/>
  <c r="M11" i="5"/>
  <c r="Y11" i="5"/>
  <c r="AK11" i="5"/>
  <c r="AW11" i="5"/>
  <c r="BI11" i="5"/>
  <c r="BU11" i="5"/>
  <c r="CG11" i="5"/>
  <c r="CS11" i="5"/>
  <c r="DE11" i="5"/>
  <c r="DQ11" i="5"/>
  <c r="EC11" i="5"/>
  <c r="EO11" i="5"/>
  <c r="FA11" i="5"/>
  <c r="FM11" i="5"/>
  <c r="FY11" i="5"/>
  <c r="GK11" i="5"/>
  <c r="GW11" i="5"/>
  <c r="HI11" i="5"/>
  <c r="HU11" i="5"/>
  <c r="IG11" i="5"/>
  <c r="IS11" i="5"/>
  <c r="JE11" i="5"/>
  <c r="JQ11" i="5"/>
  <c r="KD11" i="5"/>
  <c r="KQ11" i="5"/>
  <c r="LD11" i="5"/>
  <c r="LQ11" i="5"/>
  <c r="MD11" i="5"/>
  <c r="MQ11" i="5"/>
  <c r="ND11" i="5"/>
  <c r="NQ11" i="5"/>
  <c r="OE11" i="5"/>
  <c r="OR11" i="5"/>
  <c r="PE11" i="5"/>
  <c r="PR11" i="5"/>
  <c r="QE11" i="5"/>
  <c r="QR11" i="5"/>
  <c r="RE11" i="5"/>
  <c r="RR11" i="5"/>
  <c r="SE11" i="5"/>
  <c r="SR11" i="5"/>
  <c r="TE11" i="5"/>
  <c r="TS11" i="5"/>
  <c r="UG11" i="5"/>
  <c r="UU11" i="5"/>
  <c r="VI11" i="5"/>
  <c r="VX11" i="5"/>
  <c r="WM11" i="5"/>
  <c r="XA11" i="5"/>
  <c r="XO11" i="5"/>
  <c r="YC11" i="5"/>
  <c r="YS11" i="5"/>
  <c r="ZI11" i="5"/>
  <c r="ZX11" i="5"/>
  <c r="AAQ11" i="5"/>
  <c r="ABG11" i="5"/>
  <c r="ACA11" i="5"/>
  <c r="ACQ11" i="5"/>
  <c r="ADK11" i="5"/>
  <c r="AEA11" i="5"/>
  <c r="AEU11" i="5"/>
  <c r="AFK11" i="5"/>
  <c r="AGE11" i="5"/>
  <c r="AGU11" i="5"/>
  <c r="Z11" i="5"/>
  <c r="BJ11" i="5"/>
  <c r="CT11" i="5"/>
  <c r="ED11" i="5"/>
  <c r="FN11" i="5"/>
  <c r="GX11" i="5"/>
  <c r="IH11" i="5"/>
  <c r="JF11" i="5"/>
  <c r="KR11" i="5"/>
  <c r="ME11" i="5"/>
  <c r="NS11" i="5"/>
  <c r="PF11" i="5"/>
  <c r="QS11" i="5"/>
  <c r="SS11" i="5"/>
  <c r="UH11" i="5"/>
  <c r="VY11" i="5"/>
  <c r="XB11" i="5"/>
  <c r="XP11" i="5"/>
  <c r="YU11" i="5"/>
  <c r="ZY11" i="5"/>
  <c r="AAR11" i="5"/>
  <c r="ABH11" i="5"/>
  <c r="ACB11" i="5"/>
  <c r="ACR11" i="5"/>
  <c r="ADL11" i="5"/>
  <c r="AEB11" i="5"/>
  <c r="AEV11" i="5"/>
  <c r="AFL11" i="5"/>
  <c r="AGF11" i="5"/>
  <c r="AGV11" i="5"/>
  <c r="B11" i="5"/>
  <c r="AX11" i="5"/>
  <c r="CH11" i="5"/>
  <c r="DR11" i="5"/>
  <c r="EP11" i="5"/>
  <c r="FZ11" i="5"/>
  <c r="HV11" i="5"/>
  <c r="JR11" i="5"/>
  <c r="LE11" i="5"/>
  <c r="MR11" i="5"/>
  <c r="OF11" i="5"/>
  <c r="PS11" i="5"/>
  <c r="RF11" i="5"/>
  <c r="SF11" i="5"/>
  <c r="TT11" i="5"/>
  <c r="UV11" i="5"/>
  <c r="WN11" i="5"/>
  <c r="ZJ11" i="5"/>
  <c r="C11" i="5"/>
  <c r="O11" i="5"/>
  <c r="AA11" i="5"/>
  <c r="AM11" i="5"/>
  <c r="AY11" i="5"/>
  <c r="BK11" i="5"/>
  <c r="BW11" i="5"/>
  <c r="CI11" i="5"/>
  <c r="CU11" i="5"/>
  <c r="DG11" i="5"/>
  <c r="DS11" i="5"/>
  <c r="EE11" i="5"/>
  <c r="EQ11" i="5"/>
  <c r="FC11" i="5"/>
  <c r="FO11" i="5"/>
  <c r="GA11" i="5"/>
  <c r="GM11" i="5"/>
  <c r="GY11" i="5"/>
  <c r="HK11" i="5"/>
  <c r="HW11" i="5"/>
  <c r="II11" i="5"/>
  <c r="IU11" i="5"/>
  <c r="JG11" i="5"/>
  <c r="JS11" i="5"/>
  <c r="KF11" i="5"/>
  <c r="KS11" i="5"/>
  <c r="LF11" i="5"/>
  <c r="LS11" i="5"/>
  <c r="MF11" i="5"/>
  <c r="MS11" i="5"/>
  <c r="NG11" i="5"/>
  <c r="NT11" i="5"/>
  <c r="OG11" i="5"/>
  <c r="OT11" i="5"/>
  <c r="PG11" i="5"/>
  <c r="PT11" i="5"/>
  <c r="QG11" i="5"/>
  <c r="QT11" i="5"/>
  <c r="RG11" i="5"/>
  <c r="RT11" i="5"/>
  <c r="SG11" i="5"/>
  <c r="SU11" i="5"/>
  <c r="TH11" i="5"/>
  <c r="TU11" i="5"/>
  <c r="UI11" i="5"/>
  <c r="UW11" i="5"/>
  <c r="VL11" i="5"/>
  <c r="WA11" i="5"/>
  <c r="WO11" i="5"/>
  <c r="XC11" i="5"/>
  <c r="XQ11" i="5"/>
  <c r="YF11" i="5"/>
  <c r="YV11" i="5"/>
  <c r="ZK11" i="5"/>
  <c r="ZZ11" i="5"/>
  <c r="AAS11" i="5"/>
  <c r="ABI11" i="5"/>
  <c r="ACC11" i="5"/>
  <c r="ACS11" i="5"/>
  <c r="ADM11" i="5"/>
  <c r="AEC11" i="5"/>
  <c r="AEW11" i="5"/>
  <c r="AFM11" i="5"/>
  <c r="AGG11" i="5"/>
  <c r="AGW11" i="5"/>
  <c r="N11" i="5"/>
  <c r="AL11" i="5"/>
  <c r="BV11" i="5"/>
  <c r="DF11" i="5"/>
  <c r="FB11" i="5"/>
  <c r="GL11" i="5"/>
  <c r="HJ11" i="5"/>
  <c r="IT11" i="5"/>
  <c r="KE11" i="5"/>
  <c r="LR11" i="5"/>
  <c r="NE11" i="5"/>
  <c r="OS11" i="5"/>
  <c r="QF11" i="5"/>
  <c r="RS11" i="5"/>
  <c r="TG11" i="5"/>
  <c r="VJ11" i="5"/>
  <c r="YD11" i="5"/>
  <c r="D11" i="5"/>
  <c r="P11" i="5"/>
  <c r="AB11" i="5"/>
  <c r="AN11" i="5"/>
  <c r="AZ11" i="5"/>
  <c r="BL11" i="5"/>
  <c r="BX11" i="5"/>
  <c r="CJ11" i="5"/>
  <c r="CV11" i="5"/>
  <c r="DH11" i="5"/>
  <c r="DT11" i="5"/>
  <c r="EF11" i="5"/>
  <c r="ER11" i="5"/>
  <c r="FD11" i="5"/>
  <c r="FP11" i="5"/>
  <c r="GB11" i="5"/>
  <c r="GN11" i="5"/>
  <c r="GZ11" i="5"/>
  <c r="HL11" i="5"/>
  <c r="HX11" i="5"/>
  <c r="IJ11" i="5"/>
  <c r="IV11" i="5"/>
  <c r="JH11" i="5"/>
  <c r="JT11" i="5"/>
  <c r="KG11" i="5"/>
  <c r="KT11" i="5"/>
  <c r="LG11" i="5"/>
  <c r="LT11" i="5"/>
  <c r="MG11" i="5"/>
  <c r="MU11" i="5"/>
  <c r="NH11" i="5"/>
  <c r="NU11" i="5"/>
  <c r="OH11" i="5"/>
  <c r="OU11" i="5"/>
  <c r="PH11" i="5"/>
  <c r="PU11" i="5"/>
  <c r="QH11" i="5"/>
  <c r="QU11" i="5"/>
  <c r="RH11" i="5"/>
  <c r="RU11" i="5"/>
  <c r="SI11" i="5"/>
  <c r="SV11" i="5"/>
  <c r="TI11" i="5"/>
  <c r="TV11" i="5"/>
  <c r="UJ11" i="5"/>
  <c r="UX11" i="5"/>
  <c r="VM11" i="5"/>
  <c r="WB11" i="5"/>
  <c r="WP11" i="5"/>
  <c r="XD11" i="5"/>
  <c r="XR11" i="5"/>
  <c r="YG11" i="5"/>
  <c r="YW11" i="5"/>
  <c r="ZL11" i="5"/>
  <c r="AAC11" i="5"/>
  <c r="AAT11" i="5"/>
  <c r="ABJ11" i="5"/>
  <c r="ACD11" i="5"/>
  <c r="ACT11" i="5"/>
  <c r="ADN11" i="5"/>
  <c r="AED11" i="5"/>
  <c r="AEX11" i="5"/>
  <c r="AFN11" i="5"/>
  <c r="AGH11" i="5"/>
  <c r="AGX11" i="5"/>
  <c r="E11" i="5"/>
  <c r="AC11" i="5"/>
  <c r="AO11" i="5"/>
  <c r="BM11" i="5"/>
  <c r="CK11" i="5"/>
  <c r="DU11" i="5"/>
  <c r="FE11" i="5"/>
  <c r="GO11" i="5"/>
  <c r="IK11" i="5"/>
  <c r="KH11" i="5"/>
  <c r="MI11" i="5"/>
  <c r="NV11" i="5"/>
  <c r="PI11" i="5"/>
  <c r="QV11" i="5"/>
  <c r="SW11" i="5"/>
  <c r="UK11" i="5"/>
  <c r="WC11" i="5"/>
  <c r="YI11" i="5"/>
  <c r="AAE11" i="5"/>
  <c r="ACY11" i="5"/>
  <c r="AGI11" i="5"/>
  <c r="GC11" i="5"/>
  <c r="HA11" i="5"/>
  <c r="HY11" i="5"/>
  <c r="JI11" i="5"/>
  <c r="KU11" i="5"/>
  <c r="LU11" i="5"/>
  <c r="NI11" i="5"/>
  <c r="OV11" i="5"/>
  <c r="QI11" i="5"/>
  <c r="RW11" i="5"/>
  <c r="TW11" i="5"/>
  <c r="VO11" i="5"/>
  <c r="XE11" i="5"/>
  <c r="YX11" i="5"/>
  <c r="ABO11" i="5"/>
  <c r="ADO11" i="5"/>
  <c r="AFS11" i="5"/>
  <c r="R11" i="5"/>
  <c r="AD11" i="5"/>
  <c r="AP11" i="5"/>
  <c r="BB11" i="5"/>
  <c r="BN11" i="5"/>
  <c r="BZ11" i="5"/>
  <c r="CL11" i="5"/>
  <c r="CX11" i="5"/>
  <c r="DJ11" i="5"/>
  <c r="DV11" i="5"/>
  <c r="EH11" i="5"/>
  <c r="ET11" i="5"/>
  <c r="FF11" i="5"/>
  <c r="FR11" i="5"/>
  <c r="GD11" i="5"/>
  <c r="GP11" i="5"/>
  <c r="HB11" i="5"/>
  <c r="HN11" i="5"/>
  <c r="HZ11" i="5"/>
  <c r="IL11" i="5"/>
  <c r="IX11" i="5"/>
  <c r="JJ11" i="5"/>
  <c r="JV11" i="5"/>
  <c r="KI11" i="5"/>
  <c r="KV11" i="5"/>
  <c r="LI11" i="5"/>
  <c r="LW11" i="5"/>
  <c r="MJ11" i="5"/>
  <c r="MW11" i="5"/>
  <c r="NJ11" i="5"/>
  <c r="NW11" i="5"/>
  <c r="OJ11" i="5"/>
  <c r="OW11" i="5"/>
  <c r="PJ11" i="5"/>
  <c r="PW11" i="5"/>
  <c r="QJ11" i="5"/>
  <c r="QW11" i="5"/>
  <c r="RK11" i="5"/>
  <c r="RX11" i="5"/>
  <c r="SK11" i="5"/>
  <c r="SX11" i="5"/>
  <c r="TK11" i="5"/>
  <c r="TX11" i="5"/>
  <c r="UL11" i="5"/>
  <c r="VA11" i="5"/>
  <c r="VP11" i="5"/>
  <c r="WD11" i="5"/>
  <c r="WR11" i="5"/>
  <c r="XF11" i="5"/>
  <c r="XU11" i="5"/>
  <c r="YJ11" i="5"/>
  <c r="YY11" i="5"/>
  <c r="ZN11" i="5"/>
  <c r="AAF11" i="5"/>
  <c r="AAV11" i="5"/>
  <c r="ABP11" i="5"/>
  <c r="ACF11" i="5"/>
  <c r="ACZ11" i="5"/>
  <c r="ADP11" i="5"/>
  <c r="AEJ11" i="5"/>
  <c r="AEZ11" i="5"/>
  <c r="AFT11" i="5"/>
  <c r="AGJ11" i="5"/>
  <c r="AHD11" i="5"/>
  <c r="Q11" i="5"/>
  <c r="BA11" i="5"/>
  <c r="BY11" i="5"/>
  <c r="CW11" i="5"/>
  <c r="DI11" i="5"/>
  <c r="EG11" i="5"/>
  <c r="ES11" i="5"/>
  <c r="FQ11" i="5"/>
  <c r="HM11" i="5"/>
  <c r="IW11" i="5"/>
  <c r="JU11" i="5"/>
  <c r="LH11" i="5"/>
  <c r="MV11" i="5"/>
  <c r="OI11" i="5"/>
  <c r="PV11" i="5"/>
  <c r="RI11" i="5"/>
  <c r="SJ11" i="5"/>
  <c r="TJ11" i="5"/>
  <c r="UZ11" i="5"/>
  <c r="WQ11" i="5"/>
  <c r="XT11" i="5"/>
  <c r="ZM11" i="5"/>
  <c r="AAU11" i="5"/>
  <c r="ACE11" i="5"/>
  <c r="AEI11" i="5"/>
  <c r="AEY11" i="5"/>
  <c r="AHC11" i="5"/>
  <c r="F11" i="5"/>
  <c r="G11" i="5"/>
  <c r="S11" i="5"/>
  <c r="AE11" i="5"/>
  <c r="AQ11" i="5"/>
  <c r="BC11" i="5"/>
  <c r="BO11" i="5"/>
  <c r="CA11" i="5"/>
  <c r="CM11" i="5"/>
  <c r="CY11" i="5"/>
  <c r="DK11" i="5"/>
  <c r="DW11" i="5"/>
  <c r="EI11" i="5"/>
  <c r="EU11" i="5"/>
  <c r="FG11" i="5"/>
  <c r="FS11" i="5"/>
  <c r="GE11" i="5"/>
  <c r="GQ11" i="5"/>
  <c r="HC11" i="5"/>
  <c r="HO11" i="5"/>
  <c r="IA11" i="5"/>
  <c r="IM11" i="5"/>
  <c r="IY11" i="5"/>
  <c r="JK11" i="5"/>
  <c r="JW11" i="5"/>
  <c r="KJ11" i="5"/>
  <c r="KW11" i="5"/>
  <c r="LK11" i="5"/>
  <c r="LX11" i="5"/>
  <c r="MK11" i="5"/>
  <c r="MX11" i="5"/>
  <c r="NK11" i="5"/>
  <c r="NX11" i="5"/>
  <c r="OK11" i="5"/>
  <c r="OX11" i="5"/>
  <c r="PK11" i="5"/>
  <c r="PX11" i="5"/>
  <c r="QK11" i="5"/>
  <c r="QY11" i="5"/>
  <c r="RL11" i="5"/>
  <c r="RY11" i="5"/>
  <c r="SL11" i="5"/>
  <c r="SY11" i="5"/>
  <c r="TL11" i="5"/>
  <c r="TY11" i="5"/>
  <c r="UN11" i="5"/>
  <c r="VC11" i="5"/>
  <c r="VQ11" i="5"/>
  <c r="WE11" i="5"/>
  <c r="WS11" i="5"/>
  <c r="XH11" i="5"/>
  <c r="XW11" i="5"/>
  <c r="YK11" i="5"/>
  <c r="YZ11" i="5"/>
  <c r="ZQ11" i="5"/>
  <c r="AAG11" i="5"/>
  <c r="AAW11" i="5"/>
  <c r="ABQ11" i="5"/>
  <c r="ACG11" i="5"/>
  <c r="ADA11" i="5"/>
  <c r="ADQ11" i="5"/>
  <c r="AEK11" i="5"/>
  <c r="AFA11" i="5"/>
  <c r="AFU11" i="5"/>
  <c r="AGK11" i="5"/>
  <c r="AHE11" i="5"/>
  <c r="SM11" i="5"/>
  <c r="TZ11" i="5"/>
  <c r="VD11" i="5"/>
  <c r="WF11" i="5"/>
  <c r="WT11" i="5"/>
  <c r="XX11" i="5"/>
  <c r="ZA11" i="5"/>
  <c r="ZS11" i="5"/>
  <c r="AAH11" i="5"/>
  <c r="AAX11" i="5"/>
  <c r="ABR11" i="5"/>
  <c r="ACH11" i="5"/>
  <c r="ADB11" i="5"/>
  <c r="ADR11" i="5"/>
  <c r="AEL11" i="5"/>
  <c r="AFB11" i="5"/>
  <c r="AFV11" i="5"/>
  <c r="AGL11" i="5"/>
  <c r="AHF11" i="5"/>
  <c r="RZ11" i="5"/>
  <c r="TM11" i="5"/>
  <c r="VR11" i="5"/>
  <c r="YL11" i="5"/>
  <c r="U11" i="5"/>
  <c r="AS11" i="5"/>
  <c r="BQ11" i="5"/>
  <c r="CO11" i="5"/>
  <c r="DM11" i="5"/>
  <c r="EK11" i="5"/>
  <c r="FU11" i="5"/>
  <c r="GS11" i="5"/>
  <c r="IC11" i="5"/>
  <c r="JY11" i="5"/>
  <c r="KZ11" i="5"/>
  <c r="LZ11" i="5"/>
  <c r="MZ11" i="5"/>
  <c r="NZ11" i="5"/>
  <c r="OZ11" i="5"/>
  <c r="QA11" i="5"/>
  <c r="RA11" i="5"/>
  <c r="SA11" i="5"/>
  <c r="TA11" i="5"/>
  <c r="UQ11" i="5"/>
  <c r="VS11" i="5"/>
  <c r="WG11" i="5"/>
  <c r="XK11" i="5"/>
  <c r="XY11" i="5"/>
  <c r="YM11" i="5"/>
  <c r="ZB11" i="5"/>
  <c r="AAI11" i="5"/>
  <c r="ABC11" i="5"/>
  <c r="ABS11" i="5"/>
  <c r="ACM11" i="5"/>
  <c r="ADC11" i="5"/>
  <c r="ADW11" i="5"/>
  <c r="AEM11" i="5"/>
  <c r="AFG11" i="5"/>
  <c r="AFW11" i="5"/>
  <c r="AGQ11" i="5"/>
  <c r="AHH11" i="5"/>
  <c r="AHG11" i="5"/>
  <c r="UA11" i="5"/>
  <c r="UM11" i="5"/>
  <c r="UY11" i="5"/>
  <c r="VK11" i="5"/>
  <c r="VW11" i="5"/>
  <c r="WI11" i="5"/>
  <c r="WU11" i="5"/>
  <c r="XG11" i="5"/>
  <c r="XS11" i="5"/>
  <c r="YE11" i="5"/>
  <c r="YQ11" i="5"/>
  <c r="ZC11" i="5"/>
  <c r="ZO11" i="5"/>
  <c r="AAA11" i="5"/>
  <c r="AAM11" i="5"/>
  <c r="AAY11" i="5"/>
  <c r="ABK11" i="5"/>
  <c r="ABW11" i="5"/>
  <c r="ACI11" i="5"/>
  <c r="ACU11" i="5"/>
  <c r="ADG11" i="5"/>
  <c r="ADS11" i="5"/>
  <c r="AEE11" i="5"/>
  <c r="AEQ11" i="5"/>
  <c r="AFC11" i="5"/>
  <c r="AFO11" i="5"/>
  <c r="AGA11" i="5"/>
  <c r="AGM11" i="5"/>
  <c r="AGY11" i="5"/>
  <c r="AHK11" i="5"/>
  <c r="YR11" i="5"/>
  <c r="ZD11" i="5"/>
  <c r="ZP11" i="5"/>
  <c r="AAB11" i="5"/>
  <c r="AAN11" i="5"/>
  <c r="AAZ11" i="5"/>
  <c r="ABL11" i="5"/>
  <c r="ABX11" i="5"/>
  <c r="ACJ11" i="5"/>
  <c r="ACV11" i="5"/>
  <c r="ADH11" i="5"/>
  <c r="ADT11" i="5"/>
  <c r="AEF11" i="5"/>
  <c r="AER11" i="5"/>
  <c r="AFD11" i="5"/>
  <c r="AFP11" i="5"/>
  <c r="AGB11" i="5"/>
  <c r="AGN11" i="5"/>
  <c r="AGZ11" i="5"/>
  <c r="AHL11" i="5"/>
  <c r="AAO11" i="5"/>
  <c r="ABA11" i="5"/>
  <c r="ABM11" i="5"/>
  <c r="ABY11" i="5"/>
  <c r="ACK11" i="5"/>
  <c r="ACW11" i="5"/>
  <c r="ADI11" i="5"/>
  <c r="ADU11" i="5"/>
  <c r="AEG11" i="5"/>
  <c r="AES11" i="5"/>
  <c r="AFE11" i="5"/>
  <c r="AFQ11" i="5"/>
  <c r="AGC11" i="5"/>
  <c r="AGO11" i="5"/>
  <c r="AHA11" i="5"/>
  <c r="AHM11" i="5"/>
  <c r="JZ11" i="5"/>
  <c r="KL11" i="5"/>
  <c r="KX11" i="5"/>
  <c r="LJ11" i="5"/>
  <c r="LV11" i="5"/>
  <c r="MH11" i="5"/>
  <c r="MT11" i="5"/>
  <c r="NF11" i="5"/>
  <c r="NR11" i="5"/>
  <c r="OD11" i="5"/>
  <c r="OP11" i="5"/>
  <c r="PB11" i="5"/>
  <c r="PN11" i="5"/>
  <c r="PZ11" i="5"/>
  <c r="QL11" i="5"/>
  <c r="QX11" i="5"/>
  <c r="RJ11" i="5"/>
  <c r="RV11" i="5"/>
  <c r="SH11" i="5"/>
  <c r="ST11" i="5"/>
  <c r="TF11" i="5"/>
  <c r="TR11" i="5"/>
  <c r="UD11" i="5"/>
  <c r="UP11" i="5"/>
  <c r="VB11" i="5"/>
  <c r="VN11" i="5"/>
  <c r="VZ11" i="5"/>
  <c r="WL11" i="5"/>
  <c r="WX11" i="5"/>
  <c r="XJ11" i="5"/>
  <c r="XV11" i="5"/>
  <c r="YH11" i="5"/>
  <c r="YT11" i="5"/>
  <c r="ZF11" i="5"/>
  <c r="ZR11" i="5"/>
  <c r="AAD11" i="5"/>
  <c r="AAP11" i="5"/>
  <c r="ABB11" i="5"/>
  <c r="ABN11" i="5"/>
  <c r="ABZ11" i="5"/>
  <c r="ACL11" i="5"/>
  <c r="ACX11" i="5"/>
  <c r="ADJ11" i="5"/>
  <c r="ADV11" i="5"/>
  <c r="AEH11" i="5"/>
  <c r="AET11" i="5"/>
  <c r="AFF11" i="5"/>
  <c r="AFR11" i="5"/>
  <c r="AGD11" i="5"/>
  <c r="AGP11" i="5"/>
  <c r="AHB11" i="5"/>
  <c r="AHN11" i="5"/>
</calcChain>
</file>

<file path=xl/connections.xml><?xml version="1.0" encoding="utf-8"?>
<connections xmlns="http://schemas.openxmlformats.org/spreadsheetml/2006/main">
  <connection id="1" keepAlive="1" name="ModelConnection_ExternalData_2" description="Data Model" type="5" refreshedVersion="8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0d77dcce-2e34-4e51-b183-b84e5790fa40"/>
      </ext>
    </extLst>
  </connection>
  <connection id="3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heathrowdata.xlsx!Table1_2" type="102" refreshedVersion="8" minRefreshableVersion="5">
    <extLst>
      <ext xmlns:x15="http://schemas.microsoft.com/office/spreadsheetml/2010/11/main" uri="{DE250136-89BD-433C-8126-D09CA5730AF9}">
        <x15:connection id="Table1_2">
          <x15:rangePr sourceName="_xlcn.WorksheetConnection_heathrowdata.xlsxTable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01">
    <s v="ThisWorkbookDataModel"/>
    <s v="[Table1_2].[Date].&amp;[2022-09-01T00:00:00]"/>
    <s v="[Table1_2].[Date].&amp;[2021-09-01T00:00:00]"/>
    <s v="[Table1_2].[Date].&amp;[2020-09-01T00:00:00]"/>
    <s v="[Table1_2].[Date].&amp;[2019-09-01T00:00:00]"/>
    <s v="[Table1_2].[Date].&amp;[2018-09-01T00:00:00]"/>
    <s v="[Table1_2].[Date].&amp;[2017-09-01T00:00:00]"/>
    <s v="[Table1_2].[Date].&amp;[2016-09-01T00:00:00]"/>
    <s v="[Table1_2].[Date].&amp;[2015-09-01T00:00:00]"/>
    <s v="[Table1_2].[Date].&amp;[2014-09-01T00:00:00]"/>
    <s v="[Table1_2].[Date].&amp;[2013-09-01T00:00:00]"/>
    <s v="[Table1_2].[Date].&amp;[2012-09-01T00:00:00]"/>
    <s v="[Table1_2].[Date].&amp;[2011-09-01T00:00:00]"/>
    <s v="[Table1_2].[Date].&amp;[2010-09-01T00:00:00]"/>
    <s v="[Table1_2].[Date].&amp;[2009-09-01T00:00:00]"/>
    <s v="[Table1_2].[Date].&amp;[2008-09-01T00:00:00]"/>
    <s v="[Table1_2].[Date].&amp;[2007-09-01T00:00:00]"/>
    <s v="[Table1_2].[Date].&amp;[2006-09-01T00:00:00]"/>
    <s v="[Table1_2].[Date].&amp;[2005-09-01T00:00:00]"/>
    <s v="[Table1_2].[Date].&amp;[2004-09-01T00:00:00]"/>
    <s v="[Table1_2].[Date].&amp;[2003-09-01T00:00:00]"/>
    <s v="[Table1_2].[Date].&amp;[2002-09-01T00:00:00]"/>
    <s v="[Table1_2].[Date].&amp;[2001-09-01T00:00:00]"/>
    <s v="[Table1_2].[Date].&amp;[2000-09-01T00:00:00]"/>
    <s v="[Table1_2].[Date].&amp;[1999-09-01T00:00:00]"/>
    <s v="[Table1_2].[Date].&amp;[1998-09-01T00:00:00]"/>
    <s v="[Table1_2].[Date].&amp;[1997-09-01T00:00:00]"/>
    <s v="[Table1_2].[Date].&amp;[1996-09-01T00:00:00]"/>
    <s v="[Table1_2].[Date].&amp;[1995-09-01T00:00:00]"/>
    <s v="[Table1_2].[Date].&amp;[1994-09-01T00:00:00]"/>
    <s v="[Table1_2].[Date].&amp;[1993-09-01T00:00:00]"/>
    <s v="[Table1_2].[Date].&amp;[1992-09-01T00:00:00]"/>
    <s v="[Table1_2].[Date].&amp;[1991-09-01T00:00:00]"/>
    <s v="[Table1_2].[Date].&amp;[1990-09-01T00:00:00]"/>
    <s v="[Table1_2].[Date].&amp;[1989-09-01T00:00:00]"/>
    <s v="[Table1_2].[Date].&amp;[1988-09-01T00:00:00]"/>
    <s v="[Table1_2].[Date].&amp;[1987-09-01T00:00:00]"/>
    <s v="[Table1_2].[Date].&amp;[1986-09-01T00:00:00]"/>
    <s v="[Table1_2].[Date].&amp;[1985-09-01T00:00:00]"/>
    <s v="[Table1_2].[Date].&amp;[1984-09-01T00:00:00]"/>
    <s v="[Table1_2].[Date].&amp;[1983-09-01T00:00:00]"/>
    <s v="[Table1_2].[Date].&amp;[1982-09-01T00:00:00]"/>
    <s v="[Table1_2].[Date].&amp;[1981-09-01T00:00:00]"/>
    <s v="[Table1_2].[Date].&amp;[1980-09-01T00:00:00]"/>
    <s v="[Table1_2].[Date].&amp;[1979-09-01T00:00:00]"/>
    <s v="[Table1_2].[Date].&amp;[1978-09-01T00:00:00]"/>
    <s v="[Table1_2].[Date].&amp;[1977-09-01T00:00:00]"/>
    <s v="[Table1_2].[Date].&amp;[1976-09-01T00:00:00]"/>
    <s v="[Table1_2].[Date].&amp;[1975-09-01T00:00:00]"/>
    <s v="[Table1_2].[Date].&amp;[1974-09-01T00:00:00]"/>
    <s v="[Table1_2].[Date].&amp;[1973-09-01T00:00:00]"/>
    <s v="[Table1_2].[Date].&amp;[1972-09-01T00:00:00]"/>
    <s v="[Table1_2].[Date].&amp;[1971-09-01T00:00:00]"/>
    <s v="[Table1_2].[Date].&amp;[2022-08-01T00:00:00]"/>
    <s v="[Table1_2].[Date].&amp;[2021-08-01T00:00:00]"/>
    <s v="[Table1_2].[Date].&amp;[2020-08-01T00:00:00]"/>
    <s v="[Table1_2].[Date].&amp;[2019-08-01T00:00:00]"/>
    <s v="[Table1_2].[Date].&amp;[2018-08-01T00:00:00]"/>
    <s v="[Table1_2].[Date].&amp;[2017-08-01T00:00:00]"/>
    <s v="[Table1_2].[Date].&amp;[2016-08-01T00:00:00]"/>
    <s v="[Table1_2].[Date].&amp;[2015-08-01T00:00:00]"/>
    <s v="[Table1_2].[Date].&amp;[2014-08-01T00:00:00]"/>
    <s v="[Table1_2].[Date].&amp;[2013-08-01T00:00:00]"/>
    <s v="[Table1_2].[Date].&amp;[2012-08-01T00:00:00]"/>
    <s v="[Table1_2].[Date].&amp;[2011-08-01T00:00:00]"/>
    <s v="[Table1_2].[Date].&amp;[2010-08-01T00:00:00]"/>
    <s v="[Table1_2].[Date].&amp;[2009-08-01T00:00:00]"/>
    <s v="[Table1_2].[Date].&amp;[2008-08-01T00:00:00]"/>
    <s v="[Table1_2].[Date].&amp;[2007-08-01T00:00:00]"/>
    <s v="[Table1_2].[Date].&amp;[2022-07-01T00:00:00]"/>
    <s v="[Table1_2].[Date].&amp;[2021-07-01T00:00:00]"/>
    <s v="[Table1_2].[Date].&amp;[2020-07-01T00:00:00]"/>
    <s v="[Table1_2].[Date].&amp;[2019-07-01T00:00:00]"/>
    <s v="[Table1_2].[Date].&amp;[2018-07-01T00:00:00]"/>
    <s v="[Table1_2].[Date].&amp;[2017-07-01T00:00:00]"/>
    <s v="[Table1_2].[Date].&amp;[2016-07-01T00:00:00]"/>
    <s v="[Table1_2].[Date].&amp;[2015-07-01T00:00:00]"/>
    <s v="[Table1_2].[Date].&amp;[2014-07-01T00:00:00]"/>
    <s v="[Table1_2].[Date].&amp;[2013-07-01T00:00:00]"/>
    <s v="[Table1_2].[Date].&amp;[2012-07-01T00:00:00]"/>
    <s v="[Table1_2].[Date].&amp;[2011-07-01T00:00:00]"/>
    <s v="[Table1_2].[Date].&amp;[2010-07-01T00:00:00]"/>
    <s v="[Table1_2].[Date].&amp;[2009-07-01T00:00:00]"/>
    <s v="[Table1_2].[Date].&amp;[2008-07-01T00:00:00]"/>
    <s v="[Table1_2].[Date].&amp;[2007-07-01T00:00:00]"/>
    <s v="[Table1_2].[Date].&amp;[2006-07-01T00:00:00]"/>
    <s v="[Table1_2].[Date].&amp;[2005-07-01T00:00:00]"/>
    <s v="[Table1_2].[Date].&amp;[2004-07-01T00:00:00]"/>
    <s v="[Table1_2].[Date].&amp;[2003-07-01T00:00:00]"/>
    <s v="[Table1_2].[Date].&amp;[2022-06-01T00:00:00]"/>
    <s v="[Table1_2].[Date].&amp;[2021-06-01T00:00:00]"/>
    <s v="[Table1_2].[Date].&amp;[2020-06-01T00:00:00]"/>
    <s v="[Table1_2].[Date].&amp;[2019-06-01T00:00:00]"/>
    <s v="[Table1_2].[Date].&amp;[2018-06-01T00:00:00]"/>
    <s v="[Table1_2].[Date].&amp;[2017-06-01T00:00:00]"/>
    <s v="[Table1_2].[Date].&amp;[2016-06-01T00:00:00]"/>
    <s v="[Table1_2].[Date].&amp;[2015-06-01T00:00:00]"/>
    <s v="[Table1_2].[Date].&amp;[2014-06-01T00:00:00]"/>
    <s v="[Table1_2].[Date].&amp;[2013-06-01T00:00:00]"/>
    <s v="[Table1_2].[Date].&amp;[2012-06-01T00:00:00]"/>
    <s v="[Table1_2].[Date].&amp;[2011-06-01T00:00:00]"/>
    <s v="[Table1_2].[Date].&amp;[2010-06-01T00:00:00]"/>
    <s v="[Table1_2].[Date].&amp;[2009-06-01T00:00:00]"/>
    <s v="[Table1_2].[Date].&amp;[2008-06-01T00:00:00]"/>
    <s v="[Table1_2].[Date].&amp;[2007-06-01T00:00:00]"/>
    <s v="[Table1_2].[Date].&amp;[2006-06-01T00:00:00]"/>
    <s v="[Table1_2].[Date].&amp;[2005-06-01T00:00:00]"/>
    <s v="[Table1_2].[Date].&amp;[2004-06-01T00:00:00]"/>
    <s v="[Table1_2].[Date].&amp;[2003-06-01T00:00:00]"/>
    <s v="[Table1_2].[Date].&amp;[2002-06-01T00:00:00]"/>
    <s v="[Table1_2].[Date].&amp;[2001-06-01T00:00:00]"/>
    <s v="[Table1_2].[Date].&amp;[2000-06-01T00:00:00]"/>
    <s v="[Table1_2].[Date].&amp;[1999-06-01T00:00:00]"/>
    <s v="[Table1_2].[Date].&amp;[1998-06-01T00:00:00]"/>
    <s v="[Table1_2].[Date].&amp;[1997-06-01T00:00:00]"/>
    <s v="[Table1_2].[Date].&amp;[1996-06-01T00:00:00]"/>
    <s v="[Table1_2].[Date].&amp;[1995-06-01T00:00:00]"/>
    <s v="[Table1_2].[Date].&amp;[1994-06-01T00:00:00]"/>
    <s v="[Table1_2].[Date].&amp;[1993-06-01T00:00:00]"/>
    <s v="[Table1_2].[Date].&amp;[2022-02-01T00:00:00]"/>
    <s v="[Table1_2].[Date].&amp;[2022-03-01T00:00:00]"/>
    <s v="[Table1_2].[Date].&amp;[2020-10-01T00:00:00]"/>
    <s v="[Table1_2].[Date].&amp;[2019-02-01T00:00:00]"/>
    <s v="[Table1_2].[Date].&amp;[2017-10-01T00:00:00]"/>
    <s v="[Table1_2].[Date].&amp;[2016-02-01T00:00:00]"/>
    <s v="[Table1_2].[Date].&amp;[2014-10-01T00:00:00]"/>
    <s v="[Table1_2].[Date].&amp;[2013-02-01T00:00:00]"/>
    <s v="[Table1_2].[Date].&amp;[2011-10-01T00:00:00]"/>
    <s v="[Table1_2].[Date].&amp;[2010-02-01T00:00:00]"/>
    <s v="[Table1_2].[Date].&amp;[2008-10-01T00:00:00]"/>
    <s v="[Table1_2].[Date].&amp;[2007-02-01T00:00:00]"/>
    <s v="[Table1_2].[Date].&amp;[2004-05-01T00:00:00]"/>
    <s v="[Table1_2].[Date].&amp;[2003-02-01T00:00:00]"/>
    <s v="[Table1_2].[Date].&amp;[2001-12-01T00:00:00]"/>
    <s v="[Table1_2].[Date].&amp;[2000-10-01T00:00:00]"/>
    <s v="[Table1_2].[Date].&amp;[1998-04-01T00:00:00]"/>
    <s v="[Table1_2].[Date].&amp;[1997-02-01T00:00:00]"/>
    <s v="[Table1_2].[Date].&amp;[1994-10-01T00:00:00]"/>
    <s v="[Table1_2].[Date].&amp;[1991-04-01T00:00:00]"/>
    <s v="[Table1_2].[Date].&amp;[1989-02-01T00:00:00]"/>
    <s v="[Table1_2].[Date].&amp;[1986-12-01T00:00:00]"/>
    <s v="[Table1_2].[Date].&amp;[1984-10-01T00:00:00]"/>
    <s v="[Table1_2].[Date].&amp;[1982-07-01T00:00:00]"/>
    <s v="[Table1_2].[Date].&amp;[1980-05-01T00:00:00]"/>
    <s v="[Table1_2].[Date].&amp;[1978-03-01T00:00:00]"/>
    <s v="[Table1_2].[Date].&amp;[1976-01-01T00:00:00]"/>
    <s v="[Table1_2].[Date].&amp;[1973-11-01T00:00:00]"/>
    <s v="[Table1_2].[Date].&amp;[1971-08-01T00:00:00]"/>
    <s v="[Table1_2].[Date].&amp;[1967-08-01T00:00:00]"/>
    <s v="[Table1_2].[Date].&amp;[1964-08-01T00:00:00]"/>
    <s v="[Table1_2].[Date].&amp;[1962-08-01T00:00:00]"/>
    <s v="[Table1_2].[Date].&amp;[1959-08-01T00:00:00]"/>
    <s v="[Table1_2].[Date].&amp;[1957-08-01T00:00:00]"/>
    <s v="[Table1_2].[Date].&amp;[1955-08-01T00:00:00]"/>
    <s v="[Table1_2].[Date].&amp;[1953-08-01T00:00:00]"/>
    <s v="[Table1_2].[Date].&amp;[1951-08-01T00:00:00]"/>
    <s v="[Table1_2].[Date].&amp;[1949-08-01T00:00:00]"/>
    <s v="[Table1_2].[Date].&amp;[2003-01-01T00:00:00]"/>
    <s v="[Table1_2].[Date].&amp;[1997-01-01T00:00:00]"/>
    <s v="[Table1_2].[Date].&amp;[1992-04-01T00:00:00]"/>
    <s v="[Table1_2].[Date].&amp;[1989-01-01T00:00:00]"/>
    <s v="[Table1_2].[Date].&amp;[2022-01-01T00:00:00]"/>
    <s v="[Table1_2].[Date].&amp;[2020-05-01T00:00:00]"/>
    <s v="[Table1_2].[Date].&amp;[2019-01-01T00:00:00]"/>
    <s v="[Table1_2].[Date].&amp;[2017-05-01T00:00:00]"/>
    <s v="[Table1_2].[Date].&amp;[2016-01-01T00:00:00]"/>
    <s v="[Table1_2].[Date].&amp;[2014-05-01T00:00:00]"/>
    <s v="[Table1_2].[Date].&amp;[2013-01-01T00:00:00]"/>
    <s v="[Table1_2].[Date].&amp;[2011-05-01T00:00:00]"/>
    <s v="[Table1_2].[Date].&amp;[2010-01-01T00:00:00]"/>
    <s v="[Table1_2].[Date].&amp;[2008-05-01T00:00:00]"/>
    <s v="[Table1_2].[Date].&amp;[2007-01-01T00:00:00]"/>
    <s v="[Table1_2].[Date].&amp;[2005-10-01T00:00:00]"/>
    <s v="[Table1_2].[Date].&amp;[2004-04-01T00:00:00]"/>
    <s v="[Table1_2].[Date].&amp;[2001-11-01T00:00:00]"/>
    <s v="[Table1_2].[Date].&amp;[1999-05-01T00:00:00]"/>
    <s v="[Table1_2].[Date].&amp;[1998-03-01T00:00:00]"/>
    <s v="[Table1_2].[Date].&amp;[1995-11-01T00:00:00]"/>
    <s v="[Table1_2].[Date].&amp;[1993-05-01T00:00:00]"/>
    <s v="[Table1_2].[Date].&amp;[1990-02-01T00:00:00]"/>
    <s v="[Table1_2].[Date].&amp;[2021-12-01T00:00:00]"/>
    <s v="[Table1_2].[Date].&amp;[2020-04-01T00:00:00]"/>
    <s v="[Table1_2].[Date].&amp;[2018-12-01T00:00:00]"/>
    <s v="[Table1_2].[Date].&amp;[2017-04-01T00:00:00]"/>
    <s v="[Table1_2].[Date].&amp;[2015-12-01T00:00:00]"/>
    <s v="[Table1_2].[Date].&amp;[2014-04-01T00:00:00]"/>
    <s v="[Table1_2].[Date].&amp;[2012-12-01T00:00:00]"/>
    <s v="[Table1_2].[Date].&amp;[2011-04-01T00:00:00]"/>
    <s v="[Table1_2].[Date].&amp;[2009-12-01T00:00:00]"/>
    <s v="[Table1_2].[Date].&amp;[2008-04-01T00:00:00]"/>
    <s v="[Table1_2].[Date].&amp;[2006-12-01T00:00:00]"/>
    <s v="[Table1_2].[Date].&amp;[2005-08-01T00:00:00]"/>
    <s v="[Table1_2].[Date].&amp;[2004-03-01T00:00:00]"/>
    <s v="[Table1_2].[Date].&amp;[2002-12-01T00:00:00]"/>
    <s v="[Table1_2].[Date].&amp;[2001-10-01T00:00:00]"/>
    <s v="[Table1_2].[Date].&amp;[2000-07-01T00:00:00]"/>
    <s v="[Table1_2].[Date].&amp;[1999-04-01T00:00:00]"/>
    <s v="[Table1_2].[Date].&amp;[1998-02-01T00:00:00]"/>
    <s v="[Table1_2].[Date].&amp;[1996-12-01T00:00:00]"/>
    <s v="[Table1_2].[Date].&amp;[1995-10-01T00:00:00]"/>
    <s v="[Table1_2].[Date].&amp;[1994-07-01T00:00:00]"/>
    <s v="[Table1_2].[Date].&amp;[1993-04-01T00:00:00]"/>
    <s v="[Table1_2].[Date].&amp;[1992-03-01T00:00:00]"/>
    <s v="[Table1_2].[Date].&amp;[1991-02-01T00:00:00]"/>
    <s v="[Table1_2].[Date].&amp;[1990-01-01T00:00:00]"/>
    <s v="[Table1_2].[Date].&amp;[1988-12-01T00:00:00]"/>
    <s v="[Table1_2].[Date].&amp;[1987-11-01T00:00:00]"/>
    <s v="[Table1_2].[Date].&amp;[1986-10-01T00:00:00]"/>
    <s v="[Table1_2].[Date].&amp;[1985-08-01T00:00:00]"/>
    <s v="[Table1_2].[Date].&amp;[1984-07-01T00:00:00]"/>
    <s v="[Table1_2].[Date].&amp;[1983-06-01T00:00:00]"/>
    <s v="[Table1_2].[Date].&amp;[1982-05-01T00:00:00]"/>
    <s v="[Table1_2].[Date].&amp;[1981-04-01T00:00:00]"/>
    <s v="[Table1_2].[Date].&amp;[1980-03-01T00:00:00]"/>
    <s v="[Table1_2].[Date].&amp;[1979-02-01T00:00:00]"/>
    <s v="[Table1_2].[Date].&amp;[1978-01-01T00:00:00]"/>
    <s v="[Table1_2].[Date].&amp;[1976-12-01T00:00:00]"/>
    <s v="[Table1_2].[Date].&amp;[1975-11-01T00:00:00]"/>
    <s v="[Table1_2].[Date].&amp;[1974-10-01T00:00:00]"/>
    <s v="[Table1_2].[Date].&amp;[1973-08-01T00:00:00]"/>
    <s v="[Table1_2].[Date].&amp;[1972-07-01T00:00:00]"/>
    <s v="[Table1_2].[Date].&amp;[1971-06-01T00:00:00]"/>
    <s v="[Table1_2].[Date].&amp;[1970-06-01T00:00:00]"/>
    <s v="[Table1_2].[Date].&amp;[1969-06-01T00:00:00]"/>
    <s v="[Table1_2].[Date].&amp;[1968-06-01T00:00:00]"/>
    <s v="[Table1_2].[Date].&amp;[1967-06-01T00:00:00]"/>
    <s v="[Table1_2].[Date].&amp;[1966-06-01T00:00:00]"/>
    <s v="[Table1_2].[Date].&amp;[1965-06-01T00:00:00]"/>
    <s v="[Table1_2].[Date].&amp;[1964-06-01T00:00:00]"/>
    <s v="[Table1_2].[Date].&amp;[1963-06-01T00:00:00]"/>
    <s v="[Table1_2].[Date].&amp;[1962-06-01T00:00:00]"/>
    <s v="[Table1_2].[Date].&amp;[1961-06-01T00:00:00]"/>
    <s v="[Table1_2].[Date].&amp;[1960-06-01T00:00:00]"/>
    <s v="[Table1_2].[Date].&amp;[1959-06-01T00:00:00]"/>
    <s v="[Table1_2].[Date].&amp;[1958-06-01T00:00:00]"/>
    <s v="[Table1_2].[Date].&amp;[1957-06-01T00:00:00]"/>
    <s v="[Table1_2].[Date].&amp;[1956-06-01T00:00:00]"/>
    <s v="[Table1_2].[Date].&amp;[1955-06-01T00:00:00]"/>
    <s v="[Table1_2].[Date].&amp;[1954-06-01T00:00:00]"/>
    <s v="[Table1_2].[Date].&amp;[1953-06-01T00:00:00]"/>
    <s v="[Table1_2].[Date].&amp;[1952-06-01T00:00:00]"/>
    <s v="[Table1_2].[Date].&amp;[1951-06-01T00:00:00]"/>
    <s v="[Table1_2].[Date].&amp;[1950-06-01T00:00:00]"/>
    <s v="[Table1_2].[Date].&amp;[1949-06-01T00:00:00]"/>
    <s v="[Table1_2].[Date].&amp;[1948-06-01T00:00:00]"/>
    <s v="[Table1_2].[Date].&amp;[1948-05-01T00:00:00]"/>
    <s v="[Table1_2].[Date].&amp;[2021-10-01T00:00:00]"/>
    <s v="[Table1_2].[Date].&amp;[2017-02-01T00:00:00]"/>
    <s v="[Table1_2].[Date].&amp;[2015-10-01T00:00:00]"/>
    <s v="[Table1_2].[Date].&amp;[2011-02-01T00:00:00]"/>
    <s v="[Table1_2].[Date].&amp;[2008-02-01T00:00:00]"/>
    <s v="[Table1_2].[Date].&amp;[2005-04-01T00:00:00]"/>
    <s v="[Table1_2].[Date].&amp;[2001-07-01T00:00:00]"/>
    <s v="[Table1_2].[Date].&amp;[1999-02-01T00:00:00]"/>
    <s v="[Table1_2].[Date].&amp;[1995-07-01T00:00:00]"/>
    <s v="[Table1_2].[Date].&amp;[1992-01-01T00:00:00]"/>
    <s v="[Table1_2].[Date].&amp;[1989-11-01T00:00:00]"/>
    <s v="[Table1_2].[Date].&amp;[1987-08-01T00:00:00]"/>
    <s v="[Table1_2].[Date].&amp;[1984-05-01T00:00:00]"/>
    <s v="[Table1_2].[Date].&amp;[1981-02-01T00:00:00]"/>
    <s v="[Table1_2].[Date].&amp;[1977-11-01T00:00:00]"/>
    <s v="[Table1_2].[Date].&amp;[1974-07-01T00:00:00]"/>
    <s v="[Table1_2].[Date].&amp;[1971-04-01T00:00:00]"/>
    <s v="[Table1_2].[Date].&amp;[1969-04-01T00:00:00]"/>
    <s v="[Table1_2].[Date].&amp;[1966-04-01T00:00:00]"/>
    <s v="[Table1_2].[Date].&amp;[1962-04-01T00:00:00]"/>
    <s v="[Table1_2].[Date].&amp;[1960-04-01T00:00:00]"/>
    <s v="[Table1_2].[Date].&amp;[1959-04-01T00:00:00]"/>
    <s v="[Table1_2].[Date].&amp;[1957-04-01T00:00:00]"/>
    <s v="[Table1_2].[Date].&amp;[1956-04-01T00:00:00]"/>
    <s v="[Table1_2].[Date].&amp;[1954-04-01T00:00:00]"/>
    <s v="[Table1_2].[Date].&amp;[1952-04-01T00:00:00]"/>
    <s v="[Table1_2].[Date].&amp;[1949-04-01T00:00:00]"/>
    <s v="[Table1_2].[Date].&amp;[2021-11-01T00:00:00]"/>
    <s v="[Table1_2].[Date].&amp;[2020-03-01T00:00:00]"/>
    <s v="[Table1_2].[Date].&amp;[2018-11-01T00:00:00]"/>
    <s v="[Table1_2].[Date].&amp;[2017-03-01T00:00:00]"/>
    <s v="[Table1_2].[Date].&amp;[2015-11-01T00:00:00]"/>
    <s v="[Table1_2].[Date].&amp;[2014-03-01T00:00:00]"/>
    <s v="[Table1_2].[Date].&amp;[2012-11-01T00:00:00]"/>
    <s v="[Table1_2].[Date].&amp;[2011-03-01T00:00:00]"/>
    <s v="[Table1_2].[Date].&amp;[2009-11-01T00:00:00]"/>
    <s v="[Table1_2].[Date].&amp;[2008-03-01T00:00:00]"/>
    <s v="[Table1_2].[Date].&amp;[2006-11-01T00:00:00]"/>
    <s v="[Table1_2].[Date].&amp;[2005-05-01T00:00:00]"/>
    <s v="[Table1_2].[Date].&amp;[2004-02-01T00:00:00]"/>
    <s v="[Table1_2].[Date].&amp;[2002-11-01T00:00:00]"/>
    <s v="[Table1_2].[Date].&amp;[2001-08-01T00:00:00]"/>
    <s v="[Table1_2].[Date].&amp;[2000-05-01T00:00:00]"/>
    <s v="[Table1_2].[Date].&amp;[1999-03-01T00:00:00]"/>
    <s v="[Table1_2].[Date].&amp;[1998-01-01T00:00:00]"/>
    <s v="[Table1_2].[Date].&amp;[1996-11-01T00:00:00]"/>
    <s v="[Table1_2].[Date].&amp;[1995-08-01T00:00:00]"/>
    <s v="[Table1_2].[Date].&amp;[1994-05-01T00:00:00]"/>
    <s v="[Table1_2].[Date].&amp;[1993-03-01T00:00:00]"/>
    <s v="[Table1_2].[Date].&amp;[1992-02-01T00:00:00]"/>
    <s v="[Table1_2].[Date].&amp;[1991-01-01T00:00:00]"/>
    <s v="[Table1_2].[Date].&amp;[1989-12-01T00:00:00]"/>
    <s v="[Table1_2].[Date].&amp;[1988-11-01T00:00:00]"/>
    <s v="[Table1_2].[Date].&amp;[1987-10-01T00:00:00]"/>
    <s v="[Table1_2].[Date].&amp;[1986-08-01T00:00:00]"/>
    <s v="[Table1_2].[Date].&amp;[1985-07-01T00:00:00]"/>
    <s v="[Table1_2].[Date].&amp;[1984-06-01T00:00:00]"/>
    <s v="[Table1_2].[Date].&amp;[1983-05-01T00:00:00]"/>
    <s v="[Table1_2].[Date].&amp;[1982-04-01T00:00:00]"/>
    <s v="[Table1_2].[Date].&amp;[1981-03-01T00:00:00]"/>
    <s v="[Table1_2].[Date].&amp;[1980-02-01T00:00:00]"/>
    <s v="[Table1_2].[Date].&amp;[1979-01-01T00:00:00]"/>
    <s v="[Table1_2].[Date].&amp;[1977-12-01T00:00:00]"/>
    <s v="[Table1_2].[Date].&amp;[1976-11-01T00:00:00]"/>
    <s v="[Table1_2].[Date].&amp;[1975-10-01T00:00:00]"/>
    <s v="[Table1_2].[Date].&amp;[1974-08-01T00:00:00]"/>
    <s v="[Table1_2].[Date].&amp;[1973-07-01T00:00:00]"/>
    <s v="[Table1_2].[Date].&amp;[1972-06-01T00:00:00]"/>
    <s v="[Table1_2].[Date].&amp;[1971-05-01T00:00:00]"/>
    <s v="[Table1_2].[Date].&amp;[1970-05-01T00:00:00]"/>
    <s v="[Table1_2].[Date].&amp;[1969-05-01T00:00:00]"/>
    <s v="[Table1_2].[Date].&amp;[1968-05-01T00:00:00]"/>
    <s v="[Table1_2].[Date].&amp;[1967-05-01T00:00:00]"/>
    <s v="[Table1_2].[Date].&amp;[1966-05-01T00:00:00]"/>
    <s v="[Table1_2].[Date].&amp;[1965-05-01T00:00:00]"/>
    <s v="[Table1_2].[Date].&amp;[1964-05-01T00:00:00]"/>
    <s v="[Table1_2].[Date].&amp;[1963-05-01T00:00:00]"/>
    <s v="[Table1_2].[Date].&amp;[1962-05-01T00:00:00]"/>
    <s v="[Table1_2].[Date].&amp;[1961-05-01T00:00:00]"/>
    <s v="[Table1_2].[Date].&amp;[1960-05-01T00:00:00]"/>
    <s v="[Table1_2].[Date].&amp;[1959-05-01T00:00:00]"/>
    <s v="[Table1_2].[Date].&amp;[1958-05-01T00:00:00]"/>
    <s v="[Table1_2].[Date].&amp;[1957-05-01T00:00:00]"/>
    <s v="[Table1_2].[Date].&amp;[1956-05-01T00:00:00]"/>
    <s v="[Table1_2].[Date].&amp;[1955-05-01T00:00:00]"/>
    <s v="[Table1_2].[Date].&amp;[1954-05-01T00:00:00]"/>
    <s v="[Table1_2].[Date].&amp;[1953-05-01T00:00:00]"/>
    <s v="[Table1_2].[Date].&amp;[1952-05-01T00:00:00]"/>
    <s v="[Table1_2].[Date].&amp;[1951-05-01T00:00:00]"/>
    <s v="[Table1_2].[Date].&amp;[1950-05-01T00:00:00]"/>
    <s v="[Table1_2].[Date].&amp;[1949-05-01T00:00:00]"/>
    <s v="[Table1_2].[Date].&amp;[2018-10-01T00:00:00]"/>
    <s v="[Table1_2].[Date].&amp;[2014-02-01T00:00:00]"/>
    <s v="[Table1_2].[Date].&amp;[2009-10-01T00:00:00]"/>
    <s v="[Table1_2].[Date].&amp;[2004-01-01T00:00:00]"/>
    <s v="[Table1_2].[Date].&amp;[2000-04-01T00:00:00]"/>
    <s v="[Table1_2].[Date].&amp;[1996-10-01T00:00:00]"/>
    <s v="[Table1_2].[Date].&amp;[1993-02-01T00:00:00]"/>
    <s v="[Table1_2].[Date].&amp;[1988-10-01T00:00:00]"/>
    <s v="[Table1_2].[Date].&amp;[1985-06-01T00:00:00]"/>
    <s v="[Table1_2].[Date].&amp;[1982-03-01T00:00:00]"/>
    <s v="[Table1_2].[Date].&amp;[1978-12-01T00:00:00]"/>
    <s v="[Table1_2].[Date].&amp;[1975-08-01T00:00:00]"/>
    <s v="[Table1_2].[Date].&amp;[1973-06-01T00:00:00]"/>
    <s v="[Table1_2].[Date].&amp;[1970-04-01T00:00:00]"/>
    <s v="[Table1_2].[Date].&amp;[1967-04-01T00:00:00]"/>
    <s v="[Table1_2].[Date].&amp;[1965-04-01T00:00:00]"/>
    <s v="[Table1_2].[Date].&amp;[1963-04-01T00:00:00]"/>
    <s v="[Table1_2].[Date].&amp;[2020-02-01T00:00:00]"/>
    <s v="[Table1_2].[Date].&amp;[2012-10-01T00:00:00]"/>
    <s v="[Table1_2].[Date].&amp;[2006-10-01T00:00:00]"/>
    <s v="[Table1_2].[Date].&amp;[2002-10-01T00:00:00]"/>
    <s v="[Table1_2].[Date].&amp;[1997-12-01T00:00:00]"/>
    <s v="[Table1_2].[Date].&amp;[1994-04-01T00:00:00]"/>
    <s v="[Table1_2].[Date].&amp;[1990-12-01T00:00:00]"/>
    <s v="[Table1_2].[Date].&amp;[1986-07-01T00:00:00]"/>
    <s v="[Table1_2].[Date].&amp;[1983-04-01T00:00:00]"/>
    <s v="[Table1_2].[Date].&amp;[1980-01-01T00:00:00]"/>
    <s v="[Table1_2].[Date].&amp;[1976-10-01T00:00:00]"/>
    <s v="[Table1_2].[Date].&amp;[1972-05-01T00:00:00]"/>
    <s v="[Table1_2].[Date].&amp;[1968-04-01T00:00:00]"/>
    <s v="[Table1_2].[Date].&amp;[1964-04-01T00:00:00]"/>
    <s v="[Table1_2].[Date].&amp;[1961-04-01T00:00:00]"/>
    <s v="[Table1_2].[Date].&amp;[1958-04-01T00:00:00]"/>
    <s v="[Table1_2].[Date].&amp;[1955-04-01T00:00:00]"/>
    <s v="[Table1_2].[Date].&amp;[1953-04-01T00:00:00]"/>
    <s v="[Table1_2].[Date].&amp;[1951-04-01T00:00:00]"/>
    <s v="[Table1_2].[Date].&amp;[1950-04-01T00:00:00]"/>
    <s v="[Table1_2].[Date].&amp;[1948-04-01T00:00:00]"/>
    <s v="[Table1_2].[Date].&amp;[2021-05-01T00:00:00]"/>
    <s v="[Table1_2].[Date].&amp;[2020-01-01T00:00:00]"/>
    <s v="[Table1_2].[Date].&amp;[2018-05-01T00:00:00]"/>
    <s v="[Table1_2].[Date].&amp;[2017-01-01T00:00:00]"/>
    <s v="[Table1_2].[Date].&amp;[2015-05-01T00:00:00]"/>
    <s v="[Table1_2].[Date].&amp;[2014-01-01T00:00:00]"/>
    <s v="[Table1_2].[Date].&amp;[2012-05-01T00:00:00]"/>
    <s v="[Table1_2].[Date].&amp;[2011-01-01T00:00:00]"/>
    <s v="[Table1_2].[Date].&amp;[2009-05-01T00:00:00]"/>
    <s v="[Table1_2].[Date].&amp;[2008-01-01T00:00:00]"/>
    <s v="[Table1_2].[Date].&amp;[2006-08-01T00:00:00]"/>
    <s v="[Table1_2].[Date].&amp;[2005-03-01T00:00:00]"/>
    <s v="[Table1_2].[Date].&amp;[2003-12-01T00:00:00]"/>
    <s v="[Table1_2].[Date].&amp;[2002-08-01T00:00:00]"/>
    <s v="[Table1_2].[Date].&amp;[2001-05-01T00:00:00]"/>
    <s v="[Table1_2].[Date].&amp;[2000-03-01T00:00:00]"/>
    <s v="[Table1_2].[Date].&amp;[1999-01-01T00:00:00]"/>
    <s v="[Table1_2].[Date].&amp;[1997-11-01T00:00:00]"/>
    <s v="[Table1_2].[Date].&amp;[1996-08-01T00:00:00]"/>
    <s v="[Table1_2].[Date].&amp;[1995-05-01T00:00:00]"/>
    <s v="[Table1_2].[Date].&amp;[1994-03-01T00:00:00]"/>
    <s v="[Table1_2].[Date].&amp;[1993-01-01T00:00:00]"/>
    <s v="[Table1_2].[Date].&amp;[1991-12-01T00:00:00]"/>
    <s v="[Table1_2].[Date].&amp;[1990-11-01T00:00:00]"/>
    <s v="[Table1_2].[Date].&amp;[1989-10-01T00:00:00]"/>
    <s v="[Table1_2].[Date].&amp;[1988-08-01T00:00:00]"/>
    <s v="[Table1_2].[Date].&amp;[1987-07-01T00:00:00]"/>
    <s v="[Table1_2].[Date].&amp;[1986-06-01T00:00:00]"/>
    <s v="[Table1_2].[Date].&amp;[1985-05-01T00:00:00]"/>
    <s v="[Table1_2].[Date].&amp;[1984-04-01T00:00:00]"/>
    <s v="[Table1_2].[Date].&amp;[1983-03-01T00:00:00]"/>
    <s v="[Table1_2].[Date].&amp;[1982-02-01T00:00:00]"/>
    <s v="[Table1_2].[Date].&amp;[1981-01-01T00:00:00]"/>
    <s v="[Table1_2].[Date].&amp;[1979-12-01T00:00:00]"/>
    <s v="[Table1_2].[Date].&amp;[1978-11-01T00:00:00]"/>
    <s v="[Table1_2].[Date].&amp;[1977-10-01T00:00:00]"/>
    <s v="[Table1_2].[Date].&amp;[1976-08-01T00:00:00]"/>
    <s v="[Table1_2].[Date].&amp;[1975-07-01T00:00:00]"/>
    <s v="[Table1_2].[Date].&amp;[1974-06-01T00:00:00]"/>
    <s v="[Table1_2].[Date].&amp;[1973-05-01T00:00:00]"/>
    <s v="[Table1_2].[Date].&amp;[1972-04-01T00:00:00]"/>
    <s v="[Table1_2].[Date].&amp;[1971-03-01T00:00:00]"/>
    <s v="[Table1_2].[Date].&amp;[1970-03-01T00:00:00]"/>
    <s v="[Table1_2].[Date].&amp;[1969-03-01T00:00:00]"/>
    <s v="[Table1_2].[Date].&amp;[1968-03-01T00:00:00]"/>
    <s v="[Table1_2].[Date].&amp;[1967-03-01T00:00:00]"/>
    <s v="[Table1_2].[Date].&amp;[1966-03-01T00:00:00]"/>
    <s v="[Table1_2].[Date].&amp;[1965-03-01T00:00:00]"/>
    <s v="[Table1_2].[Date].&amp;[1964-03-01T00:00:00]"/>
    <s v="[Table1_2].[Date].&amp;[1963-03-01T00:00:00]"/>
    <s v="[Table1_2].[Date].&amp;[1962-03-01T00:00:00]"/>
    <s v="[Table1_2].[Date].&amp;[1961-03-01T00:00:00]"/>
    <s v="[Table1_2].[Date].&amp;[1960-03-01T00:00:00]"/>
    <s v="[Table1_2].[Date].&amp;[1959-03-01T00:00:00]"/>
    <s v="[Table1_2].[Date].&amp;[1958-03-01T00:00:00]"/>
    <s v="[Table1_2].[Date].&amp;[1957-03-01T00:00:00]"/>
    <s v="[Table1_2].[Date].&amp;[1956-03-01T00:00:00]"/>
    <s v="[Table1_2].[Date].&amp;[1955-03-01T00:00:00]"/>
    <s v="[Table1_2].[Date].&amp;[1954-03-01T00:00:00]"/>
    <s v="[Table1_2].[Date].&amp;[1953-03-01T00:00:00]"/>
    <s v="[Table1_2].[Date].&amp;[1952-03-01T00:00:00]"/>
    <s v="[Table1_2].[Date].&amp;[1951-03-01T00:00:00]"/>
    <s v="[Table1_2].[Date].&amp;[1950-03-01T00:00:00]"/>
    <s v="[Table1_2].[Date].&amp;[1949-03-01T00:00:00]"/>
    <s v="[Table1_2].[Date].&amp;[1948-03-01T00:00:00]"/>
    <s v="[Table1_2].[Date].&amp;[2002-05-01T00:00:00]"/>
    <s v="[Table1_2].[Date].&amp;[1996-05-01T00:00:00]"/>
    <s v="[Table1_2].[Date].&amp;[1991-10-01T00:00:00]"/>
    <s v="[Table1_2].[Date].&amp;[1988-06-01T00:00:00]"/>
    <s v="[Table1_2].[Date].&amp;[1985-03-01T00:00:00]"/>
    <s v="[Table1_2].[Date].&amp;[1981-12-01T00:00:00]"/>
    <s v="[Table1_2].[Date].&amp;[1978-08-01T00:00:00]"/>
    <s v="[Table1_2].[Date].&amp;[1975-05-01T00:00:00]"/>
    <s v="[Table1_2].[Date].&amp;[1972-02-01T00:00:00]"/>
    <s v="[Table1_2].[Date].&amp;[1969-01-01T00:00:00]"/>
    <s v="[Table1_2].[Date].&amp;[1966-01-01T00:00:00]"/>
    <s v="[Table1_2].[Date].&amp;[1964-01-01T00:00:00]"/>
    <s v="[Table1_2].[Date].&amp;[1961-01-01T00:00:00]"/>
    <s v="[Table1_2].[Date].&amp;[1957-01-01T00:00:00]"/>
    <s v="[Table1_2].[Date].&amp;[1954-01-01T00:00:00]"/>
    <s v="[Table1_2].[Date].&amp;[1951-01-01T00:00:00]"/>
    <s v="[Table1_2].[Date].&amp;[1949-01-01T00:00:00]"/>
    <s v="[Table1_2].[Date].&amp;[2021-04-01T00:00:00]"/>
    <s v="[Table1_2].[Date].&amp;[2019-12-01T00:00:00]"/>
    <s v="[Table1_2].[Date].&amp;[2018-04-01T00:00:00]"/>
    <s v="[Table1_2].[Date].&amp;[2016-12-01T00:00:00]"/>
    <s v="[Table1_2].[Date].&amp;[2015-04-01T00:00:00]"/>
    <s v="[Table1_2].[Date].&amp;[2013-12-01T00:00:00]"/>
    <s v="[Table1_2].[Date].&amp;[2012-04-01T00:00:00]"/>
    <s v="[Table1_2].[Date].&amp;[2010-12-01T00:00:00]"/>
    <s v="[Table1_2].[Date].&amp;[2009-04-01T00:00:00]"/>
    <s v="[Table1_2].[Date].&amp;[2007-12-01T00:00:00]"/>
    <s v="[Table1_2].[Date].&amp;[2006-05-01T00:00:00]"/>
    <s v="[Table1_2].[Date].&amp;[2005-02-01T00:00:00]"/>
    <s v="[Table1_2].[Date].&amp;[2003-11-01T00:00:00]"/>
    <s v="[Table1_2].[Date].&amp;[2002-07-01T00:00:00]"/>
    <s v="[Table1_2].[Date].&amp;[2001-04-01T00:00:00]"/>
    <s v="[Table1_2].[Date].&amp;[2000-02-01T00:00:00]"/>
    <s v="[Table1_2].[Date].&amp;[1998-12-01T00:00:00]"/>
    <s v="[Table1_2].[Date].&amp;[1997-10-01T00:00:00]"/>
    <s v="[Table1_2].[Date].&amp;[1996-07-01T00:00:00]"/>
    <s v="[Table1_2].[Date].&amp;[1995-04-01T00:00:00]"/>
    <s v="[Table1_2].[Date].&amp;[1994-02-01T00:00:00]"/>
    <s v="[Table1_2].[Date].&amp;[1992-12-01T00:00:00]"/>
    <s v="[Table1_2].[Date].&amp;[1991-11-01T00:00:00]"/>
    <s v="[Table1_2].[Date].&amp;[1990-10-01T00:00:00]"/>
    <s v="[Table1_2].[Date].&amp;[1989-08-01T00:00:00]"/>
    <s v="[Table1_2].[Date].&amp;[1988-07-01T00:00:00]"/>
    <s v="[Table1_2].[Date].&amp;[1987-06-01T00:00:00]"/>
    <s v="[Table1_2].[Date].&amp;[1986-05-01T00:00:00]"/>
    <s v="[Table1_2].[Date].&amp;[1985-04-01T00:00:00]"/>
    <s v="[Table1_2].[Date].&amp;[1984-03-01T00:00:00]"/>
    <s v="[Table1_2].[Date].&amp;[1983-02-01T00:00:00]"/>
    <s v="[Table1_2].[Date].&amp;[1982-01-01T00:00:00]"/>
    <s v="[Table1_2].[Date].&amp;[1980-12-01T00:00:00]"/>
    <s v="[Table1_2].[Date].&amp;[1979-11-01T00:00:00]"/>
    <s v="[Table1_2].[Date].&amp;[1978-10-01T00:00:00]"/>
    <s v="[Table1_2].[Date].&amp;[1977-08-01T00:00:00]"/>
    <s v="[Table1_2].[Date].&amp;[1976-07-01T00:00:00]"/>
    <s v="[Table1_2].[Date].&amp;[1975-06-01T00:00:00]"/>
    <s v="[Table1_2].[Date].&amp;[1974-05-01T00:00:00]"/>
    <s v="[Table1_2].[Date].&amp;[1973-04-01T00:00:00]"/>
    <s v="[Table1_2].[Date].&amp;[1972-03-01T00:00:00]"/>
    <s v="[Table1_2].[Date].&amp;[1971-02-01T00:00:00]"/>
    <s v="[Table1_2].[Date].&amp;[1970-02-01T00:00:00]"/>
    <s v="[Table1_2].[Date].&amp;[1969-02-01T00:00:00]"/>
    <s v="[Table1_2].[Date].&amp;[1968-02-01T00:00:00]"/>
    <s v="[Table1_2].[Date].&amp;[1967-02-01T00:00:00]"/>
    <s v="[Table1_2].[Date].&amp;[1966-02-01T00:00:00]"/>
    <s v="[Table1_2].[Date].&amp;[1965-02-01T00:00:00]"/>
    <s v="[Table1_2].[Date].&amp;[1964-02-01T00:00:00]"/>
    <s v="[Table1_2].[Date].&amp;[1963-02-01T00:00:00]"/>
    <s v="[Table1_2].[Date].&amp;[1962-02-01T00:00:00]"/>
    <s v="[Table1_2].[Date].&amp;[1961-02-01T00:00:00]"/>
    <s v="[Table1_2].[Date].&amp;[1960-02-01T00:00:00]"/>
    <s v="[Table1_2].[Date].&amp;[1959-02-01T00:00:00]"/>
    <s v="[Table1_2].[Date].&amp;[1958-02-01T00:00:00]"/>
    <s v="[Table1_2].[Date].&amp;[1957-02-01T00:00:00]"/>
    <s v="[Table1_2].[Date].&amp;[1956-02-01T00:00:00]"/>
    <s v="[Table1_2].[Date].&amp;[1955-02-01T00:00:00]"/>
    <s v="[Table1_2].[Date].&amp;[1954-02-01T00:00:00]"/>
    <s v="[Table1_2].[Date].&amp;[1953-02-01T00:00:00]"/>
    <s v="[Table1_2].[Date].&amp;[1952-02-01T00:00:00]"/>
    <s v="[Table1_2].[Date].&amp;[1951-02-01T00:00:00]"/>
    <s v="[Table1_2].[Date].&amp;[1950-02-01T00:00:00]"/>
    <s v="[Table1_2].[Date].&amp;[1949-02-01T00:00:00]"/>
    <s v="[Table1_2].[Date].&amp;[1948-02-01T00:00:00]"/>
    <s v="[Table1_2].[Date].&amp;[2005-01-01T00:00:00]"/>
    <s v="[Table1_2].[Date].&amp;[1998-11-01T00:00:00]"/>
    <s v="[Table1_2].[Date].&amp;[1995-03-01T00:00:00]"/>
    <s v="[Table1_2].[Date].&amp;[1992-11-01T00:00:00]"/>
    <s v="[Table1_2].[Date].&amp;[1989-07-01T00:00:00]"/>
    <s v="[Table1_2].[Date].&amp;[1987-05-01T00:00:00]"/>
    <s v="[Table1_2].[Date].&amp;[1984-02-01T00:00:00]"/>
    <s v="[Table1_2].[Date].&amp;[1980-11-01T00:00:00]"/>
    <s v="[Table1_2].[Date].&amp;[1977-07-01T00:00:00]"/>
    <s v="[Table1_2].[Date].&amp;[1974-04-01T00:00:00]"/>
    <s v="[Table1_2].[Date].&amp;[1971-01-01T00:00:00]"/>
    <s v="[Table1_2].[Date].&amp;[1967-01-01T00:00:00]"/>
    <s v="[Table1_2].[Date].&amp;[1963-01-01T00:00:00]"/>
    <s v="[Table1_2].[Date].&amp;[1960-01-01T00:00:00]"/>
    <s v="[Table1_2].[Date].&amp;[1958-01-01T00:00:00]"/>
    <s v="[Table1_2].[Date].&amp;[1955-01-01T00:00:00]"/>
    <s v="[Table1_2].[Date].&amp;[1952-01-01T00:00:00]"/>
    <s v="[Table1_2].[Date].&amp;[1948-01-01T00:00:00]"/>
    <s v="[Measures].[Sum of tmax]"/>
    <s v="[Table1_2].[Date].&amp;[2021-03-01T00:00:00]"/>
    <s v="[Table1_2].[Date].&amp;[2019-11-01T00:00:00]"/>
    <s v="[Table1_2].[Date].&amp;[2018-03-01T00:00:00]"/>
    <s v="[Table1_2].[Date].&amp;[2016-11-01T00:00:00]"/>
    <s v="[Table1_2].[Date].&amp;[2015-03-01T00:00:00]"/>
    <s v="[Table1_2].[Date].&amp;[2013-11-01T00:00:00]"/>
    <s v="[Table1_2].[Date].&amp;[2012-03-01T00:00:00]"/>
    <s v="[Table1_2].[Date].&amp;[2010-11-01T00:00:00]"/>
    <s v="[Table1_2].[Date].&amp;[2009-03-01T00:00:00]"/>
    <s v="[Table1_2].[Date].&amp;[2007-11-01T00:00:00]"/>
    <s v="[Table1_2].[Date].&amp;[2006-04-01T00:00:00]"/>
    <s v="[Table1_2].[Date].&amp;[2003-10-01T00:00:00]"/>
    <s v="[Table1_2].[Date].&amp;[2001-03-01T00:00:00]"/>
    <s v="[Table1_2].[Date].&amp;[2000-01-01T00:00:00]"/>
    <s v="[Table1_2].[Date].&amp;[1997-08-01T00:00:00]"/>
    <s v="[Table1_2].[Date].&amp;[1994-01-01T00:00:00]"/>
    <s v="[Table1_2].[Date].&amp;[1990-08-01T00:00:00]"/>
    <s v="[Table1_2].[Date].&amp;[1986-04-01T00:00:00]"/>
    <s v="[Table1_2].[Date].&amp;[1983-01-01T00:00:00]"/>
    <s v="[Table1_2].[Date].&amp;[1979-10-01T00:00:00]"/>
    <s v="[Table1_2].[Date].&amp;[1976-06-01T00:00:00]"/>
    <s v="[Table1_2].[Date].&amp;[1973-03-01T00:00:00]"/>
    <s v="[Table1_2].[Date].&amp;[1970-01-01T00:00:00]"/>
    <s v="[Table1_2].[Date].&amp;[1968-01-01T00:00:00]"/>
    <s v="[Table1_2].[Date].&amp;[1965-01-01T00:00:00]"/>
    <s v="[Table1_2].[Date].&amp;[1962-01-01T00:00:00]"/>
    <s v="[Table1_2].[Date].&amp;[1959-01-01T00:00:00]"/>
    <s v="[Table1_2].[Date].&amp;[1956-01-01T00:00:00]"/>
    <s v="[Table1_2].[Date].&amp;[1953-01-01T00:00:00]"/>
    <s v="[Table1_2].[Date].&amp;[1950-01-01T00:00:00]"/>
    <s v="[Table1_2].[Date].&amp;[2021-02-01T00:00:00]"/>
    <s v="[Table1_2].[Date].&amp;[2019-10-01T00:00:00]"/>
    <s v="[Table1_2].[Date].&amp;[2018-02-01T00:00:00]"/>
    <s v="[Table1_2].[Date].&amp;[2016-10-01T00:00:00]"/>
    <s v="[Table1_2].[Date].&amp;[2015-02-01T00:00:00]"/>
    <s v="[Table1_2].[Date].&amp;[2013-10-01T00:00:00]"/>
    <s v="[Table1_2].[Date].&amp;[2012-02-01T00:00:00]"/>
    <s v="[Table1_2].[Date].&amp;[2010-10-01T00:00:00]"/>
    <s v="[Table1_2].[Date].&amp;[2009-02-01T00:00:00]"/>
    <s v="[Table1_2].[Date].&amp;[2007-10-01T00:00:00]"/>
    <s v="[Table1_2].[Date].&amp;[2006-03-01T00:00:00]"/>
    <s v="[Table1_2].[Date].&amp;[2004-12-01T00:00:00]"/>
    <s v="[Table1_2].[Date].&amp;[2003-08-01T00:00:00]"/>
    <s v="[Table1_2].[Date].&amp;[2002-04-01T00:00:00]"/>
    <s v="[Table1_2].[Date].&amp;[2001-02-01T00:00:00]"/>
    <s v="[Table1_2].[Date].&amp;[1999-12-01T00:00:00]"/>
    <s v="[Table1_2].[Date].&amp;[1998-10-01T00:00:00]"/>
    <s v="[Table1_2].[Date].&amp;[1997-07-01T00:00:00]"/>
    <s v="[Table1_2].[Date].&amp;[1996-04-01T00:00:00]"/>
    <s v="[Table1_2].[Date].&amp;[1995-02-01T00:00:00]"/>
    <s v="[Table1_2].[Date].&amp;[1993-12-01T00:00:00]"/>
    <s v="[Table1_2].[Date].&amp;[1992-10-01T00:00:00]"/>
    <s v="[Table1_2].[Date].&amp;[1991-08-01T00:00:00]"/>
    <s v="[Table1_2].[Date].&amp;[1990-07-01T00:00:00]"/>
    <s v="[Table1_2].[Date].&amp;[1989-06-01T00:00:00]"/>
    <s v="[Table1_2].[Date].&amp;[1988-05-01T00:00:00]"/>
    <s v="[Table1_2].[Date].&amp;[1987-04-01T00:00:00]"/>
    <s v="[Table1_2].[Date].&amp;[1986-03-01T00:00:00]"/>
    <s v="[Table1_2].[Date].&amp;[1985-02-01T00:00:00]"/>
    <s v="[Table1_2].[Date].&amp;[1984-01-01T00:00:00]"/>
    <s v="[Table1_2].[Date].&amp;[1982-12-01T00:00:00]"/>
    <s v="[Table1_2].[Date].&amp;[1981-11-01T00:00:00]"/>
    <s v="[Table1_2].[Date].&amp;[1980-10-01T00:00:00]"/>
    <s v="[Table1_2].[Date].&amp;[1979-08-01T00:00:00]"/>
    <s v="[Table1_2].[Date].&amp;[1978-07-01T00:00:00]"/>
    <s v="[Table1_2].[Date].&amp;[1977-06-01T00:00:00]"/>
    <s v="[Table1_2].[Date].&amp;[1976-05-01T00:00:00]"/>
    <s v="[Table1_2].[Date].&amp;[1975-04-01T00:00:00]"/>
    <s v="[Table1_2].[Date].&amp;[1974-03-01T00:00:00]"/>
    <s v="[Table1_2].[Date].&amp;[1973-02-01T00:00:00]"/>
    <s v="[Table1_2].[Date].&amp;[1972-01-01T00:00:00]"/>
    <s v="[Table1_2].[Date].&amp;[1970-12-01T00:00:00]"/>
    <s v="[Table1_2].[Date].&amp;[1969-12-01T00:00:00]"/>
    <s v="[Table1_2].[Date].&amp;[1968-12-01T00:00:00]"/>
    <s v="[Table1_2].[Date].&amp;[1967-12-01T00:00:00]"/>
    <s v="[Table1_2].[Date].&amp;[1966-12-01T00:00:00]"/>
    <s v="[Table1_2].[Date].&amp;[1965-12-01T00:00:00]"/>
    <s v="[Table1_2].[Date].&amp;[1964-12-01T00:00:00]"/>
    <s v="[Table1_2].[Date].&amp;[1963-12-01T00:00:00]"/>
    <s v="[Table1_2].[Date].&amp;[1962-12-01T00:00:00]"/>
    <s v="[Table1_2].[Date].&amp;[1961-12-01T00:00:00]"/>
    <s v="[Table1_2].[Date].&amp;[1960-12-01T00:00:00]"/>
    <s v="[Table1_2].[Date].&amp;[1959-12-01T00:00:00]"/>
    <s v="[Table1_2].[Date].&amp;[1958-12-01T00:00:00]"/>
    <s v="[Table1_2].[Date].&amp;[1957-12-01T00:00:00]"/>
    <s v="[Table1_2].[Date].&amp;[1956-12-01T00:00:00]"/>
    <s v="[Table1_2].[Date].&amp;[1955-12-01T00:00:00]"/>
    <s v="[Table1_2].[Date].&amp;[1954-12-01T00:00:00]"/>
    <s v="[Table1_2].[Date].&amp;[1953-12-01T00:00:00]"/>
    <s v="[Table1_2].[Date].&amp;[1952-12-01T00:00:00]"/>
    <s v="[Table1_2].[Date].&amp;[1951-12-01T00:00:00]"/>
    <s v="[Table1_2].[Date].&amp;[1950-12-01T00:00:00]"/>
    <s v="[Table1_2].[Date].&amp;[1949-12-01T00:00:00]"/>
    <s v="[Table1_2].[Date].&amp;[1948-12-01T00:00:00]"/>
    <s v="[Table1_2].[Date].&amp;[2022-04-01T00:00:00]"/>
    <s v="[Table1_2].[Date].&amp;[2020-11-01T00:00:00]"/>
    <s v="[Table1_2].[Date].&amp;[2019-03-01T00:00:00]"/>
    <s v="[Table1_2].[Date].&amp;[2017-11-01T00:00:00]"/>
    <s v="[Table1_2].[Date].&amp;[2016-03-01T00:00:00]"/>
    <s v="[Table1_2].[Date].&amp;[2014-11-01T00:00:00]"/>
    <s v="[Table1_2].[Date].&amp;[2013-03-01T00:00:00]"/>
    <s v="[Table1_2].[Date].&amp;[2011-11-01T00:00:00]"/>
    <s v="[Table1_2].[Date].&amp;[2010-03-01T00:00:00]"/>
    <s v="[Table1_2].[Date].&amp;[2008-11-01T00:00:00]"/>
    <s v="[Table1_2].[Date].&amp;[2007-03-01T00:00:00]"/>
    <s v="[Table1_2].[Date].&amp;[2005-12-01T00:00:00]"/>
    <s v="[Table1_2].[Date].&amp;[2004-08-01T00:00:00]"/>
    <s v="[Table1_2].[Date].&amp;[2003-03-01T00:00:00]"/>
    <s v="[Table1_2].[Date].&amp;[2002-01-01T00:00:00]"/>
    <s v="[Table1_2].[Date].&amp;[2000-11-01T00:00:00]"/>
    <s v="[Table1_2].[Date].&amp;[1999-08-01T00:00:00]"/>
    <s v="[Table1_2].[Date].&amp;[1998-05-01T00:00:00]"/>
    <s v="[Table1_2].[Date].&amp;[1997-03-01T00:00:00]"/>
    <s v="[Table1_2].[Date].&amp;[1996-01-01T00:00:00]"/>
    <s v="[Table1_2].[Date].&amp;[1994-11-01T00:00:00]"/>
    <s v="[Table1_2].[Date].&amp;[1993-08-01T00:00:00]"/>
    <s v="[Table1_2].[Date].&amp;[1992-06-01T00:00:00]"/>
    <s v="[Table1_2].[Date].&amp;[1991-05-01T00:00:00]"/>
    <s v="[Table1_2].[Date].&amp;[1990-04-01T00:00:00]"/>
    <s v="[Table1_2].[Date].&amp;[1989-03-01T00:00:00]"/>
    <s v="[Table1_2].[Date].&amp;[1988-02-01T00:00:00]"/>
    <s v="[Table1_2].[Date].&amp;[1987-01-01T00:00:00]"/>
    <s v="[Table1_2].[Date].&amp;[1985-12-01T00:00:00]"/>
    <s v="[Table1_2].[Date].&amp;[1984-11-01T00:00:00]"/>
    <s v="[Table1_2].[Date].&amp;[1983-10-01T00:00:00]"/>
    <s v="[Table1_2].[Date].&amp;[1982-08-01T00:00:00]"/>
    <s v="[Table1_2].[Date].&amp;[1981-07-01T00:00:00]"/>
    <s v="[Table1_2].[Date].&amp;[1980-06-01T00:00:00]"/>
    <s v="[Table1_2].[Date].&amp;[1979-05-01T00:00:00]"/>
    <s v="[Table1_2].[Date].&amp;[1978-04-01T00:00:00]"/>
    <s v="[Table1_2].[Date].&amp;[1977-03-01T00:00:00]"/>
    <s v="[Table1_2].[Date].&amp;[1976-02-01T00:00:00]"/>
    <s v="[Table1_2].[Date].&amp;[1975-01-01T00:00:00]"/>
    <s v="[Table1_2].[Date].&amp;[1973-12-01T00:00:00]"/>
    <s v="[Table1_2].[Date].&amp;[1972-11-01T00:00:00]"/>
    <s v="[Table1_2].[Date].&amp;[1971-10-01T00:00:00]"/>
    <s v="[Table1_2].[Date].&amp;[1970-09-01T00:00:00]"/>
    <s v="[Table1_2].[Date].&amp;[1969-09-01T00:00:00]"/>
    <s v="[Table1_2].[Date].&amp;[1968-09-01T00:00:00]"/>
    <s v="[Table1_2].[Date].&amp;[1967-09-01T00:00:00]"/>
    <s v="[Table1_2].[Date].&amp;[1966-09-01T00:00:00]"/>
    <s v="[Table1_2].[Date].&amp;[1965-09-01T00:00:00]"/>
    <s v="[Table1_2].[Date].&amp;[1964-09-01T00:00:00]"/>
    <s v="[Table1_2].[Date].&amp;[1963-09-01T00:00:00]"/>
    <s v="[Table1_2].[Date].&amp;[1962-09-01T00:00:00]"/>
    <s v="[Table1_2].[Date].&amp;[1961-09-01T00:00:00]"/>
    <s v="[Table1_2].[Date].&amp;[1960-09-01T00:00:00]"/>
    <s v="[Table1_2].[Date].&amp;[1959-09-01T00:00:00]"/>
    <s v="[Table1_2].[Date].&amp;[1958-09-01T00:00:00]"/>
    <s v="[Table1_2].[Date].&amp;[1957-09-01T00:00:00]"/>
    <s v="[Table1_2].[Date].&amp;[1956-09-01T00:00:00]"/>
    <s v="[Table1_2].[Date].&amp;[1955-09-01T00:00:00]"/>
    <s v="[Table1_2].[Date].&amp;[1954-09-01T00:00:00]"/>
    <s v="[Table1_2].[Date].&amp;[1953-09-01T00:00:00]"/>
    <s v="[Table1_2].[Date].&amp;[1952-09-01T00:00:00]"/>
    <s v="[Table1_2].[Date].&amp;[1951-09-01T00:00:00]"/>
    <s v="[Table1_2].[Date].&amp;[1950-09-01T00:00:00]"/>
    <s v="[Table1_2].[Date].&amp;[1949-09-01T00:00:00]"/>
    <s v="[Table1_2].[Date].&amp;[1948-09-01T00:00:00]"/>
    <s v="[Table1_2].[Date].&amp;[2005-11-01T00:00:00]"/>
    <s v="[Table1_2].[Date].&amp;[1999-07-01T00:00:00]"/>
    <s v="[Table1_2].[Date].&amp;[1995-12-01T00:00:00]"/>
    <s v="[Table1_2].[Date].&amp;[1993-07-01T00:00:00]"/>
    <s v="[Table1_2].[Date].&amp;[1992-05-01T00:00:00]"/>
    <s v="[Table1_2].[Date].&amp;[1990-03-01T00:00:00]"/>
    <s v="[Table1_2].[Date].&amp;[1988-01-01T00:00:00]"/>
    <s v="[Table1_2].[Date].&amp;[1985-11-01T00:00:00]"/>
    <s v="[Table1_2].[Date].&amp;[1983-08-01T00:00:00]"/>
    <s v="[Table1_2].[Date].&amp;[1981-06-01T00:00:00]"/>
    <s v="[Table1_2].[Date].&amp;[1979-04-01T00:00:00]"/>
    <s v="[Table1_2].[Date].&amp;[1977-02-01T00:00:00]"/>
    <s v="[Table1_2].[Date].&amp;[1974-12-01T00:00:00]"/>
    <s v="[Table1_2].[Date].&amp;[1972-10-01T00:00:00]"/>
    <s v="[Table1_2].[Date].&amp;[1970-08-01T00:00:00]"/>
    <s v="[Table1_2].[Date].&amp;[1969-08-01T00:00:00]"/>
    <s v="[Table1_2].[Date].&amp;[1968-08-01T00:00:00]"/>
    <s v="[Table1_2].[Date].&amp;[1966-08-01T00:00:00]"/>
    <s v="[Table1_2].[Date].&amp;[1965-08-01T00:00:00]"/>
    <s v="[Table1_2].[Date].&amp;[1963-08-01T00:00:00]"/>
    <s v="[Table1_2].[Date].&amp;[1961-08-01T00:00:00]"/>
    <s v="[Table1_2].[Date].&amp;[1960-08-01T00:00:00]"/>
    <s v="[Table1_2].[Date].&amp;[1958-08-01T00:00:00]"/>
    <s v="[Table1_2].[Date].&amp;[1956-08-01T00:00:00]"/>
    <s v="[Table1_2].[Date].&amp;[1954-08-01T00:00:00]"/>
    <s v="[Table1_2].[Date].&amp;[1952-08-01T00:00:00]"/>
    <s v="[Table1_2].[Date].&amp;[1950-08-01T00:00:00]"/>
    <s v="[Table1_2].[Date].&amp;[1948-08-01T00:00:00]"/>
    <s v="[Table1_2].[Date].&amp;[2000-08-01T00:00:00]"/>
    <s v="[Table1_2].[Date].&amp;[1994-08-01T00:00:00]"/>
    <s v="[Table1_2].[Date].&amp;[1991-03-01T00:00:00]"/>
    <s v="[Table1_2].[Date].&amp;[1987-12-01T00:00:00]"/>
    <s v="[Table1_2].[Date].&amp;[2016-05-01T00:00:00]"/>
    <s v="[Table1_2].[Date].&amp;[2007-05-01T00:00:00]"/>
    <s v="[Table1_2].[Date].&amp;[1999-11-01T00:00:00]"/>
    <s v="[Table1_2].[Date].&amp;[1992-08-01T00:00:00]"/>
    <s v="[Table1_2].[Date].&amp;[1986-11-01T00:00:00]"/>
    <s v="[Table1_2].[Date].&amp;[1982-06-01T00:00:00]"/>
    <s v="[Table1_2].[Date].&amp;[1978-02-01T00:00:00]"/>
    <s v="[Table1_2].[Date].&amp;[1973-10-01T00:00:00]"/>
    <s v="[Table1_2].[Date].&amp;[1969-07-01T00:00:00]"/>
    <s v="[Table1_2].[Date].&amp;[1965-07-01T00:00:00]"/>
    <s v="[Table1_2].[Date].&amp;[1961-07-01T00:00:00]"/>
    <s v="[Table1_2].[Date].&amp;[1957-07-01T00:00:00]"/>
    <s v="[Table1_2].[Date].&amp;[1953-07-01T00:00:00]"/>
    <s v="[Table1_2].[Date].&amp;[1949-07-01T00:00:00]"/>
    <s v="[Table1_2].[Date].&amp;[2016-04-01T00:00:00]"/>
    <s v="[Table1_2].[Date].&amp;[2007-04-01T00:00:00]"/>
    <s v="[Table1_2].[Date].&amp;[1999-10-01T00:00:00]"/>
    <s v="[Table1_2].[Date].&amp;[1992-07-01T00:00:00]"/>
    <s v="[Table1_2].[Date].&amp;[1986-02-01T00:00:00]"/>
    <s v="[Table1_2].[Date].&amp;[1981-10-01T00:00:00]"/>
    <s v="[Table1_2].[Date].&amp;[1977-05-01T00:00:00]"/>
    <s v="[Table1_2].[Date].&amp;[1973-01-01T00:00:00]"/>
    <s v="[Table1_2].[Date].&amp;[1968-11-01T00:00:00]"/>
    <s v="[Table1_2].[Date].&amp;[1964-11-01T00:00:00]"/>
    <s v="[Table1_2].[Date].&amp;[1956-11-01T00:00:00]"/>
    <s v="[Table1_2].[Date].&amp;[1952-11-01T00:00:00]"/>
    <s v="[Table1_2].[Date].&amp;[1948-11-01T00:00:00]"/>
    <s v="[Table1_2].[Date].&amp;[1988-04-01T00:00:00]"/>
    <s v="[Table1_2].[Date].&amp;[1983-11-01T00:00:00]"/>
    <s v="[Table1_2].[Date].&amp;[1975-02-01T00:00:00]"/>
    <s v="[Table1_2].[Date].&amp;[1962-10-01T00:00:00]"/>
    <s v="[Table1_2].[Date].&amp;[1954-10-01T00:00:00]"/>
    <s v="[Table1_2].[Date].&amp;[1979-03-01T00:00:00]"/>
    <s v="[Table1_2].[Date].&amp;[1950-07-01T00:00:00]"/>
    <s v="[Table1_2].[Date].&amp;[2018-01-01T00:00:00]"/>
    <s v="[Table1_2].[Date].&amp;[1978-06-01T00:00:00]"/>
    <s v="[Table1_2].[Date].&amp;[1949-11-01T00:00:00]"/>
    <s v="[Table1_2].[Date].&amp;[2017-12-01T00:00:00]"/>
    <s v="[Table1_2].[Date].&amp;[1982-10-01T00:00:00]"/>
    <s v="[Table1_2].[Date].&amp;[1969-10-01T00:00:00]"/>
    <s v="[Table1_2].[Date].&amp;[1957-10-01T00:00:00]"/>
    <s v="[Table1_2].[Date].&amp;[1960-11-01T00:00:00]"/>
    <s v="[Table1_2].[Date].&amp;[2002-02-01T00:00:00]"/>
    <s v="[Table1_2].[Date].&amp;[1954-07-01T00:00:00]"/>
    <s v="[Table1_2].[Date].&amp;[1987-03-01T00:00:00]"/>
    <s v="[Table1_2].[Date].&amp;[1953-11-01T00:00:00]"/>
    <s v="[Table1_2].[Date].&amp;[2000-12-01T00:00:00]"/>
    <s v="[Table1_2].[Date].&amp;[1974-01-01T00:00:00]"/>
    <s v="[Table1_2].[Date].&amp;[1949-10-01T00:00:00]"/>
    <s v="[Table1_2].[Date].&amp;[2015-01-01T00:00:00]"/>
    <s v="[Table1_2].[Date].&amp;[2006-02-01T00:00:00]"/>
    <s v="[Table1_2].[Date].&amp;[1998-08-01T00:00:00]"/>
    <s v="[Table1_2].[Date].&amp;[1991-07-01T00:00:00]"/>
    <s v="[Table1_2].[Date].&amp;[1986-01-01T00:00:00]"/>
    <s v="[Table1_2].[Date].&amp;[1981-08-01T00:00:00]"/>
    <s v="[Table1_2].[Date].&amp;[1977-04-01T00:00:00]"/>
    <s v="[Table1_2].[Date].&amp;[1972-12-01T00:00:00]"/>
    <s v="[Table1_2].[Date].&amp;[1968-10-01T00:00:00]"/>
    <s v="[Table1_2].[Date].&amp;[1964-10-01T00:00:00]"/>
    <s v="[Table1_2].[Date].&amp;[1960-10-01T00:00:00]"/>
    <s v="[Table1_2].[Date].&amp;[1956-10-01T00:00:00]"/>
    <s v="[Table1_2].[Date].&amp;[1952-10-01T00:00:00]"/>
    <s v="[Table1_2].[Date].&amp;[1948-10-01T00:00:00]"/>
    <s v="[Table1_2].[Date].&amp;[2019-05-01T00:00:00]"/>
    <s v="[Table1_2].[Date].&amp;[1983-07-01T00:00:00]"/>
    <s v="[Table1_2].[Date].&amp;[1982-11-01T00:00:00]"/>
    <s v="[Table1_2].[Date].&amp;[1987-02-01T00:00:00]"/>
    <s v="[Table1_2].[Date].&amp;[2014-12-01T00:00:00]"/>
    <s v="[Table1_2].[Date].&amp;[2006-01-01T00:00:00]"/>
    <s v="[Table1_2].[Date].&amp;[1998-07-01T00:00:00]"/>
    <s v="[Table1_2].[Date].&amp;[1991-06-01T00:00:00]"/>
    <s v="[Table1_2].[Date].&amp;[1985-10-01T00:00:00]"/>
    <s v="[Table1_2].[Date].&amp;[1981-05-01T00:00:00]"/>
    <s v="[Table1_2].[Date].&amp;[1977-01-01T00:00:00]"/>
    <s v="[Table1_2].[Date].&amp;[1972-08-01T00:00:00]"/>
    <s v="[Table1_2].[Date].&amp;[1968-07-01T00:00:00]"/>
    <s v="[Table1_2].[Date].&amp;[1964-07-01T00:00:00]"/>
    <s v="[Table1_2].[Date].&amp;[1960-07-01T00:00:00]"/>
    <s v="[Table1_2].[Date].&amp;[1956-07-01T00:00:00]"/>
    <s v="[Table1_2].[Date].&amp;[1952-07-01T00:00:00]"/>
    <s v="[Table1_2].[Date].&amp;[1948-07-01T00:00:00]"/>
    <s v="[Table1_2].[Date].&amp;[2010-05-01T00:00:00]"/>
    <s v="[Table1_2].[Date].&amp;[1950-10-01T00:00:00]"/>
    <s v="[Table1_2].[Date].&amp;[1994-12-01T00:00:00]"/>
    <s v="[Table1_2].[Date].&amp;[1962-07-01T00:00:00]"/>
    <s v="[Table1_2].[Date].&amp;[2009-01-01T00:00:00]"/>
    <s v="[Table1_2].[Date].&amp;[1961-11-01T00:00:00]"/>
    <s v="[Table1_2].[Date].&amp;[1993-10-01T00:00:00]"/>
    <s v="[Table1_2].[Date].&amp;[2022-10-01T00:00:00]"/>
    <s v="[Table1_2].[Date].&amp;[2013-05-01T00:00:00]"/>
    <s v="[Table1_2].[Date].&amp;[2004-11-01T00:00:00]"/>
    <s v="[Table1_2].[Date].&amp;[1997-05-01T00:00:00]"/>
    <s v="[Table1_2].[Date].&amp;[1990-06-01T00:00:00]"/>
    <s v="[Table1_2].[Date].&amp;[1985-01-01T00:00:00]"/>
    <s v="[Table1_2].[Date].&amp;[1980-08-01T00:00:00]"/>
    <s v="[Table1_2].[Date].&amp;[1976-04-01T00:00:00]"/>
    <s v="[Table1_2].[Date].&amp;[1971-12-01T00:00:00]"/>
    <s v="[Table1_2].[Date].&amp;[1967-11-01T00:00:00]"/>
    <s v="[Table1_2].[Date].&amp;[1963-11-01T00:00:00]"/>
    <s v="[Table1_2].[Date].&amp;[1959-11-01T00:00:00]"/>
    <s v="[Table1_2].[Date].&amp;[1955-11-01T00:00:00]"/>
    <s v="[Table1_2].[Date].&amp;[1951-11-01T00:00:00]"/>
    <s v="[Table1_2].[Date].&amp;[1988-03-01T00:00:00]"/>
    <s v="[Table1_2].[Date].&amp;[1966-07-01T00:00:00]"/>
    <s v="[Table1_2].[Date].&amp;[1993-11-01T00:00:00]"/>
    <s v="[Table1_2].[Date].&amp;[1965-11-01T00:00:00]"/>
    <s v="[Table1_2].[Date].&amp;[2008-12-01T00:00:00]"/>
    <s v="[Table1_2].[Date].&amp;[1961-10-01T00:00:00]"/>
    <s v="[Table1_2].[Date].&amp;[2022-05-01T00:00:00]"/>
    <s v="[Table1_2].[Date].&amp;[2013-04-01T00:00:00]"/>
    <s v="[Table1_2].[Date].&amp;[2004-10-01T00:00:00]"/>
    <s v="[Table1_2].[Date].&amp;[1997-04-01T00:00:00]"/>
    <s v="[Table1_2].[Date].&amp;[1990-05-01T00:00:00]"/>
    <s v="[Table1_2].[Date].&amp;[1984-12-01T00:00:00]"/>
    <s v="[Table1_2].[Date].&amp;[1980-07-01T00:00:00]"/>
    <s v="[Table1_2].[Date].&amp;[1976-03-01T00:00:00]"/>
    <s v="[Table1_2].[Date].&amp;[1971-11-01T00:00:00]"/>
    <s v="[Table1_2].[Date].&amp;[1967-10-01T00:00:00]"/>
    <s v="[Table1_2].[Date].&amp;[1963-10-01T00:00:00]"/>
    <s v="[Table1_2].[Date].&amp;[1959-10-01T00:00:00]"/>
    <s v="[Table1_2].[Date].&amp;[1955-10-01T00:00:00]"/>
    <s v="[Table1_2].[Date].&amp;[1951-10-01T00:00:00]"/>
    <s v="[Table1_2].[Date].&amp;[2002-03-01T00:00:00]"/>
    <s v="[Table1_2].[Date].&amp;[1966-10-01T00:00:00]"/>
    <s v="[Table1_2].[Date].&amp;[2019-04-01T00:00:00]"/>
    <s v="[Table1_2].[Date].&amp;[1970-07-01T00:00:00]"/>
    <s v="[Table1_2].[Date].&amp;[2001-01-01T00:00:00]"/>
    <s v="[Table1_2].[Date].&amp;[1974-02-01T00:00:00]"/>
    <s v="[Table1_2].[Date].&amp;[2021-01-01T00:00:00]"/>
    <s v="[Table1_2].[Date].&amp;[2012-01-01T00:00:00]"/>
    <s v="[Table1_2].[Date].&amp;[2003-05-01T00:00:00]"/>
    <s v="[Table1_2].[Date].&amp;[1996-03-01T00:00:00]"/>
    <s v="[Table1_2].[Date].&amp;[1989-05-01T00:00:00]"/>
    <s v="[Table1_2].[Date].&amp;[1984-08-01T00:00:00]"/>
    <s v="[Table1_2].[Date].&amp;[1980-04-01T00:00:00]"/>
    <s v="[Table1_2].[Date].&amp;[1975-12-01T00:00:00]"/>
    <s v="[Table1_2].[Date].&amp;[1971-07-01T00:00:00]"/>
    <s v="[Table1_2].[Date].&amp;[1967-07-01T00:00:00]"/>
    <s v="[Table1_2].[Date].&amp;[1963-07-01T00:00:00]"/>
    <s v="[Table1_2].[Date].&amp;[1959-07-01T00:00:00]"/>
    <s v="[Table1_2].[Date].&amp;[1955-07-01T00:00:00]"/>
    <s v="[Table1_2].[Date].&amp;[1951-07-01T00:00:00]"/>
    <s v="[Table1_2].[Date].&amp;[2010-04-01T00:00:00]"/>
    <s v="[Table1_2].[Date].&amp;[1958-07-01T00:00:00]"/>
    <s v="[Table1_2].[Date].&amp;[1957-11-01T00:00:00]"/>
    <s v="[Table1_2].[Date].&amp;[2020-12-01T00:00:00]"/>
    <s v="[Table1_2].[Date].&amp;[2011-12-01T00:00:00]"/>
    <s v="[Table1_2].[Date].&amp;[2003-04-01T00:00:00]"/>
    <s v="[Table1_2].[Date].&amp;[1996-02-01T00:00:00]"/>
    <s v="[Table1_2].[Date].&amp;[1989-04-01T00:00:00]"/>
    <s v="[Table1_2].[Date].&amp;[1983-12-01T00:00:00]"/>
    <s v="[Table1_2].[Date].&amp;[1979-07-01T00:00:00]"/>
    <s v="[Table1_2].[Date].&amp;[1975-03-01T00:00:00]"/>
    <s v="[Table1_2].[Date].&amp;[1970-11-01T00:00:00]"/>
    <s v="[Table1_2].[Date].&amp;[1966-11-01T00:00:00]"/>
    <s v="[Table1_2].[Date].&amp;[1962-11-01T00:00:00]"/>
    <s v="[Table1_2].[Date].&amp;[1958-11-01T00:00:00]"/>
    <s v="[Table1_2].[Date].&amp;[1954-11-01T00:00:00]"/>
    <s v="[Table1_2].[Date].&amp;[1950-11-01T00:00:00]"/>
    <s v="[Table1_2].[Date].&amp;[1995-01-01T00:00:00]"/>
    <s v="[Table1_2].[Date].&amp;[1979-06-01T00:00:00]"/>
    <s v="[Table1_2].[Date].&amp;[1970-10-01T00:00:00]"/>
    <s v="[Table1_2].[Date].&amp;[1958-10-01T00:00:00]"/>
    <s v="[Table1_2].[Date].&amp;[1974-11-01T00:00:00]"/>
    <s v="[Table1_2].[Date].&amp;[1969-11-01T00:00:00]"/>
    <s v="[Table1_2].[Date].&amp;[1978-05-01T00:00:00]"/>
    <s v="[Table1_2].[Date].&amp;[1965-10-01T00:00:00]"/>
    <s v="[Table1_2].[Date].&amp;[1953-10-01T00:00:00]"/>
    <s v="[Measures].[Sum of tmin]"/>
  </metadataStrings>
  <mdxMetadata count="2696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1">
        <n x="38"/>
      </t>
    </mdx>
    <mdx n="0" f="m">
      <t c="1">
        <n x="39"/>
      </t>
    </mdx>
    <mdx n="0" f="m">
      <t c="1">
        <n x="40"/>
      </t>
    </mdx>
    <mdx n="0" f="m">
      <t c="1">
        <n x="41"/>
      </t>
    </mdx>
    <mdx n="0" f="m">
      <t c="1">
        <n x="42"/>
      </t>
    </mdx>
    <mdx n="0" f="m">
      <t c="1">
        <n x="43"/>
      </t>
    </mdx>
    <mdx n="0" f="m">
      <t c="1">
        <n x="44"/>
      </t>
    </mdx>
    <mdx n="0" f="m">
      <t c="1">
        <n x="45"/>
      </t>
    </mdx>
    <mdx n="0" f="m">
      <t c="1">
        <n x="46"/>
      </t>
    </mdx>
    <mdx n="0" f="m">
      <t c="1">
        <n x="47"/>
      </t>
    </mdx>
    <mdx n="0" f="m">
      <t c="1">
        <n x="48"/>
      </t>
    </mdx>
    <mdx n="0" f="m">
      <t c="1">
        <n x="49"/>
      </t>
    </mdx>
    <mdx n="0" f="m">
      <t c="1">
        <n x="50"/>
      </t>
    </mdx>
    <mdx n="0" f="m">
      <t c="1">
        <n x="51"/>
      </t>
    </mdx>
    <mdx n="0" f="m">
      <t c="1">
        <n x="52"/>
      </t>
    </mdx>
    <mdx n="0" f="m">
      <t c="1">
        <n x="53"/>
      </t>
    </mdx>
    <mdx n="0" f="m">
      <t c="1">
        <n x="54"/>
      </t>
    </mdx>
    <mdx n="0" f="m">
      <t c="1">
        <n x="55"/>
      </t>
    </mdx>
    <mdx n="0" f="m">
      <t c="1">
        <n x="56"/>
      </t>
    </mdx>
    <mdx n="0" f="m">
      <t c="1">
        <n x="57"/>
      </t>
    </mdx>
    <mdx n="0" f="m">
      <t c="1">
        <n x="58"/>
      </t>
    </mdx>
    <mdx n="0" f="m">
      <t c="1">
        <n x="59"/>
      </t>
    </mdx>
    <mdx n="0" f="m">
      <t c="1">
        <n x="60"/>
      </t>
    </mdx>
    <mdx n="0" f="m">
      <t c="1">
        <n x="61"/>
      </t>
    </mdx>
    <mdx n="0" f="m">
      <t c="1">
        <n x="62"/>
      </t>
    </mdx>
    <mdx n="0" f="m">
      <t c="1">
        <n x="63"/>
      </t>
    </mdx>
    <mdx n="0" f="m">
      <t c="1">
        <n x="64"/>
      </t>
    </mdx>
    <mdx n="0" f="m">
      <t c="1">
        <n x="65"/>
      </t>
    </mdx>
    <mdx n="0" f="m">
      <t c="1">
        <n x="66"/>
      </t>
    </mdx>
    <mdx n="0" f="m">
      <t c="1">
        <n x="67"/>
      </t>
    </mdx>
    <mdx n="0" f="m">
      <t c="1">
        <n x="68"/>
      </t>
    </mdx>
    <mdx n="0" f="m">
      <t c="1">
        <n x="69"/>
      </t>
    </mdx>
    <mdx n="0" f="m">
      <t c="1">
        <n x="70"/>
      </t>
    </mdx>
    <mdx n="0" f="m">
      <t c="1">
        <n x="71"/>
      </t>
    </mdx>
    <mdx n="0" f="m">
      <t c="1">
        <n x="72"/>
      </t>
    </mdx>
    <mdx n="0" f="m">
      <t c="1">
        <n x="73"/>
      </t>
    </mdx>
    <mdx n="0" f="m">
      <t c="1">
        <n x="74"/>
      </t>
    </mdx>
    <mdx n="0" f="m">
      <t c="1">
        <n x="75"/>
      </t>
    </mdx>
    <mdx n="0" f="m">
      <t c="1">
        <n x="76"/>
      </t>
    </mdx>
    <mdx n="0" f="m">
      <t c="1">
        <n x="77"/>
      </t>
    </mdx>
    <mdx n="0" f="m">
      <t c="1">
        <n x="78"/>
      </t>
    </mdx>
    <mdx n="0" f="m">
      <t c="1">
        <n x="79"/>
      </t>
    </mdx>
    <mdx n="0" f="m">
      <t c="1">
        <n x="80"/>
      </t>
    </mdx>
    <mdx n="0" f="m">
      <t c="1">
        <n x="81"/>
      </t>
    </mdx>
    <mdx n="0" f="m">
      <t c="1">
        <n x="82"/>
      </t>
    </mdx>
    <mdx n="0" f="m">
      <t c="1">
        <n x="83"/>
      </t>
    </mdx>
    <mdx n="0" f="m">
      <t c="1">
        <n x="84"/>
      </t>
    </mdx>
    <mdx n="0" f="m">
      <t c="1">
        <n x="85"/>
      </t>
    </mdx>
    <mdx n="0" f="m">
      <t c="1">
        <n x="86"/>
      </t>
    </mdx>
    <mdx n="0" f="m">
      <t c="1">
        <n x="87"/>
      </t>
    </mdx>
    <mdx n="0" f="m">
      <t c="1">
        <n x="88"/>
      </t>
    </mdx>
    <mdx n="0" f="m">
      <t c="1">
        <n x="89"/>
      </t>
    </mdx>
    <mdx n="0" f="m">
      <t c="1">
        <n x="90"/>
      </t>
    </mdx>
    <mdx n="0" f="m">
      <t c="1">
        <n x="91"/>
      </t>
    </mdx>
    <mdx n="0" f="m">
      <t c="1">
        <n x="92"/>
      </t>
    </mdx>
    <mdx n="0" f="m">
      <t c="1">
        <n x="93"/>
      </t>
    </mdx>
    <mdx n="0" f="m">
      <t c="1">
        <n x="94"/>
      </t>
    </mdx>
    <mdx n="0" f="m">
      <t c="1">
        <n x="95"/>
      </t>
    </mdx>
    <mdx n="0" f="m">
      <t c="1">
        <n x="96"/>
      </t>
    </mdx>
    <mdx n="0" f="m">
      <t c="1">
        <n x="97"/>
      </t>
    </mdx>
    <mdx n="0" f="m">
      <t c="1">
        <n x="98"/>
      </t>
    </mdx>
    <mdx n="0" f="m">
      <t c="1">
        <n x="99"/>
      </t>
    </mdx>
    <mdx n="0" f="m">
      <t c="1">
        <n x="100"/>
      </t>
    </mdx>
    <mdx n="0" f="m">
      <t c="1">
        <n x="101"/>
      </t>
    </mdx>
    <mdx n="0" f="m">
      <t c="1">
        <n x="102"/>
      </t>
    </mdx>
    <mdx n="0" f="m">
      <t c="1">
        <n x="103"/>
      </t>
    </mdx>
    <mdx n="0" f="m">
      <t c="1">
        <n x="104"/>
      </t>
    </mdx>
    <mdx n="0" f="m">
      <t c="1">
        <n x="105"/>
      </t>
    </mdx>
    <mdx n="0" f="m">
      <t c="1">
        <n x="106"/>
      </t>
    </mdx>
    <mdx n="0" f="m">
      <t c="1">
        <n x="107"/>
      </t>
    </mdx>
    <mdx n="0" f="m">
      <t c="1">
        <n x="108"/>
      </t>
    </mdx>
    <mdx n="0" f="m">
      <t c="1">
        <n x="109"/>
      </t>
    </mdx>
    <mdx n="0" f="m">
      <t c="1">
        <n x="110"/>
      </t>
    </mdx>
    <mdx n="0" f="m">
      <t c="1">
        <n x="111"/>
      </t>
    </mdx>
    <mdx n="0" f="m">
      <t c="1">
        <n x="112"/>
      </t>
    </mdx>
    <mdx n="0" f="m">
      <t c="1">
        <n x="113"/>
      </t>
    </mdx>
    <mdx n="0" f="m">
      <t c="1">
        <n x="114"/>
      </t>
    </mdx>
    <mdx n="0" f="m">
      <t c="1">
        <n x="115"/>
      </t>
    </mdx>
    <mdx n="0" f="m">
      <t c="1">
        <n x="116"/>
      </t>
    </mdx>
    <mdx n="0" f="m">
      <t c="1">
        <n x="117"/>
      </t>
    </mdx>
    <mdx n="0" f="m">
      <t c="1">
        <n x="118"/>
      </t>
    </mdx>
    <mdx n="0" f="m">
      <t c="1">
        <n x="119"/>
      </t>
    </mdx>
    <mdx n="0" f="m">
      <t c="1">
        <n x="120"/>
      </t>
    </mdx>
    <mdx n="0" f="m">
      <t c="1">
        <n x="121"/>
      </t>
    </mdx>
    <mdx n="0" f="m">
      <t c="1">
        <n x="122"/>
      </t>
    </mdx>
    <mdx n="0" f="m">
      <t c="1">
        <n x="123"/>
      </t>
    </mdx>
    <mdx n="0" f="m">
      <t c="1">
        <n x="124"/>
      </t>
    </mdx>
    <mdx n="0" f="m">
      <t c="1">
        <n x="125"/>
      </t>
    </mdx>
    <mdx n="0" f="m">
      <t c="1">
        <n x="126"/>
      </t>
    </mdx>
    <mdx n="0" f="m">
      <t c="1">
        <n x="127"/>
      </t>
    </mdx>
    <mdx n="0" f="m">
      <t c="1">
        <n x="128"/>
      </t>
    </mdx>
    <mdx n="0" f="m">
      <t c="1">
        <n x="129"/>
      </t>
    </mdx>
    <mdx n="0" f="m">
      <t c="1">
        <n x="130"/>
      </t>
    </mdx>
    <mdx n="0" f="m">
      <t c="1">
        <n x="131"/>
      </t>
    </mdx>
    <mdx n="0" f="m">
      <t c="1">
        <n x="132"/>
      </t>
    </mdx>
    <mdx n="0" f="m">
      <t c="1">
        <n x="133"/>
      </t>
    </mdx>
    <mdx n="0" f="m">
      <t c="1">
        <n x="134"/>
      </t>
    </mdx>
    <mdx n="0" f="m">
      <t c="1">
        <n x="135"/>
      </t>
    </mdx>
    <mdx n="0" f="m">
      <t c="1">
        <n x="136"/>
      </t>
    </mdx>
    <mdx n="0" f="m">
      <t c="1">
        <n x="137"/>
      </t>
    </mdx>
    <mdx n="0" f="m">
      <t c="1">
        <n x="138"/>
      </t>
    </mdx>
    <mdx n="0" f="m">
      <t c="1">
        <n x="139"/>
      </t>
    </mdx>
    <mdx n="0" f="m">
      <t c="1">
        <n x="140"/>
      </t>
    </mdx>
    <mdx n="0" f="m">
      <t c="1">
        <n x="141"/>
      </t>
    </mdx>
    <mdx n="0" f="m">
      <t c="1">
        <n x="142"/>
      </t>
    </mdx>
    <mdx n="0" f="m">
      <t c="1">
        <n x="143"/>
      </t>
    </mdx>
    <mdx n="0" f="m">
      <t c="1">
        <n x="144"/>
      </t>
    </mdx>
    <mdx n="0" f="m">
      <t c="1">
        <n x="145"/>
      </t>
    </mdx>
    <mdx n="0" f="m">
      <t c="1">
        <n x="146"/>
      </t>
    </mdx>
    <mdx n="0" f="m">
      <t c="1">
        <n x="147"/>
      </t>
    </mdx>
    <mdx n="0" f="m">
      <t c="1">
        <n x="148"/>
      </t>
    </mdx>
    <mdx n="0" f="m">
      <t c="1">
        <n x="149"/>
      </t>
    </mdx>
    <mdx n="0" f="m">
      <t c="1">
        <n x="150"/>
      </t>
    </mdx>
    <mdx n="0" f="m">
      <t c="1">
        <n x="151"/>
      </t>
    </mdx>
    <mdx n="0" f="m">
      <t c="1">
        <n x="152"/>
      </t>
    </mdx>
    <mdx n="0" f="m">
      <t c="1">
        <n x="153"/>
      </t>
    </mdx>
    <mdx n="0" f="m">
      <t c="1">
        <n x="154"/>
      </t>
    </mdx>
    <mdx n="0" f="m">
      <t c="1">
        <n x="155"/>
      </t>
    </mdx>
    <mdx n="0" f="m">
      <t c="1">
        <n x="156"/>
      </t>
    </mdx>
    <mdx n="0" f="m">
      <t c="1">
        <n x="157"/>
      </t>
    </mdx>
    <mdx n="0" f="m">
      <t c="1">
        <n x="158"/>
      </t>
    </mdx>
    <mdx n="0" f="m">
      <t c="1">
        <n x="159"/>
      </t>
    </mdx>
    <mdx n="0" f="m">
      <t c="1">
        <n x="160"/>
      </t>
    </mdx>
    <mdx n="0" f="m">
      <t c="1">
        <n x="161"/>
      </t>
    </mdx>
    <mdx n="0" f="m">
      <t c="1">
        <n x="162"/>
      </t>
    </mdx>
    <mdx n="0" f="m">
      <t c="1">
        <n x="163"/>
      </t>
    </mdx>
    <mdx n="0" f="m">
      <t c="1">
        <n x="164"/>
      </t>
    </mdx>
    <mdx n="0" f="m">
      <t c="1">
        <n x="165"/>
      </t>
    </mdx>
    <mdx n="0" f="m">
      <t c="1">
        <n x="166"/>
      </t>
    </mdx>
    <mdx n="0" f="m">
      <t c="1">
        <n x="167"/>
      </t>
    </mdx>
    <mdx n="0" f="m">
      <t c="1">
        <n x="168"/>
      </t>
    </mdx>
    <mdx n="0" f="m">
      <t c="1">
        <n x="169"/>
      </t>
    </mdx>
    <mdx n="0" f="m">
      <t c="1">
        <n x="170"/>
      </t>
    </mdx>
    <mdx n="0" f="m">
      <t c="1">
        <n x="171"/>
      </t>
    </mdx>
    <mdx n="0" f="m">
      <t c="1">
        <n x="172"/>
      </t>
    </mdx>
    <mdx n="0" f="m">
      <t c="1">
        <n x="173"/>
      </t>
    </mdx>
    <mdx n="0" f="m">
      <t c="1">
        <n x="174"/>
      </t>
    </mdx>
    <mdx n="0" f="m">
      <t c="1">
        <n x="175"/>
      </t>
    </mdx>
    <mdx n="0" f="m">
      <t c="1">
        <n x="176"/>
      </t>
    </mdx>
    <mdx n="0" f="m">
      <t c="1">
        <n x="177"/>
      </t>
    </mdx>
    <mdx n="0" f="m">
      <t c="1">
        <n x="178"/>
      </t>
    </mdx>
    <mdx n="0" f="m">
      <t c="1">
        <n x="179"/>
      </t>
    </mdx>
    <mdx n="0" f="m">
      <t c="1">
        <n x="180"/>
      </t>
    </mdx>
    <mdx n="0" f="m">
      <t c="1">
        <n x="181"/>
      </t>
    </mdx>
    <mdx n="0" f="m">
      <t c="1">
        <n x="182"/>
      </t>
    </mdx>
    <mdx n="0" f="m">
      <t c="1">
        <n x="183"/>
      </t>
    </mdx>
    <mdx n="0" f="m">
      <t c="1">
        <n x="184"/>
      </t>
    </mdx>
    <mdx n="0" f="m">
      <t c="1">
        <n x="185"/>
      </t>
    </mdx>
    <mdx n="0" f="m">
      <t c="1">
        <n x="186"/>
      </t>
    </mdx>
    <mdx n="0" f="m">
      <t c="1">
        <n x="187"/>
      </t>
    </mdx>
    <mdx n="0" f="m">
      <t c="1">
        <n x="188"/>
      </t>
    </mdx>
    <mdx n="0" f="m">
      <t c="1">
        <n x="189"/>
      </t>
    </mdx>
    <mdx n="0" f="m">
      <t c="1">
        <n x="190"/>
      </t>
    </mdx>
    <mdx n="0" f="m">
      <t c="1">
        <n x="191"/>
      </t>
    </mdx>
    <mdx n="0" f="m">
      <t c="1">
        <n x="192"/>
      </t>
    </mdx>
    <mdx n="0" f="m">
      <t c="1">
        <n x="193"/>
      </t>
    </mdx>
    <mdx n="0" f="m">
      <t c="1">
        <n x="194"/>
      </t>
    </mdx>
    <mdx n="0" f="m">
      <t c="1">
        <n x="195"/>
      </t>
    </mdx>
    <mdx n="0" f="m">
      <t c="1">
        <n x="196"/>
      </t>
    </mdx>
    <mdx n="0" f="m">
      <t c="1">
        <n x="197"/>
      </t>
    </mdx>
    <mdx n="0" f="m">
      <t c="1">
        <n x="198"/>
      </t>
    </mdx>
    <mdx n="0" f="m">
      <t c="1">
        <n x="199"/>
      </t>
    </mdx>
    <mdx n="0" f="m">
      <t c="1">
        <n x="200"/>
      </t>
    </mdx>
    <mdx n="0" f="m">
      <t c="1">
        <n x="201"/>
      </t>
    </mdx>
    <mdx n="0" f="m">
      <t c="1">
        <n x="202"/>
      </t>
    </mdx>
    <mdx n="0" f="m">
      <t c="1">
        <n x="203"/>
      </t>
    </mdx>
    <mdx n="0" f="m">
      <t c="1">
        <n x="204"/>
      </t>
    </mdx>
    <mdx n="0" f="m">
      <t c="1">
        <n x="205"/>
      </t>
    </mdx>
    <mdx n="0" f="m">
      <t c="1">
        <n x="206"/>
      </t>
    </mdx>
    <mdx n="0" f="m">
      <t c="1">
        <n x="207"/>
      </t>
    </mdx>
    <mdx n="0" f="m">
      <t c="1">
        <n x="208"/>
      </t>
    </mdx>
    <mdx n="0" f="m">
      <t c="1">
        <n x="209"/>
      </t>
    </mdx>
    <mdx n="0" f="m">
      <t c="1">
        <n x="210"/>
      </t>
    </mdx>
    <mdx n="0" f="m">
      <t c="1">
        <n x="211"/>
      </t>
    </mdx>
    <mdx n="0" f="m">
      <t c="1">
        <n x="212"/>
      </t>
    </mdx>
    <mdx n="0" f="m">
      <t c="1">
        <n x="213"/>
      </t>
    </mdx>
    <mdx n="0" f="m">
      <t c="1">
        <n x="214"/>
      </t>
    </mdx>
    <mdx n="0" f="m">
      <t c="1">
        <n x="215"/>
      </t>
    </mdx>
    <mdx n="0" f="m">
      <t c="1">
        <n x="216"/>
      </t>
    </mdx>
    <mdx n="0" f="m">
      <t c="1">
        <n x="217"/>
      </t>
    </mdx>
    <mdx n="0" f="m">
      <t c="1">
        <n x="218"/>
      </t>
    </mdx>
    <mdx n="0" f="m">
      <t c="1">
        <n x="219"/>
      </t>
    </mdx>
    <mdx n="0" f="m">
      <t c="1">
        <n x="220"/>
      </t>
    </mdx>
    <mdx n="0" f="m">
      <t c="1">
        <n x="221"/>
      </t>
    </mdx>
    <mdx n="0" f="m">
      <t c="1">
        <n x="222"/>
      </t>
    </mdx>
    <mdx n="0" f="m">
      <t c="1">
        <n x="223"/>
      </t>
    </mdx>
    <mdx n="0" f="m">
      <t c="1">
        <n x="224"/>
      </t>
    </mdx>
    <mdx n="0" f="m">
      <t c="1">
        <n x="225"/>
      </t>
    </mdx>
    <mdx n="0" f="m">
      <t c="1">
        <n x="226"/>
      </t>
    </mdx>
    <mdx n="0" f="m">
      <t c="1">
        <n x="227"/>
      </t>
    </mdx>
    <mdx n="0" f="m">
      <t c="1">
        <n x="228"/>
      </t>
    </mdx>
    <mdx n="0" f="m">
      <t c="1">
        <n x="229"/>
      </t>
    </mdx>
    <mdx n="0" f="m">
      <t c="1">
        <n x="230"/>
      </t>
    </mdx>
    <mdx n="0" f="m">
      <t c="1">
        <n x="231"/>
      </t>
    </mdx>
    <mdx n="0" f="m">
      <t c="1">
        <n x="232"/>
      </t>
    </mdx>
    <mdx n="0" f="m">
      <t c="1">
        <n x="233"/>
      </t>
    </mdx>
    <mdx n="0" f="m">
      <t c="1">
        <n x="234"/>
      </t>
    </mdx>
    <mdx n="0" f="m">
      <t c="1">
        <n x="235"/>
      </t>
    </mdx>
    <mdx n="0" f="m">
      <t c="1">
        <n x="236"/>
      </t>
    </mdx>
    <mdx n="0" f="m">
      <t c="1">
        <n x="237"/>
      </t>
    </mdx>
    <mdx n="0" f="m">
      <t c="1">
        <n x="238"/>
      </t>
    </mdx>
    <mdx n="0" f="m">
      <t c="1">
        <n x="239"/>
      </t>
    </mdx>
    <mdx n="0" f="m">
      <t c="1">
        <n x="240"/>
      </t>
    </mdx>
    <mdx n="0" f="m">
      <t c="1">
        <n x="241"/>
      </t>
    </mdx>
    <mdx n="0" f="m">
      <t c="1">
        <n x="242"/>
      </t>
    </mdx>
    <mdx n="0" f="m">
      <t c="1">
        <n x="243"/>
      </t>
    </mdx>
    <mdx n="0" f="m">
      <t c="1">
        <n x="244"/>
      </t>
    </mdx>
    <mdx n="0" f="m">
      <t c="1">
        <n x="245"/>
      </t>
    </mdx>
    <mdx n="0" f="m">
      <t c="1">
        <n x="246"/>
      </t>
    </mdx>
    <mdx n="0" f="m">
      <t c="1">
        <n x="247"/>
      </t>
    </mdx>
    <mdx n="0" f="m">
      <t c="1">
        <n x="248"/>
      </t>
    </mdx>
    <mdx n="0" f="m">
      <t c="1">
        <n x="249"/>
      </t>
    </mdx>
    <mdx n="0" f="m">
      <t c="1">
        <n x="250"/>
      </t>
    </mdx>
    <mdx n="0" f="m">
      <t c="1">
        <n x="251"/>
      </t>
    </mdx>
    <mdx n="0" f="m">
      <t c="1">
        <n x="252"/>
      </t>
    </mdx>
    <mdx n="0" f="m">
      <t c="1">
        <n x="253"/>
      </t>
    </mdx>
    <mdx n="0" f="m">
      <t c="1">
        <n x="254"/>
      </t>
    </mdx>
    <mdx n="0" f="m">
      <t c="1">
        <n x="255"/>
      </t>
    </mdx>
    <mdx n="0" f="m">
      <t c="1">
        <n x="256"/>
      </t>
    </mdx>
    <mdx n="0" f="m">
      <t c="1">
        <n x="257"/>
      </t>
    </mdx>
    <mdx n="0" f="m">
      <t c="1">
        <n x="258"/>
      </t>
    </mdx>
    <mdx n="0" f="m">
      <t c="1">
        <n x="259"/>
      </t>
    </mdx>
    <mdx n="0" f="m">
      <t c="1">
        <n x="260"/>
      </t>
    </mdx>
    <mdx n="0" f="m">
      <t c="1">
        <n x="261"/>
      </t>
    </mdx>
    <mdx n="0" f="m">
      <t c="1">
        <n x="262"/>
      </t>
    </mdx>
    <mdx n="0" f="m">
      <t c="1">
        <n x="263"/>
      </t>
    </mdx>
    <mdx n="0" f="m">
      <t c="1">
        <n x="264"/>
      </t>
    </mdx>
    <mdx n="0" f="m">
      <t c="1">
        <n x="265"/>
      </t>
    </mdx>
    <mdx n="0" f="m">
      <t c="1">
        <n x="266"/>
      </t>
    </mdx>
    <mdx n="0" f="m">
      <t c="1">
        <n x="267"/>
      </t>
    </mdx>
    <mdx n="0" f="m">
      <t c="1">
        <n x="268"/>
      </t>
    </mdx>
    <mdx n="0" f="m">
      <t c="1">
        <n x="269"/>
      </t>
    </mdx>
    <mdx n="0" f="m">
      <t c="1">
        <n x="270"/>
      </t>
    </mdx>
    <mdx n="0" f="m">
      <t c="1">
        <n x="271"/>
      </t>
    </mdx>
    <mdx n="0" f="m">
      <t c="1">
        <n x="272"/>
      </t>
    </mdx>
    <mdx n="0" f="m">
      <t c="1">
        <n x="273"/>
      </t>
    </mdx>
    <mdx n="0" f="m">
      <t c="1">
        <n x="274"/>
      </t>
    </mdx>
    <mdx n="0" f="m">
      <t c="1">
        <n x="275"/>
      </t>
    </mdx>
    <mdx n="0" f="m">
      <t c="1">
        <n x="276"/>
      </t>
    </mdx>
    <mdx n="0" f="m">
      <t c="1">
        <n x="277"/>
      </t>
    </mdx>
    <mdx n="0" f="m">
      <t c="1">
        <n x="278"/>
      </t>
    </mdx>
    <mdx n="0" f="m">
      <t c="1">
        <n x="279"/>
      </t>
    </mdx>
    <mdx n="0" f="m">
      <t c="1">
        <n x="280"/>
      </t>
    </mdx>
    <mdx n="0" f="m">
      <t c="1">
        <n x="281"/>
      </t>
    </mdx>
    <mdx n="0" f="m">
      <t c="1">
        <n x="282"/>
      </t>
    </mdx>
    <mdx n="0" f="m">
      <t c="1">
        <n x="283"/>
      </t>
    </mdx>
    <mdx n="0" f="m">
      <t c="1">
        <n x="284"/>
      </t>
    </mdx>
    <mdx n="0" f="m">
      <t c="1">
        <n x="285"/>
      </t>
    </mdx>
    <mdx n="0" f="m">
      <t c="1">
        <n x="286"/>
      </t>
    </mdx>
    <mdx n="0" f="m">
      <t c="1">
        <n x="287"/>
      </t>
    </mdx>
    <mdx n="0" f="m">
      <t c="1">
        <n x="288"/>
      </t>
    </mdx>
    <mdx n="0" f="m">
      <t c="1">
        <n x="289"/>
      </t>
    </mdx>
    <mdx n="0" f="m">
      <t c="1">
        <n x="290"/>
      </t>
    </mdx>
    <mdx n="0" f="m">
      <t c="1">
        <n x="291"/>
      </t>
    </mdx>
    <mdx n="0" f="m">
      <t c="1">
        <n x="292"/>
      </t>
    </mdx>
    <mdx n="0" f="m">
      <t c="1">
        <n x="293"/>
      </t>
    </mdx>
    <mdx n="0" f="m">
      <t c="1">
        <n x="294"/>
      </t>
    </mdx>
    <mdx n="0" f="m">
      <t c="1">
        <n x="295"/>
      </t>
    </mdx>
    <mdx n="0" f="m">
      <t c="1">
        <n x="296"/>
      </t>
    </mdx>
    <mdx n="0" f="m">
      <t c="1">
        <n x="297"/>
      </t>
    </mdx>
    <mdx n="0" f="m">
      <t c="1">
        <n x="298"/>
      </t>
    </mdx>
    <mdx n="0" f="m">
      <t c="1">
        <n x="299"/>
      </t>
    </mdx>
    <mdx n="0" f="m">
      <t c="1">
        <n x="300"/>
      </t>
    </mdx>
    <mdx n="0" f="m">
      <t c="1">
        <n x="301"/>
      </t>
    </mdx>
    <mdx n="0" f="m">
      <t c="1">
        <n x="302"/>
      </t>
    </mdx>
    <mdx n="0" f="m">
      <t c="1">
        <n x="303"/>
      </t>
    </mdx>
    <mdx n="0" f="m">
      <t c="1">
        <n x="304"/>
      </t>
    </mdx>
    <mdx n="0" f="m">
      <t c="1">
        <n x="305"/>
      </t>
    </mdx>
    <mdx n="0" f="m">
      <t c="1">
        <n x="306"/>
      </t>
    </mdx>
    <mdx n="0" f="m">
      <t c="1">
        <n x="307"/>
      </t>
    </mdx>
    <mdx n="0" f="m">
      <t c="1">
        <n x="308"/>
      </t>
    </mdx>
    <mdx n="0" f="m">
      <t c="1">
        <n x="309"/>
      </t>
    </mdx>
    <mdx n="0" f="m">
      <t c="1">
        <n x="310"/>
      </t>
    </mdx>
    <mdx n="0" f="m">
      <t c="1">
        <n x="311"/>
      </t>
    </mdx>
    <mdx n="0" f="m">
      <t c="1">
        <n x="312"/>
      </t>
    </mdx>
    <mdx n="0" f="m">
      <t c="1">
        <n x="313"/>
      </t>
    </mdx>
    <mdx n="0" f="m">
      <t c="1">
        <n x="314"/>
      </t>
    </mdx>
    <mdx n="0" f="m">
      <t c="1">
        <n x="315"/>
      </t>
    </mdx>
    <mdx n="0" f="m">
      <t c="1">
        <n x="316"/>
      </t>
    </mdx>
    <mdx n="0" f="m">
      <t c="1">
        <n x="317"/>
      </t>
    </mdx>
    <mdx n="0" f="m">
      <t c="1">
        <n x="318"/>
      </t>
    </mdx>
    <mdx n="0" f="m">
      <t c="1">
        <n x="319"/>
      </t>
    </mdx>
    <mdx n="0" f="m">
      <t c="1">
        <n x="320"/>
      </t>
    </mdx>
    <mdx n="0" f="m">
      <t c="1">
        <n x="321"/>
      </t>
    </mdx>
    <mdx n="0" f="m">
      <t c="1">
        <n x="322"/>
      </t>
    </mdx>
    <mdx n="0" f="m">
      <t c="1">
        <n x="323"/>
      </t>
    </mdx>
    <mdx n="0" f="m">
      <t c="1">
        <n x="324"/>
      </t>
    </mdx>
    <mdx n="0" f="m">
      <t c="1">
        <n x="325"/>
      </t>
    </mdx>
    <mdx n="0" f="m">
      <t c="1">
        <n x="326"/>
      </t>
    </mdx>
    <mdx n="0" f="m">
      <t c="1">
        <n x="327"/>
      </t>
    </mdx>
    <mdx n="0" f="m">
      <t c="1">
        <n x="328"/>
      </t>
    </mdx>
    <mdx n="0" f="m">
      <t c="1">
        <n x="329"/>
      </t>
    </mdx>
    <mdx n="0" f="m">
      <t c="1">
        <n x="330"/>
      </t>
    </mdx>
    <mdx n="0" f="m">
      <t c="1">
        <n x="331"/>
      </t>
    </mdx>
    <mdx n="0" f="m">
      <t c="1">
        <n x="332"/>
      </t>
    </mdx>
    <mdx n="0" f="m">
      <t c="1">
        <n x="333"/>
      </t>
    </mdx>
    <mdx n="0" f="m">
      <t c="1">
        <n x="334"/>
      </t>
    </mdx>
    <mdx n="0" f="m">
      <t c="1">
        <n x="335"/>
      </t>
    </mdx>
    <mdx n="0" f="m">
      <t c="1">
        <n x="336"/>
      </t>
    </mdx>
    <mdx n="0" f="m">
      <t c="1">
        <n x="337"/>
      </t>
    </mdx>
    <mdx n="0" f="m">
      <t c="1">
        <n x="338"/>
      </t>
    </mdx>
    <mdx n="0" f="m">
      <t c="1">
        <n x="339"/>
      </t>
    </mdx>
    <mdx n="0" f="m">
      <t c="1">
        <n x="340"/>
      </t>
    </mdx>
    <mdx n="0" f="m">
      <t c="1">
        <n x="341"/>
      </t>
    </mdx>
    <mdx n="0" f="m">
      <t c="1">
        <n x="342"/>
      </t>
    </mdx>
    <mdx n="0" f="m">
      <t c="1">
        <n x="343"/>
      </t>
    </mdx>
    <mdx n="0" f="m">
      <t c="1">
        <n x="344"/>
      </t>
    </mdx>
    <mdx n="0" f="m">
      <t c="1">
        <n x="345"/>
      </t>
    </mdx>
    <mdx n="0" f="m">
      <t c="1">
        <n x="346"/>
      </t>
    </mdx>
    <mdx n="0" f="m">
      <t c="1">
        <n x="347"/>
      </t>
    </mdx>
    <mdx n="0" f="m">
      <t c="1">
        <n x="348"/>
      </t>
    </mdx>
    <mdx n="0" f="m">
      <t c="1">
        <n x="349"/>
      </t>
    </mdx>
    <mdx n="0" f="m">
      <t c="1">
        <n x="350"/>
      </t>
    </mdx>
    <mdx n="0" f="m">
      <t c="1">
        <n x="351"/>
      </t>
    </mdx>
    <mdx n="0" f="m">
      <t c="1">
        <n x="352"/>
      </t>
    </mdx>
    <mdx n="0" f="m">
      <t c="1">
        <n x="353"/>
      </t>
    </mdx>
    <mdx n="0" f="m">
      <t c="1">
        <n x="354"/>
      </t>
    </mdx>
    <mdx n="0" f="m">
      <t c="1">
        <n x="355"/>
      </t>
    </mdx>
    <mdx n="0" f="m">
      <t c="1">
        <n x="356"/>
      </t>
    </mdx>
    <mdx n="0" f="m">
      <t c="1">
        <n x="357"/>
      </t>
    </mdx>
    <mdx n="0" f="m">
      <t c="1">
        <n x="358"/>
      </t>
    </mdx>
    <mdx n="0" f="m">
      <t c="1">
        <n x="359"/>
      </t>
    </mdx>
    <mdx n="0" f="m">
      <t c="1">
        <n x="360"/>
      </t>
    </mdx>
    <mdx n="0" f="m">
      <t c="1">
        <n x="361"/>
      </t>
    </mdx>
    <mdx n="0" f="m">
      <t c="1">
        <n x="362"/>
      </t>
    </mdx>
    <mdx n="0" f="m">
      <t c="1">
        <n x="363"/>
      </t>
    </mdx>
    <mdx n="0" f="m">
      <t c="1">
        <n x="364"/>
      </t>
    </mdx>
    <mdx n="0" f="m">
      <t c="1">
        <n x="365"/>
      </t>
    </mdx>
    <mdx n="0" f="m">
      <t c="1">
        <n x="366"/>
      </t>
    </mdx>
    <mdx n="0" f="m">
      <t c="1">
        <n x="367"/>
      </t>
    </mdx>
    <mdx n="0" f="m">
      <t c="1">
        <n x="368"/>
      </t>
    </mdx>
    <mdx n="0" f="m">
      <t c="1">
        <n x="369"/>
      </t>
    </mdx>
    <mdx n="0" f="m">
      <t c="1">
        <n x="370"/>
      </t>
    </mdx>
    <mdx n="0" f="m">
      <t c="1">
        <n x="371"/>
      </t>
    </mdx>
    <mdx n="0" f="m">
      <t c="1">
        <n x="372"/>
      </t>
    </mdx>
    <mdx n="0" f="m">
      <t c="1">
        <n x="373"/>
      </t>
    </mdx>
    <mdx n="0" f="m">
      <t c="1">
        <n x="374"/>
      </t>
    </mdx>
    <mdx n="0" f="m">
      <t c="1">
        <n x="375"/>
      </t>
    </mdx>
    <mdx n="0" f="m">
      <t c="1">
        <n x="376"/>
      </t>
    </mdx>
    <mdx n="0" f="m">
      <t c="1">
        <n x="377"/>
      </t>
    </mdx>
    <mdx n="0" f="m">
      <t c="1">
        <n x="378"/>
      </t>
    </mdx>
    <mdx n="0" f="m">
      <t c="1">
        <n x="379"/>
      </t>
    </mdx>
    <mdx n="0" f="m">
      <t c="1">
        <n x="380"/>
      </t>
    </mdx>
    <mdx n="0" f="m">
      <t c="1">
        <n x="381"/>
      </t>
    </mdx>
    <mdx n="0" f="m">
      <t c="1">
        <n x="382"/>
      </t>
    </mdx>
    <mdx n="0" f="m">
      <t c="1">
        <n x="383"/>
      </t>
    </mdx>
    <mdx n="0" f="m">
      <t c="1">
        <n x="384"/>
      </t>
    </mdx>
    <mdx n="0" f="m">
      <t c="1">
        <n x="385"/>
      </t>
    </mdx>
    <mdx n="0" f="m">
      <t c="1">
        <n x="386"/>
      </t>
    </mdx>
    <mdx n="0" f="m">
      <t c="1">
        <n x="387"/>
      </t>
    </mdx>
    <mdx n="0" f="m">
      <t c="1">
        <n x="388"/>
      </t>
    </mdx>
    <mdx n="0" f="m">
      <t c="1">
        <n x="389"/>
      </t>
    </mdx>
    <mdx n="0" f="m">
      <t c="1">
        <n x="390"/>
      </t>
    </mdx>
    <mdx n="0" f="m">
      <t c="1">
        <n x="391"/>
      </t>
    </mdx>
    <mdx n="0" f="m">
      <t c="1">
        <n x="392"/>
      </t>
    </mdx>
    <mdx n="0" f="m">
      <t c="1">
        <n x="393"/>
      </t>
    </mdx>
    <mdx n="0" f="m">
      <t c="1">
        <n x="394"/>
      </t>
    </mdx>
    <mdx n="0" f="m">
      <t c="1">
        <n x="395"/>
      </t>
    </mdx>
    <mdx n="0" f="m">
      <t c="1">
        <n x="396"/>
      </t>
    </mdx>
    <mdx n="0" f="m">
      <t c="1">
        <n x="397"/>
      </t>
    </mdx>
    <mdx n="0" f="m">
      <t c="1">
        <n x="398"/>
      </t>
    </mdx>
    <mdx n="0" f="m">
      <t c="1">
        <n x="399"/>
      </t>
    </mdx>
    <mdx n="0" f="m">
      <t c="1">
        <n x="400"/>
      </t>
    </mdx>
    <mdx n="0" f="m">
      <t c="1">
        <n x="401"/>
      </t>
    </mdx>
    <mdx n="0" f="m">
      <t c="1">
        <n x="402"/>
      </t>
    </mdx>
    <mdx n="0" f="m">
      <t c="1">
        <n x="403"/>
      </t>
    </mdx>
    <mdx n="0" f="m">
      <t c="1">
        <n x="404"/>
      </t>
    </mdx>
    <mdx n="0" f="m">
      <t c="1">
        <n x="405"/>
      </t>
    </mdx>
    <mdx n="0" f="m">
      <t c="1">
        <n x="406"/>
      </t>
    </mdx>
    <mdx n="0" f="m">
      <t c="1">
        <n x="407"/>
      </t>
    </mdx>
    <mdx n="0" f="m">
      <t c="1">
        <n x="408"/>
      </t>
    </mdx>
    <mdx n="0" f="m">
      <t c="1">
        <n x="409"/>
      </t>
    </mdx>
    <mdx n="0" f="m">
      <t c="1">
        <n x="410"/>
      </t>
    </mdx>
    <mdx n="0" f="m">
      <t c="1">
        <n x="411"/>
      </t>
    </mdx>
    <mdx n="0" f="m">
      <t c="1">
        <n x="412"/>
      </t>
    </mdx>
    <mdx n="0" f="m">
      <t c="1">
        <n x="413"/>
      </t>
    </mdx>
    <mdx n="0" f="m">
      <t c="1">
        <n x="414"/>
      </t>
    </mdx>
    <mdx n="0" f="m">
      <t c="1">
        <n x="415"/>
      </t>
    </mdx>
    <mdx n="0" f="m">
      <t c="1">
        <n x="416"/>
      </t>
    </mdx>
    <mdx n="0" f="m">
      <t c="1">
        <n x="417"/>
      </t>
    </mdx>
    <mdx n="0" f="m">
      <t c="1">
        <n x="418"/>
      </t>
    </mdx>
    <mdx n="0" f="m">
      <t c="1">
        <n x="419"/>
      </t>
    </mdx>
    <mdx n="0" f="m">
      <t c="1">
        <n x="420"/>
      </t>
    </mdx>
    <mdx n="0" f="m">
      <t c="1">
        <n x="421"/>
      </t>
    </mdx>
    <mdx n="0" f="m">
      <t c="1">
        <n x="422"/>
      </t>
    </mdx>
    <mdx n="0" f="m">
      <t c="1">
        <n x="423"/>
      </t>
    </mdx>
    <mdx n="0" f="m">
      <t c="1">
        <n x="424"/>
      </t>
    </mdx>
    <mdx n="0" f="m">
      <t c="1">
        <n x="425"/>
      </t>
    </mdx>
    <mdx n="0" f="m">
      <t c="1">
        <n x="426"/>
      </t>
    </mdx>
    <mdx n="0" f="m">
      <t c="1">
        <n x="427"/>
      </t>
    </mdx>
    <mdx n="0" f="m">
      <t c="1">
        <n x="428"/>
      </t>
    </mdx>
    <mdx n="0" f="m">
      <t c="1">
        <n x="429"/>
      </t>
    </mdx>
    <mdx n="0" f="m">
      <t c="1">
        <n x="430"/>
      </t>
    </mdx>
    <mdx n="0" f="m">
      <t c="1">
        <n x="431"/>
      </t>
    </mdx>
    <mdx n="0" f="m">
      <t c="1">
        <n x="432"/>
      </t>
    </mdx>
    <mdx n="0" f="m">
      <t c="1">
        <n x="433"/>
      </t>
    </mdx>
    <mdx n="0" f="m">
      <t c="1">
        <n x="434"/>
      </t>
    </mdx>
    <mdx n="0" f="m">
      <t c="1">
        <n x="435"/>
      </t>
    </mdx>
    <mdx n="0" f="m">
      <t c="1">
        <n x="436"/>
      </t>
    </mdx>
    <mdx n="0" f="m">
      <t c="1">
        <n x="437"/>
      </t>
    </mdx>
    <mdx n="0" f="m">
      <t c="1">
        <n x="438"/>
      </t>
    </mdx>
    <mdx n="0" f="m">
      <t c="1">
        <n x="439"/>
      </t>
    </mdx>
    <mdx n="0" f="m">
      <t c="1">
        <n x="440"/>
      </t>
    </mdx>
    <mdx n="0" f="m">
      <t c="1">
        <n x="441"/>
      </t>
    </mdx>
    <mdx n="0" f="m">
      <t c="1">
        <n x="442"/>
      </t>
    </mdx>
    <mdx n="0" f="m">
      <t c="1">
        <n x="443"/>
      </t>
    </mdx>
    <mdx n="0" f="m">
      <t c="1">
        <n x="444"/>
      </t>
    </mdx>
    <mdx n="0" f="m">
      <t c="1">
        <n x="445"/>
      </t>
    </mdx>
    <mdx n="0" f="m">
      <t c="1">
        <n x="446"/>
      </t>
    </mdx>
    <mdx n="0" f="m">
      <t c="1">
        <n x="447"/>
      </t>
    </mdx>
    <mdx n="0" f="m">
      <t c="1">
        <n x="448"/>
      </t>
    </mdx>
    <mdx n="0" f="m">
      <t c="1">
        <n x="449"/>
      </t>
    </mdx>
    <mdx n="0" f="m">
      <t c="1">
        <n x="450"/>
      </t>
    </mdx>
    <mdx n="0" f="m">
      <t c="1">
        <n x="451"/>
      </t>
    </mdx>
    <mdx n="0" f="m">
      <t c="1">
        <n x="452"/>
      </t>
    </mdx>
    <mdx n="0" f="m">
      <t c="1">
        <n x="453"/>
      </t>
    </mdx>
    <mdx n="0" f="m">
      <t c="1">
        <n x="454"/>
      </t>
    </mdx>
    <mdx n="0" f="m">
      <t c="1">
        <n x="455"/>
      </t>
    </mdx>
    <mdx n="0" f="m">
      <t c="1">
        <n x="456"/>
      </t>
    </mdx>
    <mdx n="0" f="m">
      <t c="1">
        <n x="457"/>
      </t>
    </mdx>
    <mdx n="0" f="m">
      <t c="1">
        <n x="458"/>
      </t>
    </mdx>
    <mdx n="0" f="m">
      <t c="1">
        <n x="459"/>
      </t>
    </mdx>
    <mdx n="0" f="m">
      <t c="1">
        <n x="460"/>
      </t>
    </mdx>
    <mdx n="0" f="m">
      <t c="1">
        <n x="461"/>
      </t>
    </mdx>
    <mdx n="0" f="m">
      <t c="1">
        <n x="462"/>
      </t>
    </mdx>
    <mdx n="0" f="m">
      <t c="1">
        <n x="463"/>
      </t>
    </mdx>
    <mdx n="0" f="m">
      <t c="1">
        <n x="464"/>
      </t>
    </mdx>
    <mdx n="0" f="m">
      <t c="1">
        <n x="465"/>
      </t>
    </mdx>
    <mdx n="0" f="m">
      <t c="1">
        <n x="466"/>
      </t>
    </mdx>
    <mdx n="0" f="m">
      <t c="1">
        <n x="467"/>
      </t>
    </mdx>
    <mdx n="0" f="m">
      <t c="1">
        <n x="468"/>
      </t>
    </mdx>
    <mdx n="0" f="m">
      <t c="1">
        <n x="469"/>
      </t>
    </mdx>
    <mdx n="0" f="m">
      <t c="1">
        <n x="470"/>
      </t>
    </mdx>
    <mdx n="0" f="m">
      <t c="1">
        <n x="471"/>
      </t>
    </mdx>
    <mdx n="0" f="m">
      <t c="1">
        <n x="472"/>
      </t>
    </mdx>
    <mdx n="0" f="m">
      <t c="1">
        <n x="473"/>
      </t>
    </mdx>
    <mdx n="0" f="m">
      <t c="1">
        <n x="474"/>
      </t>
    </mdx>
    <mdx n="0" f="m">
      <t c="1">
        <n x="475"/>
      </t>
    </mdx>
    <mdx n="0" f="m">
      <t c="1">
        <n x="476"/>
      </t>
    </mdx>
    <mdx n="0" f="m">
      <t c="1">
        <n x="477"/>
      </t>
    </mdx>
    <mdx n="0" f="m">
      <t c="1">
        <n x="478"/>
      </t>
    </mdx>
    <mdx n="0" f="m">
      <t c="1">
        <n x="479"/>
      </t>
    </mdx>
    <mdx n="0" f="m">
      <t c="1">
        <n x="480"/>
      </t>
    </mdx>
    <mdx n="0" f="m">
      <t c="1">
        <n x="481"/>
      </t>
    </mdx>
    <mdx n="0" f="m">
      <t c="1">
        <n x="482"/>
      </t>
    </mdx>
    <mdx n="0" f="m">
      <t c="1">
        <n x="483"/>
      </t>
    </mdx>
    <mdx n="0" f="m">
      <t c="1">
        <n x="484"/>
      </t>
    </mdx>
    <mdx n="0" f="m">
      <t c="1">
        <n x="485"/>
      </t>
    </mdx>
    <mdx n="0" f="m">
      <t c="1">
        <n x="486"/>
      </t>
    </mdx>
    <mdx n="0" f="m">
      <t c="1">
        <n x="487"/>
      </t>
    </mdx>
    <mdx n="0" f="m">
      <t c="1">
        <n x="488"/>
      </t>
    </mdx>
    <mdx n="0" f="m">
      <t c="1">
        <n x="489"/>
      </t>
    </mdx>
    <mdx n="0" f="m">
      <t c="1">
        <n x="490"/>
      </t>
    </mdx>
    <mdx n="0" f="m">
      <t c="1">
        <n x="491"/>
      </t>
    </mdx>
    <mdx n="0" f="m">
      <t c="1">
        <n x="492"/>
      </t>
    </mdx>
    <mdx n="0" f="m">
      <t c="1">
        <n x="493"/>
      </t>
    </mdx>
    <mdx n="0" f="m">
      <t c="1">
        <n x="494"/>
      </t>
    </mdx>
    <mdx n="0" f="m">
      <t c="1">
        <n x="495"/>
      </t>
    </mdx>
    <mdx n="0" f="m">
      <t c="1">
        <n x="496"/>
      </t>
    </mdx>
    <mdx n="0" f="m">
      <t c="1">
        <n x="497"/>
      </t>
    </mdx>
    <mdx n="0" f="m">
      <t c="1">
        <n x="498"/>
      </t>
    </mdx>
    <mdx n="0" f="m">
      <t c="1">
        <n x="499"/>
      </t>
    </mdx>
    <mdx n="0" f="m">
      <t c="1">
        <n x="500"/>
      </t>
    </mdx>
    <mdx n="0" f="m">
      <t c="1">
        <n x="501"/>
      </t>
    </mdx>
    <mdx n="0" f="m">
      <t c="1">
        <n x="502"/>
      </t>
    </mdx>
    <mdx n="0" f="m">
      <t c="1">
        <n x="503"/>
      </t>
    </mdx>
    <mdx n="0" f="m">
      <t c="1">
        <n x="504"/>
      </t>
    </mdx>
    <mdx n="0" f="m">
      <t c="1">
        <n x="505"/>
      </t>
    </mdx>
    <mdx n="0" f="m">
      <t c="1">
        <n x="506"/>
      </t>
    </mdx>
    <mdx n="0" f="m">
      <t c="1">
        <n x="507"/>
      </t>
    </mdx>
    <mdx n="0" f="m">
      <t c="1">
        <n x="508"/>
      </t>
    </mdx>
    <mdx n="0" f="m">
      <t c="1">
        <n x="509"/>
      </t>
    </mdx>
    <mdx n="0" f="m">
      <t c="1">
        <n x="510"/>
      </t>
    </mdx>
    <mdx n="0" f="m">
      <t c="1">
        <n x="511"/>
      </t>
    </mdx>
    <mdx n="0" f="m">
      <t c="1">
        <n x="512"/>
      </t>
    </mdx>
    <mdx n="0" f="m">
      <t c="1">
        <n x="513"/>
      </t>
    </mdx>
    <mdx n="0" f="m">
      <t c="1">
        <n x="514"/>
      </t>
    </mdx>
    <mdx n="0" f="m">
      <t c="1">
        <n x="515"/>
      </t>
    </mdx>
    <mdx n="0" f="m">
      <t c="1">
        <n x="516"/>
      </t>
    </mdx>
    <mdx n="0" f="m">
      <t c="1">
        <n x="517"/>
      </t>
    </mdx>
    <mdx n="0" f="m">
      <t c="1">
        <n x="518"/>
      </t>
    </mdx>
    <mdx n="0" f="m">
      <t c="1">
        <n x="519"/>
      </t>
    </mdx>
    <mdx n="0" f="m">
      <t c="1">
        <n x="520"/>
      </t>
    </mdx>
    <mdx n="0" f="m">
      <t c="1">
        <n x="521"/>
      </t>
    </mdx>
    <mdx n="0" f="m">
      <t c="1">
        <n x="522"/>
      </t>
    </mdx>
    <mdx n="0" f="m">
      <t c="1">
        <n x="523"/>
      </t>
    </mdx>
    <mdx n="0" f="m">
      <t c="1">
        <n x="524"/>
      </t>
    </mdx>
    <mdx n="0" f="m">
      <t c="1">
        <n x="525"/>
      </t>
    </mdx>
    <mdx n="0" f="m">
      <t c="1">
        <n x="526"/>
      </t>
    </mdx>
    <mdx n="0" f="m">
      <t c="1">
        <n x="527"/>
      </t>
    </mdx>
    <mdx n="0" f="m">
      <t c="1">
        <n x="528"/>
      </t>
    </mdx>
    <mdx n="0" f="m">
      <t c="1">
        <n x="529"/>
      </t>
    </mdx>
    <mdx n="0" f="m">
      <t c="1">
        <n x="530"/>
      </t>
    </mdx>
    <mdx n="0" f="m">
      <t c="1">
        <n x="531"/>
      </t>
    </mdx>
    <mdx n="0" f="m">
      <t c="1">
        <n x="532"/>
      </t>
    </mdx>
    <mdx n="0" f="m">
      <t c="1">
        <n x="533"/>
      </t>
    </mdx>
    <mdx n="0" f="m">
      <t c="1">
        <n x="534"/>
      </t>
    </mdx>
    <mdx n="0" f="m">
      <t c="1">
        <n x="535"/>
      </t>
    </mdx>
    <mdx n="0" f="m">
      <t c="1">
        <n x="536"/>
      </t>
    </mdx>
    <mdx n="0" f="m">
      <t c="1">
        <n x="537"/>
      </t>
    </mdx>
    <mdx n="0" f="m">
      <t c="1">
        <n x="538"/>
      </t>
    </mdx>
    <mdx n="0" f="m">
      <t c="1">
        <n x="539"/>
      </t>
    </mdx>
    <mdx n="0" f="m">
      <t c="1">
        <n x="540"/>
      </t>
    </mdx>
    <mdx n="0" f="m">
      <t c="1">
        <n x="541"/>
      </t>
    </mdx>
    <mdx n="0" f="m">
      <t c="1">
        <n x="542"/>
      </t>
    </mdx>
    <mdx n="0" f="m">
      <t c="1">
        <n x="543"/>
      </t>
    </mdx>
    <mdx n="0" f="m">
      <t c="1">
        <n x="544"/>
      </t>
    </mdx>
    <mdx n="0" f="m">
      <t c="1">
        <n x="545"/>
      </t>
    </mdx>
    <mdx n="0" f="m">
      <t c="1">
        <n x="546"/>
      </t>
    </mdx>
    <mdx n="0" f="m">
      <t c="1">
        <n x="547"/>
      </t>
    </mdx>
    <mdx n="0" f="m">
      <t c="1">
        <n x="548"/>
      </t>
    </mdx>
    <mdx n="0" f="m">
      <t c="1">
        <n x="549"/>
      </t>
    </mdx>
    <mdx n="0" f="m">
      <t c="1">
        <n x="550"/>
      </t>
    </mdx>
    <mdx n="0" f="m">
      <t c="1">
        <n x="551"/>
      </t>
    </mdx>
    <mdx n="0" f="m">
      <t c="1">
        <n x="552"/>
      </t>
    </mdx>
    <mdx n="0" f="m">
      <t c="1">
        <n x="553"/>
      </t>
    </mdx>
    <mdx n="0" f="m">
      <t c="1">
        <n x="554"/>
      </t>
    </mdx>
    <mdx n="0" f="m">
      <t c="1">
        <n x="555"/>
      </t>
    </mdx>
    <mdx n="0" f="m">
      <t c="1">
        <n x="556"/>
      </t>
    </mdx>
    <mdx n="0" f="m">
      <t c="1">
        <n x="557"/>
      </t>
    </mdx>
    <mdx n="0" f="m">
      <t c="1">
        <n x="558"/>
      </t>
    </mdx>
    <mdx n="0" f="m">
      <t c="1">
        <n x="559"/>
      </t>
    </mdx>
    <mdx n="0" f="m">
      <t c="1">
        <n x="560"/>
      </t>
    </mdx>
    <mdx n="0" f="m">
      <t c="1">
        <n x="561"/>
      </t>
    </mdx>
    <mdx n="0" f="m">
      <t c="1">
        <n x="562"/>
      </t>
    </mdx>
    <mdx n="0" f="m">
      <t c="1">
        <n x="563"/>
      </t>
    </mdx>
    <mdx n="0" f="m">
      <t c="1">
        <n x="564"/>
      </t>
    </mdx>
    <mdx n="0" f="m">
      <t c="1">
        <n x="565"/>
      </t>
    </mdx>
    <mdx n="0" f="m">
      <t c="1">
        <n x="566"/>
      </t>
    </mdx>
    <mdx n="0" f="m">
      <t c="1">
        <n x="567"/>
      </t>
    </mdx>
    <mdx n="0" f="m">
      <t c="1">
        <n x="568"/>
      </t>
    </mdx>
    <mdx n="0" f="m">
      <t c="1">
        <n x="569"/>
      </t>
    </mdx>
    <mdx n="0" f="m">
      <t c="1">
        <n x="570"/>
      </t>
    </mdx>
    <mdx n="0" f="m">
      <t c="1">
        <n x="571"/>
      </t>
    </mdx>
    <mdx n="0" f="m">
      <t c="1">
        <n x="572"/>
      </t>
    </mdx>
    <mdx n="0" f="m">
      <t c="1">
        <n x="573"/>
      </t>
    </mdx>
    <mdx n="0" f="m">
      <t c="1">
        <n x="574"/>
      </t>
    </mdx>
    <mdx n="0" f="m">
      <t c="1">
        <n x="575"/>
      </t>
    </mdx>
    <mdx n="0" f="m">
      <t c="1">
        <n x="576"/>
      </t>
    </mdx>
    <mdx n="0" f="m">
      <t c="1">
        <n x="577"/>
      </t>
    </mdx>
    <mdx n="0" f="m">
      <t c="1">
        <n x="578"/>
      </t>
    </mdx>
    <mdx n="0" f="m">
      <t c="1">
        <n x="579"/>
      </t>
    </mdx>
    <mdx n="0" f="m">
      <t c="1">
        <n x="580"/>
      </t>
    </mdx>
    <mdx n="0" f="m">
      <t c="1">
        <n x="581"/>
      </t>
    </mdx>
    <mdx n="0" f="m">
      <t c="1">
        <n x="582"/>
      </t>
    </mdx>
    <mdx n="0" f="m">
      <t c="1">
        <n x="583"/>
      </t>
    </mdx>
    <mdx n="0" f="m">
      <t c="1">
        <n x="584"/>
      </t>
    </mdx>
    <mdx n="0" f="m">
      <t c="1">
        <n x="585"/>
      </t>
    </mdx>
    <mdx n="0" f="m">
      <t c="1">
        <n x="586"/>
      </t>
    </mdx>
    <mdx n="0" f="m">
      <t c="1">
        <n x="587"/>
      </t>
    </mdx>
    <mdx n="0" f="m">
      <t c="1">
        <n x="588"/>
      </t>
    </mdx>
    <mdx n="0" f="m">
      <t c="1">
        <n x="589"/>
      </t>
    </mdx>
    <mdx n="0" f="m">
      <t c="1">
        <n x="590"/>
      </t>
    </mdx>
    <mdx n="0" f="m">
      <t c="1">
        <n x="591"/>
      </t>
    </mdx>
    <mdx n="0" f="m">
      <t c="1">
        <n x="592"/>
      </t>
    </mdx>
    <mdx n="0" f="m">
      <t c="1">
        <n x="593"/>
      </t>
    </mdx>
    <mdx n="0" f="m">
      <t c="1">
        <n x="594"/>
      </t>
    </mdx>
    <mdx n="0" f="m">
      <t c="1">
        <n x="595"/>
      </t>
    </mdx>
    <mdx n="0" f="m">
      <t c="1">
        <n x="596"/>
      </t>
    </mdx>
    <mdx n="0" f="m">
      <t c="1">
        <n x="597"/>
      </t>
    </mdx>
    <mdx n="0" f="m">
      <t c="1">
        <n x="598"/>
      </t>
    </mdx>
    <mdx n="0" f="m">
      <t c="1">
        <n x="599"/>
      </t>
    </mdx>
    <mdx n="0" f="m">
      <t c="1">
        <n x="600"/>
      </t>
    </mdx>
    <mdx n="0" f="m">
      <t c="1">
        <n x="601"/>
      </t>
    </mdx>
    <mdx n="0" f="m">
      <t c="1">
        <n x="602"/>
      </t>
    </mdx>
    <mdx n="0" f="m">
      <t c="1">
        <n x="603"/>
      </t>
    </mdx>
    <mdx n="0" f="m">
      <t c="1">
        <n x="604"/>
      </t>
    </mdx>
    <mdx n="0" f="m">
      <t c="1">
        <n x="605"/>
      </t>
    </mdx>
    <mdx n="0" f="m">
      <t c="1">
        <n x="606"/>
      </t>
    </mdx>
    <mdx n="0" f="m">
      <t c="1">
        <n x="607"/>
      </t>
    </mdx>
    <mdx n="0" f="m">
      <t c="1">
        <n x="608"/>
      </t>
    </mdx>
    <mdx n="0" f="m">
      <t c="1">
        <n x="609"/>
      </t>
    </mdx>
    <mdx n="0" f="m">
      <t c="1">
        <n x="610"/>
      </t>
    </mdx>
    <mdx n="0" f="m">
      <t c="1">
        <n x="611"/>
      </t>
    </mdx>
    <mdx n="0" f="m">
      <t c="1">
        <n x="612"/>
      </t>
    </mdx>
    <mdx n="0" f="m">
      <t c="1">
        <n x="613"/>
      </t>
    </mdx>
    <mdx n="0" f="m">
      <t c="1">
        <n x="614"/>
      </t>
    </mdx>
    <mdx n="0" f="m">
      <t c="1">
        <n x="615"/>
      </t>
    </mdx>
    <mdx n="0" f="m">
      <t c="1">
        <n x="616"/>
      </t>
    </mdx>
    <mdx n="0" f="m">
      <t c="1">
        <n x="617"/>
      </t>
    </mdx>
    <mdx n="0" f="m">
      <t c="1">
        <n x="618"/>
      </t>
    </mdx>
    <mdx n="0" f="m">
      <t c="1">
        <n x="619"/>
      </t>
    </mdx>
    <mdx n="0" f="m">
      <t c="1">
        <n x="620"/>
      </t>
    </mdx>
    <mdx n="0" f="m">
      <t c="1">
        <n x="621"/>
      </t>
    </mdx>
    <mdx n="0" f="m">
      <t c="1">
        <n x="622"/>
      </t>
    </mdx>
    <mdx n="0" f="m">
      <t c="1">
        <n x="623"/>
      </t>
    </mdx>
    <mdx n="0" f="m">
      <t c="1">
        <n x="624"/>
      </t>
    </mdx>
    <mdx n="0" f="m">
      <t c="1">
        <n x="625"/>
      </t>
    </mdx>
    <mdx n="0" f="m">
      <t c="1">
        <n x="626"/>
      </t>
    </mdx>
    <mdx n="0" f="m">
      <t c="1">
        <n x="627"/>
      </t>
    </mdx>
    <mdx n="0" f="m">
      <t c="1">
        <n x="628"/>
      </t>
    </mdx>
    <mdx n="0" f="m">
      <t c="1">
        <n x="629"/>
      </t>
    </mdx>
    <mdx n="0" f="m">
      <t c="1">
        <n x="630"/>
      </t>
    </mdx>
    <mdx n="0" f="m">
      <t c="1">
        <n x="631"/>
      </t>
    </mdx>
    <mdx n="0" f="m">
      <t c="1">
        <n x="632"/>
      </t>
    </mdx>
    <mdx n="0" f="m">
      <t c="1">
        <n x="633"/>
      </t>
    </mdx>
    <mdx n="0" f="m">
      <t c="1">
        <n x="634"/>
      </t>
    </mdx>
    <mdx n="0" f="m">
      <t c="1">
        <n x="635"/>
      </t>
    </mdx>
    <mdx n="0" f="m">
      <t c="1">
        <n x="636"/>
      </t>
    </mdx>
    <mdx n="0" f="m">
      <t c="1">
        <n x="637"/>
      </t>
    </mdx>
    <mdx n="0" f="m">
      <t c="1">
        <n x="638"/>
      </t>
    </mdx>
    <mdx n="0" f="m">
      <t c="1">
        <n x="639"/>
      </t>
    </mdx>
    <mdx n="0" f="m">
      <t c="1">
        <n x="640"/>
      </t>
    </mdx>
    <mdx n="0" f="m">
      <t c="1">
        <n x="641"/>
      </t>
    </mdx>
    <mdx n="0" f="m">
      <t c="1">
        <n x="642"/>
      </t>
    </mdx>
    <mdx n="0" f="m">
      <t c="1">
        <n x="643"/>
      </t>
    </mdx>
    <mdx n="0" f="m">
      <t c="1">
        <n x="644"/>
      </t>
    </mdx>
    <mdx n="0" f="m">
      <t c="1">
        <n x="645"/>
      </t>
    </mdx>
    <mdx n="0" f="m">
      <t c="1">
        <n x="646"/>
      </t>
    </mdx>
    <mdx n="0" f="m">
      <t c="1">
        <n x="647"/>
      </t>
    </mdx>
    <mdx n="0" f="m">
      <t c="1">
        <n x="648"/>
      </t>
    </mdx>
    <mdx n="0" f="m">
      <t c="1">
        <n x="649"/>
      </t>
    </mdx>
    <mdx n="0" f="m">
      <t c="1">
        <n x="650"/>
      </t>
    </mdx>
    <mdx n="0" f="m">
      <t c="1">
        <n x="651"/>
      </t>
    </mdx>
    <mdx n="0" f="m">
      <t c="1">
        <n x="652"/>
      </t>
    </mdx>
    <mdx n="0" f="m">
      <t c="1">
        <n x="653"/>
      </t>
    </mdx>
    <mdx n="0" f="m">
      <t c="1">
        <n x="654"/>
      </t>
    </mdx>
    <mdx n="0" f="m">
      <t c="1">
        <n x="655"/>
      </t>
    </mdx>
    <mdx n="0" f="m">
      <t c="1">
        <n x="656"/>
      </t>
    </mdx>
    <mdx n="0" f="m">
      <t c="1">
        <n x="657"/>
      </t>
    </mdx>
    <mdx n="0" f="m">
      <t c="1">
        <n x="658"/>
      </t>
    </mdx>
    <mdx n="0" f="m">
      <t c="1">
        <n x="659"/>
      </t>
    </mdx>
    <mdx n="0" f="m">
      <t c="1">
        <n x="660"/>
      </t>
    </mdx>
    <mdx n="0" f="m">
      <t c="1">
        <n x="661"/>
      </t>
    </mdx>
    <mdx n="0" f="m">
      <t c="1">
        <n x="662"/>
      </t>
    </mdx>
    <mdx n="0" f="m">
      <t c="1">
        <n x="663"/>
      </t>
    </mdx>
    <mdx n="0" f="m">
      <t c="1">
        <n x="664"/>
      </t>
    </mdx>
    <mdx n="0" f="m">
      <t c="1">
        <n x="665"/>
      </t>
    </mdx>
    <mdx n="0" f="m">
      <t c="1">
        <n x="666"/>
      </t>
    </mdx>
    <mdx n="0" f="m">
      <t c="1">
        <n x="667"/>
      </t>
    </mdx>
    <mdx n="0" f="m">
      <t c="1">
        <n x="668"/>
      </t>
    </mdx>
    <mdx n="0" f="m">
      <t c="1">
        <n x="669"/>
      </t>
    </mdx>
    <mdx n="0" f="m">
      <t c="1">
        <n x="670"/>
      </t>
    </mdx>
    <mdx n="0" f="m">
      <t c="1">
        <n x="671"/>
      </t>
    </mdx>
    <mdx n="0" f="m">
      <t c="1">
        <n x="672"/>
      </t>
    </mdx>
    <mdx n="0" f="m">
      <t c="1">
        <n x="673"/>
      </t>
    </mdx>
    <mdx n="0" f="m">
      <t c="1">
        <n x="674"/>
      </t>
    </mdx>
    <mdx n="0" f="m">
      <t c="1">
        <n x="675"/>
      </t>
    </mdx>
    <mdx n="0" f="m">
      <t c="1">
        <n x="676"/>
      </t>
    </mdx>
    <mdx n="0" f="m">
      <t c="1">
        <n x="677"/>
      </t>
    </mdx>
    <mdx n="0" f="m">
      <t c="1">
        <n x="678"/>
      </t>
    </mdx>
    <mdx n="0" f="m">
      <t c="1">
        <n x="679"/>
      </t>
    </mdx>
    <mdx n="0" f="m">
      <t c="1">
        <n x="680"/>
      </t>
    </mdx>
    <mdx n="0" f="m">
      <t c="1">
        <n x="681"/>
      </t>
    </mdx>
    <mdx n="0" f="m">
      <t c="1">
        <n x="682"/>
      </t>
    </mdx>
    <mdx n="0" f="m">
      <t c="1">
        <n x="683"/>
      </t>
    </mdx>
    <mdx n="0" f="m">
      <t c="1">
        <n x="684"/>
      </t>
    </mdx>
    <mdx n="0" f="m">
      <t c="1">
        <n x="685"/>
      </t>
    </mdx>
    <mdx n="0" f="m">
      <t c="1">
        <n x="686"/>
      </t>
    </mdx>
    <mdx n="0" f="m">
      <t c="1">
        <n x="687"/>
      </t>
    </mdx>
    <mdx n="0" f="m">
      <t c="1">
        <n x="688"/>
      </t>
    </mdx>
    <mdx n="0" f="m">
      <t c="1">
        <n x="689"/>
      </t>
    </mdx>
    <mdx n="0" f="m">
      <t c="1">
        <n x="690"/>
      </t>
    </mdx>
    <mdx n="0" f="m">
      <t c="1">
        <n x="691"/>
      </t>
    </mdx>
    <mdx n="0" f="m">
      <t c="1">
        <n x="692"/>
      </t>
    </mdx>
    <mdx n="0" f="m">
      <t c="1">
        <n x="693"/>
      </t>
    </mdx>
    <mdx n="0" f="m">
      <t c="1">
        <n x="694"/>
      </t>
    </mdx>
    <mdx n="0" f="m">
      <t c="1">
        <n x="695"/>
      </t>
    </mdx>
    <mdx n="0" f="m">
      <t c="1">
        <n x="696"/>
      </t>
    </mdx>
    <mdx n="0" f="m">
      <t c="1">
        <n x="697"/>
      </t>
    </mdx>
    <mdx n="0" f="m">
      <t c="1">
        <n x="698"/>
      </t>
    </mdx>
    <mdx n="0" f="m">
      <t c="1">
        <n x="699"/>
      </t>
    </mdx>
    <mdx n="0" f="m">
      <t c="1">
        <n x="700"/>
      </t>
    </mdx>
    <mdx n="0" f="m">
      <t c="1">
        <n x="701"/>
      </t>
    </mdx>
    <mdx n="0" f="m">
      <t c="1">
        <n x="702"/>
      </t>
    </mdx>
    <mdx n="0" f="m">
      <t c="1">
        <n x="703"/>
      </t>
    </mdx>
    <mdx n="0" f="m">
      <t c="1">
        <n x="704"/>
      </t>
    </mdx>
    <mdx n="0" f="m">
      <t c="1">
        <n x="705"/>
      </t>
    </mdx>
    <mdx n="0" f="m">
      <t c="1">
        <n x="706"/>
      </t>
    </mdx>
    <mdx n="0" f="m">
      <t c="1">
        <n x="707"/>
      </t>
    </mdx>
    <mdx n="0" f="m">
      <t c="1">
        <n x="708"/>
      </t>
    </mdx>
    <mdx n="0" f="m">
      <t c="1">
        <n x="709"/>
      </t>
    </mdx>
    <mdx n="0" f="m">
      <t c="1">
        <n x="710"/>
      </t>
    </mdx>
    <mdx n="0" f="m">
      <t c="1">
        <n x="711"/>
      </t>
    </mdx>
    <mdx n="0" f="m">
      <t c="1">
        <n x="712"/>
      </t>
    </mdx>
    <mdx n="0" f="m">
      <t c="1">
        <n x="713"/>
      </t>
    </mdx>
    <mdx n="0" f="m">
      <t c="1">
        <n x="714"/>
      </t>
    </mdx>
    <mdx n="0" f="m">
      <t c="1">
        <n x="715"/>
      </t>
    </mdx>
    <mdx n="0" f="m">
      <t c="1">
        <n x="716"/>
      </t>
    </mdx>
    <mdx n="0" f="m">
      <t c="1">
        <n x="717"/>
      </t>
    </mdx>
    <mdx n="0" f="m">
      <t c="1">
        <n x="718"/>
      </t>
    </mdx>
    <mdx n="0" f="m">
      <t c="1">
        <n x="719"/>
      </t>
    </mdx>
    <mdx n="0" f="m">
      <t c="1">
        <n x="720"/>
      </t>
    </mdx>
    <mdx n="0" f="m">
      <t c="1">
        <n x="721"/>
      </t>
    </mdx>
    <mdx n="0" f="m">
      <t c="1">
        <n x="722"/>
      </t>
    </mdx>
    <mdx n="0" f="m">
      <t c="1">
        <n x="723"/>
      </t>
    </mdx>
    <mdx n="0" f="m">
      <t c="1">
        <n x="724"/>
      </t>
    </mdx>
    <mdx n="0" f="m">
      <t c="1">
        <n x="725"/>
      </t>
    </mdx>
    <mdx n="0" f="m">
      <t c="1">
        <n x="726"/>
      </t>
    </mdx>
    <mdx n="0" f="m">
      <t c="1">
        <n x="727"/>
      </t>
    </mdx>
    <mdx n="0" f="m">
      <t c="1">
        <n x="728"/>
      </t>
    </mdx>
    <mdx n="0" f="m">
      <t c="1">
        <n x="729"/>
      </t>
    </mdx>
    <mdx n="0" f="m">
      <t c="1">
        <n x="730"/>
      </t>
    </mdx>
    <mdx n="0" f="m">
      <t c="1">
        <n x="731"/>
      </t>
    </mdx>
    <mdx n="0" f="m">
      <t c="1">
        <n x="732"/>
      </t>
    </mdx>
    <mdx n="0" f="m">
      <t c="1">
        <n x="733"/>
      </t>
    </mdx>
    <mdx n="0" f="m">
      <t c="1">
        <n x="734"/>
      </t>
    </mdx>
    <mdx n="0" f="m">
      <t c="1">
        <n x="735"/>
      </t>
    </mdx>
    <mdx n="0" f="m">
      <t c="1">
        <n x="736"/>
      </t>
    </mdx>
    <mdx n="0" f="m">
      <t c="1">
        <n x="737"/>
      </t>
    </mdx>
    <mdx n="0" f="m">
      <t c="1">
        <n x="738"/>
      </t>
    </mdx>
    <mdx n="0" f="m">
      <t c="1">
        <n x="739"/>
      </t>
    </mdx>
    <mdx n="0" f="m">
      <t c="1">
        <n x="740"/>
      </t>
    </mdx>
    <mdx n="0" f="m">
      <t c="1">
        <n x="741"/>
      </t>
    </mdx>
    <mdx n="0" f="m">
      <t c="1">
        <n x="742"/>
      </t>
    </mdx>
    <mdx n="0" f="m">
      <t c="1">
        <n x="743"/>
      </t>
    </mdx>
    <mdx n="0" f="m">
      <t c="1">
        <n x="744"/>
      </t>
    </mdx>
    <mdx n="0" f="m">
      <t c="1">
        <n x="745"/>
      </t>
    </mdx>
    <mdx n="0" f="m">
      <t c="1">
        <n x="746"/>
      </t>
    </mdx>
    <mdx n="0" f="m">
      <t c="1">
        <n x="747"/>
      </t>
    </mdx>
    <mdx n="0" f="m">
      <t c="1">
        <n x="748"/>
      </t>
    </mdx>
    <mdx n="0" f="m">
      <t c="1">
        <n x="749"/>
      </t>
    </mdx>
    <mdx n="0" f="m">
      <t c="1">
        <n x="750"/>
      </t>
    </mdx>
    <mdx n="0" f="m">
      <t c="1">
        <n x="751"/>
      </t>
    </mdx>
    <mdx n="0" f="m">
      <t c="1">
        <n x="752"/>
      </t>
    </mdx>
    <mdx n="0" f="m">
      <t c="1">
        <n x="753"/>
      </t>
    </mdx>
    <mdx n="0" f="m">
      <t c="1">
        <n x="754"/>
      </t>
    </mdx>
    <mdx n="0" f="m">
      <t c="1">
        <n x="755"/>
      </t>
    </mdx>
    <mdx n="0" f="m">
      <t c="1">
        <n x="756"/>
      </t>
    </mdx>
    <mdx n="0" f="m">
      <t c="1">
        <n x="757"/>
      </t>
    </mdx>
    <mdx n="0" f="m">
      <t c="1">
        <n x="758"/>
      </t>
    </mdx>
    <mdx n="0" f="m">
      <t c="1">
        <n x="759"/>
      </t>
    </mdx>
    <mdx n="0" f="m">
      <t c="1">
        <n x="760"/>
      </t>
    </mdx>
    <mdx n="0" f="m">
      <t c="1">
        <n x="761"/>
      </t>
    </mdx>
    <mdx n="0" f="m">
      <t c="1">
        <n x="762"/>
      </t>
    </mdx>
    <mdx n="0" f="m">
      <t c="1">
        <n x="763"/>
      </t>
    </mdx>
    <mdx n="0" f="m">
      <t c="1">
        <n x="764"/>
      </t>
    </mdx>
    <mdx n="0" f="m">
      <t c="1">
        <n x="765"/>
      </t>
    </mdx>
    <mdx n="0" f="m">
      <t c="1">
        <n x="766"/>
      </t>
    </mdx>
    <mdx n="0" f="m">
      <t c="1">
        <n x="767"/>
      </t>
    </mdx>
    <mdx n="0" f="m">
      <t c="1">
        <n x="768"/>
      </t>
    </mdx>
    <mdx n="0" f="m">
      <t c="1">
        <n x="769"/>
      </t>
    </mdx>
    <mdx n="0" f="m">
      <t c="1">
        <n x="770"/>
      </t>
    </mdx>
    <mdx n="0" f="m">
      <t c="1">
        <n x="771"/>
      </t>
    </mdx>
    <mdx n="0" f="m">
      <t c="1">
        <n x="772"/>
      </t>
    </mdx>
    <mdx n="0" f="m">
      <t c="1">
        <n x="773"/>
      </t>
    </mdx>
    <mdx n="0" f="m">
      <t c="1">
        <n x="774"/>
      </t>
    </mdx>
    <mdx n="0" f="m">
      <t c="1">
        <n x="775"/>
      </t>
    </mdx>
    <mdx n="0" f="m">
      <t c="1">
        <n x="776"/>
      </t>
    </mdx>
    <mdx n="0" f="m">
      <t c="1">
        <n x="777"/>
      </t>
    </mdx>
    <mdx n="0" f="m">
      <t c="1">
        <n x="778"/>
      </t>
    </mdx>
    <mdx n="0" f="m">
      <t c="1">
        <n x="779"/>
      </t>
    </mdx>
    <mdx n="0" f="m">
      <t c="1">
        <n x="780"/>
      </t>
    </mdx>
    <mdx n="0" f="m">
      <t c="1">
        <n x="781"/>
      </t>
    </mdx>
    <mdx n="0" f="m">
      <t c="1">
        <n x="782"/>
      </t>
    </mdx>
    <mdx n="0" f="m">
      <t c="1">
        <n x="783"/>
      </t>
    </mdx>
    <mdx n="0" f="m">
      <t c="1">
        <n x="784"/>
      </t>
    </mdx>
    <mdx n="0" f="m">
      <t c="1">
        <n x="785"/>
      </t>
    </mdx>
    <mdx n="0" f="m">
      <t c="1">
        <n x="786"/>
      </t>
    </mdx>
    <mdx n="0" f="m">
      <t c="1">
        <n x="787"/>
      </t>
    </mdx>
    <mdx n="0" f="m">
      <t c="1">
        <n x="788"/>
      </t>
    </mdx>
    <mdx n="0" f="m">
      <t c="1">
        <n x="789"/>
      </t>
    </mdx>
    <mdx n="0" f="m">
      <t c="1">
        <n x="790"/>
      </t>
    </mdx>
    <mdx n="0" f="m">
      <t c="1">
        <n x="791"/>
      </t>
    </mdx>
    <mdx n="0" f="m">
      <t c="1">
        <n x="792"/>
      </t>
    </mdx>
    <mdx n="0" f="m">
      <t c="1">
        <n x="793"/>
      </t>
    </mdx>
    <mdx n="0" f="m">
      <t c="1">
        <n x="794"/>
      </t>
    </mdx>
    <mdx n="0" f="m">
      <t c="1">
        <n x="795"/>
      </t>
    </mdx>
    <mdx n="0" f="m">
      <t c="1">
        <n x="796"/>
      </t>
    </mdx>
    <mdx n="0" f="m">
      <t c="1">
        <n x="797"/>
      </t>
    </mdx>
    <mdx n="0" f="m">
      <t c="1">
        <n x="798"/>
      </t>
    </mdx>
    <mdx n="0" f="m">
      <t c="1">
        <n x="799"/>
      </t>
    </mdx>
    <mdx n="0" f="m">
      <t c="1">
        <n x="800"/>
      </t>
    </mdx>
    <mdx n="0" f="m">
      <t c="1">
        <n x="801"/>
      </t>
    </mdx>
    <mdx n="0" f="m">
      <t c="1">
        <n x="802"/>
      </t>
    </mdx>
    <mdx n="0" f="m">
      <t c="1">
        <n x="803"/>
      </t>
    </mdx>
    <mdx n="0" f="m">
      <t c="1">
        <n x="804"/>
      </t>
    </mdx>
    <mdx n="0" f="m">
      <t c="1">
        <n x="805"/>
      </t>
    </mdx>
    <mdx n="0" f="m">
      <t c="1">
        <n x="806"/>
      </t>
    </mdx>
    <mdx n="0" f="m">
      <t c="1">
        <n x="807"/>
      </t>
    </mdx>
    <mdx n="0" f="m">
      <t c="1">
        <n x="808"/>
      </t>
    </mdx>
    <mdx n="0" f="m">
      <t c="1">
        <n x="809"/>
      </t>
    </mdx>
    <mdx n="0" f="m">
      <t c="1">
        <n x="810"/>
      </t>
    </mdx>
    <mdx n="0" f="m">
      <t c="1">
        <n x="811"/>
      </t>
    </mdx>
    <mdx n="0" f="m">
      <t c="1">
        <n x="812"/>
      </t>
    </mdx>
    <mdx n="0" f="m">
      <t c="1">
        <n x="813"/>
      </t>
    </mdx>
    <mdx n="0" f="m">
      <t c="1">
        <n x="814"/>
      </t>
    </mdx>
    <mdx n="0" f="m">
      <t c="1">
        <n x="815"/>
      </t>
    </mdx>
    <mdx n="0" f="m">
      <t c="1">
        <n x="816"/>
      </t>
    </mdx>
    <mdx n="0" f="m">
      <t c="1">
        <n x="817"/>
      </t>
    </mdx>
    <mdx n="0" f="m">
      <t c="1">
        <n x="818"/>
      </t>
    </mdx>
    <mdx n="0" f="m">
      <t c="1">
        <n x="819"/>
      </t>
    </mdx>
    <mdx n="0" f="m">
      <t c="1">
        <n x="820"/>
      </t>
    </mdx>
    <mdx n="0" f="m">
      <t c="1">
        <n x="821"/>
      </t>
    </mdx>
    <mdx n="0" f="m">
      <t c="1">
        <n x="822"/>
      </t>
    </mdx>
    <mdx n="0" f="m">
      <t c="1">
        <n x="823"/>
      </t>
    </mdx>
    <mdx n="0" f="m">
      <t c="1">
        <n x="824"/>
      </t>
    </mdx>
    <mdx n="0" f="m">
      <t c="1">
        <n x="825"/>
      </t>
    </mdx>
    <mdx n="0" f="m">
      <t c="1">
        <n x="826"/>
      </t>
    </mdx>
    <mdx n="0" f="m">
      <t c="1">
        <n x="827"/>
      </t>
    </mdx>
    <mdx n="0" f="m">
      <t c="1">
        <n x="828"/>
      </t>
    </mdx>
    <mdx n="0" f="m">
      <t c="1">
        <n x="829"/>
      </t>
    </mdx>
    <mdx n="0" f="m">
      <t c="1">
        <n x="830"/>
      </t>
    </mdx>
    <mdx n="0" f="m">
      <t c="1">
        <n x="831"/>
      </t>
    </mdx>
    <mdx n="0" f="m">
      <t c="1">
        <n x="832"/>
      </t>
    </mdx>
    <mdx n="0" f="m">
      <t c="1">
        <n x="833"/>
      </t>
    </mdx>
    <mdx n="0" f="m">
      <t c="1">
        <n x="834"/>
      </t>
    </mdx>
    <mdx n="0" f="m">
      <t c="1">
        <n x="835"/>
      </t>
    </mdx>
    <mdx n="0" f="m">
      <t c="1">
        <n x="836"/>
      </t>
    </mdx>
    <mdx n="0" f="m">
      <t c="1">
        <n x="837"/>
      </t>
    </mdx>
    <mdx n="0" f="m">
      <t c="1">
        <n x="838"/>
      </t>
    </mdx>
    <mdx n="0" f="m">
      <t c="1">
        <n x="839"/>
      </t>
    </mdx>
    <mdx n="0" f="m">
      <t c="1">
        <n x="840"/>
      </t>
    </mdx>
    <mdx n="0" f="m">
      <t c="1">
        <n x="841"/>
      </t>
    </mdx>
    <mdx n="0" f="m">
      <t c="1">
        <n x="842"/>
      </t>
    </mdx>
    <mdx n="0" f="m">
      <t c="1">
        <n x="843"/>
      </t>
    </mdx>
    <mdx n="0" f="m">
      <t c="1">
        <n x="844"/>
      </t>
    </mdx>
    <mdx n="0" f="m">
      <t c="1">
        <n x="845"/>
      </t>
    </mdx>
    <mdx n="0" f="m">
      <t c="1">
        <n x="846"/>
      </t>
    </mdx>
    <mdx n="0" f="m">
      <t c="1">
        <n x="847"/>
      </t>
    </mdx>
    <mdx n="0" f="m">
      <t c="1">
        <n x="848"/>
      </t>
    </mdx>
    <mdx n="0" f="m">
      <t c="1">
        <n x="849"/>
      </t>
    </mdx>
    <mdx n="0" f="m">
      <t c="1">
        <n x="850"/>
      </t>
    </mdx>
    <mdx n="0" f="m">
      <t c="1">
        <n x="851"/>
      </t>
    </mdx>
    <mdx n="0" f="m">
      <t c="1">
        <n x="852"/>
      </t>
    </mdx>
    <mdx n="0" f="m">
      <t c="1">
        <n x="853"/>
      </t>
    </mdx>
    <mdx n="0" f="m">
      <t c="1">
        <n x="854"/>
      </t>
    </mdx>
    <mdx n="0" f="m">
      <t c="1">
        <n x="855"/>
      </t>
    </mdx>
    <mdx n="0" f="m">
      <t c="1">
        <n x="856"/>
      </t>
    </mdx>
    <mdx n="0" f="m">
      <t c="1">
        <n x="857"/>
      </t>
    </mdx>
    <mdx n="0" f="m">
      <t c="1">
        <n x="858"/>
      </t>
    </mdx>
    <mdx n="0" f="m">
      <t c="1">
        <n x="859"/>
      </t>
    </mdx>
    <mdx n="0" f="m">
      <t c="1">
        <n x="860"/>
      </t>
    </mdx>
    <mdx n="0" f="m">
      <t c="1">
        <n x="861"/>
      </t>
    </mdx>
    <mdx n="0" f="m">
      <t c="1">
        <n x="862"/>
      </t>
    </mdx>
    <mdx n="0" f="m">
      <t c="1">
        <n x="863"/>
      </t>
    </mdx>
    <mdx n="0" f="m">
      <t c="1">
        <n x="864"/>
      </t>
    </mdx>
    <mdx n="0" f="m">
      <t c="1">
        <n x="865"/>
      </t>
    </mdx>
    <mdx n="0" f="m">
      <t c="1">
        <n x="866"/>
      </t>
    </mdx>
    <mdx n="0" f="m">
      <t c="1">
        <n x="867"/>
      </t>
    </mdx>
    <mdx n="0" f="m">
      <t c="1">
        <n x="868"/>
      </t>
    </mdx>
    <mdx n="0" f="m">
      <t c="1">
        <n x="869"/>
      </t>
    </mdx>
    <mdx n="0" f="m">
      <t c="1">
        <n x="870"/>
      </t>
    </mdx>
    <mdx n="0" f="m">
      <t c="1">
        <n x="871"/>
      </t>
    </mdx>
    <mdx n="0" f="m">
      <t c="1">
        <n x="872"/>
      </t>
    </mdx>
    <mdx n="0" f="m">
      <t c="1">
        <n x="873"/>
      </t>
    </mdx>
    <mdx n="0" f="m">
      <t c="1">
        <n x="874"/>
      </t>
    </mdx>
    <mdx n="0" f="m">
      <t c="1">
        <n x="875"/>
      </t>
    </mdx>
    <mdx n="0" f="m">
      <t c="1">
        <n x="876"/>
      </t>
    </mdx>
    <mdx n="0" f="m">
      <t c="1">
        <n x="877"/>
      </t>
    </mdx>
    <mdx n="0" f="m">
      <t c="1">
        <n x="878"/>
      </t>
    </mdx>
    <mdx n="0" f="m">
      <t c="1">
        <n x="879"/>
      </t>
    </mdx>
    <mdx n="0" f="m">
      <t c="1">
        <n x="880"/>
      </t>
    </mdx>
    <mdx n="0" f="m">
      <t c="1">
        <n x="881"/>
      </t>
    </mdx>
    <mdx n="0" f="m">
      <t c="1">
        <n x="882"/>
      </t>
    </mdx>
    <mdx n="0" f="m">
      <t c="1">
        <n x="883"/>
      </t>
    </mdx>
    <mdx n="0" f="m">
      <t c="1">
        <n x="884"/>
      </t>
    </mdx>
    <mdx n="0" f="m">
      <t c="1">
        <n x="885"/>
      </t>
    </mdx>
    <mdx n="0" f="m">
      <t c="1">
        <n x="886"/>
      </t>
    </mdx>
    <mdx n="0" f="m">
      <t c="1">
        <n x="887"/>
      </t>
    </mdx>
    <mdx n="0" f="m">
      <t c="1">
        <n x="888"/>
      </t>
    </mdx>
    <mdx n="0" f="m">
      <t c="1">
        <n x="889"/>
      </t>
    </mdx>
    <mdx n="0" f="m">
      <t c="1">
        <n x="890"/>
      </t>
    </mdx>
    <mdx n="0" f="m">
      <t c="1">
        <n x="891"/>
      </t>
    </mdx>
    <mdx n="0" f="m">
      <t c="1">
        <n x="892"/>
      </t>
    </mdx>
    <mdx n="0" f="m">
      <t c="1">
        <n x="893"/>
      </t>
    </mdx>
    <mdx n="0" f="m">
      <t c="1">
        <n x="894"/>
      </t>
    </mdx>
    <mdx n="0" f="m">
      <t c="1">
        <n x="895"/>
      </t>
    </mdx>
    <mdx n="0" f="m">
      <t c="1">
        <n x="896"/>
      </t>
    </mdx>
    <mdx n="0" f="m">
      <t c="1">
        <n x="897"/>
      </t>
    </mdx>
    <mdx n="0" f="m">
      <t c="1">
        <n x="898"/>
      </t>
    </mdx>
    <mdx n="0" f="m">
      <t c="1">
        <n x="899"/>
      </t>
    </mdx>
    <mdx n="0" f="v">
      <t c="2">
        <n x="540"/>
        <n x="129"/>
      </t>
    </mdx>
    <mdx n="0" f="v">
      <t c="2">
        <n x="540"/>
        <n x="141"/>
      </t>
    </mdx>
    <mdx n="0" f="v">
      <t c="2">
        <n x="540"/>
        <n x="455"/>
      </t>
    </mdx>
    <mdx n="0" f="v">
      <t c="2">
        <n x="540"/>
        <n x="193"/>
      </t>
    </mdx>
    <mdx n="0" f="v">
      <t c="2">
        <n x="540"/>
        <n x="198"/>
      </t>
    </mdx>
    <mdx n="0" f="v">
      <t c="2">
        <n x="540"/>
        <n x="360"/>
      </t>
    </mdx>
    <mdx n="0" f="v">
      <t c="2">
        <n x="540"/>
        <n x="445"/>
      </t>
    </mdx>
    <mdx n="0" f="v">
      <t c="2">
        <n x="540"/>
        <n x="347"/>
      </t>
    </mdx>
    <mdx n="0" f="v">
      <t c="2">
        <n x="540"/>
        <n x="563"/>
      </t>
    </mdx>
    <mdx n="0" f="v">
      <t c="2">
        <n x="540"/>
        <n x="536"/>
      </t>
    </mdx>
    <mdx n="0" f="v">
      <t c="2">
        <n x="540"/>
        <n x="269"/>
      </t>
    </mdx>
    <mdx n="0" f="v">
      <t c="2">
        <n x="540"/>
        <n x="436"/>
      </t>
    </mdx>
    <mdx n="0" f="v">
      <t c="2">
        <n x="540"/>
        <n x="336"/>
      </t>
    </mdx>
    <mdx n="0" f="v">
      <t c="2">
        <n x="540"/>
        <n x="586"/>
      </t>
    </mdx>
    <mdx n="0" f="v">
      <t c="2">
        <n x="540"/>
        <n x="591"/>
      </t>
    </mdx>
    <mdx n="0" f="v">
      <t c="2">
        <n x="540"/>
        <n x="613"/>
      </t>
    </mdx>
    <mdx n="0" f="v">
      <t c="2">
        <n x="540"/>
        <n x="615"/>
      </t>
    </mdx>
    <mdx n="0" f="v">
      <t c="2">
        <n x="540"/>
        <n x="617"/>
      </t>
    </mdx>
    <mdx n="0" f="v">
      <t c="2">
        <n x="540"/>
        <n x="619"/>
      </t>
    </mdx>
    <mdx n="0" f="v">
      <t c="2">
        <n x="540"/>
        <n x="621"/>
      </t>
    </mdx>
    <mdx n="0" f="v">
      <t c="2">
        <n x="540"/>
        <n x="623"/>
      </t>
    </mdx>
    <mdx n="0" f="v">
      <t c="2">
        <n x="540"/>
        <n x="625"/>
      </t>
    </mdx>
    <mdx n="0" f="v">
      <t c="2">
        <n x="540"/>
        <n x="630"/>
      </t>
    </mdx>
    <mdx n="0" f="v">
      <t c="2">
        <n x="540"/>
        <n x="172"/>
      </t>
    </mdx>
    <mdx n="0" f="v">
      <t c="2">
        <n x="540"/>
        <n x="357"/>
      </t>
    </mdx>
    <mdx n="0" f="v">
      <t c="2">
        <n x="540"/>
        <n x="342"/>
      </t>
    </mdx>
    <mdx n="0" f="v">
      <t c="2">
        <n x="540"/>
        <n x="299"/>
      </t>
    </mdx>
    <mdx n="0" f="v">
      <t c="2">
        <n x="540"/>
        <n x="331"/>
      </t>
    </mdx>
    <mdx n="0" f="v">
      <t c="2">
        <n x="540"/>
        <n x="378"/>
      </t>
    </mdx>
    <mdx n="0" f="v">
      <t c="2">
        <n x="540"/>
        <n x="380"/>
      </t>
    </mdx>
    <mdx n="0" f="v">
      <t c="2">
        <n x="540"/>
        <n x="382"/>
      </t>
    </mdx>
    <mdx n="0" f="v">
      <t c="2">
        <n x="540"/>
        <n x="384"/>
      </t>
    </mdx>
    <mdx n="0" f="v">
      <t c="2">
        <n x="540"/>
        <n x="522"/>
      </t>
    </mdx>
    <mdx n="0" f="v">
      <t c="2">
        <n x="540"/>
        <n x="391"/>
      </t>
    </mdx>
    <mdx n="0" f="v">
      <t c="2">
        <n x="540"/>
        <n x="396"/>
      </t>
    </mdx>
    <mdx n="0" f="v">
      <t c="2">
        <n x="540"/>
        <n x="204"/>
      </t>
    </mdx>
    <mdx n="0" f="v">
      <t c="2">
        <n x="540"/>
        <n x="600"/>
      </t>
    </mdx>
    <mdx n="0" f="v">
      <t c="2">
        <n x="540"/>
        <n x="407"/>
      </t>
    </mdx>
    <mdx n="0" f="v">
      <t c="2">
        <n x="540"/>
        <n x="215"/>
      </t>
    </mdx>
    <mdx n="0" f="v">
      <t c="2">
        <n x="540"/>
        <n x="611"/>
      </t>
    </mdx>
    <mdx n="0" f="v">
      <t c="2">
        <n x="540"/>
        <n x="316"/>
      </t>
    </mdx>
    <mdx n="0" f="v">
      <t c="2">
        <n x="540"/>
        <n x="318"/>
      </t>
    </mdx>
    <mdx n="0" f="v">
      <t c="2">
        <n x="540"/>
        <n x="320"/>
      </t>
    </mdx>
    <mdx n="0" f="v">
      <t c="2">
        <n x="540"/>
        <n x="322"/>
      </t>
    </mdx>
    <mdx n="0" f="v">
      <t c="2">
        <n x="540"/>
        <n x="324"/>
      </t>
    </mdx>
    <mdx n="0" f="v">
      <t c="2">
        <n x="540"/>
        <n x="326"/>
      </t>
    </mdx>
    <mdx n="0" f="v">
      <t c="2">
        <n x="540"/>
        <n x="627"/>
      </t>
    </mdx>
    <mdx n="0" f="v">
      <t c="2">
        <n x="540"/>
        <n x="433"/>
      </t>
    </mdx>
    <mdx n="0" f="v">
      <t c="2">
        <n x="540"/>
        <n x="333"/>
      </t>
    </mdx>
    <mdx n="0" f="v">
      <t c="2">
        <n x="540"/>
        <n x="456"/>
      </t>
    </mdx>
    <mdx n="0" f="v">
      <t c="2">
        <n x="540"/>
        <n x="646"/>
      </t>
    </mdx>
    <mdx n="0" f="v">
      <t c="2">
        <n x="540"/>
        <n x="649"/>
      </t>
    </mdx>
    <mdx n="0" f="v">
      <t c="2">
        <n x="540"/>
        <n x="654"/>
      </t>
    </mdx>
    <mdx n="0" f="v">
      <t c="2">
        <n x="540"/>
        <n x="662"/>
      </t>
    </mdx>
    <mdx n="0" f="v">
      <t c="2">
        <n x="540"/>
        <n x="673"/>
      </t>
    </mdx>
    <mdx n="0" f="v">
      <t c="2">
        <n x="540"/>
        <n x="271"/>
      </t>
    </mdx>
    <mdx n="0" f="v">
      <t c="2">
        <n x="540"/>
        <n x="713"/>
      </t>
    </mdx>
    <mdx n="0" f="v">
      <t c="2">
        <n x="540"/>
        <n x="731"/>
      </t>
    </mdx>
    <mdx n="0" f="v">
      <t c="2">
        <n x="540"/>
        <n x="123"/>
      </t>
    </mdx>
    <mdx n="0" f="v">
      <t c="2">
        <n x="540"/>
        <n x="212"/>
      </t>
    </mdx>
    <mdx n="0" f="v">
      <t c="2">
        <n x="540"/>
        <n x="270"/>
      </t>
    </mdx>
    <mdx n="0" f="v">
      <t c="2">
        <n x="540"/>
        <n x="185"/>
      </t>
    </mdx>
    <mdx n="0" f="v">
      <t c="2">
        <n x="540"/>
        <n x="670"/>
      </t>
    </mdx>
    <mdx n="0" f="v">
      <t c="2">
        <n x="540"/>
        <n x="748"/>
      </t>
    </mdx>
    <mdx n="0" f="v">
      <t c="2">
        <n x="540"/>
        <n x="751"/>
      </t>
    </mdx>
    <mdx n="0" f="v">
      <t c="2">
        <n x="540"/>
        <n x="763"/>
      </t>
    </mdx>
    <mdx n="0" f="v">
      <t c="2">
        <n x="540"/>
        <n x="766"/>
      </t>
    </mdx>
    <mdx n="0" f="v">
      <t c="2">
        <n x="540"/>
        <n x="769"/>
      </t>
    </mdx>
    <mdx n="0" f="v">
      <t c="2">
        <n x="540"/>
        <n x="772"/>
      </t>
    </mdx>
    <mdx n="0" f="v">
      <t c="2">
        <n x="540"/>
        <n x="187"/>
      </t>
    </mdx>
    <mdx n="0" f="v">
      <t c="2">
        <n x="540"/>
        <n x="608"/>
      </t>
    </mdx>
    <mdx n="0" f="v">
      <t c="2">
        <n x="540"/>
        <n x="632"/>
      </t>
    </mdx>
    <mdx n="0" f="v">
      <t c="2">
        <n x="540"/>
        <n x="788"/>
      </t>
    </mdx>
    <mdx n="0" f="v">
      <t c="2">
        <n x="540"/>
        <n x="793"/>
      </t>
    </mdx>
    <mdx n="0" f="v">
      <t c="2">
        <n x="540"/>
        <n x="189"/>
      </t>
    </mdx>
    <mdx n="0" f="v">
      <t c="2">
        <n x="540"/>
        <n x="415"/>
      </t>
    </mdx>
    <mdx n="0" f="v">
      <t c="2">
        <n x="540"/>
        <n x="438"/>
      </t>
    </mdx>
    <mdx n="0" f="v">
      <t c="2">
        <n x="540"/>
        <n x="799"/>
      </t>
    </mdx>
    <mdx n="0" f="v">
      <t c="2">
        <n x="540"/>
        <n x="251"/>
      </t>
    </mdx>
    <mdx n="0" f="v">
      <t c="2">
        <n x="540"/>
        <n x="771"/>
      </t>
    </mdx>
    <mdx n="0" f="v">
      <t c="2">
        <n x="540"/>
        <n x="830"/>
      </t>
    </mdx>
    <mdx n="0" f="v">
      <t c="2">
        <n x="540"/>
        <n x="201"/>
      </t>
    </mdx>
    <mdx n="0" f="v">
      <t c="2">
        <n x="540"/>
        <n x="838"/>
      </t>
    </mdx>
    <mdx n="0" f="v">
      <t c="2">
        <n x="540"/>
        <n x="584"/>
      </t>
    </mdx>
    <mdx n="0" f="v">
      <t c="2">
        <n x="540"/>
        <n x="845"/>
      </t>
    </mdx>
    <mdx n="0" f="v">
      <t c="2">
        <n x="540"/>
        <n x="849"/>
      </t>
    </mdx>
    <mdx n="0" f="v">
      <t c="2">
        <n x="540"/>
        <n x="851"/>
      </t>
    </mdx>
    <mdx n="0" f="v">
      <t c="2">
        <n x="540"/>
        <n x="852"/>
      </t>
    </mdx>
    <mdx n="0" f="v">
      <t c="2">
        <n x="540"/>
        <n x="404"/>
      </t>
    </mdx>
    <mdx n="0" f="v">
      <t c="2">
        <n x="540"/>
        <n x="196"/>
      </t>
    </mdx>
    <mdx n="0" f="v">
      <t c="2">
        <n x="540"/>
        <n x="867"/>
      </t>
    </mdx>
    <mdx n="0" f="v">
      <t c="2">
        <n x="540"/>
        <n x="839"/>
      </t>
    </mdx>
    <mdx n="0" f="v">
      <t c="2">
        <n x="540"/>
        <n x="876"/>
      </t>
    </mdx>
    <mdx n="0" f="v">
      <t c="2">
        <n x="540"/>
        <n x="589"/>
      </t>
    </mdx>
    <mdx n="0" f="v">
      <t c="2">
        <n x="540"/>
        <n x="850"/>
      </t>
    </mdx>
    <mdx n="0" f="v">
      <t c="2">
        <n x="540"/>
        <n x="878"/>
      </t>
    </mdx>
    <mdx n="0" f="v">
      <t c="2">
        <n x="540"/>
        <n x="890"/>
      </t>
    </mdx>
    <mdx n="0" f="v">
      <t c="2">
        <n x="540"/>
        <n x="659"/>
      </t>
    </mdx>
    <mdx n="0" f="v">
      <t c="2">
        <n x="540"/>
        <n x="597"/>
      </t>
    </mdx>
    <mdx n="0" f="v">
      <t c="2">
        <n x="540"/>
        <n x="568"/>
      </t>
    </mdx>
    <mdx n="0" f="v">
      <t c="2">
        <n x="540"/>
        <n x="898"/>
      </t>
    </mdx>
    <mdx n="0" f="v">
      <t c="2">
        <n x="540"/>
        <n x="780"/>
      </t>
    </mdx>
    <mdx n="0" f="v">
      <t c="2">
        <n x="540"/>
        <n x="569"/>
      </t>
    </mdx>
    <mdx n="0" f="v">
      <t c="2">
        <n x="540"/>
        <n x="889"/>
      </t>
    </mdx>
    <mdx n="0" f="v">
      <t c="2">
        <n x="540"/>
        <n x="429"/>
      </t>
    </mdx>
    <mdx n="0" f="v">
      <t c="2">
        <n x="540"/>
        <n x="535"/>
      </t>
    </mdx>
    <mdx n="0" f="v">
      <t c="2">
        <n x="540"/>
        <n x="566"/>
      </t>
    </mdx>
    <mdx n="0" f="v">
      <t c="2">
        <n x="540"/>
        <n x="451"/>
      </t>
    </mdx>
    <mdx n="0" f="v">
      <t c="2">
        <n x="540"/>
        <n x="450"/>
      </t>
    </mdx>
    <mdx n="0" f="v">
      <t c="2">
        <n x="540"/>
        <n x="564"/>
      </t>
    </mdx>
    <mdx n="0" f="v">
      <t c="2">
        <n x="540"/>
        <n x="350"/>
      </t>
    </mdx>
    <mdx n="0" f="v">
      <t c="2">
        <n x="540"/>
        <n x="753"/>
      </t>
    </mdx>
    <mdx n="0" f="v">
      <t c="2">
        <n x="540"/>
        <n x="145"/>
      </t>
    </mdx>
    <mdx n="0" f="v">
      <t c="2">
        <n x="540"/>
        <n x="307"/>
      </t>
    </mdx>
    <mdx n="0" f="v">
      <t c="2">
        <n x="540"/>
        <n x="488"/>
      </t>
    </mdx>
    <mdx n="0" f="v">
      <t c="2">
        <n x="540"/>
        <n x="825"/>
      </t>
    </mdx>
    <mdx n="0" f="v">
      <t c="2">
        <n x="540"/>
        <n x="706"/>
      </t>
    </mdx>
    <mdx n="0" f="v">
      <t c="2">
        <n x="540"/>
        <n x="296"/>
      </t>
    </mdx>
    <mdx n="0" f="v">
      <t c="2">
        <n x="540"/>
        <n x="556"/>
      </t>
    </mdx>
    <mdx n="0" f="v">
      <t c="2">
        <n x="540"/>
        <n x="158"/>
      </t>
    </mdx>
    <mdx n="0" f="v">
      <t c="2">
        <n x="540"/>
        <n x="554"/>
      </t>
    </mdx>
    <mdx n="0" f="v">
      <t c="2">
        <n x="540"/>
        <n x="157"/>
      </t>
    </mdx>
    <mdx n="0" f="v">
      <t c="2">
        <n x="540"/>
        <n x="800"/>
      </t>
    </mdx>
    <mdx n="0" f="v">
      <t c="2">
        <n x="540"/>
        <n x="817"/>
      </t>
    </mdx>
    <mdx n="0" f="v">
      <t c="2">
        <n x="540"/>
        <n x="861"/>
      </t>
    </mdx>
    <mdx n="0" f="v">
      <t c="2">
        <n x="540"/>
        <n x="781"/>
      </t>
    </mdx>
    <mdx n="0" f="v">
      <t c="2">
        <n x="540"/>
        <n x="182"/>
      </t>
    </mdx>
    <mdx n="0" f="v">
      <t c="2">
        <n x="540"/>
        <n x="757"/>
      </t>
    </mdx>
    <mdx n="0" f="v">
      <t c="2">
        <n x="540"/>
        <n x="431"/>
      </t>
    </mdx>
    <mdx n="0" f="v">
      <t c="2">
        <n x="540"/>
        <n x="818"/>
      </t>
    </mdx>
    <mdx n="0" f="v">
      <t c="2">
        <n x="540"/>
        <n x="829"/>
      </t>
    </mdx>
    <mdx n="0" f="v">
      <t c="2">
        <n x="540"/>
        <n x="491"/>
      </t>
    </mdx>
    <mdx n="0" f="v">
      <t c="2">
        <n x="540"/>
        <n x="819"/>
      </t>
    </mdx>
    <mdx n="0" f="v">
      <t c="2">
        <n x="540"/>
        <n x="125"/>
      </t>
    </mdx>
    <mdx n="0" f="v">
      <t c="2">
        <n x="540"/>
        <n x="372"/>
      </t>
    </mdx>
    <mdx n="0" f="v">
      <t c="2">
        <n x="540"/>
        <n x="539"/>
      </t>
    </mdx>
    <mdx n="0" f="v">
      <t c="2">
        <n x="540"/>
        <n x="768"/>
      </t>
    </mdx>
    <mdx n="0" f="v">
      <t c="2">
        <n x="540"/>
        <n x="334"/>
      </t>
    </mdx>
    <mdx n="0" f="v">
      <t c="2">
        <n x="540"/>
        <n x="434"/>
      </t>
    </mdx>
    <mdx n="0" f="v">
      <t c="2">
        <n x="540"/>
        <n x="628"/>
      </t>
    </mdx>
    <mdx n="0" f="v">
      <t c="2">
        <n x="540"/>
        <n x="792"/>
      </t>
    </mdx>
    <mdx n="0" f="v">
      <t c="2">
        <n x="540"/>
        <n x="369"/>
      </t>
    </mdx>
    <mdx n="0" f="v">
      <t c="2">
        <n x="540"/>
        <n x="266"/>
      </t>
    </mdx>
    <mdx n="0" f="v">
      <t c="2">
        <n x="540"/>
        <n x="265"/>
      </t>
    </mdx>
    <mdx n="0" f="v">
      <t c="2">
        <n x="540"/>
        <n x="367"/>
      </t>
    </mdx>
    <mdx n="0" f="v">
      <t c="2">
        <n x="540"/>
        <n x="264"/>
      </t>
    </mdx>
    <mdx n="0" f="v">
      <t c="2">
        <n x="540"/>
        <n x="366"/>
      </t>
    </mdx>
    <mdx n="0" f="v">
      <t c="2">
        <n x="540"/>
        <n x="315"/>
      </t>
    </mdx>
    <mdx n="0" f="v">
      <t c="2">
        <n x="540"/>
        <n x="496"/>
      </t>
    </mdx>
    <mdx n="0" f="v">
      <t c="2">
        <n x="540"/>
        <n x="827"/>
      </t>
    </mdx>
    <mdx n="0" f="v">
      <t c="2">
        <n x="540"/>
        <n x="710"/>
      </t>
    </mdx>
    <mdx n="0" f="v">
      <t c="2">
        <n x="540"/>
        <n x="304"/>
      </t>
    </mdx>
    <mdx n="0" f="v">
      <t c="2">
        <n x="540"/>
        <n x="485"/>
      </t>
    </mdx>
    <mdx n="0" f="v">
      <t c="2">
        <n x="540"/>
        <n x="759"/>
      </t>
    </mdx>
    <mdx n="0" f="v">
      <t c="2">
        <n x="540"/>
        <n x="138"/>
      </t>
    </mdx>
    <mdx n="0" f="v">
      <t c="2">
        <n x="540"/>
        <n x="359"/>
      </t>
    </mdx>
    <mdx n="0" f="v">
      <t c="2">
        <n x="540"/>
        <n x="843"/>
      </t>
    </mdx>
    <mdx n="0" f="v">
      <t c="2">
        <n x="540"/>
        <n x="341"/>
      </t>
    </mdx>
    <mdx n="0" f="v">
      <t c="2">
        <n x="540"/>
        <n x="879"/>
      </t>
    </mdx>
    <mdx n="0" f="v">
      <t c="2">
        <n x="540"/>
        <n x="551"/>
      </t>
    </mdx>
    <mdx n="0" f="v">
      <t c="2">
        <n x="540"/>
        <n x="465"/>
      </t>
    </mdx>
    <mdx n="0" f="v">
      <t c="2">
        <n x="540"/>
        <n x="463"/>
      </t>
    </mdx>
    <mdx n="0" f="v">
      <t c="2">
        <n x="540"/>
        <n x="461"/>
      </t>
    </mdx>
    <mdx n="0" f="v">
      <t c="2">
        <n x="540"/>
        <n x="163"/>
      </t>
    </mdx>
    <mdx n="0" f="v">
      <t c="2">
        <n x="540"/>
        <n x="272"/>
      </t>
    </mdx>
    <mdx n="0" f="v">
      <t c="2">
        <n x="540"/>
        <n x="831"/>
      </t>
    </mdx>
    <mdx n="0" f="v">
      <t c="2">
        <n x="540"/>
        <n x="837"/>
      </t>
    </mdx>
    <mdx n="0" f="v">
      <t c="2">
        <n x="540"/>
        <n x="310"/>
      </t>
    </mdx>
    <mdx n="0" f="v">
      <t c="2">
        <n x="540"/>
        <n x="480"/>
      </t>
    </mdx>
    <mdx n="0" f="v">
      <t c="2">
        <n x="540"/>
        <n x="127"/>
      </t>
    </mdx>
    <mdx n="0" f="v">
      <t c="2">
        <n x="540"/>
        <n x="329"/>
      </t>
    </mdx>
    <mdx n="0" f="v">
      <t c="2">
        <n x="540"/>
        <n x="439"/>
      </t>
    </mdx>
    <mdx n="0" f="v">
      <t c="2">
        <n x="540"/>
        <n x="633"/>
      </t>
    </mdx>
    <mdx n="0" f="v">
      <t c="2">
        <n x="540"/>
        <n x="853"/>
      </t>
    </mdx>
    <mdx n="0" f="v">
      <t c="2">
        <n x="540"/>
        <n x="371"/>
      </t>
    </mdx>
    <mdx n="0" f="v">
      <t c="2">
        <n x="540"/>
        <n x="537"/>
      </t>
    </mdx>
    <mdx n="0" f="v">
      <t c="2">
        <n x="540"/>
        <n x="756"/>
      </t>
    </mdx>
    <mdx n="0" f="v">
      <t c="2">
        <n x="540"/>
        <n x="327"/>
      </t>
    </mdx>
    <mdx n="0" f="v">
      <t c="2">
        <n x="540"/>
        <n x="325"/>
      </t>
    </mdx>
    <mdx n="0" f="v">
      <t c="2">
        <n x="540"/>
        <n x="323"/>
      </t>
    </mdx>
    <mdx n="0" f="v">
      <t c="2">
        <n x="540"/>
        <n x="321"/>
      </t>
    </mdx>
    <mdx n="0" f="v">
      <t c="2">
        <n x="540"/>
        <n x="319"/>
      </t>
    </mdx>
    <mdx n="0" f="v">
      <t c="2">
        <n x="540"/>
        <n x="317"/>
      </t>
    </mdx>
    <mdx n="0" f="v">
      <t c="2">
        <n x="540"/>
        <n x="893"/>
      </t>
    </mdx>
    <mdx n="0" f="v">
      <t c="2">
        <n x="540"/>
        <n x="739"/>
      </t>
    </mdx>
    <mdx n="0" f="v">
      <t c="2">
        <n x="540"/>
        <n x="364"/>
      </t>
    </mdx>
    <mdx n="0" f="v">
      <t c="2">
        <n x="540"/>
        <n x="560"/>
      </t>
    </mdx>
    <mdx n="0" f="v">
      <t c="2">
        <n x="540"/>
        <n x="770"/>
      </t>
    </mdx>
    <mdx n="0" f="v">
      <t c="2">
        <n x="540"/>
        <n x="803"/>
      </t>
    </mdx>
    <mdx n="0" f="v">
      <t c="2">
        <n x="540"/>
        <n x="344"/>
      </t>
    </mdx>
    <mdx n="0" f="v">
      <t c="2">
        <n x="540"/>
        <n x="442"/>
      </t>
    </mdx>
    <mdx n="0" f="v">
      <t c="2">
        <n x="540"/>
        <n x="137"/>
      </t>
    </mdx>
    <mdx n="0" f="v">
      <t c="2">
        <n x="540"/>
        <n x="474"/>
      </t>
    </mdx>
    <mdx n="0" f="v">
      <t c="2">
        <n x="540"/>
        <n x="134"/>
      </t>
    </mdx>
    <mdx n="0" f="v">
      <t c="2">
        <n x="540"/>
        <n x="552"/>
      </t>
    </mdx>
    <mdx n="0" f="v">
      <t c="2">
        <n x="540"/>
        <n x="356"/>
      </t>
    </mdx>
    <mdx n="0" f="v">
      <t c="2">
        <n x="540"/>
        <n x="339"/>
      </t>
    </mdx>
    <mdx n="0" f="v">
      <t c="2">
        <n x="540"/>
        <n x="355"/>
      </t>
    </mdx>
    <mdx n="0" f="v">
      <t c="2">
        <n x="540"/>
        <n x="248"/>
      </t>
    </mdx>
    <mdx n="0" f="v">
      <t c="2">
        <n x="540"/>
        <n x="458"/>
      </t>
    </mdx>
    <mdx n="0" f="v">
      <t c="2">
        <n x="540"/>
        <n x="374"/>
      </t>
    </mdx>
    <mdx n="0" f="v">
      <t c="2">
        <n x="540"/>
        <n x="332"/>
      </t>
    </mdx>
    <mdx n="0" f="v">
      <t c="2">
        <n x="540"/>
        <n x="791"/>
      </t>
    </mdx>
    <mdx n="0" f="v">
      <t c="2">
        <n x="540"/>
        <n x="612"/>
      </t>
    </mdx>
    <mdx n="0" f="v">
      <t c="2">
        <n x="540"/>
        <n x="358"/>
      </t>
    </mdx>
    <mdx n="0" f="v">
      <t c="2">
        <n x="540"/>
        <n x="570"/>
      </t>
    </mdx>
    <mdx n="0" f="v">
      <t c="2">
        <n x="540"/>
        <n x="432"/>
      </t>
    </mdx>
    <mdx n="0" f="v">
      <t c="2">
        <n x="540"/>
        <n x="894"/>
      </t>
    </mdx>
    <mdx n="0" f="v">
      <t c="2">
        <n x="540"/>
        <n x="790"/>
      </t>
    </mdx>
    <mdx n="0" f="v">
      <t c="2">
        <n x="540"/>
        <n x="789"/>
      </t>
    </mdx>
    <mdx n="0" f="v">
      <t c="2">
        <n x="540"/>
        <n x="216"/>
      </t>
    </mdx>
    <mdx n="0" f="v">
      <t c="2">
        <n x="540"/>
        <n x="408"/>
      </t>
    </mdx>
    <mdx n="0" f="v">
      <t c="2">
        <n x="540"/>
        <n x="663"/>
      </t>
    </mdx>
    <mdx n="0" f="v">
      <t c="2">
        <n x="540"/>
        <n x="397"/>
      </t>
    </mdx>
    <mdx n="0" f="v">
      <t c="2">
        <n x="540"/>
        <n x="387"/>
      </t>
    </mdx>
    <mdx n="0" f="v">
      <t c="2">
        <n x="540"/>
        <n x="188"/>
      </t>
    </mdx>
    <mdx n="0" f="v">
      <t c="2">
        <n x="540"/>
        <n x="184"/>
      </t>
    </mdx>
    <mdx n="0" f="v">
      <t c="2">
        <n x="540"/>
        <n x="245"/>
      </t>
    </mdx>
    <mdx n="0" f="v">
      <t c="2">
        <n x="540"/>
        <n x="437"/>
      </t>
    </mdx>
    <mdx n="0" f="v">
      <t c="2">
        <n x="540"/>
        <n x="631"/>
      </t>
    </mdx>
    <mdx n="0" f="v">
      <t c="2">
        <n x="540"/>
        <n x="899"/>
      </t>
    </mdx>
    <mdx n="0" f="v">
      <t c="2">
        <n x="540"/>
        <n x="370"/>
      </t>
    </mdx>
    <mdx n="0" f="v">
      <t c="2">
        <n x="540"/>
        <n x="453"/>
      </t>
    </mdx>
    <mdx n="0" f="v">
      <t c="2">
        <n x="540"/>
        <n x="888"/>
      </t>
    </mdx>
    <mdx n="0" f="v">
      <t c="2">
        <n x="540"/>
        <n x="773"/>
      </t>
    </mdx>
    <mdx n="0" f="v">
      <t c="2">
        <n x="540"/>
        <n x="887"/>
      </t>
    </mdx>
    <mdx n="0" f="v">
      <t c="2">
        <n x="540"/>
        <n x="755"/>
      </t>
    </mdx>
    <mdx n="0" f="v">
      <t c="2">
        <n x="540"/>
        <n x="886"/>
      </t>
    </mdx>
    <mdx n="0" f="v">
      <t c="2">
        <n x="540"/>
        <n x="754"/>
      </t>
    </mdx>
    <mdx n="0" f="v">
      <t c="2">
        <n x="540"/>
        <n x="532"/>
      </t>
    </mdx>
    <mdx n="0" f="v">
      <t c="2">
        <n x="540"/>
        <n x="779"/>
      </t>
    </mdx>
    <mdx n="0" f="v">
      <t c="2">
        <n x="540"/>
        <n x="805"/>
      </t>
    </mdx>
    <mdx n="0" f="v">
      <t c="2">
        <n x="540"/>
        <n x="363"/>
      </t>
    </mdx>
    <mdx n="0" f="v">
      <t c="2">
        <n x="540"/>
        <n x="559"/>
      </t>
    </mdx>
    <mdx n="0" f="v">
      <t c="2">
        <n x="540"/>
        <n x="785"/>
      </t>
    </mdx>
    <mdx n="0" f="v">
      <t c="2">
        <n x="540"/>
        <n x="160"/>
      </t>
    </mdx>
    <mdx n="0" f="v">
      <t c="2">
        <n x="540"/>
        <n x="255"/>
      </t>
    </mdx>
    <mdx n="0" f="v">
      <t c="2">
        <n x="540"/>
        <n x="891"/>
      </t>
    </mdx>
    <mdx n="0" f="v">
      <t c="2">
        <n x="540"/>
        <n x="290"/>
      </t>
    </mdx>
    <mdx n="0" f="v">
      <t c="2">
        <n x="540"/>
        <n x="858"/>
      </t>
    </mdx>
    <mdx n="0" f="v">
      <t c="2">
        <n x="540"/>
        <n x="340"/>
      </t>
    </mdx>
    <mdx n="0" f="v">
      <t c="2">
        <n x="540"/>
        <n x="171"/>
      </t>
    </mdx>
    <mdx n="0" f="v">
      <t c="2">
        <n x="540"/>
        <n x="169"/>
      </t>
    </mdx>
    <mdx n="0" f="v">
      <t c="2">
        <n x="540"/>
        <n x="167"/>
      </t>
    </mdx>
    <mdx n="0" f="v">
      <t c="2">
        <n x="540"/>
        <n x="165"/>
      </t>
    </mdx>
    <mdx n="0" f="v">
      <t c="2">
        <n x="540"/>
        <n x="877"/>
      </t>
    </mdx>
    <mdx n="0" f="v">
      <t c="2">
        <n x="540"/>
        <n x="833"/>
      </t>
    </mdx>
    <mdx n="0" f="v">
      <t c="2">
        <n x="540"/>
        <n x="626"/>
      </t>
    </mdx>
    <mdx n="0" f="v">
      <t c="2">
        <n x="540"/>
        <n x="762"/>
      </t>
    </mdx>
    <mdx n="0" f="v">
      <t c="2">
        <n x="540"/>
        <n x="855"/>
      </t>
    </mdx>
    <mdx n="0" f="v">
      <t c="2">
        <n x="540"/>
        <n x="674"/>
      </t>
    </mdx>
    <mdx n="0" f="v">
      <t c="2">
        <n x="540"/>
        <n x="601"/>
      </t>
    </mdx>
    <mdx n="0" f="v">
      <t c="2">
        <n x="540"/>
        <n x="205"/>
      </t>
    </mdx>
    <mdx n="0" f="v">
      <t c="2">
        <n x="540"/>
        <n x="815"/>
      </t>
    </mdx>
    <mdx n="0" f="v">
      <t c="2">
        <n x="540"/>
        <n x="778"/>
      </t>
    </mdx>
    <mdx n="0" f="v">
      <t c="2">
        <n x="540"/>
        <n x="190"/>
      </t>
    </mdx>
    <mdx n="0" f="v">
      <t c="2">
        <n x="540"/>
        <n x="186"/>
      </t>
    </mdx>
    <mdx n="0" f="v">
      <t c="2">
        <n x="540"/>
        <n x="376"/>
      </t>
    </mdx>
    <mdx n="0" f="v">
      <t c="2">
        <n x="540"/>
        <n x="794"/>
      </t>
    </mdx>
    <mdx n="0" f="v">
      <t c="2">
        <n x="540"/>
        <n x="373"/>
      </t>
    </mdx>
    <mdx n="0" f="v">
      <t c="2">
        <n x="540"/>
        <n x="538"/>
      </t>
    </mdx>
    <mdx n="0" f="v">
      <t c="2">
        <n x="540"/>
        <n x="777"/>
      </t>
    </mdx>
    <mdx n="0" f="v">
      <t c="2">
        <n x="540"/>
        <n x="330"/>
      </t>
    </mdx>
    <mdx n="0" f="v">
      <t c="2">
        <n x="540"/>
        <n x="430"/>
      </t>
    </mdx>
    <mdx n="0" f="v">
      <t c="2">
        <n x="540"/>
        <n x="624"/>
      </t>
    </mdx>
    <mdx n="0" f="v">
      <t c="2">
        <n x="540"/>
        <n x="622"/>
      </t>
    </mdx>
    <mdx n="0" f="v">
      <t c="2">
        <n x="540"/>
        <n x="620"/>
      </t>
    </mdx>
    <mdx n="0" f="v">
      <t c="2">
        <n x="540"/>
        <n x="618"/>
      </t>
    </mdx>
    <mdx n="0" f="v">
      <t c="2">
        <n x="540"/>
        <n x="616"/>
      </t>
    </mdx>
    <mdx n="0" f="v">
      <t c="2">
        <n x="540"/>
        <n x="614"/>
      </t>
    </mdx>
    <mdx n="0" f="v">
      <t c="2">
        <n x="540"/>
        <n x="262"/>
      </t>
    </mdx>
    <mdx n="0" f="v">
      <t c="2">
        <n x="540"/>
        <n x="531"/>
      </t>
    </mdx>
    <mdx n="0" f="v">
      <t c="2">
        <n x="540"/>
        <n x="787"/>
      </t>
    </mdx>
    <mdx n="0" f="v">
      <t c="2">
        <n x="540"/>
        <n x="866"/>
      </t>
    </mdx>
    <mdx n="0" f="v">
      <t c="2">
        <n x="540"/>
        <n x="362"/>
      </t>
    </mdx>
    <mdx n="0" f="v">
      <t c="2">
        <n x="540"/>
        <n x="558"/>
      </t>
    </mdx>
    <mdx n="0" f="v">
      <t c="2">
        <n x="540"/>
        <n x="881"/>
      </t>
    </mdx>
    <mdx n="0" f="v">
      <t c="2">
        <n x="540"/>
        <n x="159"/>
      </t>
    </mdx>
    <mdx n="0" f="v">
      <t c="2">
        <n x="540"/>
        <n x="476"/>
      </t>
    </mdx>
    <mdx n="0" f="v">
      <t c="2">
        <n x="540"/>
        <n x="135"/>
      </t>
    </mdx>
    <mdx n="0" f="v">
      <t c="2">
        <n x="540"/>
        <n x="471"/>
      </t>
    </mdx>
    <mdx n="0" f="v">
      <t c="2">
        <n x="540"/>
        <n x="173"/>
      </t>
    </mdx>
    <mdx n="0" f="v">
      <t c="2">
        <n x="540"/>
        <n x="747"/>
      </t>
    </mdx>
    <mdx n="0" f="v">
      <t c="2">
        <n x="540"/>
        <n x="874"/>
      </t>
    </mdx>
    <mdx n="0" f="v">
      <t c="2">
        <n x="540"/>
        <n x="841"/>
      </t>
    </mdx>
    <mdx n="0" f="v">
      <t c="2">
        <n x="540"/>
        <n x="746"/>
      </t>
    </mdx>
    <mdx n="0" f="v">
      <t c="2">
        <n x="540"/>
        <n x="860"/>
      </t>
    </mdx>
    <mdx n="0" f="v">
      <t c="2">
        <n x="540"/>
        <n x="758"/>
      </t>
    </mdx>
    <mdx n="0" f="v">
      <t c="2">
        <n x="540"/>
        <n x="335"/>
      </t>
    </mdx>
    <mdx n="0" f="v">
      <t c="2">
        <n x="540"/>
        <n x="435"/>
      </t>
    </mdx>
    <mdx n="0" f="v">
      <t c="2">
        <n x="540"/>
        <n x="268"/>
      </t>
    </mdx>
    <mdx n="0" f="v">
      <t c="2">
        <n x="540"/>
        <n x="567"/>
      </t>
    </mdx>
    <mdx n="0" f="v">
      <t c="2">
        <n x="540"/>
        <n x="452"/>
      </t>
    </mdx>
    <mdx n="0" f="v">
      <t c="2">
        <n x="540"/>
        <n x="534"/>
      </t>
    </mdx>
    <mdx n="0" f="v">
      <t c="2">
        <n x="540"/>
        <n x="565"/>
      </t>
    </mdx>
    <mdx n="0" f="v">
      <t c="2">
        <n x="540"/>
        <n x="533"/>
      </t>
    </mdx>
    <mdx n="0" f="v">
      <t c="2">
        <n x="540"/>
        <n x="449"/>
      </t>
    </mdx>
    <mdx n="0" f="v">
      <t c="2">
        <n x="540"/>
        <n x="676"/>
      </t>
    </mdx>
    <mdx n="0" f="v">
      <t c="2">
        <n x="540"/>
        <n x="218"/>
      </t>
    </mdx>
    <mdx n="0" f="v">
      <t c="2">
        <n x="540"/>
        <n x="410"/>
      </t>
    </mdx>
    <mdx n="0" f="v">
      <t c="2">
        <n x="540"/>
        <n x="603"/>
      </t>
    </mdx>
    <mdx n="0" f="v">
      <t c="2">
        <n x="540"/>
        <n x="665"/>
      </t>
    </mdx>
    <mdx n="0" f="v">
      <t c="2">
        <n x="540"/>
        <n x="207"/>
      </t>
    </mdx>
    <mdx n="0" f="v">
      <t c="2">
        <n x="540"/>
        <n x="399"/>
      </t>
    </mdx>
    <mdx n="0" f="v">
      <t c="2">
        <n x="540"/>
        <n x="592"/>
      </t>
    </mdx>
    <mdx n="0" f="v">
      <t c="2">
        <n x="540"/>
        <n x="199"/>
      </t>
    </mdx>
    <mdx n="0" f="v">
      <t c="2">
        <n x="540"/>
        <n x="587"/>
      </t>
    </mdx>
    <mdx n="0" f="v">
      <t c="2">
        <n x="540"/>
        <n x="194"/>
      </t>
    </mdx>
    <mdx n="0" f="v">
      <t c="2">
        <n x="540"/>
        <n x="842"/>
      </t>
    </mdx>
    <mdx n="0" f="v">
      <t c="2">
        <n x="540"/>
        <n x="580"/>
      </t>
    </mdx>
    <mdx n="0" f="v">
      <t c="2">
        <n x="540"/>
        <n x="578"/>
      </t>
    </mdx>
    <mdx n="0" f="v">
      <t c="2">
        <n x="540"/>
        <n x="576"/>
      </t>
    </mdx>
    <mdx n="0" f="v">
      <t c="2">
        <n x="540"/>
        <n x="574"/>
      </t>
    </mdx>
    <mdx n="0" f="v">
      <t c="2">
        <n x="540"/>
        <n x="180"/>
      </t>
    </mdx>
    <mdx n="0" f="v">
      <t c="2">
        <n x="540"/>
        <n x="629"/>
      </t>
    </mdx>
    <mdx n="0" f="v">
      <t c="2">
        <n x="540"/>
        <n x="634"/>
      </t>
    </mdx>
    <mdx n="0" f="v">
      <t c="2">
        <n x="540"/>
        <n x="814"/>
      </t>
    </mdx>
    <mdx n="0" f="v">
      <t c="2">
        <n x="540"/>
        <n x="454"/>
      </t>
    </mdx>
    <mdx n="0" f="v">
      <t c="2">
        <n x="540"/>
        <n x="832"/>
      </t>
    </mdx>
    <mdx n="0" f="v">
      <t c="2">
        <n x="540"/>
        <n x="328"/>
      </t>
    </mdx>
    <mdx n="0" f="v">
      <t c="2">
        <n x="540"/>
        <n x="267"/>
      </t>
    </mdx>
    <mdx n="0" f="v">
      <t c="2">
        <n x="540"/>
        <n x="368"/>
      </t>
    </mdx>
    <mdx n="0" f="v">
      <t c="2">
        <n x="540"/>
        <n x="353"/>
      </t>
    </mdx>
    <mdx n="0" f="v">
      <t c="2">
        <n x="540"/>
        <n x="352"/>
      </t>
    </mdx>
    <mdx n="0" f="v">
      <t c="2">
        <n x="540"/>
        <n x="351"/>
      </t>
    </mdx>
    <mdx n="0" f="v">
      <t c="2">
        <n x="540"/>
        <n x="263"/>
      </t>
    </mdx>
    <mdx n="0" f="v">
      <t c="2">
        <n x="540"/>
        <n x="828"/>
      </t>
    </mdx>
    <mdx n="0" f="v">
      <t c="2">
        <n x="540"/>
        <n x="712"/>
      </t>
    </mdx>
    <mdx n="0" f="v">
      <t c="2">
        <n x="540"/>
        <n x="308"/>
      </t>
    </mdx>
    <mdx n="0" f="v">
      <t c="2">
        <n x="540"/>
        <n x="489"/>
      </t>
    </mdx>
    <mdx n="0" f="v">
      <t c="2">
        <n x="540"/>
        <n x="882"/>
      </t>
    </mdx>
    <mdx n="0" f="v">
      <t c="2">
        <n x="540"/>
        <n x="140"/>
      </t>
    </mdx>
    <mdx n="0" f="v">
      <t c="2">
        <n x="540"/>
        <n x="297"/>
      </t>
    </mdx>
    <mdx n="0" f="v">
      <t c="2">
        <n x="540"/>
        <n x="478"/>
      </t>
    </mdx>
    <mdx n="0" f="v">
      <t c="2">
        <n x="540"/>
        <n x="702"/>
      </t>
    </mdx>
    <mdx n="0" f="v">
      <t c="2">
        <n x="540"/>
        <n x="473"/>
      </t>
    </mdx>
    <mdx n="0" f="v">
      <t c="2">
        <n x="540"/>
        <n x="133"/>
      </t>
    </mdx>
    <mdx n="0" f="v">
      <t c="2">
        <n x="540"/>
        <n x="582"/>
      </t>
    </mdx>
    <mdx n="0" f="v">
      <t c="2">
        <n x="540"/>
        <n x="466"/>
      </t>
    </mdx>
    <mdx n="0" f="v">
      <t c="2">
        <n x="540"/>
        <n x="464"/>
      </t>
    </mdx>
    <mdx n="0" f="v">
      <t c="2">
        <n x="540"/>
        <n x="462"/>
      </t>
    </mdx>
    <mdx n="0" f="v">
      <t c="2">
        <n x="540"/>
        <n x="460"/>
      </t>
    </mdx>
    <mdx n="0" f="v">
      <t c="2">
        <n x="540"/>
        <n x="161"/>
      </t>
    </mdx>
    <mdx n="0" f="v">
      <t c="2">
        <n x="540"/>
        <n x="521"/>
      </t>
    </mdx>
    <mdx n="0" f="v">
      <t c="2">
        <n x="540"/>
        <n x="520"/>
      </t>
    </mdx>
    <mdx n="0" f="v">
      <t c="2">
        <n x="540"/>
        <n x="519"/>
      </t>
    </mdx>
    <mdx n="0" f="v">
      <t c="2">
        <n x="540"/>
        <n x="518"/>
      </t>
    </mdx>
    <mdx n="0" f="v">
      <t c="2">
        <n x="540"/>
        <n x="517"/>
      </t>
    </mdx>
    <mdx n="0" f="v">
      <t c="2">
        <n x="540"/>
        <n x="516"/>
      </t>
    </mdx>
    <mdx n="0" f="v">
      <t c="2">
        <n x="540"/>
        <n x="515"/>
      </t>
    </mdx>
    <mdx n="0" f="v">
      <t c="2">
        <n x="540"/>
        <n x="514"/>
      </t>
    </mdx>
    <mdx n="0" f="v">
      <t c="2">
        <n x="540"/>
        <n x="513"/>
      </t>
    </mdx>
    <mdx n="0" f="v">
      <t c="2">
        <n x="540"/>
        <n x="512"/>
      </t>
    </mdx>
    <mdx n="0" f="v">
      <t c="2">
        <n x="540"/>
        <n x="511"/>
      </t>
    </mdx>
    <mdx n="0" f="v">
      <t c="2">
        <n x="540"/>
        <n x="510"/>
      </t>
    </mdx>
    <mdx n="0" f="v">
      <t c="2">
        <n x="540"/>
        <n x="509"/>
      </t>
    </mdx>
    <mdx n="0" f="v">
      <t c="2">
        <n x="540"/>
        <n x="508"/>
      </t>
    </mdx>
    <mdx n="0" f="v">
      <t c="2">
        <n x="540"/>
        <n x="507"/>
      </t>
    </mdx>
    <mdx n="0" f="v">
      <t c="2">
        <n x="540"/>
        <n x="506"/>
      </t>
    </mdx>
    <mdx n="0" f="v">
      <t c="2">
        <n x="540"/>
        <n x="505"/>
      </t>
    </mdx>
    <mdx n="0" f="v">
      <t c="2">
        <n x="540"/>
        <n x="504"/>
      </t>
    </mdx>
    <mdx n="0" f="v">
      <t c="2">
        <n x="540"/>
        <n x="503"/>
      </t>
    </mdx>
    <mdx n="0" f="v">
      <t c="2">
        <n x="540"/>
        <n x="502"/>
      </t>
    </mdx>
    <mdx n="0" f="v">
      <t c="2">
        <n x="540"/>
        <n x="501"/>
      </t>
    </mdx>
    <mdx n="0" f="v">
      <t c="2">
        <n x="540"/>
        <n x="500"/>
      </t>
    </mdx>
    <mdx n="0" f="v">
      <t c="2">
        <n x="540"/>
        <n x="499"/>
      </t>
    </mdx>
    <mdx n="0" f="v">
      <t c="2">
        <n x="540"/>
        <n x="498"/>
      </t>
    </mdx>
    <mdx n="0" f="v">
      <t c="2">
        <n x="540"/>
        <n x="448"/>
      </t>
    </mdx>
    <mdx n="0" f="v">
      <t c="2">
        <n x="540"/>
        <n x="610"/>
      </t>
    </mdx>
    <mdx n="0" f="v">
      <t c="2">
        <n x="540"/>
        <n x="859"/>
      </t>
    </mdx>
    <mdx n="0" f="v">
      <t c="2">
        <n x="540"/>
        <n x="761"/>
      </t>
    </mdx>
    <mdx n="0" f="v">
      <t c="2">
        <n x="540"/>
        <n x="672"/>
      </t>
    </mdx>
    <mdx n="0" f="v">
      <t c="2">
        <n x="540"/>
        <n x="711"/>
      </t>
    </mdx>
    <mdx n="0" f="v">
      <t c="2">
        <n x="540"/>
        <n x="738"/>
      </t>
    </mdx>
    <mdx n="0" f="v">
      <t c="2">
        <n x="540"/>
        <n x="214"/>
      </t>
    </mdx>
    <mdx n="0" f="v">
      <t c="2">
        <n x="540"/>
        <n x="306"/>
      </t>
    </mdx>
    <mdx n="0" f="v">
      <t c="2">
        <n x="540"/>
        <n x="259"/>
      </t>
    </mdx>
    <mdx n="0" f="v">
      <t c="2">
        <n x="540"/>
        <n x="406"/>
      </t>
    </mdx>
    <mdx n="0" f="v">
      <t c="2">
        <n x="540"/>
        <n x="487"/>
      </t>
    </mdx>
    <mdx n="0" f="v">
      <t c="2">
        <n x="540"/>
        <n x="528"/>
      </t>
    </mdx>
    <mdx n="0" f="v">
      <t c="2">
        <n x="540"/>
        <n x="599"/>
      </t>
    </mdx>
    <mdx n="0" f="v">
      <t c="2">
        <n x="540"/>
        <n x="750"/>
      </t>
    </mdx>
    <mdx n="0" f="v">
      <t c="2">
        <n x="540"/>
        <n x="798"/>
      </t>
    </mdx>
    <mdx n="0" f="v">
      <t c="2">
        <n x="540"/>
        <n x="661"/>
      </t>
    </mdx>
    <mdx n="0" f="v">
      <t c="2">
        <n x="540"/>
        <n x="139"/>
      </t>
    </mdx>
    <mdx n="0" f="v">
      <t c="2">
        <n x="540"/>
        <n x="179"/>
      </t>
    </mdx>
    <mdx n="0" f="v">
      <t c="2">
        <n x="540"/>
        <n x="203"/>
      </t>
    </mdx>
    <mdx n="0" f="v">
      <t c="2">
        <n x="540"/>
        <n x="295"/>
      </t>
    </mdx>
    <mdx n="0" f="v">
      <t c="2">
        <n x="540"/>
        <n x="343"/>
      </t>
    </mdx>
    <mdx n="0" f="v">
      <t c="2">
        <n x="540"/>
        <n x="477"/>
      </t>
    </mdx>
    <mdx n="0" f="v">
      <t c="2">
        <n x="540"/>
        <n x="590"/>
      </t>
    </mdx>
    <mdx n="0" f="v">
      <t c="2">
        <n x="540"/>
        <n x="880"/>
      </t>
    </mdx>
    <mdx n="0" f="v">
      <t c="2">
        <n x="540"/>
        <n x="136"/>
      </t>
    </mdx>
    <mdx n="0" f="v">
      <t c="2">
        <n x="540"/>
        <n x="197"/>
      </t>
    </mdx>
    <mdx n="0" f="v">
      <t c="2">
        <n x="540"/>
        <n x="253"/>
      </t>
    </mdx>
    <mdx n="0" f="v">
      <t c="2">
        <n x="540"/>
        <n x="472"/>
      </t>
    </mdx>
    <mdx n="0" f="v">
      <t c="2">
        <n x="540"/>
        <n x="585"/>
      </t>
    </mdx>
    <mdx n="0" f="v">
      <t c="2">
        <n x="540"/>
        <n x="774"/>
      </t>
    </mdx>
    <mdx n="0" f="v">
      <t c="2">
        <n x="540"/>
        <n x="132"/>
      </t>
    </mdx>
    <mdx n="0" f="v">
      <t c="2">
        <n x="540"/>
        <n x="285"/>
      </t>
    </mdx>
    <mdx n="0" f="v">
      <t c="2">
        <n x="540"/>
        <n x="468"/>
      </t>
    </mdx>
    <mdx n="0" f="v">
      <t c="2">
        <n x="540"/>
        <n x="782"/>
      </t>
    </mdx>
    <mdx n="0" f="v">
      <t c="2">
        <n x="540"/>
        <n x="130"/>
      </t>
    </mdx>
    <mdx n="0" f="v">
      <t c="2">
        <n x="540"/>
        <n x="250"/>
      </t>
    </mdx>
    <mdx n="0" f="v">
      <t c="2">
        <n x="540"/>
        <n x="579"/>
      </t>
    </mdx>
    <mdx n="0" f="v">
      <t c="2">
        <n x="540"/>
        <n x="128"/>
      </t>
    </mdx>
    <mdx n="0" f="v">
      <t c="2">
        <n x="540"/>
        <n x="249"/>
      </t>
    </mdx>
    <mdx n="0" f="v">
      <t c="2">
        <n x="540"/>
        <n x="577"/>
      </t>
    </mdx>
    <mdx n="0" f="v">
      <t c="2">
        <n x="540"/>
        <n x="126"/>
      </t>
    </mdx>
    <mdx n="0" f="v">
      <t c="2">
        <n x="540"/>
        <n x="338"/>
      </t>
    </mdx>
    <mdx n="0" f="v">
      <t c="2">
        <n x="540"/>
        <n x="575"/>
      </t>
    </mdx>
    <mdx n="0" f="v">
      <t c="2">
        <n x="540"/>
        <n x="124"/>
      </t>
    </mdx>
    <mdx n="0" f="v">
      <t c="2">
        <n x="540"/>
        <n x="247"/>
      </t>
    </mdx>
    <mdx n="0" f="v">
      <t c="2">
        <n x="540"/>
        <n x="573"/>
      </t>
    </mdx>
    <mdx n="0" f="v">
      <t c="2">
        <n x="540"/>
        <n x="122"/>
      </t>
    </mdx>
    <mdx n="0" f="v">
      <t c="2">
        <n x="540"/>
        <n x="354"/>
      </t>
    </mdx>
    <mdx n="0" f="v">
      <t c="2">
        <n x="540"/>
        <n x="571"/>
      </t>
    </mdx>
    <mdx n="0" f="v">
      <t c="2">
        <n x="540"/>
        <n x="119"/>
      </t>
    </mdx>
    <mdx n="0" f="v">
      <t c="2">
        <n x="540"/>
        <n x="428"/>
      </t>
    </mdx>
    <mdx n="0" f="v">
      <t c="2">
        <n x="540"/>
        <n x="427"/>
      </t>
    </mdx>
    <mdx n="0" f="v">
      <t c="2">
        <n x="540"/>
        <n x="426"/>
      </t>
    </mdx>
    <mdx n="0" f="v">
      <t c="2">
        <n x="540"/>
        <n x="425"/>
      </t>
    </mdx>
    <mdx n="0" f="v">
      <t c="2">
        <n x="540"/>
        <n x="424"/>
      </t>
    </mdx>
    <mdx n="0" f="v">
      <t c="2">
        <n x="540"/>
        <n x="423"/>
      </t>
    </mdx>
    <mdx n="0" f="v">
      <t c="2">
        <n x="540"/>
        <n x="422"/>
      </t>
    </mdx>
    <mdx n="0" f="v">
      <t c="2">
        <n x="540"/>
        <n x="421"/>
      </t>
    </mdx>
    <mdx n="0" f="v">
      <t c="2">
        <n x="540"/>
        <n x="420"/>
      </t>
    </mdx>
    <mdx n="0" f="v">
      <t c="2">
        <n x="540"/>
        <n x="419"/>
      </t>
    </mdx>
    <mdx n="0" f="v">
      <t c="2">
        <n x="540"/>
        <n x="418"/>
      </t>
    </mdx>
    <mdx n="0" f="v">
      <t c="2">
        <n x="540"/>
        <n x="417"/>
      </t>
    </mdx>
    <mdx n="0" f="v">
      <t c="2">
        <n x="540"/>
        <n x="416"/>
      </t>
    </mdx>
    <mdx n="0" f="v">
      <t c="2">
        <n x="540"/>
        <n x="497"/>
      </t>
    </mdx>
    <mdx n="0" f="v">
      <t c="2">
        <n x="540"/>
        <n x="562"/>
      </t>
    </mdx>
    <mdx n="0" f="v">
      <t c="2">
        <n x="540"/>
        <n x="609"/>
      </t>
    </mdx>
    <mdx n="0" f="v">
      <t c="2">
        <n x="540"/>
        <n x="884"/>
      </t>
    </mdx>
    <mdx n="0" f="v">
      <t c="2">
        <n x="540"/>
        <n x="847"/>
      </t>
    </mdx>
    <mdx n="0" f="v">
      <t c="2">
        <n x="540"/>
        <n x="671"/>
      </t>
    </mdx>
    <mdx n="0" f="v">
      <t c="2">
        <n x="540"/>
        <n x="144"/>
      </t>
    </mdx>
    <mdx n="0" f="v">
      <t c="2">
        <n x="540"/>
        <n x="764"/>
      </t>
    </mdx>
    <mdx n="0" f="v">
      <t c="2">
        <n x="540"/>
        <n x="213"/>
      </t>
    </mdx>
    <mdx n="0" f="v">
      <t c="2">
        <n x="540"/>
        <n x="305"/>
      </t>
    </mdx>
    <mdx n="0" f="v">
      <t c="2">
        <n x="540"/>
        <n x="346"/>
      </t>
    </mdx>
    <mdx n="0" f="v">
      <t c="2">
        <n x="540"/>
        <n x="405"/>
      </t>
    </mdx>
    <mdx n="0" f="v">
      <t c="2">
        <n x="540"/>
        <n x="486"/>
      </t>
    </mdx>
    <mdx n="0" f="v">
      <t c="2">
        <n x="540"/>
        <n x="444"/>
      </t>
    </mdx>
    <mdx n="0" f="v">
      <t c="2">
        <n x="540"/>
        <n x="598"/>
      </t>
    </mdx>
    <mdx n="0" f="v">
      <t c="2">
        <n x="540"/>
        <n x="776"/>
      </t>
    </mdx>
    <mdx n="0" f="v">
      <t c="2">
        <n x="540"/>
        <n x="834"/>
      </t>
    </mdx>
    <mdx n="0" f="v">
      <t c="2">
        <n x="540"/>
        <n x="660"/>
      </t>
    </mdx>
    <mdx n="0" f="v">
      <t c="2">
        <n x="540"/>
        <n x="705"/>
      </t>
    </mdx>
    <mdx n="0" f="v">
      <t c="2">
        <n x="540"/>
        <n x="730"/>
      </t>
    </mdx>
    <mdx n="0" f="v">
      <t c="2">
        <n x="540"/>
        <n x="202"/>
      </t>
    </mdx>
    <mdx n="0" f="v">
      <t c="2">
        <n x="540"/>
        <n x="294"/>
      </t>
    </mdx>
    <mdx n="0" f="v">
      <t c="2">
        <n x="540"/>
        <n x="395"/>
      </t>
    </mdx>
    <mdx n="0" f="v">
      <t c="2">
        <n x="540"/>
        <n x="524"/>
      </t>
    </mdx>
    <mdx n="0" f="v">
      <t c="2">
        <n x="540"/>
        <n x="863"/>
      </t>
    </mdx>
    <mdx n="0" f="v">
      <t c="2">
        <n x="540"/>
        <n x="653"/>
      </t>
    </mdx>
    <mdx n="0" f="v">
      <t c="2">
        <n x="540"/>
        <n x="176"/>
      </t>
    </mdx>
    <mdx n="0" f="v">
      <t c="2">
        <n x="540"/>
        <n x="289"/>
      </t>
    </mdx>
    <mdx n="0" f="v">
      <t c="2">
        <n x="540"/>
        <n x="390"/>
      </t>
    </mdx>
    <mdx n="0" f="v">
      <t c="2">
        <n x="540"/>
        <n x="553"/>
      </t>
    </mdx>
    <mdx n="0" f="v">
      <t c="2">
        <n x="540"/>
        <n x="854"/>
      </t>
    </mdx>
    <mdx n="0" f="v">
      <t c="2">
        <n x="540"/>
        <n x="648"/>
      </t>
    </mdx>
    <mdx n="0" f="v">
      <t c="2">
        <n x="540"/>
        <n x="192"/>
      </t>
    </mdx>
    <mdx n="0" f="v">
      <t c="2">
        <n x="540"/>
        <n x="386"/>
      </t>
    </mdx>
    <mdx n="0" f="v">
      <t c="2">
        <n x="540"/>
        <n x="581"/>
      </t>
    </mdx>
    <mdx n="0" f="v">
      <t c="2">
        <n x="540"/>
        <n x="645"/>
      </t>
    </mdx>
    <mdx n="0" f="v">
      <t c="2">
        <n x="540"/>
        <n x="282"/>
      </t>
    </mdx>
    <mdx n="0" f="v">
      <t c="2">
        <n x="540"/>
        <n x="549"/>
      </t>
    </mdx>
    <mdx n="0" f="v">
      <t c="2">
        <n x="540"/>
        <n x="643"/>
      </t>
    </mdx>
    <mdx n="0" f="v">
      <t c="2">
        <n x="540"/>
        <n x="280"/>
      </t>
    </mdx>
    <mdx n="0" f="v">
      <t c="2">
        <n x="540"/>
        <n x="547"/>
      </t>
    </mdx>
    <mdx n="0" f="v">
      <t c="2">
        <n x="540"/>
        <n x="641"/>
      </t>
    </mdx>
    <mdx n="0" f="v">
      <t c="2">
        <n x="540"/>
        <n x="278"/>
      </t>
    </mdx>
    <mdx n="0" f="v">
      <t c="2">
        <n x="540"/>
        <n x="545"/>
      </t>
    </mdx>
    <mdx n="0" f="v">
      <t c="2">
        <n x="540"/>
        <n x="639"/>
      </t>
    </mdx>
    <mdx n="0" f="v">
      <t c="2">
        <n x="540"/>
        <n x="276"/>
      </t>
    </mdx>
    <mdx n="0" f="v">
      <t c="2">
        <n x="540"/>
        <n x="543"/>
      </t>
    </mdx>
    <mdx n="0" f="v">
      <t c="2">
        <n x="540"/>
        <n x="637"/>
      </t>
    </mdx>
    <mdx n="0" f="v">
      <t c="2">
        <n x="540"/>
        <n x="274"/>
      </t>
    </mdx>
    <mdx n="0" f="v">
      <t c="2">
        <n x="540"/>
        <n x="541"/>
      </t>
    </mdx>
    <mdx n="0" f="v">
      <t c="2">
        <n x="540"/>
        <n x="120"/>
      </t>
    </mdx>
    <mdx n="0" f="v">
      <t c="2">
        <n x="540"/>
        <n x="183"/>
      </t>
    </mdx>
    <mdx n="0" f="v">
      <t c="2">
        <n x="540"/>
        <n x="459"/>
      </t>
    </mdx>
    <mdx n="0" f="v">
      <t c="2">
        <n x="540"/>
        <n x="856"/>
      </t>
    </mdx>
    <mdx n="0" f="v">
      <t c="2">
        <n x="540"/>
        <n x="181"/>
      </t>
    </mdx>
    <mdx n="0" f="v">
      <t c="2">
        <n x="540"/>
        <n x="457"/>
      </t>
    </mdx>
    <mdx n="0" f="v">
      <t c="2">
        <n x="540"/>
        <n x="635"/>
      </t>
    </mdx>
    <mdx n="0" f="v">
      <t c="2">
        <n x="540"/>
        <n x="314"/>
      </t>
    </mdx>
    <mdx n="0" f="v">
      <t c="2">
        <n x="540"/>
        <n x="365"/>
      </t>
    </mdx>
    <mdx n="0" f="v">
      <t c="2">
        <n x="540"/>
        <n x="414"/>
      </t>
    </mdx>
    <mdx n="0" f="v">
      <t c="2">
        <n x="540"/>
        <n x="495"/>
      </t>
    </mdx>
    <mdx n="0" f="v">
      <t c="2">
        <n x="540"/>
        <n x="447"/>
      </t>
    </mdx>
    <mdx n="0" f="v">
      <t c="2">
        <n x="540"/>
        <n x="607"/>
      </t>
    </mdx>
    <mdx n="0" f="v">
      <t c="2">
        <n x="540"/>
        <n x="752"/>
      </t>
    </mdx>
    <mdx n="0" f="v">
      <t c="2">
        <n x="540"/>
        <n x="897"/>
      </t>
    </mdx>
    <mdx n="0" f="v">
      <t c="2">
        <n x="540"/>
        <n x="669"/>
      </t>
    </mdx>
    <mdx n="0" f="v">
      <t c="2">
        <n x="540"/>
        <n x="143"/>
      </t>
    </mdx>
    <mdx n="0" f="v">
      <t c="2">
        <n x="540"/>
        <n x="804"/>
      </t>
    </mdx>
    <mdx n="0" f="v">
      <t c="2">
        <n x="540"/>
        <n x="211"/>
      </t>
    </mdx>
    <mdx n="0" f="v">
      <t c="2">
        <n x="540"/>
        <n x="303"/>
      </t>
    </mdx>
    <mdx n="0" f="v">
      <t c="2">
        <n x="540"/>
        <n x="258"/>
      </t>
    </mdx>
    <mdx n="0" f="v">
      <t c="2">
        <n x="540"/>
        <n x="403"/>
      </t>
    </mdx>
    <mdx n="0" f="v">
      <t c="2">
        <n x="540"/>
        <n x="484"/>
      </t>
    </mdx>
    <mdx n="0" f="v">
      <t c="2">
        <n x="540"/>
        <n x="527"/>
      </t>
    </mdx>
    <mdx n="0" f="v">
      <t c="2">
        <n x="540"/>
        <n x="596"/>
      </t>
    </mdx>
    <mdx n="0" f="v">
      <t c="2">
        <n x="540"/>
        <n x="864"/>
      </t>
    </mdx>
    <mdx n="0" f="v">
      <t c="2">
        <n x="540"/>
        <n x="844"/>
      </t>
    </mdx>
    <mdx n="0" f="v">
      <t c="2">
        <n x="540"/>
        <n x="658"/>
      </t>
    </mdx>
    <mdx n="0" f="v">
      <t c="2">
        <n x="540"/>
        <n x="704"/>
      </t>
    </mdx>
    <mdx n="0" f="v">
      <t c="2">
        <n x="540"/>
        <n x="178"/>
      </t>
    </mdx>
    <mdx n="0" f="v">
      <t c="2">
        <n x="540"/>
        <n x="293"/>
      </t>
    </mdx>
    <mdx n="0" f="v">
      <t c="2">
        <n x="540"/>
        <n x="394"/>
      </t>
    </mdx>
    <mdx n="0" f="v">
      <t c="2">
        <n x="540"/>
        <n x="441"/>
      </t>
    </mdx>
    <mdx n="0" f="v">
      <t c="2">
        <n x="540"/>
        <n x="823"/>
      </t>
    </mdx>
    <mdx n="0" f="v">
      <t c="2">
        <n x="540"/>
        <n x="652"/>
      </t>
    </mdx>
    <mdx n="0" f="v">
      <t c="2">
        <n x="540"/>
        <n x="175"/>
      </t>
    </mdx>
    <mdx n="0" f="v">
      <t c="2">
        <n x="540"/>
        <n x="288"/>
      </t>
    </mdx>
    <mdx n="0" f="v">
      <t c="2">
        <n x="540"/>
        <n x="389"/>
      </t>
    </mdx>
    <mdx n="0" f="v">
      <t c="2">
        <n x="540"/>
        <n x="440"/>
      </t>
    </mdx>
    <mdx n="0" f="v">
      <t c="2">
        <n x="540"/>
        <n x="862"/>
      </t>
    </mdx>
    <mdx n="0" f="v">
      <t c="2">
        <n x="540"/>
        <n x="131"/>
      </t>
    </mdx>
    <mdx n="0" f="v">
      <t c="2">
        <n x="540"/>
        <n x="284"/>
      </t>
    </mdx>
    <mdx n="0" f="v">
      <t c="2">
        <n x="540"/>
        <n x="467"/>
      </t>
    </mdx>
    <mdx n="0" f="v">
      <t c="2">
        <n x="540"/>
        <n x="733"/>
      </t>
    </mdx>
    <mdx n="0" f="v">
      <t c="2">
        <n x="540"/>
        <n x="170"/>
      </t>
    </mdx>
    <mdx n="0" f="v">
      <t c="2">
        <n x="540"/>
        <n x="383"/>
      </t>
    </mdx>
    <mdx n="0" f="v">
      <t c="2">
        <n x="540"/>
        <n x="813"/>
      </t>
    </mdx>
    <mdx n="0" f="v">
      <t c="2">
        <n x="540"/>
        <n x="168"/>
      </t>
    </mdx>
    <mdx n="0" f="v">
      <t c="2">
        <n x="540"/>
        <n x="381"/>
      </t>
    </mdx>
    <mdx n="0" f="v">
      <t c="2">
        <n x="540"/>
        <n x="821"/>
      </t>
    </mdx>
    <mdx n="0" f="v">
      <t c="2">
        <n x="540"/>
        <n x="166"/>
      </t>
    </mdx>
    <mdx n="0" f="v">
      <t c="2">
        <n x="540"/>
        <n x="379"/>
      </t>
    </mdx>
    <mdx n="0" f="v">
      <t c="2">
        <n x="540"/>
        <n x="732"/>
      </t>
    </mdx>
    <mdx n="0" f="v">
      <t c="2">
        <n x="540"/>
        <n x="164"/>
      </t>
    </mdx>
    <mdx n="0" f="v">
      <t c="2">
        <n x="540"/>
        <n x="377"/>
      </t>
    </mdx>
    <mdx n="0" f="v">
      <t c="2">
        <n x="540"/>
        <n x="795"/>
      </t>
    </mdx>
    <mdx n="0" f="v">
      <t c="2">
        <n x="540"/>
        <n x="162"/>
      </t>
    </mdx>
    <mdx n="0" f="v">
      <t c="2">
        <n x="540"/>
        <n x="375"/>
      </t>
    </mdx>
    <mdx n="0" f="v">
      <t c="2">
        <n x="540"/>
        <n x="840"/>
      </t>
    </mdx>
    <mdx n="0" f="v">
      <t c="2">
        <n x="540"/>
        <n x="244"/>
      </t>
    </mdx>
    <mdx n="0" f="v">
      <t c="2">
        <n x="540"/>
        <n x="243"/>
      </t>
    </mdx>
    <mdx n="0" f="v">
      <t c="2">
        <n x="540"/>
        <n x="242"/>
      </t>
    </mdx>
    <mdx n="0" f="v">
      <t c="2">
        <n x="540"/>
        <n x="241"/>
      </t>
    </mdx>
    <mdx n="0" f="v">
      <t c="2">
        <n x="540"/>
        <n x="240"/>
      </t>
    </mdx>
    <mdx n="0" f="v">
      <t c="2">
        <n x="540"/>
        <n x="239"/>
      </t>
    </mdx>
    <mdx n="0" f="v">
      <t c="2">
        <n x="540"/>
        <n x="238"/>
      </t>
    </mdx>
    <mdx n="0" f="v">
      <t c="2">
        <n x="540"/>
        <n x="237"/>
      </t>
    </mdx>
    <mdx n="0" f="v">
      <t c="2">
        <n x="540"/>
        <n x="236"/>
      </t>
    </mdx>
    <mdx n="0" f="v">
      <t c="2">
        <n x="540"/>
        <n x="235"/>
      </t>
    </mdx>
    <mdx n="0" f="v">
      <t c="2">
        <n x="540"/>
        <n x="234"/>
      </t>
    </mdx>
    <mdx n="0" f="v">
      <t c="2">
        <n x="540"/>
        <n x="233"/>
      </t>
    </mdx>
    <mdx n="0" f="v">
      <t c="2">
        <n x="540"/>
        <n x="232"/>
      </t>
    </mdx>
    <mdx n="0" f="v">
      <t c="2">
        <n x="540"/>
        <n x="231"/>
      </t>
    </mdx>
    <mdx n="0" f="v">
      <t c="2">
        <n x="540"/>
        <n x="230"/>
      </t>
    </mdx>
    <mdx n="0" f="v">
      <t c="2">
        <n x="540"/>
        <n x="229"/>
      </t>
    </mdx>
    <mdx n="0" f="v">
      <t c="2">
        <n x="540"/>
        <n x="228"/>
      </t>
    </mdx>
    <mdx n="0" f="v">
      <t c="2">
        <n x="540"/>
        <n x="227"/>
      </t>
    </mdx>
    <mdx n="0" f="v">
      <t c="2">
        <n x="540"/>
        <n x="226"/>
      </t>
    </mdx>
    <mdx n="0" f="v">
      <t c="2">
        <n x="540"/>
        <n x="225"/>
      </t>
    </mdx>
    <mdx n="0" f="v">
      <t c="2">
        <n x="540"/>
        <n x="224"/>
      </t>
    </mdx>
    <mdx n="0" f="v">
      <t c="2">
        <n x="540"/>
        <n x="223"/>
      </t>
    </mdx>
    <mdx n="0" f="v">
      <t c="2">
        <n x="540"/>
        <n x="222"/>
      </t>
    </mdx>
    <mdx n="0" f="v">
      <t c="2">
        <n x="540"/>
        <n x="221"/>
      </t>
    </mdx>
    <mdx n="0" f="v">
      <t c="2">
        <n x="540"/>
        <n x="313"/>
      </t>
    </mdx>
    <mdx n="0" f="v">
      <t c="2">
        <n x="540"/>
        <n x="349"/>
      </t>
    </mdx>
    <mdx n="0" f="v">
      <t c="2">
        <n x="540"/>
        <n x="413"/>
      </t>
    </mdx>
    <mdx n="0" f="v">
      <t c="2">
        <n x="540"/>
        <n x="494"/>
      </t>
    </mdx>
    <mdx n="0" f="v">
      <t c="2">
        <n x="540"/>
        <n x="561"/>
      </t>
    </mdx>
    <mdx n="0" f="v">
      <t c="2">
        <n x="540"/>
        <n x="606"/>
      </t>
    </mdx>
    <mdx n="0" f="v">
      <t c="2">
        <n x="540"/>
        <n x="767"/>
      </t>
    </mdx>
    <mdx n="0" f="v">
      <t c="2">
        <n x="540"/>
        <n x="892"/>
      </t>
    </mdx>
    <mdx n="0" f="v">
      <t c="2">
        <n x="540"/>
        <n x="668"/>
      </t>
    </mdx>
    <mdx n="0" f="v">
      <t c="2">
        <n x="540"/>
        <n x="709"/>
      </t>
    </mdx>
    <mdx n="0" f="v">
      <t c="2">
        <n x="540"/>
        <n x="737"/>
      </t>
    </mdx>
    <mdx n="0" f="v">
      <t c="2">
        <n x="540"/>
        <n x="210"/>
      </t>
    </mdx>
    <mdx n="0" f="v">
      <t c="2">
        <n x="540"/>
        <n x="302"/>
      </t>
    </mdx>
    <mdx n="0" f="v">
      <t c="2">
        <n x="540"/>
        <n x="345"/>
      </t>
    </mdx>
    <mdx n="0" f="v">
      <t c="2">
        <n x="540"/>
        <n x="402"/>
      </t>
    </mdx>
    <mdx n="0" f="v">
      <t c="2">
        <n x="540"/>
        <n x="483"/>
      </t>
    </mdx>
    <mdx n="0" f="v">
      <t c="2">
        <n x="540"/>
        <n x="443"/>
      </t>
    </mdx>
    <mdx n="0" f="v">
      <t c="2">
        <n x="540"/>
        <n x="595"/>
      </t>
    </mdx>
    <mdx n="0" f="v">
      <t c="2">
        <n x="540"/>
        <n x="824"/>
      </t>
    </mdx>
    <mdx n="0" f="v">
      <t c="2">
        <n x="540"/>
        <n x="802"/>
      </t>
    </mdx>
    <mdx n="0" f="v">
      <t c="2">
        <n x="540"/>
        <n x="657"/>
      </t>
    </mdx>
    <mdx n="0" f="v">
      <t c="2">
        <n x="540"/>
        <n x="118"/>
      </t>
    </mdx>
    <mdx n="0" f="v">
      <t c="2">
        <n x="540"/>
        <n x="117"/>
      </t>
    </mdx>
    <mdx n="0" f="v">
      <t c="2">
        <n x="540"/>
        <n x="116"/>
      </t>
    </mdx>
    <mdx n="0" f="v">
      <t c="2">
        <n x="540"/>
        <n x="115"/>
      </t>
    </mdx>
    <mdx n="0" f="v">
      <t c="2">
        <n x="540"/>
        <n x="114"/>
      </t>
    </mdx>
    <mdx n="0" f="v">
      <t c="2">
        <n x="540"/>
        <n x="113"/>
      </t>
    </mdx>
    <mdx n="0" f="v">
      <t c="2">
        <n x="540"/>
        <n x="112"/>
      </t>
    </mdx>
    <mdx n="0" f="v">
      <t c="2">
        <n x="540"/>
        <n x="111"/>
      </t>
    </mdx>
    <mdx n="0" f="v">
      <t c="2">
        <n x="540"/>
        <n x="110"/>
      </t>
    </mdx>
    <mdx n="0" f="v">
      <t c="2">
        <n x="540"/>
        <n x="109"/>
      </t>
    </mdx>
    <mdx n="0" f="v">
      <t c="2">
        <n x="540"/>
        <n x="108"/>
      </t>
    </mdx>
    <mdx n="0" f="v">
      <t c="2">
        <n x="540"/>
        <n x="107"/>
      </t>
    </mdx>
    <mdx n="0" f="v">
      <t c="2">
        <n x="540"/>
        <n x="106"/>
      </t>
    </mdx>
    <mdx n="0" f="v">
      <t c="2">
        <n x="540"/>
        <n x="105"/>
      </t>
    </mdx>
    <mdx n="0" f="v">
      <t c="2">
        <n x="540"/>
        <n x="104"/>
      </t>
    </mdx>
    <mdx n="0" f="v">
      <t c="2">
        <n x="540"/>
        <n x="103"/>
      </t>
    </mdx>
    <mdx n="0" f="v">
      <t c="2">
        <n x="540"/>
        <n x="102"/>
      </t>
    </mdx>
    <mdx n="0" f="v">
      <t c="2">
        <n x="540"/>
        <n x="101"/>
      </t>
    </mdx>
    <mdx n="0" f="v">
      <t c="2">
        <n x="540"/>
        <n x="100"/>
      </t>
    </mdx>
    <mdx n="0" f="v">
      <t c="2">
        <n x="540"/>
        <n x="99"/>
      </t>
    </mdx>
    <mdx n="0" f="v">
      <t c="2">
        <n x="540"/>
        <n x="98"/>
      </t>
    </mdx>
    <mdx n="0" f="v">
      <t c="2">
        <n x="540"/>
        <n x="97"/>
      </t>
    </mdx>
    <mdx n="0" f="v">
      <t c="2">
        <n x="540"/>
        <n x="96"/>
      </t>
    </mdx>
    <mdx n="0" f="v">
      <t c="2">
        <n x="540"/>
        <n x="95"/>
      </t>
    </mdx>
    <mdx n="0" f="v">
      <t c="2">
        <n x="540"/>
        <n x="94"/>
      </t>
    </mdx>
    <mdx n="0" f="v">
      <t c="2">
        <n x="540"/>
        <n x="93"/>
      </t>
    </mdx>
    <mdx n="0" f="v">
      <t c="2">
        <n x="540"/>
        <n x="92"/>
      </t>
    </mdx>
    <mdx n="0" f="v">
      <t c="2">
        <n x="540"/>
        <n x="91"/>
      </t>
    </mdx>
    <mdx n="0" f="v">
      <t c="2">
        <n x="540"/>
        <n x="90"/>
      </t>
    </mdx>
    <mdx n="0" f="v">
      <t c="2">
        <n x="540"/>
        <n x="89"/>
      </t>
    </mdx>
    <mdx n="0" f="v">
      <t c="2">
        <n x="540"/>
        <n x="812"/>
      </t>
    </mdx>
    <mdx n="0" f="v">
      <t c="2">
        <n x="540"/>
        <n x="745"/>
      </t>
    </mdx>
    <mdx n="0" f="v">
      <t c="2">
        <n x="540"/>
        <n x="765"/>
      </t>
    </mdx>
    <mdx n="0" f="v">
      <t c="2">
        <n x="540"/>
        <n x="873"/>
      </t>
    </mdx>
    <mdx n="0" f="v">
      <t c="2">
        <n x="540"/>
        <n x="811"/>
      </t>
    </mdx>
    <mdx n="0" f="v">
      <t c="2">
        <n x="540"/>
        <n x="744"/>
      </t>
    </mdx>
    <mdx n="0" f="v">
      <t c="2">
        <n x="540"/>
        <n x="775"/>
      </t>
    </mdx>
    <mdx n="0" f="v">
      <t c="2">
        <n x="540"/>
        <n x="872"/>
      </t>
    </mdx>
    <mdx n="0" f="v">
      <t c="2">
        <n x="540"/>
        <n x="810"/>
      </t>
    </mdx>
    <mdx n="0" f="v">
      <t c="2">
        <n x="540"/>
        <n x="743"/>
      </t>
    </mdx>
    <mdx n="0" f="v">
      <t c="2">
        <n x="540"/>
        <n x="875"/>
      </t>
    </mdx>
    <mdx n="0" f="v">
      <t c="2">
        <n x="540"/>
        <n x="871"/>
      </t>
    </mdx>
    <mdx n="0" f="v">
      <t c="2">
        <n x="540"/>
        <n x="809"/>
      </t>
    </mdx>
    <mdx n="0" f="v">
      <t c="2">
        <n x="540"/>
        <n x="742"/>
      </t>
    </mdx>
    <mdx n="0" f="v">
      <t c="2">
        <n x="540"/>
        <n x="816"/>
      </t>
    </mdx>
    <mdx n="0" f="v">
      <t c="2">
        <n x="540"/>
        <n x="870"/>
      </t>
    </mdx>
    <mdx n="0" f="v">
      <t c="2">
        <n x="540"/>
        <n x="808"/>
      </t>
    </mdx>
    <mdx n="0" f="v">
      <t c="2">
        <n x="540"/>
        <n x="741"/>
      </t>
    </mdx>
    <mdx n="0" f="v">
      <t c="2">
        <n x="540"/>
        <n x="835"/>
      </t>
    </mdx>
    <mdx n="0" f="v">
      <t c="2">
        <n x="540"/>
        <n x="869"/>
      </t>
    </mdx>
    <mdx n="0" f="v">
      <t c="2">
        <n x="540"/>
        <n x="807"/>
      </t>
    </mdx>
    <mdx n="0" f="v">
      <t c="2">
        <n x="540"/>
        <n x="740"/>
      </t>
    </mdx>
    <mdx n="0" f="v">
      <t c="2">
        <n x="540"/>
        <n x="857"/>
      </t>
    </mdx>
    <mdx n="0" f="v">
      <t c="2">
        <n x="540"/>
        <n x="868"/>
      </t>
    </mdx>
    <mdx n="0" f="v">
      <t c="2">
        <n x="540"/>
        <n x="220"/>
      </t>
    </mdx>
    <mdx n="0" f="v">
      <t c="2">
        <n x="540"/>
        <n x="312"/>
      </t>
    </mdx>
    <mdx n="0" f="v">
      <t c="2">
        <n x="540"/>
        <n x="261"/>
      </t>
    </mdx>
    <mdx n="0" f="v">
      <t c="2">
        <n x="540"/>
        <n x="412"/>
      </t>
    </mdx>
    <mdx n="0" f="v">
      <t c="2">
        <n x="540"/>
        <n x="493"/>
      </t>
    </mdx>
    <mdx n="0" f="v">
      <t c="2">
        <n x="540"/>
        <n x="530"/>
      </t>
    </mdx>
    <mdx n="0" f="v">
      <t c="2">
        <n x="540"/>
        <n x="605"/>
      </t>
    </mdx>
    <mdx n="0" f="v">
      <t c="2">
        <n x="540"/>
        <n x="883"/>
      </t>
    </mdx>
    <mdx n="0" f="v">
      <t c="2">
        <n x="540"/>
        <n x="846"/>
      </t>
    </mdx>
    <mdx n="0" f="v">
      <t c="2">
        <n x="540"/>
        <n x="667"/>
      </t>
    </mdx>
    <mdx n="0" f="v">
      <t c="2">
        <n x="540"/>
        <n x="142"/>
      </t>
    </mdx>
    <mdx n="0" f="v">
      <t c="2">
        <n x="540"/>
        <n x="796"/>
      </t>
    </mdx>
    <mdx n="0" f="v">
      <t c="2">
        <n x="540"/>
        <n x="209"/>
      </t>
    </mdx>
    <mdx n="0" f="v">
      <t c="2">
        <n x="540"/>
        <n x="301"/>
      </t>
    </mdx>
    <mdx n="0" f="v">
      <t c="2">
        <n x="540"/>
        <n x="361"/>
      </t>
    </mdx>
    <mdx n="0" f="v">
      <t c="2">
        <n x="540"/>
        <n x="401"/>
      </t>
    </mdx>
    <mdx n="0" f="v">
      <t c="2">
        <n x="540"/>
        <n x="482"/>
      </t>
    </mdx>
    <mdx n="0" f="v">
      <t c="2">
        <n x="540"/>
        <n x="526"/>
      </t>
    </mdx>
    <mdx n="0" f="v">
      <t c="2">
        <n x="540"/>
        <n x="594"/>
      </t>
    </mdx>
    <mdx n="0" f="v">
      <t c="2">
        <n x="540"/>
        <n x="784"/>
      </t>
    </mdx>
    <mdx n="0" f="v">
      <t c="2">
        <n x="540"/>
        <n x="749"/>
      </t>
    </mdx>
    <mdx n="0" f="v">
      <t c="2">
        <n x="540"/>
        <n x="703"/>
      </t>
    </mdx>
    <mdx n="0" f="v">
      <t c="2">
        <n x="540"/>
        <n x="200"/>
      </t>
    </mdx>
    <mdx n="0" f="v">
      <t c="2">
        <n x="540"/>
        <n x="254"/>
      </t>
    </mdx>
    <mdx n="0" f="v">
      <t c="2">
        <n x="540"/>
        <n x="475"/>
      </t>
    </mdx>
    <mdx n="0" f="v">
      <t c="2">
        <n x="540"/>
        <n x="588"/>
      </t>
    </mdx>
    <mdx n="0" f="v">
      <t c="2">
        <n x="540"/>
        <n x="801"/>
      </t>
    </mdx>
    <mdx n="0" f="v">
      <t c="2">
        <n x="540"/>
        <n x="701"/>
      </t>
    </mdx>
    <mdx n="0" f="v">
      <t c="2">
        <n x="540"/>
        <n x="195"/>
      </t>
    </mdx>
    <mdx n="0" f="v">
      <t c="2">
        <n x="540"/>
        <n x="252"/>
      </t>
    </mdx>
    <mdx n="0" f="v">
      <t c="2">
        <n x="540"/>
        <n x="470"/>
      </t>
    </mdx>
    <mdx n="0" f="v">
      <t c="2">
        <n x="540"/>
        <n x="88"/>
      </t>
    </mdx>
    <mdx n="0" f="v">
      <t c="2">
        <n x="540"/>
        <n x="87"/>
      </t>
    </mdx>
    <mdx n="0" f="v">
      <t c="2">
        <n x="540"/>
        <n x="86"/>
      </t>
    </mdx>
    <mdx n="0" f="v">
      <t c="2">
        <n x="540"/>
        <n x="85"/>
      </t>
    </mdx>
    <mdx n="0" f="v">
      <t c="2">
        <n x="540"/>
        <n x="84"/>
      </t>
    </mdx>
    <mdx n="0" f="v">
      <t c="2">
        <n x="540"/>
        <n x="83"/>
      </t>
    </mdx>
    <mdx n="0" f="v">
      <t c="2">
        <n x="540"/>
        <n x="82"/>
      </t>
    </mdx>
    <mdx n="0" f="v">
      <t c="2">
        <n x="540"/>
        <n x="81"/>
      </t>
    </mdx>
    <mdx n="0" f="v">
      <t c="2">
        <n x="540"/>
        <n x="80"/>
      </t>
    </mdx>
    <mdx n="0" f="v">
      <t c="2">
        <n x="540"/>
        <n x="79"/>
      </t>
    </mdx>
    <mdx n="0" f="v">
      <t c="2">
        <n x="540"/>
        <n x="78"/>
      </t>
    </mdx>
    <mdx n="0" f="v">
      <t c="2">
        <n x="540"/>
        <n x="77"/>
      </t>
    </mdx>
    <mdx n="0" f="v">
      <t c="2">
        <n x="540"/>
        <n x="76"/>
      </t>
    </mdx>
    <mdx n="0" f="v">
      <t c="2">
        <n x="540"/>
        <n x="75"/>
      </t>
    </mdx>
    <mdx n="0" f="v">
      <t c="2">
        <n x="540"/>
        <n x="74"/>
      </t>
    </mdx>
    <mdx n="0" f="v">
      <t c="2">
        <n x="540"/>
        <n x="73"/>
      </t>
    </mdx>
    <mdx n="0" f="v">
      <t c="2">
        <n x="540"/>
        <n x="72"/>
      </t>
    </mdx>
    <mdx n="0" f="v">
      <t c="2">
        <n x="540"/>
        <n x="71"/>
      </t>
    </mdx>
    <mdx n="0" f="v">
      <t c="2">
        <n x="540"/>
        <n x="70"/>
      </t>
    </mdx>
    <mdx n="0" f="v">
      <t c="2">
        <n x="540"/>
        <n x="69"/>
      </t>
    </mdx>
    <mdx n="0" f="v">
      <t c="2">
        <n x="540"/>
        <n x="727"/>
      </t>
    </mdx>
    <mdx n="0" f="v">
      <t c="2">
        <n x="540"/>
        <n x="156"/>
      </t>
    </mdx>
    <mdx n="0" f="v">
      <t c="2">
        <n x="540"/>
        <n x="726"/>
      </t>
    </mdx>
    <mdx n="0" f="v">
      <t c="2">
        <n x="540"/>
        <n x="155"/>
      </t>
    </mdx>
    <mdx n="0" f="v">
      <t c="2">
        <n x="540"/>
        <n x="725"/>
      </t>
    </mdx>
    <mdx n="0" f="v">
      <t c="2">
        <n x="540"/>
        <n x="154"/>
      </t>
    </mdx>
    <mdx n="0" f="v">
      <t c="2">
        <n x="540"/>
        <n x="724"/>
      </t>
    </mdx>
    <mdx n="0" f="v">
      <t c="2">
        <n x="540"/>
        <n x="153"/>
      </t>
    </mdx>
    <mdx n="0" f="v">
      <t c="2">
        <n x="540"/>
        <n x="723"/>
      </t>
    </mdx>
    <mdx n="0" f="v">
      <t c="2">
        <n x="540"/>
        <n x="152"/>
      </t>
    </mdx>
    <mdx n="0" f="v">
      <t c="2">
        <n x="540"/>
        <n x="722"/>
      </t>
    </mdx>
    <mdx n="0" f="v">
      <t c="2">
        <n x="540"/>
        <n x="151"/>
      </t>
    </mdx>
    <mdx n="0" f="v">
      <t c="2">
        <n x="540"/>
        <n x="721"/>
      </t>
    </mdx>
    <mdx n="0" f="v">
      <t c="2">
        <n x="540"/>
        <n x="720"/>
      </t>
    </mdx>
    <mdx n="0" f="v">
      <t c="2">
        <n x="540"/>
        <n x="150"/>
      </t>
    </mdx>
    <mdx n="0" f="v">
      <t c="2">
        <n x="540"/>
        <n x="719"/>
      </t>
    </mdx>
    <mdx n="0" f="v">
      <t c="2">
        <n x="540"/>
        <n x="149"/>
      </t>
    </mdx>
    <mdx n="0" f="v">
      <t c="2">
        <n x="540"/>
        <n x="718"/>
      </t>
    </mdx>
    <mdx n="0" f="v">
      <t c="2">
        <n x="540"/>
        <n x="717"/>
      </t>
    </mdx>
    <mdx n="0" f="v">
      <t c="2">
        <n x="540"/>
        <n x="148"/>
      </t>
    </mdx>
    <mdx n="0" f="v">
      <t c="2">
        <n x="540"/>
        <n x="716"/>
      </t>
    </mdx>
    <mdx n="0" f="v">
      <t c="2">
        <n x="540"/>
        <n x="715"/>
      </t>
    </mdx>
    <mdx n="0" f="v">
      <t c="2">
        <n x="540"/>
        <n x="714"/>
      </t>
    </mdx>
    <mdx n="0" f="v">
      <t c="2">
        <n x="540"/>
        <n x="147"/>
      </t>
    </mdx>
    <mdx n="0" f="v">
      <t c="2">
        <n x="540"/>
        <n x="806"/>
      </t>
    </mdx>
    <mdx n="0" f="v">
      <t c="2">
        <n x="540"/>
        <n x="219"/>
      </t>
    </mdx>
    <mdx n="0" f="v">
      <t c="2">
        <n x="540"/>
        <n x="311"/>
      </t>
    </mdx>
    <mdx n="0" f="v">
      <t c="2">
        <n x="540"/>
        <n x="348"/>
      </t>
    </mdx>
    <mdx n="0" f="v">
      <t c="2">
        <n x="540"/>
        <n x="411"/>
      </t>
    </mdx>
    <mdx n="0" f="v">
      <t c="2">
        <n x="540"/>
        <n x="492"/>
      </t>
    </mdx>
    <mdx n="0" f="v">
      <t c="2">
        <n x="540"/>
        <n x="446"/>
      </t>
    </mdx>
    <mdx n="0" f="v">
      <t c="2">
        <n x="540"/>
        <n x="604"/>
      </t>
    </mdx>
    <mdx n="0" f="v">
      <t c="2">
        <n x="540"/>
        <n x="826"/>
      </t>
    </mdx>
    <mdx n="0" f="v">
      <t c="2">
        <n x="540"/>
        <n x="786"/>
      </t>
    </mdx>
    <mdx n="0" f="v">
      <t c="2">
        <n x="540"/>
        <n x="666"/>
      </t>
    </mdx>
    <mdx n="0" f="v">
      <t c="2">
        <n x="540"/>
        <n x="708"/>
      </t>
    </mdx>
    <mdx n="0" f="v">
      <t c="2">
        <n x="540"/>
        <n x="865"/>
      </t>
    </mdx>
    <mdx n="0" f="v">
      <t c="2">
        <n x="540"/>
        <n x="208"/>
      </t>
    </mdx>
    <mdx n="0" f="v">
      <t c="2">
        <n x="540"/>
        <n x="300"/>
      </t>
    </mdx>
    <mdx n="0" f="v">
      <t c="2">
        <n x="540"/>
        <n x="257"/>
      </t>
    </mdx>
    <mdx n="0" f="v">
      <t c="2">
        <n x="540"/>
        <n x="400"/>
      </t>
    </mdx>
    <mdx n="0" f="v">
      <t c="2">
        <n x="540"/>
        <n x="481"/>
      </t>
    </mdx>
    <mdx n="0" f="v">
      <t c="2">
        <n x="540"/>
        <n x="557"/>
      </t>
    </mdx>
    <mdx n="0" f="v">
      <t c="2">
        <n x="540"/>
        <n x="593"/>
      </t>
    </mdx>
    <mdx n="0" f="v">
      <t c="2">
        <n x="540"/>
        <n x="735"/>
      </t>
    </mdx>
    <mdx n="0" f="v">
      <t c="2">
        <n x="540"/>
        <n x="656"/>
      </t>
    </mdx>
    <mdx n="0" f="v">
      <t c="2">
        <n x="540"/>
        <n x="729"/>
      </t>
    </mdx>
    <mdx n="0" f="v">
      <t c="2">
        <n x="540"/>
        <n x="292"/>
      </t>
    </mdx>
    <mdx n="0" f="v">
      <t c="2">
        <n x="540"/>
        <n x="393"/>
      </t>
    </mdx>
    <mdx n="0" f="v">
      <t c="2">
        <n x="540"/>
        <n x="555"/>
      </t>
    </mdx>
    <mdx n="0" f="v">
      <t c="2">
        <n x="540"/>
        <n x="783"/>
      </t>
    </mdx>
    <mdx n="0" f="v">
      <t c="2">
        <n x="540"/>
        <n x="651"/>
      </t>
    </mdx>
    <mdx n="0" f="v">
      <t c="2">
        <n x="540"/>
        <n x="728"/>
      </t>
    </mdx>
    <mdx n="0" f="v">
      <t c="2">
        <n x="540"/>
        <n x="287"/>
      </t>
    </mdx>
    <mdx n="0" f="v">
      <t c="2">
        <n x="540"/>
        <n x="388"/>
      </t>
    </mdx>
    <mdx n="0" f="v">
      <t c="2">
        <n x="540"/>
        <n x="583"/>
      </t>
    </mdx>
    <mdx n="0" f="v">
      <t c="2">
        <n x="540"/>
        <n x="647"/>
      </t>
    </mdx>
    <mdx n="0" f="v">
      <t c="2">
        <n x="540"/>
        <n x="191"/>
      </t>
    </mdx>
    <mdx n="0" f="v">
      <t c="2">
        <n x="540"/>
        <n x="385"/>
      </t>
    </mdx>
    <mdx n="0" f="v">
      <t c="2">
        <n x="540"/>
        <n x="68"/>
      </t>
    </mdx>
    <mdx n="0" f="v">
      <t c="2">
        <n x="540"/>
        <n x="67"/>
      </t>
    </mdx>
    <mdx n="0" f="v">
      <t c="2">
        <n x="540"/>
        <n x="66"/>
      </t>
    </mdx>
    <mdx n="0" f="v">
      <t c="2">
        <n x="540"/>
        <n x="65"/>
      </t>
    </mdx>
    <mdx n="0" f="v">
      <t c="2">
        <n x="540"/>
        <n x="64"/>
      </t>
    </mdx>
    <mdx n="0" f="v">
      <t c="2">
        <n x="540"/>
        <n x="63"/>
      </t>
    </mdx>
    <mdx n="0" f="v">
      <t c="2">
        <n x="540"/>
        <n x="62"/>
      </t>
    </mdx>
    <mdx n="0" f="v">
      <t c="2">
        <n x="540"/>
        <n x="61"/>
      </t>
    </mdx>
    <mdx n="0" f="v">
      <t c="2">
        <n x="540"/>
        <n x="60"/>
      </t>
    </mdx>
    <mdx n="0" f="v">
      <t c="2">
        <n x="540"/>
        <n x="59"/>
      </t>
    </mdx>
    <mdx n="0" f="v">
      <t c="2">
        <n x="540"/>
        <n x="58"/>
      </t>
    </mdx>
    <mdx n="0" f="v">
      <t c="2">
        <n x="540"/>
        <n x="57"/>
      </t>
    </mdx>
    <mdx n="0" f="v">
      <t c="2">
        <n x="540"/>
        <n x="56"/>
      </t>
    </mdx>
    <mdx n="0" f="v">
      <t c="2">
        <n x="540"/>
        <n x="55"/>
      </t>
    </mdx>
    <mdx n="0" f="v">
      <t c="2">
        <n x="540"/>
        <n x="54"/>
      </t>
    </mdx>
    <mdx n="0" f="v">
      <t c="2">
        <n x="540"/>
        <n x="53"/>
      </t>
    </mdx>
    <mdx n="0" f="v">
      <t c="2">
        <n x="540"/>
        <n x="699"/>
      </t>
    </mdx>
    <mdx n="0" f="v">
      <t c="2">
        <n x="540"/>
        <n x="698"/>
      </t>
    </mdx>
    <mdx n="0" f="v">
      <t c="2">
        <n x="540"/>
        <n x="697"/>
      </t>
    </mdx>
    <mdx n="0" f="v">
      <t c="2">
        <n x="540"/>
        <n x="696"/>
      </t>
    </mdx>
    <mdx n="0" f="v">
      <t c="2">
        <n x="540"/>
        <n x="695"/>
      </t>
    </mdx>
    <mdx n="0" f="v">
      <t c="2">
        <n x="540"/>
        <n x="694"/>
      </t>
    </mdx>
    <mdx n="0" f="v">
      <t c="2">
        <n x="540"/>
        <n x="693"/>
      </t>
    </mdx>
    <mdx n="0" f="v">
      <t c="2">
        <n x="540"/>
        <n x="692"/>
      </t>
    </mdx>
    <mdx n="0" f="v">
      <t c="2">
        <n x="540"/>
        <n x="691"/>
      </t>
    </mdx>
    <mdx n="0" f="v">
      <t c="2">
        <n x="540"/>
        <n x="690"/>
      </t>
    </mdx>
    <mdx n="0" f="v">
      <t c="2">
        <n x="540"/>
        <n x="689"/>
      </t>
    </mdx>
    <mdx n="0" f="v">
      <t c="2">
        <n x="540"/>
        <n x="688"/>
      </t>
    </mdx>
    <mdx n="0" f="v">
      <t c="2">
        <n x="540"/>
        <n x="687"/>
      </t>
    </mdx>
    <mdx n="0" f="v">
      <t c="2">
        <n x="540"/>
        <n x="686"/>
      </t>
    </mdx>
    <mdx n="0" f="v">
      <t c="2">
        <n x="540"/>
        <n x="685"/>
      </t>
    </mdx>
    <mdx n="0" f="v">
      <t c="2">
        <n x="540"/>
        <n x="684"/>
      </t>
    </mdx>
    <mdx n="0" f="v">
      <t c="2">
        <n x="540"/>
        <n x="683"/>
      </t>
    </mdx>
    <mdx n="0" f="v">
      <t c="2">
        <n x="540"/>
        <n x="682"/>
      </t>
    </mdx>
    <mdx n="0" f="v">
      <t c="2">
        <n x="540"/>
        <n x="681"/>
      </t>
    </mdx>
    <mdx n="0" f="v">
      <t c="2">
        <n x="540"/>
        <n x="680"/>
      </t>
    </mdx>
    <mdx n="0" f="v">
      <t c="2">
        <n x="540"/>
        <n x="679"/>
      </t>
    </mdx>
    <mdx n="0" f="v">
      <t c="2">
        <n x="540"/>
        <n x="678"/>
      </t>
    </mdx>
    <mdx n="0" f="v">
      <t c="2">
        <n x="540"/>
        <n x="677"/>
      </t>
    </mdx>
    <mdx n="0" f="v">
      <t c="2">
        <n x="540"/>
        <n x="52"/>
      </t>
    </mdx>
    <mdx n="0" f="v">
      <t c="2">
        <n x="540"/>
        <n x="51"/>
      </t>
    </mdx>
    <mdx n="0" f="v">
      <t c="2">
        <n x="540"/>
        <n x="50"/>
      </t>
    </mdx>
    <mdx n="0" f="v">
      <t c="2">
        <n x="540"/>
        <n x="49"/>
      </t>
    </mdx>
    <mdx n="0" f="v">
      <t c="2">
        <n x="540"/>
        <n x="48"/>
      </t>
    </mdx>
    <mdx n="0" f="v">
      <t c="2">
        <n x="540"/>
        <n x="47"/>
      </t>
    </mdx>
    <mdx n="0" f="v">
      <t c="2">
        <n x="540"/>
        <n x="46"/>
      </t>
    </mdx>
    <mdx n="0" f="v">
      <t c="2">
        <n x="540"/>
        <n x="45"/>
      </t>
    </mdx>
    <mdx n="0" f="v">
      <t c="2">
        <n x="540"/>
        <n x="44"/>
      </t>
    </mdx>
    <mdx n="0" f="v">
      <t c="2">
        <n x="540"/>
        <n x="43"/>
      </t>
    </mdx>
    <mdx n="0" f="v">
      <t c="2">
        <n x="540"/>
        <n x="42"/>
      </t>
    </mdx>
    <mdx n="0" f="v">
      <t c="2">
        <n x="540"/>
        <n x="41"/>
      </t>
    </mdx>
    <mdx n="0" f="v">
      <t c="2">
        <n x="540"/>
        <n x="40"/>
      </t>
    </mdx>
    <mdx n="0" f="v">
      <t c="2">
        <n x="540"/>
        <n x="39"/>
      </t>
    </mdx>
    <mdx n="0" f="v">
      <t c="2">
        <n x="540"/>
        <n x="38"/>
      </t>
    </mdx>
    <mdx n="0" f="v">
      <t c="2">
        <n x="540"/>
        <n x="37"/>
      </t>
    </mdx>
    <mdx n="0" f="v">
      <t c="2">
        <n x="540"/>
        <n x="36"/>
      </t>
    </mdx>
    <mdx n="0" f="v">
      <t c="2">
        <n x="540"/>
        <n x="35"/>
      </t>
    </mdx>
    <mdx n="0" f="v">
      <t c="2">
        <n x="540"/>
        <n x="34"/>
      </t>
    </mdx>
    <mdx n="0" f="v">
      <t c="2">
        <n x="540"/>
        <n x="33"/>
      </t>
    </mdx>
    <mdx n="0" f="v">
      <t c="2">
        <n x="540"/>
        <n x="32"/>
      </t>
    </mdx>
    <mdx n="0" f="v">
      <t c="2">
        <n x="540"/>
        <n x="31"/>
      </t>
    </mdx>
    <mdx n="0" f="v">
      <t c="2">
        <n x="540"/>
        <n x="30"/>
      </t>
    </mdx>
    <mdx n="0" f="v">
      <t c="2">
        <n x="540"/>
        <n x="29"/>
      </t>
    </mdx>
    <mdx n="0" f="v">
      <t c="2">
        <n x="540"/>
        <n x="28"/>
      </t>
    </mdx>
    <mdx n="0" f="v">
      <t c="2">
        <n x="540"/>
        <n x="27"/>
      </t>
    </mdx>
    <mdx n="0" f="v">
      <t c="2">
        <n x="540"/>
        <n x="26"/>
      </t>
    </mdx>
    <mdx n="0" f="v">
      <t c="2">
        <n x="540"/>
        <n x="25"/>
      </t>
    </mdx>
    <mdx n="0" f="v">
      <t c="2">
        <n x="540"/>
        <n x="24"/>
      </t>
    </mdx>
    <mdx n="0" f="v">
      <t c="2">
        <n x="540"/>
        <n x="23"/>
      </t>
    </mdx>
    <mdx n="0" f="v">
      <t c="2">
        <n x="540"/>
        <n x="22"/>
      </t>
    </mdx>
    <mdx n="0" f="v">
      <t c="2">
        <n x="540"/>
        <n x="21"/>
      </t>
    </mdx>
    <mdx n="0" f="v">
      <t c="2">
        <n x="540"/>
        <n x="20"/>
      </t>
    </mdx>
    <mdx n="0" f="v">
      <t c="2">
        <n x="540"/>
        <n x="19"/>
      </t>
    </mdx>
    <mdx n="0" f="v">
      <t c="2">
        <n x="540"/>
        <n x="18"/>
      </t>
    </mdx>
    <mdx n="0" f="v">
      <t c="2">
        <n x="540"/>
        <n x="17"/>
      </t>
    </mdx>
    <mdx n="0" f="v">
      <t c="2">
        <n x="540"/>
        <n x="16"/>
      </t>
    </mdx>
    <mdx n="0" f="v">
      <t c="2">
        <n x="540"/>
        <n x="15"/>
      </t>
    </mdx>
    <mdx n="0" f="v">
      <t c="2">
        <n x="540"/>
        <n x="14"/>
      </t>
    </mdx>
    <mdx n="0" f="v">
      <t c="2">
        <n x="540"/>
        <n x="13"/>
      </t>
    </mdx>
    <mdx n="0" f="v">
      <t c="2">
        <n x="540"/>
        <n x="12"/>
      </t>
    </mdx>
    <mdx n="0" f="v">
      <t c="2">
        <n x="540"/>
        <n x="11"/>
      </t>
    </mdx>
    <mdx n="0" f="v">
      <t c="2">
        <n x="540"/>
        <n x="10"/>
      </t>
    </mdx>
    <mdx n="0" f="v">
      <t c="2">
        <n x="540"/>
        <n x="9"/>
      </t>
    </mdx>
    <mdx n="0" f="v">
      <t c="2">
        <n x="540"/>
        <n x="8"/>
      </t>
    </mdx>
    <mdx n="0" f="v">
      <t c="2">
        <n x="540"/>
        <n x="7"/>
      </t>
    </mdx>
    <mdx n="0" f="v">
      <t c="2">
        <n x="540"/>
        <n x="6"/>
      </t>
    </mdx>
    <mdx n="0" f="v">
      <t c="2">
        <n x="540"/>
        <n x="5"/>
      </t>
    </mdx>
    <mdx n="0" f="v">
      <t c="2">
        <n x="540"/>
        <n x="4"/>
      </t>
    </mdx>
    <mdx n="0" f="v">
      <t c="2">
        <n x="540"/>
        <n x="3"/>
      </t>
    </mdx>
    <mdx n="0" f="v">
      <t c="2">
        <n x="540"/>
        <n x="2"/>
      </t>
    </mdx>
    <mdx n="0" f="v">
      <t c="2">
        <n x="540"/>
        <n x="1"/>
      </t>
    </mdx>
    <mdx n="0" f="v">
      <t c="2">
        <n x="540"/>
        <n x="337"/>
      </t>
    </mdx>
    <mdx n="0" f="v">
      <t c="2">
        <n x="540"/>
        <n x="572"/>
      </t>
    </mdx>
    <mdx n="0" f="v">
      <t c="2">
        <n x="540"/>
        <n x="121"/>
      </t>
    </mdx>
    <mdx n="0" f="v">
      <t c="2">
        <n x="540"/>
        <n x="246"/>
      </t>
    </mdx>
    <mdx n="0" f="v">
      <t c="2">
        <n x="540"/>
        <n x="820"/>
      </t>
    </mdx>
    <mdx n="0" f="v">
      <t c="2">
        <n x="540"/>
        <n x="896"/>
      </t>
    </mdx>
    <mdx n="0" f="v">
      <t c="2">
        <n x="540"/>
        <n x="885"/>
      </t>
    </mdx>
    <mdx n="0" f="v">
      <t c="2">
        <n x="540"/>
        <n x="848"/>
      </t>
    </mdx>
    <mdx n="0" f="v">
      <t c="2">
        <n x="540"/>
        <n x="675"/>
      </t>
    </mdx>
    <mdx n="0" f="v">
      <t c="2">
        <n x="540"/>
        <n x="146"/>
      </t>
    </mdx>
    <mdx n="0" f="v">
      <t c="2">
        <n x="540"/>
        <n x="895"/>
      </t>
    </mdx>
    <mdx n="0" f="v">
      <t c="2">
        <n x="540"/>
        <n x="217"/>
      </t>
    </mdx>
    <mdx n="0" f="v">
      <t c="2">
        <n x="540"/>
        <n x="309"/>
      </t>
    </mdx>
    <mdx n="0" f="v">
      <t c="2">
        <n x="540"/>
        <n x="260"/>
      </t>
    </mdx>
    <mdx n="0" f="v">
      <t c="2">
        <n x="540"/>
        <n x="409"/>
      </t>
    </mdx>
    <mdx n="0" f="v">
      <t c="2">
        <n x="540"/>
        <n x="490"/>
      </t>
    </mdx>
    <mdx n="0" f="v">
      <t c="2">
        <n x="540"/>
        <n x="529"/>
      </t>
    </mdx>
    <mdx n="0" f="v">
      <t c="2">
        <n x="540"/>
        <n x="602"/>
      </t>
    </mdx>
    <mdx n="0" f="v">
      <t c="2">
        <n x="540"/>
        <n x="797"/>
      </t>
    </mdx>
    <mdx n="0" f="v">
      <t c="2">
        <n x="540"/>
        <n x="760"/>
      </t>
    </mdx>
    <mdx n="0" f="v">
      <t c="2">
        <n x="540"/>
        <n x="664"/>
      </t>
    </mdx>
    <mdx n="0" f="v">
      <t c="2">
        <n x="540"/>
        <n x="707"/>
      </t>
    </mdx>
    <mdx n="0" f="v">
      <t c="2">
        <n x="540"/>
        <n x="736"/>
      </t>
    </mdx>
    <mdx n="0" f="v">
      <t c="2">
        <n x="540"/>
        <n x="206"/>
      </t>
    </mdx>
    <mdx n="0" f="v">
      <t c="2">
        <n x="540"/>
        <n x="298"/>
      </t>
    </mdx>
    <mdx n="0" f="v">
      <t c="2">
        <n x="540"/>
        <n x="256"/>
      </t>
    </mdx>
    <mdx n="0" f="v">
      <t c="2">
        <n x="540"/>
        <n x="398"/>
      </t>
    </mdx>
    <mdx n="0" f="v">
      <t c="2">
        <n x="540"/>
        <n x="479"/>
      </t>
    </mdx>
    <mdx n="0" f="v">
      <t c="2">
        <n x="540"/>
        <n x="525"/>
      </t>
    </mdx>
    <mdx n="0" f="v">
      <t c="2">
        <n x="540"/>
        <n x="836"/>
      </t>
    </mdx>
    <mdx n="0" f="v">
      <t c="2">
        <n x="540"/>
        <n x="655"/>
      </t>
    </mdx>
    <mdx n="0" f="v">
      <t c="2">
        <n x="540"/>
        <n x="177"/>
      </t>
    </mdx>
    <mdx n="0" f="v">
      <t c="2">
        <n x="540"/>
        <n x="291"/>
      </t>
    </mdx>
    <mdx n="0" f="v">
      <t c="2">
        <n x="540"/>
        <n x="392"/>
      </t>
    </mdx>
    <mdx n="0" f="v">
      <t c="2">
        <n x="540"/>
        <n x="523"/>
      </t>
    </mdx>
    <mdx n="0" f="v">
      <t c="2">
        <n x="540"/>
        <n x="734"/>
      </t>
    </mdx>
    <mdx n="0" f="v">
      <t c="2">
        <n x="540"/>
        <n x="650"/>
      </t>
    </mdx>
    <mdx n="0" f="v">
      <t c="2">
        <n x="540"/>
        <n x="174"/>
      </t>
    </mdx>
    <mdx n="0" f="v">
      <t c="2">
        <n x="540"/>
        <n x="286"/>
      </t>
    </mdx>
    <mdx n="0" f="v">
      <t c="2">
        <n x="540"/>
        <n x="469"/>
      </t>
    </mdx>
    <mdx n="0" f="v">
      <t c="2">
        <n x="540"/>
        <n x="822"/>
      </t>
    </mdx>
    <mdx n="0" f="v">
      <t c="2">
        <n x="540"/>
        <n x="700"/>
      </t>
    </mdx>
    <mdx n="0" f="v">
      <t c="2">
        <n x="540"/>
        <n x="283"/>
      </t>
    </mdx>
    <mdx n="0" f="v">
      <t c="2">
        <n x="540"/>
        <n x="550"/>
      </t>
    </mdx>
    <mdx n="0" f="v">
      <t c="2">
        <n x="540"/>
        <n x="644"/>
      </t>
    </mdx>
    <mdx n="0" f="v">
      <t c="2">
        <n x="540"/>
        <n x="281"/>
      </t>
    </mdx>
    <mdx n="0" f="v">
      <t c="2">
        <n x="540"/>
        <n x="548"/>
      </t>
    </mdx>
    <mdx n="0" f="v">
      <t c="2">
        <n x="540"/>
        <n x="642"/>
      </t>
    </mdx>
    <mdx n="0" f="v">
      <t c="2">
        <n x="540"/>
        <n x="279"/>
      </t>
    </mdx>
    <mdx n="0" f="v">
      <t c="2">
        <n x="540"/>
        <n x="546"/>
      </t>
    </mdx>
    <mdx n="0" f="v">
      <t c="2">
        <n x="540"/>
        <n x="640"/>
      </t>
    </mdx>
    <mdx n="0" f="v">
      <t c="2">
        <n x="540"/>
        <n x="277"/>
      </t>
    </mdx>
    <mdx n="0" f="v">
      <t c="2">
        <n x="540"/>
        <n x="544"/>
      </t>
    </mdx>
    <mdx n="0" f="v">
      <t c="2">
        <n x="540"/>
        <n x="638"/>
      </t>
    </mdx>
    <mdx n="0" f="v">
      <t c="2">
        <n x="540"/>
        <n x="275"/>
      </t>
    </mdx>
    <mdx n="0" f="v">
      <t c="2">
        <n x="540"/>
        <n x="542"/>
      </t>
    </mdx>
    <mdx n="0" f="v">
      <t c="2">
        <n x="540"/>
        <n x="636"/>
      </t>
    </mdx>
    <mdx n="0" f="v">
      <t c="2">
        <n x="540"/>
        <n x="273"/>
      </t>
    </mdx>
    <mdx n="0" f="m">
      <t c="1">
        <n x="900"/>
      </t>
    </mdx>
    <mdx n="0" f="v">
      <t c="2">
        <n x="900"/>
        <n x="665"/>
      </t>
    </mdx>
    <mdx n="0" f="v">
      <t c="2">
        <n x="900"/>
        <n x="851"/>
      </t>
    </mdx>
    <mdx n="0" f="v">
      <t c="2">
        <n x="900"/>
        <n x="435"/>
      </t>
    </mdx>
    <mdx n="0" f="v">
      <t c="2">
        <n x="900"/>
        <n x="576"/>
      </t>
    </mdx>
    <mdx n="0" f="v">
      <t c="2">
        <n x="900"/>
        <n x="14"/>
      </t>
    </mdx>
    <mdx n="0" f="v">
      <t c="2">
        <n x="900"/>
        <n x="356"/>
      </t>
    </mdx>
    <mdx n="0" f="v">
      <t c="2">
        <n x="900"/>
        <n x="20"/>
      </t>
    </mdx>
    <mdx n="0" f="v">
      <t c="2">
        <n x="900"/>
        <n x="728"/>
      </t>
    </mdx>
    <mdx n="0" f="v">
      <t c="2">
        <n x="900"/>
        <n x="26"/>
      </t>
    </mdx>
    <mdx n="0" f="v">
      <t c="2">
        <n x="900"/>
        <n x="524"/>
      </t>
    </mdx>
    <mdx n="0" f="v">
      <t c="2">
        <n x="900"/>
        <n x="735"/>
      </t>
    </mdx>
    <mdx n="0" f="v">
      <t c="2">
        <n x="900"/>
        <n x="204"/>
      </t>
    </mdx>
    <mdx n="0" f="v">
      <t c="2">
        <n x="900"/>
        <n x="36"/>
      </t>
    </mdx>
    <mdx n="0" f="v">
      <t c="2">
        <n x="900"/>
        <n x="845"/>
      </t>
    </mdx>
    <mdx n="0" f="v">
      <t c="2">
        <n x="900"/>
        <n x="406"/>
      </t>
    </mdx>
    <mdx n="0" f="v">
      <t c="2">
        <n x="900"/>
        <n x="44"/>
      </t>
    </mdx>
    <mdx n="0" f="v">
      <t c="2">
        <n x="900"/>
        <n x="671"/>
      </t>
    </mdx>
    <mdx n="0" f="v">
      <t c="2">
        <n x="900"/>
        <n x="311"/>
      </t>
    </mdx>
    <mdx n="0" f="v">
      <t c="2">
        <n x="900"/>
        <n x="641"/>
      </t>
    </mdx>
    <mdx n="0" f="v">
      <t c="2">
        <n x="900"/>
        <n x="549"/>
      </t>
    </mdx>
    <mdx n="0" f="v">
      <t c="2">
        <n x="900"/>
        <n x="581"/>
      </t>
    </mdx>
    <mdx n="0" f="v">
      <t c="2">
        <n x="900"/>
        <n x="583"/>
      </t>
    </mdx>
    <mdx n="0" f="v">
      <t c="2">
        <n x="900"/>
        <n x="111"/>
      </t>
    </mdx>
    <mdx n="0" f="v">
      <t c="2">
        <n x="900"/>
        <n x="555"/>
      </t>
    </mdx>
    <mdx n="0" f="v">
      <t c="2">
        <n x="900"/>
        <n x="590"/>
      </t>
    </mdx>
    <mdx n="0" f="v">
      <t c="2">
        <n x="900"/>
        <n x="657"/>
      </t>
    </mdx>
    <mdx n="0" f="v">
      <t c="2">
        <n x="900"/>
        <n x="34"/>
      </t>
    </mdx>
    <mdx n="0" f="v">
      <t c="2">
        <n x="900"/>
        <n x="798"/>
      </t>
    </mdx>
    <mdx n="0" f="v">
      <t c="2">
        <n x="900"/>
        <n x="141"/>
      </t>
    </mdx>
    <mdx n="0" f="v">
      <t c="2">
        <n x="900"/>
        <n x="488"/>
      </t>
    </mdx>
    <mdx n="0" f="v">
      <t c="2">
        <n x="900"/>
        <n x="604"/>
      </t>
    </mdx>
    <mdx n="0" f="v">
      <t c="2">
        <n x="900"/>
        <n x="711"/>
      </t>
    </mdx>
    <mdx n="0" f="v">
      <t c="2">
        <n x="900"/>
        <n x="413"/>
      </t>
    </mdx>
    <mdx n="0" f="v">
      <t c="2">
        <n x="900"/>
        <n x="127"/>
      </t>
    </mdx>
    <mdx n="0" f="v">
      <t c="2">
        <n x="900"/>
        <n x="67"/>
      </t>
    </mdx>
    <mdx n="0" f="v">
      <t c="2">
        <n x="900"/>
        <n x="106"/>
      </t>
    </mdx>
    <mdx n="0" f="v">
      <t c="2">
        <n x="900"/>
        <n x="854"/>
      </t>
    </mdx>
    <mdx n="0" f="v">
      <t c="2">
        <n x="900"/>
        <n x="112"/>
      </t>
    </mdx>
    <mdx n="0" f="v">
      <t c="2">
        <n x="900"/>
        <n x="342"/>
      </t>
    </mdx>
    <mdx n="0" f="v">
      <t c="2">
        <n x="900"/>
        <n x="556"/>
      </t>
    </mdx>
    <mdx n="0" f="v">
      <t c="2">
        <n x="900"/>
        <n x="593"/>
      </t>
    </mdx>
    <mdx n="0" f="v">
      <t c="2">
        <n x="900"/>
        <n x="139"/>
      </t>
    </mdx>
    <mdx n="0" f="v">
      <t c="2">
        <n x="900"/>
        <n x="402"/>
      </t>
    </mdx>
    <mdx n="0" f="v">
      <t c="2">
        <n x="900"/>
        <n x="40"/>
      </t>
    </mdx>
    <mdx n="0" f="v">
      <t c="2">
        <n x="900"/>
        <n x="259"/>
      </t>
    </mdx>
    <mdx n="0" f="v">
      <t c="2">
        <n x="900"/>
        <n x="491"/>
      </t>
    </mdx>
    <mdx n="0" f="v">
      <t c="2">
        <n x="900"/>
        <n x="145"/>
      </t>
    </mdx>
    <mdx n="0" f="v">
      <t c="2">
        <n x="900"/>
        <n x="219"/>
      </t>
    </mdx>
    <mdx n="0" f="v">
      <t c="2">
        <n x="900"/>
        <n x="498"/>
      </t>
    </mdx>
    <mdx n="0" f="v">
      <t c="2">
        <n x="900"/>
        <n x="224"/>
      </t>
    </mdx>
    <mdx n="0" f="v">
      <t c="2">
        <n x="900"/>
        <n x="682"/>
      </t>
    </mdx>
    <mdx n="0" f="v">
      <t c="2">
        <n x="900"/>
        <n x="424"/>
      </t>
    </mdx>
    <mdx n="0" f="v">
      <t c="2">
        <n x="900"/>
        <n x="452"/>
      </t>
    </mdx>
    <mdx n="0" f="v">
      <t c="2">
        <n x="900"/>
        <n x="894"/>
      </t>
    </mdx>
    <mdx n="0" f="v">
      <t c="2">
        <n x="900"/>
        <n x="723"/>
      </t>
    </mdx>
    <mdx n="0" f="v">
      <t c="2">
        <n x="900"/>
        <n x="433"/>
      </t>
    </mdx>
    <mdx n="0" f="v">
      <t c="2">
        <n x="900"/>
        <n x="538"/>
      </t>
    </mdx>
    <mdx n="0" f="v">
      <t c="2">
        <n x="900"/>
        <n x="780"/>
      </t>
    </mdx>
    <mdx n="0" f="v">
      <t c="2">
        <n x="900"/>
        <n x="280"/>
      </t>
    </mdx>
    <mdx n="0" f="v">
      <t c="2">
        <n x="900"/>
        <n x="466"/>
      </t>
    </mdx>
    <mdx n="0" f="v">
      <t c="2">
        <n x="900"/>
        <n x="386"/>
      </t>
    </mdx>
    <mdx n="0" f="v">
      <t c="2">
        <n x="900"/>
        <n x="774"/>
      </t>
    </mdx>
    <mdx n="0" f="v">
      <t c="2">
        <n x="900"/>
        <n x="289"/>
      </t>
    </mdx>
    <mdx n="0" f="v">
      <t c="2">
        <n x="900"/>
        <n x="27"/>
      </t>
    </mdx>
    <mdx n="0" f="v">
      <t c="2">
        <n x="900"/>
        <n x="591"/>
      </t>
    </mdx>
    <mdx n="0" f="v">
      <t c="2">
        <n x="900"/>
        <n x="203"/>
      </t>
    </mdx>
    <mdx n="0" f="v">
      <t c="2">
        <n x="900"/>
        <n x="35"/>
      </t>
    </mdx>
    <mdx n="0" f="v">
      <t c="2">
        <n x="900"/>
        <n x="598"/>
      </t>
    </mdx>
    <mdx n="0" f="v">
      <t c="2">
        <n x="900"/>
        <n x="708"/>
      </t>
    </mdx>
    <mdx n="0" f="v">
      <t c="2">
        <n x="900"/>
        <n x="407"/>
      </t>
    </mdx>
    <mdx n="0" f="v">
      <t c="2">
        <n x="900"/>
        <n x="45"/>
      </t>
    </mdx>
    <mdx n="0" f="v">
      <t c="2">
        <n x="900"/>
        <n x="867"/>
      </t>
    </mdx>
    <mdx n="0" f="v">
      <t c="2">
        <n x="900"/>
        <n x="610"/>
      </t>
    </mdx>
    <mdx n="0" f="v">
      <t c="2">
        <n x="900"/>
        <n x="677"/>
      </t>
    </mdx>
    <mdx n="0" f="v">
      <t c="2">
        <n x="900"/>
        <n x="419"/>
      </t>
    </mdx>
    <mdx n="0" f="v">
      <t c="2">
        <n x="900"/>
        <n x="718"/>
      </t>
    </mdx>
    <mdx n="0" f="v">
      <t c="2">
        <n x="900"/>
        <n x="506"/>
      </t>
    </mdx>
    <mdx n="0" f="v">
      <t c="2">
        <n x="900"/>
        <n x="622"/>
      </t>
    </mdx>
    <mdx n="0" f="v">
      <t c="2">
        <n x="900"/>
        <n x="689"/>
      </t>
    </mdx>
    <mdx n="0" f="v">
      <t c="2">
        <n x="900"/>
        <n x="236"/>
      </t>
    </mdx>
    <mdx n="0" f="v">
      <t c="2">
        <n x="900"/>
        <n x="515"/>
      </t>
    </mdx>
    <mdx n="0" f="v">
      <t c="2">
        <n x="900"/>
        <n x="631"/>
      </t>
    </mdx>
    <mdx n="0" f="v">
      <t c="2">
        <n x="900"/>
        <n x="698"/>
      </t>
    </mdx>
    <mdx n="0" f="v">
      <t c="2">
        <n x="900"/>
        <n x="249"/>
      </t>
    </mdx>
    <mdx n="0" f="v">
      <t c="2">
        <n x="900"/>
        <n x="580"/>
      </t>
    </mdx>
    <mdx n="0" f="v">
      <t c="2">
        <n x="900"/>
        <n x="468"/>
      </t>
    </mdx>
    <mdx n="0" f="v">
      <t c="2">
        <n x="900"/>
        <n x="133"/>
      </t>
    </mdx>
    <mdx n="0" f="v">
      <t c="2">
        <n x="900"/>
        <n x="587"/>
      </t>
    </mdx>
    <mdx n="0" f="v">
      <t c="2">
        <n x="900"/>
        <n x="880"/>
      </t>
    </mdx>
    <mdx n="0" f="v">
      <t c="2">
        <n x="900"/>
        <n x="819"/>
      </t>
    </mdx>
    <mdx n="0" f="v">
      <t c="2">
        <n x="900"/>
        <n x="296"/>
      </t>
    </mdx>
    <mdx n="0" f="v">
      <t c="2">
        <n x="900"/>
        <n x="400"/>
      </t>
    </mdx>
    <mdx n="0" f="v">
      <t c="2">
        <n x="900"/>
        <n x="750"/>
      </t>
    </mdx>
    <mdx n="0" f="v">
      <t c="2">
        <n x="900"/>
        <n x="210"/>
      </t>
    </mdx>
    <mdx n="0" f="v">
      <t c="2">
        <n x="900"/>
        <n x="43"/>
      </t>
    </mdx>
    <mdx n="0" f="v">
      <t c="2">
        <n x="900"/>
        <n x="738"/>
      </t>
    </mdx>
    <mdx n="0" f="v">
      <t c="2">
        <n x="900"/>
        <n x="310"/>
      </t>
    </mdx>
    <mdx n="0" f="v">
      <t c="2">
        <n x="900"/>
        <n x="578"/>
      </t>
    </mdx>
    <mdx n="0" f="v">
      <t c="2">
        <n x="900"/>
        <n x="104"/>
      </t>
    </mdx>
    <mdx n="0" f="v">
      <t c="2">
        <n x="900"/>
        <n x="647"/>
      </t>
    </mdx>
    <mdx n="0" f="v">
      <t c="2">
        <n x="900"/>
        <n x="194"/>
      </t>
    </mdx>
    <mdx n="0" f="v">
      <t c="2">
        <n x="900"/>
        <n x="25"/>
      </t>
    </mdx>
    <mdx n="0" f="v">
      <t c="2">
        <n x="900"/>
        <n x="654"/>
      </t>
    </mdx>
    <mdx n="0" f="v">
      <t c="2">
        <n x="900"/>
        <n x="30"/>
      </t>
    </mdx>
    <mdx n="0" f="v">
      <t c="2">
        <n x="900"/>
        <n x="360"/>
      </t>
    </mdx>
    <mdx n="0" f="v">
      <t c="2">
        <n x="900"/>
        <n x="661"/>
      </t>
    </mdx>
    <mdx n="0" f="v">
      <t c="2">
        <n x="900"/>
        <n x="38"/>
      </t>
    </mdx>
    <mdx n="0" f="v">
      <t c="2">
        <n x="900"/>
        <n x="405"/>
      </t>
    </mdx>
    <mdx n="0" f="v">
      <t c="2">
        <n x="900"/>
        <n x="826"/>
      </t>
    </mdx>
    <mdx n="0" f="v">
      <t c="2">
        <n x="900"/>
        <n x="215"/>
      </t>
    </mdx>
    <mdx n="0" f="v">
      <t c="2">
        <n x="900"/>
        <n x="48"/>
      </t>
    </mdx>
    <mdx n="0" f="v">
      <t c="2">
        <n x="900"/>
        <n x="788"/>
      </t>
    </mdx>
    <mdx n="0" f="v">
      <t c="2">
        <n x="900"/>
        <n x="65"/>
      </t>
    </mdx>
    <mdx n="0" f="v">
      <t c="2">
        <n x="900"/>
        <n x="130"/>
      </t>
    </mdx>
    <mdx n="0" f="v">
      <t c="2">
        <n x="900"/>
        <n x="387"/>
      </t>
    </mdx>
    <mdx n="0" f="v">
      <t c="2">
        <n x="900"/>
        <n x="585"/>
      </t>
    </mdx>
    <mdx n="0" f="v">
      <t c="2">
        <n x="900"/>
        <n x="113"/>
      </t>
    </mdx>
    <mdx n="0" f="v">
      <t c="2">
        <n x="900"/>
        <n x="292"/>
      </t>
    </mdx>
    <mdx n="0" f="v">
      <t c="2">
        <n x="900"/>
        <n x="396"/>
      </t>
    </mdx>
    <mdx n="0" f="v">
      <t c="2">
        <n x="900"/>
        <n x="33"/>
      </t>
    </mdx>
    <mdx n="0" f="v">
      <t c="2">
        <n x="900"/>
        <n x="731"/>
      </t>
    </mdx>
    <mdx n="0" f="v">
      <t c="2">
        <n x="900"/>
        <n x="599"/>
      </t>
    </mdx>
    <mdx n="0" f="v">
      <t c="2">
        <n x="900"/>
        <n x="41"/>
      </t>
    </mdx>
    <mdx n="0" f="v">
      <t c="2">
        <n x="900"/>
        <n x="213"/>
      </t>
    </mdx>
    <mdx n="0" f="v">
      <t c="2">
        <n x="900"/>
        <n x="492"/>
      </t>
    </mdx>
    <mdx n="0" f="v">
      <t c="2">
        <n x="900"/>
        <n x="673"/>
      </t>
    </mdx>
    <mdx n="0" f="v">
      <t c="2">
        <n x="900"/>
        <n x="51"/>
      </t>
    </mdx>
    <mdx n="0" f="v">
      <t c="2">
        <n x="900"/>
        <n x="613"/>
      </t>
    </mdx>
    <mdx n="0" f="v">
      <t c="2">
        <n x="900"/>
        <n x="502"/>
      </t>
    </mdx>
    <mdx n="0" f="v">
      <t c="2">
        <n x="900"/>
        <n x="683"/>
      </t>
    </mdx>
    <mdx n="0" f="v">
      <t c="2">
        <n x="900"/>
        <n x="230"/>
      </t>
    </mdx>
    <mdx n="0" f="v">
      <t c="2">
        <n x="900"/>
        <n x="509"/>
      </t>
    </mdx>
    <mdx n="0" f="v">
      <t c="2">
        <n x="900"/>
        <n x="625"/>
      </t>
    </mdx>
    <mdx n="0" f="v">
      <t c="2">
        <n x="900"/>
        <n x="692"/>
      </t>
    </mdx>
    <mdx n="0" f="v">
      <t c="2">
        <n x="900"/>
        <n x="239"/>
      </t>
    </mdx>
    <mdx n="0" f="v">
      <t c="2">
        <n x="900"/>
        <n x="518"/>
      </t>
    </mdx>
    <mdx n="0" f="v">
      <t c="2">
        <n x="900"/>
        <n x="634"/>
      </t>
    </mdx>
    <mdx n="0" f="v">
      <t c="2">
        <n x="900"/>
        <n x="338"/>
      </t>
    </mdx>
    <mdx n="0" f="v">
      <t c="2">
        <n x="900"/>
        <n x="339"/>
      </t>
    </mdx>
    <mdx n="0" f="v">
      <t c="2">
        <n x="900"/>
        <n x="190"/>
      </t>
    </mdx>
    <mdx n="0" f="v">
      <t c="2">
        <n x="900"/>
        <n x="552"/>
      </t>
    </mdx>
    <mdx n="0" f="v">
      <t c="2">
        <n x="900"/>
        <n x="778"/>
      </t>
    </mdx>
    <mdx n="0" f="v">
      <t c="2">
        <n x="900"/>
        <n x="176"/>
      </t>
    </mdx>
    <mdx n="0" f="v">
      <t c="2">
        <n x="900"/>
        <n x="116"/>
      </t>
    </mdx>
    <mdx n="0" f="v">
      <t c="2">
        <n x="900"/>
        <n x="31"/>
      </t>
    </mdx>
    <mdx n="0" f="v">
      <t c="2">
        <n x="900"/>
        <n x="179"/>
      </t>
    </mdx>
    <mdx n="0" f="v">
      <t c="2">
        <n x="900"/>
        <n x="299"/>
      </t>
    </mdx>
    <mdx n="0" f="v">
      <t c="2">
        <n x="900"/>
        <n x="825"/>
      </t>
    </mdx>
    <mdx n="0" f="v">
      <t c="2">
        <n x="900"/>
        <n x="666"/>
      </t>
    </mdx>
    <mdx n="0" f="v">
      <t c="2">
        <n x="900"/>
        <n x="306"/>
      </t>
    </mdx>
    <mdx n="0" f="v">
      <t c="2">
        <n x="900"/>
        <n x="606"/>
      </t>
    </mdx>
    <mdx n="0" f="v">
      <t c="2">
        <n x="900"/>
        <n x="49"/>
      </t>
    </mdx>
    <mdx n="0" f="v">
      <t c="2">
        <n x="900"/>
        <n x="448"/>
      </t>
    </mdx>
    <mdx n="0" f="v">
      <t c="2">
        <n x="900"/>
        <n x="771"/>
      </t>
    </mdx>
    <mdx n="0" f="v">
      <t c="2">
        <n x="900"/>
        <n x="533"/>
      </t>
    </mdx>
    <mdx n="0" f="v">
      <t c="2">
        <n x="900"/>
        <n x="149"/>
      </t>
    </mdx>
    <mdx n="0" f="v">
      <t c="2">
        <n x="900"/>
        <n x="425"/>
      </t>
    </mdx>
    <mdx n="0" f="v">
      <t c="2">
        <n x="900"/>
        <n x="535"/>
      </t>
    </mdx>
    <mdx n="0" f="v">
      <t c="2">
        <n x="900"/>
        <n x="772"/>
      </t>
    </mdx>
    <mdx n="0" f="v">
      <t c="2">
        <n x="900"/>
        <n x="153"/>
      </t>
    </mdx>
    <mdx n="0" f="v">
      <t c="2">
        <n x="900"/>
        <n x="434"/>
      </t>
    </mdx>
    <mdx n="0" f="v">
      <t c="2">
        <n x="900"/>
        <n x="455"/>
      </t>
    </mdx>
    <mdx n="0" f="v">
      <t c="2">
        <n x="900"/>
        <n x="794"/>
      </t>
    </mdx>
    <mdx n="0" f="v">
      <t c="2">
        <n x="900"/>
        <n x="126"/>
      </t>
    </mdx>
    <mdx n="0" f="v">
      <t c="2">
        <n x="900"/>
        <n x="108"/>
      </t>
    </mdx>
    <mdx n="0" f="v">
      <t c="2">
        <n x="900"/>
        <n x="29"/>
      </t>
    </mdx>
    <mdx n="0" f="v">
      <t c="2">
        <n x="900"/>
        <n x="662"/>
      </t>
    </mdx>
    <mdx n="0" f="v">
      <t c="2">
        <n x="900"/>
        <n x="214"/>
      </t>
    </mdx>
    <mdx n="0" f="v">
      <t c="2">
        <n x="900"/>
        <n x="713"/>
      </t>
    </mdx>
    <mdx n="0" f="v">
      <t c="2">
        <n x="900"/>
        <n x="679"/>
      </t>
    </mdx>
    <mdx n="0" f="v">
      <t c="2">
        <n x="900"/>
        <n x="504"/>
      </t>
    </mdx>
    <mdx n="0" f="v">
      <t c="2">
        <n x="900"/>
        <n x="720"/>
      </t>
    </mdx>
    <mdx n="0" f="v">
      <t c="2">
        <n x="900"/>
        <n x="536"/>
      </t>
    </mdx>
    <mdx n="0" f="v">
      <t c="2">
        <n x="900"/>
        <n x="763"/>
      </t>
    </mdx>
    <mdx n="0" f="v">
      <t c="2">
        <n x="900"/>
        <n x="436"/>
      </t>
    </mdx>
    <mdx n="0" f="v">
      <t c="2">
        <n x="900"/>
        <n x="539"/>
      </t>
    </mdx>
    <mdx n="0" f="v">
      <t c="2">
        <n x="900"/>
        <n x="355"/>
      </t>
    </mdx>
    <mdx n="0" f="v">
      <t c="2">
        <n x="900"/>
        <n x="357"/>
      </t>
    </mdx>
    <mdx n="0" f="v">
      <t c="2">
        <n x="900"/>
        <n x="729"/>
      </t>
    </mdx>
    <mdx n="0" f="v">
      <t c="2">
        <n x="900"/>
        <n x="37"/>
      </t>
    </mdx>
    <mdx n="0" f="v">
      <t c="2">
        <n x="900"/>
        <n x="307"/>
      </t>
    </mdx>
    <mdx n="0" f="v">
      <t c="2">
        <n x="900"/>
        <n x="611"/>
      </t>
    </mdx>
    <mdx n="0" f="v">
      <t c="2">
        <n x="900"/>
        <n x="716"/>
      </t>
    </mdx>
    <mdx n="0" f="v">
      <t c="2">
        <n x="900"/>
        <n x="505"/>
      </t>
    </mdx>
    <mdx n="0" f="v">
      <t c="2">
        <n x="900"/>
        <n x="508"/>
      </t>
    </mdx>
    <mdx n="0" f="v">
      <t c="2">
        <n x="900"/>
        <n x="690"/>
      </t>
    </mdx>
    <mdx n="0" f="v">
      <t c="2">
        <n x="900"/>
        <n x="693"/>
      </t>
    </mdx>
    <mdx n="0" f="v">
      <t c="2">
        <n x="900"/>
        <n x="697"/>
      </t>
    </mdx>
    <mdx n="0" f="v">
      <t c="2">
        <n x="900"/>
        <n x="577"/>
      </t>
    </mdx>
    <mdx n="0" f="v">
      <t c="2">
        <n x="900"/>
        <n x="477"/>
      </t>
    </mdx>
    <mdx n="0" f="v">
      <t c="2">
        <n x="900"/>
        <n x="347"/>
      </t>
    </mdx>
    <mdx n="0" f="v">
      <t c="2">
        <n x="900"/>
        <n x="501"/>
      </t>
    </mdx>
    <mdx n="0" f="v">
      <t c="2">
        <n x="900"/>
        <n x="791"/>
      </t>
    </mdx>
    <mdx n="0" f="v">
      <t c="2">
        <n x="900"/>
        <n x="454"/>
      </t>
    </mdx>
    <mdx n="0" f="v">
      <t c="2">
        <n x="900"/>
        <n x="13"/>
      </t>
    </mdx>
    <mdx n="0" f="v">
      <t c="2">
        <n x="900"/>
        <n x="46"/>
      </t>
    </mdx>
    <mdx n="0" f="v">
      <t c="2">
        <n x="900"/>
        <n x="619"/>
      </t>
    </mdx>
    <mdx n="0" f="v">
      <t c="2">
        <n x="900"/>
        <n x="242"/>
      </t>
    </mdx>
    <mdx n="0" f="v">
      <t c="2">
        <n x="900"/>
        <n x="390"/>
      </t>
    </mdx>
    <mdx n="0" f="v">
      <t c="2">
        <n x="900"/>
        <n x="437"/>
      </t>
    </mdx>
    <mdx n="0" f="v">
      <t c="2">
        <n x="900"/>
        <n x="22"/>
      </t>
    </mdx>
    <mdx n="0" f="v">
      <t c="2">
        <n x="900"/>
        <n x="147"/>
      </t>
    </mdx>
    <mdx n="0" f="v">
      <t c="2">
        <n x="900"/>
        <n x="512"/>
      </t>
    </mdx>
    <mdx n="0" f="v">
      <t c="2">
        <n x="900"/>
        <n x="202"/>
      </t>
    </mdx>
    <mdx n="0" f="v">
      <t c="2">
        <n x="900"/>
        <n x="148"/>
      </t>
    </mdx>
    <mdx n="0" f="v">
      <t c="2">
        <n x="900"/>
        <n x="427"/>
      </t>
    </mdx>
    <mdx n="0" f="v">
      <t c="2">
        <n x="900"/>
        <n x="129"/>
      </t>
    </mdx>
    <mdx n="0" f="v">
      <t c="2">
        <n x="900"/>
        <n x="15"/>
      </t>
    </mdx>
    <mdx n="0" f="v">
      <t c="2">
        <n x="900"/>
        <n x="586"/>
      </t>
    </mdx>
    <mdx n="0" f="v">
      <t c="2">
        <n x="900"/>
        <n x="32"/>
      </t>
    </mdx>
    <mdx n="0" f="v">
      <t c="2">
        <n x="900"/>
        <n x="600"/>
      </t>
    </mdx>
    <mdx n="0" f="v">
      <t c="2">
        <n x="900"/>
        <n x="672"/>
      </t>
    </mdx>
    <mdx n="0" f="v">
      <t c="2">
        <n x="900"/>
        <n x="714"/>
      </t>
    </mdx>
    <mdx n="0" f="v">
      <t c="2">
        <n x="900"/>
        <n x="855"/>
      </t>
    </mdx>
    <mdx n="0" f="v">
      <t c="2">
        <n x="900"/>
        <n x="534"/>
      </t>
    </mdx>
    <mdx n="0" f="v">
      <t c="2">
        <n x="900"/>
        <n x="151"/>
      </t>
    </mdx>
    <mdx n="0" f="v">
      <t c="2">
        <n x="900"/>
        <n x="431"/>
      </t>
    </mdx>
    <mdx n="0" f="v">
      <t c="2">
        <n x="900"/>
        <n x="793"/>
      </t>
    </mdx>
    <mdx n="0" f="v">
      <t c="2">
        <n x="900"/>
        <n x="156"/>
      </t>
    </mdx>
    <mdx n="0" f="v">
      <t c="2">
        <n x="900"/>
        <n x="136"/>
      </t>
    </mdx>
    <mdx n="0" f="v">
      <t c="2">
        <n x="900"/>
        <n x="191"/>
      </t>
    </mdx>
    <mdx n="0" f="v">
      <t c="2">
        <n x="900"/>
        <n x="50"/>
      </t>
    </mdx>
    <mdx n="0" f="v">
      <t c="2">
        <n x="900"/>
        <n x="839"/>
      </t>
    </mdx>
    <mdx n="0" f="v">
      <t c="2">
        <n x="900"/>
        <n x="853"/>
      </t>
    </mdx>
    <mdx n="0" f="v">
      <t c="2">
        <n x="900"/>
        <n x="39"/>
      </t>
    </mdx>
    <mdx n="0" f="v">
      <t c="2">
        <n x="900"/>
        <n x="850"/>
      </t>
    </mdx>
    <mdx n="0" f="v">
      <t c="2">
        <n x="900"/>
        <n x="645"/>
      </t>
    </mdx>
    <mdx n="0" f="v">
      <t c="2">
        <n x="900"/>
        <n x="783"/>
      </t>
    </mdx>
    <mdx n="0" f="v">
      <t c="2">
        <n x="900"/>
        <n x="480"/>
      </t>
    </mdx>
    <mdx n="0" f="v">
      <t c="2">
        <n x="900"/>
        <n x="487"/>
      </t>
    </mdx>
    <mdx n="0" f="v">
      <t c="2">
        <n x="900"/>
        <n x="761"/>
      </t>
    </mdx>
    <mdx n="0" f="v">
      <t c="2">
        <n x="900"/>
        <n x="499"/>
      </t>
    </mdx>
    <mdx n="0" f="v">
      <t c="2">
        <n x="900"/>
        <n x="681"/>
      </t>
    </mdx>
    <mdx n="0" f="v">
      <t c="2">
        <n x="900"/>
        <n x="685"/>
      </t>
    </mdx>
    <mdx n="0" f="v">
      <t c="2">
        <n x="900"/>
        <n x="233"/>
      </t>
    </mdx>
    <mdx n="0" f="v">
      <t c="2">
        <n x="900"/>
        <n x="513"/>
      </t>
    </mdx>
    <mdx n="0" f="v">
      <t c="2">
        <n x="900"/>
        <n x="695"/>
      </t>
    </mdx>
    <mdx n="0" f="v">
      <t c="2">
        <n x="900"/>
        <n x="520"/>
      </t>
    </mdx>
    <mdx n="0" f="v">
      <t c="2">
        <n x="900"/>
        <n x="782"/>
      </t>
    </mdx>
    <mdx n="0" f="v">
      <t c="2">
        <n x="900"/>
        <n x="481"/>
      </t>
    </mdx>
    <mdx n="0" f="v">
      <t c="2">
        <n x="900"/>
        <n x="445"/>
      </t>
    </mdx>
    <mdx n="0" f="v">
      <t c="2">
        <n x="900"/>
        <n x="609"/>
      </t>
    </mdx>
    <mdx n="0" f="v">
      <t c="2">
        <n x="900"/>
        <n x="563"/>
      </t>
    </mdx>
    <mdx n="0" f="v">
      <t c="2">
        <n x="900"/>
        <n x="503"/>
      </t>
    </mdx>
    <mdx n="0" f="v">
      <t c="2">
        <n x="900"/>
        <n x="150"/>
      </t>
    </mdx>
    <mdx n="0" f="v">
      <t c="2">
        <n x="900"/>
        <n x="428"/>
      </t>
    </mdx>
    <mdx n="0" f="v">
      <t c="2">
        <n x="900"/>
        <n x="852"/>
      </t>
    </mdx>
    <mdx n="0" f="v">
      <t c="2">
        <n x="900"/>
        <n x="725"/>
      </t>
    </mdx>
    <mdx n="0" f="v">
      <t c="2">
        <n x="900"/>
        <n x="456"/>
      </t>
    </mdx>
    <mdx n="0" f="v">
      <t c="2">
        <n x="900"/>
        <n x="198"/>
      </t>
    </mdx>
    <mdx n="0" f="v">
      <t c="2">
        <n x="900"/>
        <n x="500"/>
      </t>
    </mdx>
    <mdx n="0" f="v">
      <t c="2">
        <n x="900"/>
        <n x="537"/>
      </t>
    </mdx>
    <mdx n="0" f="v">
      <t c="2">
        <n x="900"/>
        <n x="47"/>
      </t>
    </mdx>
    <mdx n="0" f="v">
      <t c="2">
        <n x="900"/>
        <n x="154"/>
      </t>
    </mdx>
    <mdx n="0" f="v">
      <t c="2">
        <n x="900"/>
        <n x="18"/>
      </t>
    </mdx>
    <mdx n="0" f="v">
      <t c="2">
        <n x="900"/>
        <n x="158"/>
      </t>
    </mdx>
    <mdx n="0" f="v">
      <t c="2">
        <n x="900"/>
        <n x="595"/>
      </t>
    </mdx>
    <mdx n="0" f="v">
      <t c="2">
        <n x="900"/>
        <n x="751"/>
      </t>
    </mdx>
    <mdx n="0" f="v">
      <t c="2">
        <n x="900"/>
        <n x="859"/>
      </t>
    </mdx>
    <mdx n="0" f="v">
      <t c="2">
        <n x="900"/>
        <n x="678"/>
      </t>
    </mdx>
    <mdx n="0" f="v">
      <t c="2">
        <n x="900"/>
        <n x="450"/>
      </t>
    </mdx>
    <mdx n="0" f="v">
      <t c="2">
        <n x="900"/>
        <n x="507"/>
      </t>
    </mdx>
    <mdx n="0" f="v">
      <t c="2">
        <n x="900"/>
        <n x="510"/>
      </t>
    </mdx>
    <mdx n="0" f="v">
      <t c="2">
        <n x="900"/>
        <n x="514"/>
      </t>
    </mdx>
    <mdx n="0" f="v">
      <t c="2">
        <n x="900"/>
        <n x="517"/>
      </t>
    </mdx>
    <mdx n="0" f="v">
      <t c="2">
        <n x="900"/>
        <n x="699"/>
      </t>
    </mdx>
    <mdx n="0" f="v">
      <t c="2">
        <n x="900"/>
        <n x="660"/>
      </t>
    </mdx>
    <mdx n="0" f="v">
      <t c="2">
        <n x="900"/>
        <n x="42"/>
      </t>
    </mdx>
    <mdx n="0" f="v">
      <t c="2">
        <n x="900"/>
        <n x="227"/>
      </t>
    </mdx>
    <mdx n="0" f="v">
      <t c="2">
        <n x="900"/>
        <n x="722"/>
      </t>
    </mdx>
    <mdx n="0" f="v">
      <t c="2">
        <n x="900"/>
        <n x="439"/>
      </t>
    </mdx>
    <mdx n="0" f="v">
      <t c="2">
        <n x="900"/>
        <n x="221"/>
      </t>
    </mdx>
    <mdx n="0" f="v">
      <t c="2">
        <n x="900"/>
        <n x="107"/>
      </t>
    </mdx>
    <mdx n="0" f="v">
      <t c="2">
        <n x="900"/>
        <n x="28"/>
      </t>
    </mdx>
    <mdx n="0" f="v">
      <t c="2">
        <n x="900"/>
        <n x="706"/>
      </t>
    </mdx>
    <mdx n="0" f="v">
      <t c="2">
        <n x="900"/>
        <n x="668"/>
      </t>
    </mdx>
    <mdx n="0" f="v">
      <t c="2">
        <n x="900"/>
        <n x="753"/>
      </t>
    </mdx>
    <mdx n="0" f="v">
      <t c="2">
        <n x="900"/>
        <n x="449"/>
      </t>
    </mdx>
    <mdx n="0" f="v">
      <t c="2">
        <n x="900"/>
        <n x="422"/>
      </t>
    </mdx>
    <mdx n="0" f="v">
      <t c="2">
        <n x="900"/>
        <n x="686"/>
      </t>
    </mdx>
    <mdx n="0" f="v">
      <t c="2">
        <n x="900"/>
        <n x="511"/>
      </t>
    </mdx>
    <mdx n="0" f="v">
      <t c="2">
        <n x="900"/>
        <n x="628"/>
      </t>
    </mdx>
    <mdx n="0" f="v">
      <t c="2">
        <n x="900"/>
        <n x="696"/>
      </t>
    </mdx>
    <mdx n="0" f="v">
      <t c="2">
        <n x="900"/>
        <n x="521"/>
      </t>
    </mdx>
    <mdx n="0" f="v">
      <t c="2">
        <n x="900"/>
        <n x="21"/>
      </t>
    </mdx>
    <mdx n="0" f="v">
      <t c="2">
        <n x="900"/>
        <n x="300"/>
      </t>
    </mdx>
    <mdx n="0" f="v">
      <t c="2">
        <n x="900"/>
        <n x="52"/>
      </t>
    </mdx>
    <mdx n="0" f="v">
      <t c="2">
        <n x="900"/>
        <n x="451"/>
      </t>
    </mdx>
    <mdx n="0" f="v">
      <t c="2">
        <n x="900"/>
        <n x="430"/>
      </t>
    </mdx>
    <mdx n="0" f="v">
      <t c="2">
        <n x="900"/>
        <n x="726"/>
      </t>
    </mdx>
    <mdx n="0" f="v">
      <t c="2">
        <n x="900"/>
        <n x="343"/>
      </t>
    </mdx>
    <mdx n="0" f="v">
      <t c="2">
        <n x="900"/>
        <n x="208"/>
      </t>
    </mdx>
    <mdx n="0" f="v">
      <t c="2">
        <n x="900"/>
        <n x="680"/>
      </t>
    </mdx>
    <mdx n="0" f="v">
      <t c="2">
        <n x="900"/>
        <n x="687"/>
      </t>
    </mdx>
    <mdx n="0" f="v">
      <t c="2">
        <n x="900"/>
        <n x="694"/>
      </t>
    </mdx>
    <mdx n="0" f="v">
      <t c="2">
        <n x="900"/>
        <n x="579"/>
      </t>
    </mdx>
    <mdx n="0" f="v">
      <t c="2">
        <n x="900"/>
        <n x="453"/>
      </t>
    </mdx>
    <mdx n="0" f="v">
      <t c="2">
        <n x="900"/>
        <n x="472"/>
      </t>
    </mdx>
    <mdx n="0" f="v">
      <t c="2">
        <n x="900"/>
        <n x="295"/>
      </t>
    </mdx>
    <mdx n="0" f="v">
      <t c="2">
        <n x="900"/>
        <n x="528"/>
      </t>
    </mdx>
    <mdx n="0" f="v">
      <t c="2">
        <n x="900"/>
        <n x="411"/>
      </t>
    </mdx>
    <mdx n="0" f="v">
      <t c="2">
        <n x="900"/>
        <n x="416"/>
      </t>
    </mdx>
    <mdx n="0" f="v">
      <t c="2">
        <n x="900"/>
        <n x="616"/>
      </t>
    </mdx>
    <mdx n="0" f="v">
      <t c="2">
        <n x="900"/>
        <n x="684"/>
      </t>
    </mdx>
    <mdx n="0" f="v">
      <t c="2">
        <n x="900"/>
        <n x="519"/>
      </t>
    </mdx>
    <mdx n="0" f="v">
      <t c="2">
        <n x="900"/>
        <n x="688"/>
      </t>
    </mdx>
    <mdx n="0" f="v">
      <t c="2">
        <n x="900"/>
        <n x="691"/>
      </t>
    </mdx>
    <mdx n="0" f="v">
      <t c="2">
        <n x="900"/>
        <n x="516"/>
      </t>
    </mdx>
    <mdx n="0" f="v">
      <t c="2">
        <n x="900"/>
        <n x="243"/>
      </t>
    </mdx>
    <mdx n="0" f="v">
      <t c="2">
        <n x="900"/>
        <n x="632"/>
      </t>
    </mdx>
    <mdx n="0" f="v">
      <t c="2">
        <n x="900"/>
        <n x="240"/>
      </t>
    </mdx>
    <mdx n="0" f="v">
      <t c="2">
        <n x="900"/>
        <n x="629"/>
      </t>
    </mdx>
    <mdx n="0" f="v">
      <t c="2">
        <n x="900"/>
        <n x="237"/>
      </t>
    </mdx>
    <mdx n="0" f="v">
      <t c="2">
        <n x="900"/>
        <n x="626"/>
      </t>
    </mdx>
    <mdx n="0" f="v">
      <t c="2">
        <n x="900"/>
        <n x="234"/>
      </t>
    </mdx>
    <mdx n="0" f="v">
      <t c="2">
        <n x="900"/>
        <n x="623"/>
      </t>
    </mdx>
    <mdx n="0" f="v">
      <t c="2">
        <n x="900"/>
        <n x="231"/>
      </t>
    </mdx>
    <mdx n="0" f="v">
      <t c="2">
        <n x="900"/>
        <n x="620"/>
      </t>
    </mdx>
    <mdx n="0" f="v">
      <t c="2">
        <n x="900"/>
        <n x="228"/>
      </t>
    </mdx>
    <mdx n="0" f="v">
      <t c="2">
        <n x="900"/>
        <n x="617"/>
      </t>
    </mdx>
    <mdx n="0" f="v">
      <t c="2">
        <n x="900"/>
        <n x="225"/>
      </t>
    </mdx>
    <mdx n="0" f="v">
      <t c="2">
        <n x="900"/>
        <n x="614"/>
      </t>
    </mdx>
    <mdx n="0" f="v">
      <t c="2">
        <n x="900"/>
        <n x="222"/>
      </t>
    </mdx>
    <mdx n="0" f="v">
      <t c="2">
        <n x="900"/>
        <n x="828"/>
      </t>
    </mdx>
    <mdx n="0" f="v">
      <t c="2">
        <n x="900"/>
        <n x="349"/>
      </t>
    </mdx>
    <mdx n="0" f="v">
      <t c="2">
        <n x="900"/>
        <n x="712"/>
      </t>
    </mdx>
    <mdx n="0" f="v">
      <t c="2">
        <n x="900"/>
        <n x="561"/>
      </t>
    </mdx>
    <mdx n="0" f="v">
      <t c="2">
        <n x="900"/>
        <n x="308"/>
      </t>
    </mdx>
    <mdx n="0" f="v">
      <t c="2">
        <n x="900"/>
        <n x="892"/>
      </t>
    </mdx>
    <mdx n="0" f="v">
      <t c="2">
        <n x="900"/>
        <n x="489"/>
      </t>
    </mdx>
    <mdx n="0" f="v">
      <t c="2">
        <n x="900"/>
        <n x="737"/>
      </t>
    </mdx>
    <mdx n="0" f="v">
      <t c="2">
        <n x="900"/>
        <n x="882"/>
      </t>
    </mdx>
    <mdx n="0" f="v">
      <t c="2">
        <n x="900"/>
        <n x="345"/>
      </t>
    </mdx>
    <mdx n="0" f="v">
      <t c="2">
        <n x="900"/>
        <n x="140"/>
      </t>
    </mdx>
    <mdx n="0" f="v">
      <t c="2">
        <n x="900"/>
        <n x="443"/>
      </t>
    </mdx>
    <mdx n="0" f="v">
      <t c="2">
        <n x="900"/>
        <n x="297"/>
      </t>
    </mdx>
    <mdx n="0" f="v">
      <t c="2">
        <n x="900"/>
        <n x="802"/>
      </t>
    </mdx>
    <mdx n="0" f="v">
      <t c="2">
        <n x="900"/>
        <n x="478"/>
      </t>
    </mdx>
    <mdx n="0" f="v">
      <t c="2">
        <n x="900"/>
        <n x="117"/>
      </t>
    </mdx>
    <mdx n="0" f="v">
      <t c="2">
        <n x="900"/>
        <n x="702"/>
      </t>
    </mdx>
    <mdx n="0" f="v">
      <t c="2">
        <n x="900"/>
        <n x="114"/>
      </t>
    </mdx>
    <mdx n="0" f="v">
      <t c="2">
        <n x="900"/>
        <n x="253"/>
      </t>
    </mdx>
    <mdx n="0" f="v">
      <t c="2">
        <n x="900"/>
        <n x="134"/>
      </t>
    </mdx>
    <mdx n="0" f="v">
      <t c="2">
        <n x="900"/>
        <n x="388"/>
      </t>
    </mdx>
    <mdx n="0" f="v">
      <t c="2">
        <n x="900"/>
        <n x="192"/>
      </t>
    </mdx>
    <mdx n="0" f="v">
      <t c="2">
        <n x="900"/>
        <n x="646"/>
      </t>
    </mdx>
    <mdx n="0" f="v">
      <t c="2">
        <n x="900"/>
        <n x="16"/>
      </t>
    </mdx>
    <mdx n="0" f="v">
      <t c="2">
        <n x="900"/>
        <n x="66"/>
      </t>
    </mdx>
    <mdx n="0" f="v">
      <t c="2">
        <n x="900"/>
        <n x="12"/>
      </t>
    </mdx>
    <mdx n="0" f="v">
      <t c="2">
        <n x="900"/>
        <n x="790"/>
      </t>
    </mdx>
    <mdx n="0" f="v">
      <t c="2">
        <n x="900"/>
        <n x="421"/>
      </t>
    </mdx>
    <mdx n="0" f="v">
      <t c="2">
        <n x="900"/>
        <n x="849"/>
      </t>
    </mdx>
    <mdx n="0" f="v">
      <t c="2">
        <n x="900"/>
        <n x="418"/>
      </t>
    </mdx>
    <mdx n="0" f="v">
      <t c="2">
        <n x="900"/>
        <n x="893"/>
      </t>
    </mdx>
    <mdx n="0" f="v">
      <t c="2">
        <n x="900"/>
        <n x="497"/>
      </t>
    </mdx>
    <mdx n="0" f="v">
      <t c="2">
        <n x="900"/>
        <n x="739"/>
      </t>
    </mdx>
    <mdx n="0" f="v">
      <t c="2">
        <n x="900"/>
        <n x="884"/>
      </t>
    </mdx>
    <mdx n="0" f="v">
      <t c="2">
        <n x="900"/>
        <n x="364"/>
      </t>
    </mdx>
    <mdx n="0" f="v">
      <t c="2">
        <n x="900"/>
        <n x="144"/>
      </t>
    </mdx>
    <mdx n="0" f="v">
      <t c="2">
        <n x="900"/>
        <n x="560"/>
      </t>
    </mdx>
    <mdx n="0" f="v">
      <t c="2">
        <n x="900"/>
        <n x="305"/>
      </t>
    </mdx>
    <mdx n="0" f="v">
      <t c="2">
        <n x="900"/>
        <n x="770"/>
      </t>
    </mdx>
    <mdx n="0" f="v">
      <t c="2">
        <n x="900"/>
        <n x="486"/>
      </t>
    </mdx>
    <mdx n="0" f="v">
      <t c="2">
        <n x="900"/>
        <n x="803"/>
      </t>
    </mdx>
    <mdx n="0" f="v">
      <t c="2">
        <n x="900"/>
        <n x="776"/>
      </t>
    </mdx>
    <mdx n="0" f="v">
      <t c="2">
        <n x="900"/>
        <n x="344"/>
      </t>
    </mdx>
    <mdx n="0" f="v">
      <t c="2">
        <n x="900"/>
        <n x="705"/>
      </t>
    </mdx>
    <mdx n="0" f="v">
      <t c="2">
        <n x="900"/>
        <n x="442"/>
      </t>
    </mdx>
    <mdx n="0" f="v">
      <t c="2">
        <n x="900"/>
        <n x="294"/>
      </t>
    </mdx>
    <mdx n="0" f="v">
      <t c="2">
        <n x="900"/>
        <n x="137"/>
      </t>
    </mdx>
    <mdx n="0" f="v">
      <t c="2">
        <n x="900"/>
        <n x="863"/>
      </t>
    </mdx>
    <mdx n="0" f="v">
      <t c="2">
        <n x="900"/>
        <n x="474"/>
      </t>
    </mdx>
    <mdx n="0" f="v">
      <t c="2">
        <n x="900"/>
        <n x="651"/>
      </t>
    </mdx>
    <mdx n="0" f="v">
      <t c="2">
        <n x="900"/>
        <n x="553"/>
      </t>
    </mdx>
    <mdx n="0" f="v">
      <t c="2">
        <n x="900"/>
        <n x="193"/>
      </t>
    </mdx>
    <mdx n="0" f="v">
      <t c="2">
        <n x="900"/>
        <n x="19"/>
      </t>
    </mdx>
    <mdx n="0" f="v">
      <t c="2">
        <n x="900"/>
        <n x="105"/>
      </t>
    </mdx>
    <mdx n="0" f="v">
      <t c="2">
        <n x="900"/>
        <n x="250"/>
      </t>
    </mdx>
    <mdx n="0" f="v">
      <t c="2">
        <n x="900"/>
        <n x="128"/>
      </t>
    </mdx>
    <mdx n="0" f="v">
      <t c="2">
        <n x="900"/>
        <n x="547"/>
      </t>
    </mdx>
    <mdx n="0" f="v">
      <t c="2">
        <n x="900"/>
        <n x="244"/>
      </t>
    </mdx>
    <mdx n="0" f="v">
      <t c="2">
        <n x="900"/>
        <n x="633"/>
      </t>
    </mdx>
    <mdx n="0" f="v">
      <t c="2">
        <n x="900"/>
        <n x="241"/>
      </t>
    </mdx>
    <mdx n="0" f="v">
      <t c="2">
        <n x="900"/>
        <n x="630"/>
      </t>
    </mdx>
    <mdx n="0" f="v">
      <t c="2">
        <n x="900"/>
        <n x="238"/>
      </t>
    </mdx>
    <mdx n="0" f="v">
      <t c="2">
        <n x="900"/>
        <n x="627"/>
      </t>
    </mdx>
    <mdx n="0" f="v">
      <t c="2">
        <n x="900"/>
        <n x="235"/>
      </t>
    </mdx>
    <mdx n="0" f="v">
      <t c="2">
        <n x="900"/>
        <n x="624"/>
      </t>
    </mdx>
    <mdx n="0" f="v">
      <t c="2">
        <n x="900"/>
        <n x="232"/>
      </t>
    </mdx>
    <mdx n="0" f="v">
      <t c="2">
        <n x="900"/>
        <n x="621"/>
      </t>
    </mdx>
    <mdx n="0" f="v">
      <t c="2">
        <n x="900"/>
        <n x="229"/>
      </t>
    </mdx>
    <mdx n="0" f="v">
      <t c="2">
        <n x="900"/>
        <n x="618"/>
      </t>
    </mdx>
    <mdx n="0" f="v">
      <t c="2">
        <n x="900"/>
        <n x="226"/>
      </t>
    </mdx>
    <mdx n="0" f="v">
      <t c="2">
        <n x="900"/>
        <n x="615"/>
      </t>
    </mdx>
    <mdx n="0" f="v">
      <t c="2">
        <n x="900"/>
        <n x="223"/>
      </t>
    </mdx>
    <mdx n="0" f="v">
      <t c="2">
        <n x="900"/>
        <n x="612"/>
      </t>
    </mdx>
    <mdx n="0" f="v">
      <t c="2">
        <n x="900"/>
        <n x="313"/>
      </t>
    </mdx>
    <mdx n="0" f="v">
      <t c="2">
        <n x="900"/>
        <n x="674"/>
      </t>
    </mdx>
    <mdx n="0" f="v">
      <t c="2">
        <n x="900"/>
        <n x="494"/>
      </t>
    </mdx>
    <mdx n="0" f="v">
      <t c="2">
        <n x="900"/>
        <n x="216"/>
      </t>
    </mdx>
    <mdx n="0" f="v">
      <t c="2">
        <n x="900"/>
        <n x="767"/>
      </t>
    </mdx>
    <mdx n="0" f="v">
      <t c="2">
        <n x="900"/>
        <n x="408"/>
      </t>
    </mdx>
    <mdx n="0" f="v">
      <t c="2">
        <n x="900"/>
        <n x="709"/>
      </t>
    </mdx>
    <mdx n="0" f="v">
      <t c="2">
        <n x="900"/>
        <n x="601"/>
      </t>
    </mdx>
    <mdx n="0" f="v">
      <t c="2">
        <n x="900"/>
        <n x="302"/>
      </t>
    </mdx>
    <mdx n="0" f="v">
      <t c="2">
        <n x="900"/>
        <n x="663"/>
      </t>
    </mdx>
    <mdx n="0" f="v">
      <t c="2">
        <n x="900"/>
        <n x="483"/>
      </t>
    </mdx>
    <mdx n="0" f="v">
      <t c="2">
        <n x="900"/>
        <n x="205"/>
      </t>
    </mdx>
    <mdx n="0" f="v">
      <t c="2">
        <n x="900"/>
        <n x="824"/>
      </t>
    </mdx>
    <mdx n="0" f="v">
      <t c="2">
        <n x="900"/>
        <n x="397"/>
      </t>
    </mdx>
    <mdx n="0" f="v">
      <t c="2">
        <n x="900"/>
        <n x="118"/>
      </t>
    </mdx>
    <mdx n="0" f="v">
      <t c="2">
        <n x="900"/>
        <n x="815"/>
      </t>
    </mdx>
    <mdx n="0" f="v">
      <t c="2">
        <n x="900"/>
        <n x="115"/>
      </t>
    </mdx>
    <mdx n="0" f="v">
      <t c="2">
        <n x="900"/>
        <n x="358"/>
      </t>
    </mdx>
    <mdx n="0" f="v">
      <t c="2">
        <n x="900"/>
        <n x="24"/>
      </t>
    </mdx>
    <mdx n="0" f="v">
      <t c="2">
        <n x="900"/>
        <n x="110"/>
      </t>
    </mdx>
    <mdx n="0" f="v">
      <t c="2">
        <n x="900"/>
        <n x="132"/>
      </t>
    </mdx>
    <mdx n="0" f="v">
      <t c="2">
        <n x="900"/>
        <n x="842"/>
      </t>
    </mdx>
    <mdx n="0" f="v">
      <t c="2">
        <n x="900"/>
        <n x="385"/>
      </t>
    </mdx>
    <mdx n="0" f="v">
      <t c="2">
        <n x="900"/>
        <n x="282"/>
      </t>
    </mdx>
    <mdx n="0" f="v">
      <t c="2">
        <n x="900"/>
        <n x="643"/>
      </t>
    </mdx>
    <mdx n="0" f="v">
      <t c="2">
        <n x="900"/>
        <n x="63"/>
      </t>
    </mdx>
    <mdx n="0" f="v">
      <t c="2">
        <n x="900"/>
        <n x="727"/>
      </t>
    </mdx>
    <mdx n="0" f="v">
      <t c="2">
        <n x="900"/>
        <n x="570"/>
      </t>
    </mdx>
    <mdx n="0" f="v">
      <t c="2">
        <n x="900"/>
        <n x="155"/>
      </t>
    </mdx>
    <mdx n="0" f="v">
      <t c="2">
        <n x="900"/>
        <n x="569"/>
      </t>
    </mdx>
    <mdx n="0" f="v">
      <t c="2">
        <n x="900"/>
        <n x="724"/>
      </t>
    </mdx>
    <mdx n="0" f="v">
      <t c="2">
        <n x="900"/>
        <n x="568"/>
      </t>
    </mdx>
    <mdx n="0" f="v">
      <t c="2">
        <n x="900"/>
        <n x="152"/>
      </t>
    </mdx>
    <mdx n="0" f="v">
      <t c="2">
        <n x="900"/>
        <n x="567"/>
      </t>
    </mdx>
    <mdx n="0" f="v">
      <t c="2">
        <n x="900"/>
        <n x="721"/>
      </t>
    </mdx>
    <mdx n="0" f="v">
      <t c="2">
        <n x="900"/>
        <n x="566"/>
      </t>
    </mdx>
    <mdx n="0" f="v">
      <t c="2">
        <n x="900"/>
        <n x="719"/>
      </t>
    </mdx>
    <mdx n="0" f="v">
      <t c="2">
        <n x="900"/>
        <n x="565"/>
      </t>
    </mdx>
    <mdx n="0" f="v">
      <t c="2">
        <n x="900"/>
        <n x="717"/>
      </t>
    </mdx>
    <mdx n="0" f="v">
      <t c="2">
        <n x="900"/>
        <n x="564"/>
      </t>
    </mdx>
    <mdx n="0" f="v">
      <t c="2">
        <n x="900"/>
        <n x="715"/>
      </t>
    </mdx>
    <mdx n="0" f="v">
      <t c="2">
        <n x="900"/>
        <n x="532"/>
      </t>
    </mdx>
    <mdx n="0" f="v">
      <t c="2">
        <n x="900"/>
        <n x="806"/>
      </t>
    </mdx>
    <mdx n="0" f="v">
      <t c="2">
        <n x="900"/>
        <n x="779"/>
      </t>
    </mdx>
    <mdx n="0" f="v">
      <t c="2">
        <n x="900"/>
        <n x="348"/>
      </t>
    </mdx>
    <mdx n="0" f="v">
      <t c="2">
        <n x="900"/>
        <n x="805"/>
      </t>
    </mdx>
    <mdx n="0" f="v">
      <t c="2">
        <n x="900"/>
        <n x="446"/>
      </t>
    </mdx>
    <mdx n="0" f="v">
      <t c="2">
        <n x="900"/>
        <n x="363"/>
      </t>
    </mdx>
    <mdx n="0" f="v">
      <t c="2">
        <n x="900"/>
        <n x="786"/>
      </t>
    </mdx>
    <mdx n="0" f="v">
      <t c="2">
        <n x="900"/>
        <n x="559"/>
      </t>
    </mdx>
    <mdx n="0" f="v">
      <t c="2">
        <n x="900"/>
        <n x="865"/>
      </t>
    </mdx>
    <mdx n="0" f="v">
      <t c="2">
        <n x="900"/>
        <n x="785"/>
      </t>
    </mdx>
    <mdx n="0" f="v">
      <t c="2">
        <n x="900"/>
        <n x="257"/>
      </t>
    </mdx>
    <mdx n="0" f="v">
      <t c="2">
        <n x="900"/>
        <n x="160"/>
      </t>
    </mdx>
    <mdx n="0" f="v">
      <t c="2">
        <n x="900"/>
        <n x="557"/>
      </t>
    </mdx>
    <mdx n="0" f="v">
      <t c="2">
        <n x="900"/>
        <n x="255"/>
      </t>
    </mdx>
    <mdx n="0" f="v">
      <t c="2">
        <n x="900"/>
        <n x="656"/>
      </t>
    </mdx>
    <mdx n="0" f="v">
      <t c="2">
        <n x="900"/>
        <n x="891"/>
      </t>
    </mdx>
    <mdx n="0" f="v">
      <t c="2">
        <n x="900"/>
        <n x="393"/>
      </t>
    </mdx>
    <mdx n="0" f="v">
      <t c="2">
        <n x="900"/>
        <n x="197"/>
      </t>
    </mdx>
    <mdx n="0" f="v">
      <t c="2">
        <n x="900"/>
        <n x="748"/>
      </t>
    </mdx>
    <mdx n="0" f="v">
      <t c="2">
        <n x="900"/>
        <n x="287"/>
      </t>
    </mdx>
    <mdx n="0" f="v">
      <t c="2">
        <n x="900"/>
        <n x="648"/>
      </t>
    </mdx>
    <mdx n="0" f="v">
      <t c="2">
        <n x="900"/>
        <n x="582"/>
      </t>
    </mdx>
    <mdx n="0" f="v">
      <t c="2">
        <n x="900"/>
        <n x="17"/>
      </t>
    </mdx>
    <mdx n="0" f="v">
      <t c="2">
        <n x="900"/>
        <n x="103"/>
      </t>
    </mdx>
    <mdx n="0" f="v">
      <t c="2">
        <n x="900"/>
        <n x="101"/>
      </t>
    </mdx>
    <mdx n="0" f="v">
      <t c="2">
        <n x="900"/>
        <n x="11"/>
      </t>
    </mdx>
    <mdx n="0" f="v">
      <t c="2">
        <n x="900"/>
        <n x="438"/>
      </t>
    </mdx>
    <mdx n="0" f="v">
      <t c="2">
        <n x="900"/>
        <n x="814"/>
      </t>
    </mdx>
    <mdx n="0" f="v">
      <t c="2">
        <n x="900"/>
        <n x="899"/>
      </t>
    </mdx>
    <mdx n="0" f="v">
      <t c="2">
        <n x="900"/>
        <n x="432"/>
      </t>
    </mdx>
    <mdx n="0" f="v">
      <t c="2">
        <n x="900"/>
        <n x="792"/>
      </t>
    </mdx>
    <mdx n="0" f="v">
      <t c="2">
        <n x="900"/>
        <n x="429"/>
      </t>
    </mdx>
    <mdx n="0" f="v">
      <t c="2">
        <n x="900"/>
        <n x="426"/>
      </t>
    </mdx>
    <mdx n="0" f="v">
      <t c="2">
        <n x="900"/>
        <n x="762"/>
      </t>
    </mdx>
    <mdx n="0" f="v">
      <t c="2">
        <n x="900"/>
        <n x="423"/>
      </t>
    </mdx>
    <mdx n="0" f="v">
      <t c="2">
        <n x="900"/>
        <n x="898"/>
      </t>
    </mdx>
    <mdx n="0" f="v">
      <t c="2">
        <n x="900"/>
        <n x="420"/>
      </t>
    </mdx>
    <mdx n="0" f="v">
      <t c="2">
        <n x="900"/>
        <n x="789"/>
      </t>
    </mdx>
    <mdx n="0" f="v">
      <t c="2">
        <n x="900"/>
        <n x="417"/>
      </t>
    </mdx>
    <mdx n="0" f="v">
      <t c="2">
        <n x="900"/>
        <n x="676"/>
      </t>
    </mdx>
    <mdx n="0" f="v">
      <t c="2">
        <n x="900"/>
        <n x="562"/>
      </t>
    </mdx>
    <mdx n="0" f="v">
      <t c="2">
        <n x="900"/>
        <n x="218"/>
      </t>
    </mdx>
    <mdx n="0" f="v">
      <t c="2">
        <n x="900"/>
        <n x="847"/>
      </t>
    </mdx>
    <mdx n="0" f="v">
      <t c="2">
        <n x="900"/>
        <n x="410"/>
      </t>
    </mdx>
    <mdx n="0" f="v">
      <t c="2">
        <n x="900"/>
        <n x="764"/>
      </t>
    </mdx>
    <mdx n="0" f="v">
      <t c="2">
        <n x="900"/>
        <n x="603"/>
      </t>
    </mdx>
    <mdx n="0" f="v">
      <t c="2">
        <n x="900"/>
        <n x="346"/>
      </t>
    </mdx>
    <mdx n="0" f="v">
      <t c="2">
        <n x="900"/>
        <n x="444"/>
      </t>
    </mdx>
    <mdx n="0" f="v">
      <t c="2">
        <n x="900"/>
        <n x="207"/>
      </t>
    </mdx>
    <mdx n="0" f="v">
      <t c="2">
        <n x="900"/>
        <n x="834"/>
      </t>
    </mdx>
    <mdx n="0" f="v">
      <t c="2">
        <n x="900"/>
        <n x="399"/>
      </t>
    </mdx>
    <mdx n="0" f="v">
      <t c="2">
        <n x="900"/>
        <n x="730"/>
      </t>
    </mdx>
    <mdx n="0" f="v">
      <t c="2">
        <n x="900"/>
        <n x="592"/>
      </t>
    </mdx>
    <mdx n="0" f="v">
      <t c="2">
        <n x="900"/>
        <n x="395"/>
      </t>
    </mdx>
    <mdx n="0" f="v">
      <t c="2">
        <n x="900"/>
        <n x="199"/>
      </t>
    </mdx>
    <mdx n="0" f="v">
      <t c="2">
        <n x="900"/>
        <n x="653"/>
      </t>
    </mdx>
    <mdx n="0" f="v">
      <t c="2">
        <n x="900"/>
        <n x="473"/>
      </t>
    </mdx>
    <mdx n="0" f="v">
      <t c="2">
        <n x="900"/>
        <n x="23"/>
      </t>
    </mdx>
    <mdx n="0" f="v">
      <t c="2">
        <n x="900"/>
        <n x="109"/>
      </t>
    </mdx>
    <mdx n="0" f="v">
      <t c="2">
        <n x="900"/>
        <n x="285"/>
      </t>
    </mdx>
    <mdx n="0" f="v">
      <t c="2">
        <n x="900"/>
        <n x="172"/>
      </t>
    </mdx>
    <mdx n="0" f="v">
      <t c="2">
        <n x="900"/>
        <n x="68"/>
      </t>
    </mdx>
    <mdx n="0" f="v">
      <t c="2">
        <n x="900"/>
        <n x="102"/>
      </t>
    </mdx>
    <mdx n="0" f="v">
      <t c="2">
        <n x="900"/>
        <n x="64"/>
      </t>
    </mdx>
    <mdx n="0" f="v">
      <t c="2">
        <n x="900"/>
        <n x="125"/>
      </t>
    </mdx>
    <mdx n="0" f="v">
      <t c="2">
        <n x="900"/>
        <n x="838"/>
      </t>
    </mdx>
    <mdx n="0" f="v">
      <t c="2">
        <n x="900"/>
        <n x="188"/>
      </t>
    </mdx>
    <mdx n="0" f="v">
      <t c="2">
        <n x="900"/>
        <n x="464"/>
      </t>
    </mdx>
    <mdx n="0" f="v">
      <t c="2">
        <n x="900"/>
        <n x="878"/>
      </t>
    </mdx>
    <mdx n="0" f="v">
      <t c="2">
        <n x="900"/>
        <n x="186"/>
      </t>
    </mdx>
    <mdx n="0" f="v">
      <t c="2">
        <n x="900"/>
        <n x="462"/>
      </t>
    </mdx>
    <mdx n="0" f="v">
      <t c="2">
        <n x="900"/>
        <n x="799"/>
      </t>
    </mdx>
    <mdx n="0" f="v">
      <t c="2">
        <n x="900"/>
        <n x="184"/>
      </t>
    </mdx>
    <mdx n="0" f="v">
      <t c="2">
        <n x="900"/>
        <n x="460"/>
      </t>
    </mdx>
    <mdx n="0" f="v">
      <t c="2">
        <n x="900"/>
        <n x="769"/>
      </t>
    </mdx>
    <mdx n="0" f="v">
      <t c="2">
        <n x="900"/>
        <n x="182"/>
      </t>
    </mdx>
    <mdx n="0" f="v">
      <t c="2">
        <n x="900"/>
        <n x="458"/>
      </t>
    </mdx>
    <mdx n="0" f="v">
      <t c="2">
        <n x="900"/>
        <n x="877"/>
      </t>
    </mdx>
    <mdx n="0" f="v">
      <t c="2">
        <n x="900"/>
        <n x="180"/>
      </t>
    </mdx>
    <mdx n="0" f="v">
      <t c="2">
        <n x="900"/>
        <n x="290"/>
      </t>
    </mdx>
    <mdx n="0" f="v">
      <t c="2">
        <n x="900"/>
        <n x="391"/>
      </t>
    </mdx>
    <mdx n="0" f="v">
      <t c="2">
        <n x="900"/>
        <n x="554"/>
      </t>
    </mdx>
    <mdx n="0" f="v">
      <t c="2">
        <n x="900"/>
        <n x="858"/>
      </t>
    </mdx>
    <mdx n="0" f="v">
      <t c="2">
        <n x="900"/>
        <n x="649"/>
      </t>
    </mdx>
    <mdx n="0" f="v">
      <t c="2">
        <n x="900"/>
        <n x="157"/>
      </t>
    </mdx>
    <mdx n="0" f="v">
      <t c="2">
        <n x="900"/>
        <n x="340"/>
      </t>
    </mdx>
    <mdx n="0" f="v">
      <t c="2">
        <n x="900"/>
        <n x="522"/>
      </t>
    </mdx>
    <mdx n="0" f="v">
      <t c="2">
        <n x="900"/>
        <n x="800"/>
      </t>
    </mdx>
    <mdx n="0" f="v">
      <t c="2">
        <n x="900"/>
        <n x="171"/>
      </t>
    </mdx>
    <mdx n="0" f="v">
      <t c="2">
        <n x="900"/>
        <n x="384"/>
      </t>
    </mdx>
    <mdx n="0" f="v">
      <t c="2">
        <n x="900"/>
        <n x="817"/>
      </t>
    </mdx>
    <mdx n="0" f="v">
      <t c="2">
        <n x="900"/>
        <n x="169"/>
      </t>
    </mdx>
    <mdx n="0" f="v">
      <t c="2">
        <n x="900"/>
        <n x="382"/>
      </t>
    </mdx>
    <mdx n="0" f="v">
      <t c="2">
        <n x="900"/>
        <n x="861"/>
      </t>
    </mdx>
    <mdx n="0" f="v">
      <t c="2">
        <n x="900"/>
        <n x="167"/>
      </t>
    </mdx>
    <mdx n="0" f="v">
      <t c="2">
        <n x="900"/>
        <n x="380"/>
      </t>
    </mdx>
    <mdx n="0" f="v">
      <t c="2">
        <n x="900"/>
        <n x="781"/>
      </t>
    </mdx>
    <mdx n="0" f="v">
      <t c="2">
        <n x="900"/>
        <n x="165"/>
      </t>
    </mdx>
    <mdx n="0" f="v">
      <t c="2">
        <n x="900"/>
        <n x="378"/>
      </t>
    </mdx>
    <mdx n="0" f="v">
      <t c="2">
        <n x="900"/>
        <n x="766"/>
      </t>
    </mdx>
    <mdx n="0" f="v">
      <t c="2">
        <n x="900"/>
        <n x="163"/>
      </t>
    </mdx>
    <mdx n="0" f="v">
      <t c="2">
        <n x="900"/>
        <n x="376"/>
      </t>
    </mdx>
    <mdx n="0" f="v">
      <t c="2">
        <n x="900"/>
        <n x="860"/>
      </t>
    </mdx>
    <mdx n="0" f="v">
      <t c="2">
        <n x="900"/>
        <n x="161"/>
      </t>
    </mdx>
    <mdx n="0" f="v">
      <t c="2">
        <n x="900"/>
        <n x="575"/>
      </t>
    </mdx>
    <mdx n="0" f="v">
      <t c="2">
        <n x="900"/>
        <n x="124"/>
      </t>
    </mdx>
    <mdx n="0" f="v">
      <t c="2">
        <n x="900"/>
        <n x="247"/>
      </t>
    </mdx>
    <mdx n="0" f="v">
      <t c="2">
        <n x="900"/>
        <n x="573"/>
      </t>
    </mdx>
    <mdx n="0" f="v">
      <t c="2">
        <n x="900"/>
        <n x="122"/>
      </t>
    </mdx>
    <mdx n="0" f="v">
      <t c="2">
        <n x="900"/>
        <n x="354"/>
      </t>
    </mdx>
    <mdx n="0" f="v">
      <t c="2">
        <n x="900"/>
        <n x="571"/>
      </t>
    </mdx>
    <mdx n="0" f="v">
      <t c="2">
        <n x="900"/>
        <n x="119"/>
      </t>
    </mdx>
    <mdx n="0" f="v">
      <t c="2">
        <n x="900"/>
        <n x="278"/>
      </t>
    </mdx>
    <mdx n="0" f="v">
      <t c="2">
        <n x="900"/>
        <n x="545"/>
      </t>
    </mdx>
    <mdx n="0" f="v">
      <t c="2">
        <n x="900"/>
        <n x="639"/>
      </t>
    </mdx>
    <mdx n="0" f="v">
      <t c="2">
        <n x="900"/>
        <n x="276"/>
      </t>
    </mdx>
    <mdx n="0" f="v">
      <t c="2">
        <n x="900"/>
        <n x="543"/>
      </t>
    </mdx>
    <mdx n="0" f="v">
      <t c="2">
        <n x="900"/>
        <n x="637"/>
      </t>
    </mdx>
    <mdx n="0" f="v">
      <t c="2">
        <n x="900"/>
        <n x="274"/>
      </t>
    </mdx>
    <mdx n="0" f="v">
      <t c="2">
        <n x="900"/>
        <n x="541"/>
      </t>
    </mdx>
    <mdx n="0" f="v">
      <t c="2">
        <n x="900"/>
        <n x="120"/>
      </t>
    </mdx>
    <mdx n="0" f="v">
      <t c="2">
        <n x="900"/>
        <n x="374"/>
      </t>
    </mdx>
    <mdx n="0" f="v">
      <t c="2">
        <n x="900"/>
        <n x="272"/>
      </t>
    </mdx>
    <mdx n="0" f="v">
      <t c="2">
        <n x="900"/>
        <n x="373"/>
      </t>
    </mdx>
    <mdx n="0" f="v">
      <t c="2">
        <n x="900"/>
        <n x="372"/>
      </t>
    </mdx>
    <mdx n="0" f="v">
      <t c="2">
        <n x="900"/>
        <n x="271"/>
      </t>
    </mdx>
    <mdx n="0" f="v">
      <t c="2">
        <n x="900"/>
        <n x="371"/>
      </t>
    </mdx>
    <mdx n="0" f="v">
      <t c="2">
        <n x="900"/>
        <n x="270"/>
      </t>
    </mdx>
    <mdx n="0" f="v">
      <t c="2">
        <n x="900"/>
        <n x="370"/>
      </t>
    </mdx>
    <mdx n="0" f="v">
      <t c="2">
        <n x="900"/>
        <n x="269"/>
      </t>
    </mdx>
    <mdx n="0" f="v">
      <t c="2">
        <n x="900"/>
        <n x="268"/>
      </t>
    </mdx>
    <mdx n="0" f="v">
      <t c="2">
        <n x="900"/>
        <n x="369"/>
      </t>
    </mdx>
    <mdx n="0" f="v">
      <t c="2">
        <n x="900"/>
        <n x="267"/>
      </t>
    </mdx>
    <mdx n="0" f="v">
      <t c="2">
        <n x="900"/>
        <n x="266"/>
      </t>
    </mdx>
    <mdx n="0" f="v">
      <t c="2">
        <n x="900"/>
        <n x="368"/>
      </t>
    </mdx>
    <mdx n="0" f="v">
      <t c="2">
        <n x="900"/>
        <n x="265"/>
      </t>
    </mdx>
    <mdx n="0" f="v">
      <t c="2">
        <n x="900"/>
        <n x="353"/>
      </t>
    </mdx>
    <mdx n="0" f="v">
      <t c="2">
        <n x="900"/>
        <n x="367"/>
      </t>
    </mdx>
    <mdx n="0" f="v">
      <t c="2">
        <n x="900"/>
        <n x="352"/>
      </t>
    </mdx>
    <mdx n="0" f="v">
      <t c="2">
        <n x="900"/>
        <n x="264"/>
      </t>
    </mdx>
    <mdx n="0" f="v">
      <t c="2">
        <n x="900"/>
        <n x="351"/>
      </t>
    </mdx>
    <mdx n="0" f="v">
      <t c="2">
        <n x="900"/>
        <n x="366"/>
      </t>
    </mdx>
    <mdx n="0" f="v">
      <t c="2">
        <n x="900"/>
        <n x="263"/>
      </t>
    </mdx>
    <mdx n="0" f="v">
      <t c="2">
        <n x="900"/>
        <n x="350"/>
      </t>
    </mdx>
    <mdx n="0" f="v">
      <t c="2">
        <n x="900"/>
        <n x="262"/>
      </t>
    </mdx>
    <mdx n="0" f="v">
      <t c="2">
        <n x="900"/>
        <n x="415"/>
      </t>
    </mdx>
    <mdx n="0" f="v">
      <t c="2">
        <n x="900"/>
        <n x="496"/>
      </t>
    </mdx>
    <mdx n="0" f="v">
      <t c="2">
        <n x="900"/>
        <n x="531"/>
      </t>
    </mdx>
    <mdx n="0" f="v">
      <t c="2">
        <n x="900"/>
        <n x="608"/>
      </t>
    </mdx>
    <mdx n="0" f="v">
      <t c="2">
        <n x="900"/>
        <n x="827"/>
      </t>
    </mdx>
    <mdx n="0" f="v">
      <t c="2">
        <n x="900"/>
        <n x="787"/>
      </t>
    </mdx>
    <mdx n="0" f="v">
      <t c="2">
        <n x="900"/>
        <n x="670"/>
      </t>
    </mdx>
    <mdx n="0" f="v">
      <t c="2">
        <n x="900"/>
        <n x="710"/>
      </t>
    </mdx>
    <mdx n="0" f="v">
      <t c="2">
        <n x="900"/>
        <n x="866"/>
      </t>
    </mdx>
    <mdx n="0" f="v">
      <t c="2">
        <n x="900"/>
        <n x="212"/>
      </t>
    </mdx>
    <mdx n="0" f="v">
      <t c="2">
        <n x="900"/>
        <n x="304"/>
      </t>
    </mdx>
    <mdx n="0" f="v">
      <t c="2">
        <n x="900"/>
        <n x="362"/>
      </t>
    </mdx>
    <mdx n="0" f="v">
      <t c="2">
        <n x="900"/>
        <n x="404"/>
      </t>
    </mdx>
    <mdx n="0" f="v">
      <t c="2">
        <n x="900"/>
        <n x="485"/>
      </t>
    </mdx>
    <mdx n="0" f="v">
      <t c="2">
        <n x="900"/>
        <n x="558"/>
      </t>
    </mdx>
    <mdx n="0" f="v">
      <t c="2">
        <n x="900"/>
        <n x="597"/>
      </t>
    </mdx>
    <mdx n="0" f="v">
      <t c="2">
        <n x="900"/>
        <n x="759"/>
      </t>
    </mdx>
    <mdx n="0" f="v">
      <t c="2">
        <n x="900"/>
        <n x="881"/>
      </t>
    </mdx>
    <mdx n="0" f="v">
      <t c="2">
        <n x="900"/>
        <n x="659"/>
      </t>
    </mdx>
    <mdx n="0" f="v">
      <t c="2">
        <n x="900"/>
        <n x="138"/>
      </t>
    </mdx>
    <mdx n="0" f="v">
      <t c="2">
        <n x="900"/>
        <n x="159"/>
      </t>
    </mdx>
    <mdx n="0" f="v">
      <t c="2">
        <n x="900"/>
        <n x="201"/>
      </t>
    </mdx>
    <mdx n="0" f="v">
      <t c="2">
        <n x="900"/>
        <n x="359"/>
      </t>
    </mdx>
    <mdx n="0" f="v">
      <t c="2">
        <n x="900"/>
        <n x="476"/>
      </t>
    </mdx>
    <mdx n="0" f="v">
      <t c="2">
        <n x="900"/>
        <n x="589"/>
      </t>
    </mdx>
    <mdx n="0" f="v">
      <t c="2">
        <n x="900"/>
        <n x="843"/>
      </t>
    </mdx>
    <mdx n="0" f="v">
      <t c="2">
        <n x="900"/>
        <n x="135"/>
      </t>
    </mdx>
    <mdx n="0" f="v">
      <t c="2">
        <n x="900"/>
        <n x="196"/>
      </t>
    </mdx>
    <mdx n="0" f="v">
      <t c="2">
        <n x="900"/>
        <n x="341"/>
      </t>
    </mdx>
    <mdx n="0" f="v">
      <t c="2">
        <n x="900"/>
        <n x="471"/>
      </t>
    </mdx>
    <mdx n="0" f="v">
      <t c="2">
        <n x="900"/>
        <n x="584"/>
      </t>
    </mdx>
    <mdx n="0" f="v">
      <t c="2">
        <n x="900"/>
        <n x="879"/>
      </t>
    </mdx>
    <mdx n="0" f="v">
      <t c="2">
        <n x="900"/>
        <n x="173"/>
      </t>
    </mdx>
    <mdx n="0" f="v">
      <t c="2">
        <n x="900"/>
        <n x="251"/>
      </t>
    </mdx>
    <mdx n="0" f="v">
      <t c="2">
        <n x="900"/>
        <n x="551"/>
      </t>
    </mdx>
    <mdx n="0" f="v">
      <t c="2">
        <n x="900"/>
        <n x="747"/>
      </t>
    </mdx>
    <mdx n="0" f="v">
      <t c="2">
        <n x="900"/>
        <n x="189"/>
      </t>
    </mdx>
    <mdx n="0" f="v">
      <t c="2">
        <n x="900"/>
        <n x="465"/>
      </t>
    </mdx>
    <mdx n="0" f="v">
      <t c="2">
        <n x="900"/>
        <n x="874"/>
      </t>
    </mdx>
    <mdx n="0" f="v">
      <t c="2">
        <n x="900"/>
        <n x="187"/>
      </t>
    </mdx>
    <mdx n="0" f="v">
      <t c="2">
        <n x="900"/>
        <n x="463"/>
      </t>
    </mdx>
    <mdx n="0" f="v">
      <t c="2">
        <n x="900"/>
        <n x="841"/>
      </t>
    </mdx>
    <mdx n="0" f="v">
      <t c="2">
        <n x="900"/>
        <n x="185"/>
      </t>
    </mdx>
    <mdx n="0" f="v">
      <t c="2">
        <n x="900"/>
        <n x="461"/>
      </t>
    </mdx>
    <mdx n="0" f="v">
      <t c="2">
        <n x="900"/>
        <n x="746"/>
      </t>
    </mdx>
    <mdx n="0" f="v">
      <t c="2">
        <n x="900"/>
        <n x="183"/>
      </t>
    </mdx>
    <mdx n="0" f="v">
      <t c="2">
        <n x="900"/>
        <n x="459"/>
      </t>
    </mdx>
    <mdx n="0" f="v">
      <t c="2">
        <n x="900"/>
        <n x="856"/>
      </t>
    </mdx>
    <mdx n="0" f="v">
      <t c="2">
        <n x="900"/>
        <n x="181"/>
      </t>
    </mdx>
    <mdx n="0" f="v">
      <t c="2">
        <n x="900"/>
        <n x="457"/>
      </t>
    </mdx>
    <mdx n="0" f="v">
      <t c="2">
        <n x="900"/>
        <n x="635"/>
      </t>
    </mdx>
    <mdx n="0" f="v">
      <t c="2">
        <n x="900"/>
        <n x="245"/>
      </t>
    </mdx>
    <mdx n="0" f="v">
      <t c="2">
        <n x="900"/>
        <n x="336"/>
      </t>
    </mdx>
    <mdx n="0" f="v">
      <t c="2">
        <n x="900"/>
        <n x="335"/>
      </t>
    </mdx>
    <mdx n="0" f="v">
      <t c="2">
        <n x="900"/>
        <n x="334"/>
      </t>
    </mdx>
    <mdx n="0" f="v">
      <t c="2">
        <n x="900"/>
        <n x="333"/>
      </t>
    </mdx>
    <mdx n="0" f="v">
      <t c="2">
        <n x="900"/>
        <n x="332"/>
      </t>
    </mdx>
    <mdx n="0" f="v">
      <t c="2">
        <n x="900"/>
        <n x="331"/>
      </t>
    </mdx>
    <mdx n="0" f="v">
      <t c="2">
        <n x="900"/>
        <n x="330"/>
      </t>
    </mdx>
    <mdx n="0" f="v">
      <t c="2">
        <n x="900"/>
        <n x="329"/>
      </t>
    </mdx>
    <mdx n="0" f="v">
      <t c="2">
        <n x="900"/>
        <n x="328"/>
      </t>
    </mdx>
    <mdx n="0" f="v">
      <t c="2">
        <n x="900"/>
        <n x="327"/>
      </t>
    </mdx>
    <mdx n="0" f="v">
      <t c="2">
        <n x="900"/>
        <n x="326"/>
      </t>
    </mdx>
    <mdx n="0" f="v">
      <t c="2">
        <n x="900"/>
        <n x="325"/>
      </t>
    </mdx>
    <mdx n="0" f="v">
      <t c="2">
        <n x="900"/>
        <n x="324"/>
      </t>
    </mdx>
    <mdx n="0" f="v">
      <t c="2">
        <n x="900"/>
        <n x="323"/>
      </t>
    </mdx>
    <mdx n="0" f="v">
      <t c="2">
        <n x="900"/>
        <n x="322"/>
      </t>
    </mdx>
    <mdx n="0" f="v">
      <t c="2">
        <n x="900"/>
        <n x="321"/>
      </t>
    </mdx>
    <mdx n="0" f="v">
      <t c="2">
        <n x="900"/>
        <n x="320"/>
      </t>
    </mdx>
    <mdx n="0" f="v">
      <t c="2">
        <n x="900"/>
        <n x="319"/>
      </t>
    </mdx>
    <mdx n="0" f="v">
      <t c="2">
        <n x="900"/>
        <n x="318"/>
      </t>
    </mdx>
    <mdx n="0" f="v">
      <t c="2">
        <n x="900"/>
        <n x="317"/>
      </t>
    </mdx>
    <mdx n="0" f="v">
      <t c="2">
        <n x="900"/>
        <n x="316"/>
      </t>
    </mdx>
    <mdx n="0" f="v">
      <t c="2">
        <n x="900"/>
        <n x="315"/>
      </t>
    </mdx>
    <mdx n="0" f="v">
      <t c="2">
        <n x="900"/>
        <n x="314"/>
      </t>
    </mdx>
    <mdx n="0" f="v">
      <t c="2">
        <n x="900"/>
        <n x="365"/>
      </t>
    </mdx>
    <mdx n="0" f="v">
      <t c="2">
        <n x="900"/>
        <n x="414"/>
      </t>
    </mdx>
    <mdx n="0" f="v">
      <t c="2">
        <n x="900"/>
        <n x="495"/>
      </t>
    </mdx>
    <mdx n="0" f="v">
      <t c="2">
        <n x="900"/>
        <n x="447"/>
      </t>
    </mdx>
    <mdx n="0" f="v">
      <t c="2">
        <n x="900"/>
        <n x="607"/>
      </t>
    </mdx>
    <mdx n="0" f="v">
      <t c="2">
        <n x="900"/>
        <n x="752"/>
      </t>
    </mdx>
    <mdx n="0" f="v">
      <t c="2">
        <n x="900"/>
        <n x="897"/>
      </t>
    </mdx>
    <mdx n="0" f="v">
      <t c="2">
        <n x="900"/>
        <n x="669"/>
      </t>
    </mdx>
    <mdx n="0" f="v">
      <t c="2">
        <n x="900"/>
        <n x="143"/>
      </t>
    </mdx>
    <mdx n="0" f="v">
      <t c="2">
        <n x="900"/>
        <n x="804"/>
      </t>
    </mdx>
    <mdx n="0" f="v">
      <t c="2">
        <n x="900"/>
        <n x="211"/>
      </t>
    </mdx>
    <mdx n="0" f="v">
      <t c="2">
        <n x="900"/>
        <n x="303"/>
      </t>
    </mdx>
    <mdx n="0" f="v">
      <t c="2">
        <n x="900"/>
        <n x="258"/>
      </t>
    </mdx>
    <mdx n="0" f="v">
      <t c="2">
        <n x="900"/>
        <n x="403"/>
      </t>
    </mdx>
    <mdx n="0" f="v">
      <t c="2">
        <n x="900"/>
        <n x="484"/>
      </t>
    </mdx>
    <mdx n="0" f="v">
      <t c="2">
        <n x="900"/>
        <n x="527"/>
      </t>
    </mdx>
    <mdx n="0" f="v">
      <t c="2">
        <n x="900"/>
        <n x="596"/>
      </t>
    </mdx>
    <mdx n="0" f="v">
      <t c="2">
        <n x="900"/>
        <n x="864"/>
      </t>
    </mdx>
    <mdx n="0" f="v">
      <t c="2">
        <n x="900"/>
        <n x="844"/>
      </t>
    </mdx>
    <mdx n="0" f="v">
      <t c="2">
        <n x="900"/>
        <n x="658"/>
      </t>
    </mdx>
    <mdx n="0" f="v">
      <t c="2">
        <n x="900"/>
        <n x="704"/>
      </t>
    </mdx>
    <mdx n="0" f="v">
      <t c="2">
        <n x="900"/>
        <n x="178"/>
      </t>
    </mdx>
    <mdx n="0" f="v">
      <t c="2">
        <n x="900"/>
        <n x="293"/>
      </t>
    </mdx>
    <mdx n="0" f="v">
      <t c="2">
        <n x="900"/>
        <n x="394"/>
      </t>
    </mdx>
    <mdx n="0" f="v">
      <t c="2">
        <n x="900"/>
        <n x="441"/>
      </t>
    </mdx>
    <mdx n="0" f="v">
      <t c="2">
        <n x="900"/>
        <n x="823"/>
      </t>
    </mdx>
    <mdx n="0" f="v">
      <t c="2">
        <n x="900"/>
        <n x="652"/>
      </t>
    </mdx>
    <mdx n="0" f="v">
      <t c="2">
        <n x="900"/>
        <n x="175"/>
      </t>
    </mdx>
    <mdx n="0" f="v">
      <t c="2">
        <n x="900"/>
        <n x="288"/>
      </t>
    </mdx>
    <mdx n="0" f="v">
      <t c="2">
        <n x="900"/>
        <n x="389"/>
      </t>
    </mdx>
    <mdx n="0" f="v">
      <t c="2">
        <n x="900"/>
        <n x="440"/>
      </t>
    </mdx>
    <mdx n="0" f="v">
      <t c="2">
        <n x="900"/>
        <n x="862"/>
      </t>
    </mdx>
    <mdx n="0" f="v">
      <t c="2">
        <n x="900"/>
        <n x="131"/>
      </t>
    </mdx>
    <mdx n="0" f="v">
      <t c="2">
        <n x="900"/>
        <n x="284"/>
      </t>
    </mdx>
    <mdx n="0" f="v">
      <t c="2">
        <n x="900"/>
        <n x="467"/>
      </t>
    </mdx>
    <mdx n="0" f="v">
      <t c="2">
        <n x="900"/>
        <n x="733"/>
      </t>
    </mdx>
    <mdx n="0" f="v">
      <t c="2">
        <n x="900"/>
        <n x="170"/>
      </t>
    </mdx>
    <mdx n="0" f="v">
      <t c="2">
        <n x="900"/>
        <n x="383"/>
      </t>
    </mdx>
    <mdx n="0" f="v">
      <t c="2">
        <n x="900"/>
        <n x="813"/>
      </t>
    </mdx>
    <mdx n="0" f="v">
      <t c="2">
        <n x="900"/>
        <n x="168"/>
      </t>
    </mdx>
    <mdx n="0" f="v">
      <t c="2">
        <n x="900"/>
        <n x="381"/>
      </t>
    </mdx>
    <mdx n="0" f="v">
      <t c="2">
        <n x="900"/>
        <n x="821"/>
      </t>
    </mdx>
    <mdx n="0" f="v">
      <t c="2">
        <n x="900"/>
        <n x="166"/>
      </t>
    </mdx>
    <mdx n="0" f="v">
      <t c="2">
        <n x="900"/>
        <n x="379"/>
      </t>
    </mdx>
    <mdx n="0" f="v">
      <t c="2">
        <n x="900"/>
        <n x="732"/>
      </t>
    </mdx>
    <mdx n="0" f="v">
      <t c="2">
        <n x="900"/>
        <n x="164"/>
      </t>
    </mdx>
    <mdx n="0" f="v">
      <t c="2">
        <n x="900"/>
        <n x="377"/>
      </t>
    </mdx>
    <mdx n="0" f="v">
      <t c="2">
        <n x="900"/>
        <n x="795"/>
      </t>
    </mdx>
    <mdx n="0" f="v">
      <t c="2">
        <n x="900"/>
        <n x="162"/>
      </t>
    </mdx>
    <mdx n="0" f="v">
      <t c="2">
        <n x="900"/>
        <n x="375"/>
      </t>
    </mdx>
    <mdx n="0" f="v">
      <t c="2">
        <n x="900"/>
        <n x="840"/>
      </t>
    </mdx>
    <mdx n="0" f="v">
      <t c="2">
        <n x="900"/>
        <n x="100"/>
      </t>
    </mdx>
    <mdx n="0" f="v">
      <t c="2">
        <n x="900"/>
        <n x="99"/>
      </t>
    </mdx>
    <mdx n="0" f="v">
      <t c="2">
        <n x="900"/>
        <n x="98"/>
      </t>
    </mdx>
    <mdx n="0" f="v">
      <t c="2">
        <n x="900"/>
        <n x="97"/>
      </t>
    </mdx>
    <mdx n="0" f="v">
      <t c="2">
        <n x="900"/>
        <n x="96"/>
      </t>
    </mdx>
    <mdx n="0" f="v">
      <t c="2">
        <n x="900"/>
        <n x="95"/>
      </t>
    </mdx>
    <mdx n="0" f="v">
      <t c="2">
        <n x="900"/>
        <n x="94"/>
      </t>
    </mdx>
    <mdx n="0" f="v">
      <t c="2">
        <n x="900"/>
        <n x="93"/>
      </t>
    </mdx>
    <mdx n="0" f="v">
      <t c="2">
        <n x="900"/>
        <n x="92"/>
      </t>
    </mdx>
    <mdx n="0" f="v">
      <t c="2">
        <n x="900"/>
        <n x="91"/>
      </t>
    </mdx>
    <mdx n="0" f="v">
      <t c="2">
        <n x="900"/>
        <n x="90"/>
      </t>
    </mdx>
    <mdx n="0" f="v">
      <t c="2">
        <n x="900"/>
        <n x="89"/>
      </t>
    </mdx>
    <mdx n="0" f="v">
      <t c="2">
        <n x="900"/>
        <n x="812"/>
      </t>
    </mdx>
    <mdx n="0" f="v">
      <t c="2">
        <n x="900"/>
        <n x="745"/>
      </t>
    </mdx>
    <mdx n="0" f="v">
      <t c="2">
        <n x="900"/>
        <n x="765"/>
      </t>
    </mdx>
    <mdx n="0" f="v">
      <t c="2">
        <n x="900"/>
        <n x="873"/>
      </t>
    </mdx>
    <mdx n="0" f="v">
      <t c="2">
        <n x="900"/>
        <n x="811"/>
      </t>
    </mdx>
    <mdx n="0" f="v">
      <t c="2">
        <n x="900"/>
        <n x="744"/>
      </t>
    </mdx>
    <mdx n="0" f="v">
      <t c="2">
        <n x="900"/>
        <n x="775"/>
      </t>
    </mdx>
    <mdx n="0" f="v">
      <t c="2">
        <n x="900"/>
        <n x="872"/>
      </t>
    </mdx>
    <mdx n="0" f="v">
      <t c="2">
        <n x="900"/>
        <n x="810"/>
      </t>
    </mdx>
    <mdx n="0" f="v">
      <t c="2">
        <n x="900"/>
        <n x="743"/>
      </t>
    </mdx>
    <mdx n="0" f="v">
      <t c="2">
        <n x="900"/>
        <n x="875"/>
      </t>
    </mdx>
    <mdx n="0" f="v">
      <t c="2">
        <n x="900"/>
        <n x="871"/>
      </t>
    </mdx>
    <mdx n="0" f="v">
      <t c="2">
        <n x="900"/>
        <n x="809"/>
      </t>
    </mdx>
    <mdx n="0" f="v">
      <t c="2">
        <n x="900"/>
        <n x="742"/>
      </t>
    </mdx>
    <mdx n="0" f="v">
      <t c="2">
        <n x="900"/>
        <n x="816"/>
      </t>
    </mdx>
    <mdx n="0" f="v">
      <t c="2">
        <n x="900"/>
        <n x="870"/>
      </t>
    </mdx>
    <mdx n="0" f="v">
      <t c="2">
        <n x="900"/>
        <n x="808"/>
      </t>
    </mdx>
    <mdx n="0" f="v">
      <t c="2">
        <n x="900"/>
        <n x="741"/>
      </t>
    </mdx>
    <mdx n="0" f="v">
      <t c="2">
        <n x="900"/>
        <n x="835"/>
      </t>
    </mdx>
    <mdx n="0" f="v">
      <t c="2">
        <n x="900"/>
        <n x="869"/>
      </t>
    </mdx>
    <mdx n="0" f="v">
      <t c="2">
        <n x="900"/>
        <n x="807"/>
      </t>
    </mdx>
    <mdx n="0" f="v">
      <t c="2">
        <n x="900"/>
        <n x="740"/>
      </t>
    </mdx>
    <mdx n="0" f="v">
      <t c="2">
        <n x="900"/>
        <n x="857"/>
      </t>
    </mdx>
    <mdx n="0" f="v">
      <t c="2">
        <n x="900"/>
        <n x="868"/>
      </t>
    </mdx>
    <mdx n="0" f="v">
      <t c="2">
        <n x="900"/>
        <n x="220"/>
      </t>
    </mdx>
    <mdx n="0" f="v">
      <t c="2">
        <n x="900"/>
        <n x="312"/>
      </t>
    </mdx>
    <mdx n="0" f="v">
      <t c="2">
        <n x="900"/>
        <n x="261"/>
      </t>
    </mdx>
    <mdx n="0" f="v">
      <t c="2">
        <n x="900"/>
        <n x="412"/>
      </t>
    </mdx>
    <mdx n="0" f="v">
      <t c="2">
        <n x="900"/>
        <n x="493"/>
      </t>
    </mdx>
    <mdx n="0" f="v">
      <t c="2">
        <n x="900"/>
        <n x="530"/>
      </t>
    </mdx>
    <mdx n="0" f="v">
      <t c="2">
        <n x="900"/>
        <n x="605"/>
      </t>
    </mdx>
    <mdx n="0" f="v">
      <t c="2">
        <n x="900"/>
        <n x="883"/>
      </t>
    </mdx>
    <mdx n="0" f="v">
      <t c="2">
        <n x="900"/>
        <n x="846"/>
      </t>
    </mdx>
    <mdx n="0" f="v">
      <t c="2">
        <n x="900"/>
        <n x="667"/>
      </t>
    </mdx>
    <mdx n="0" f="v">
      <t c="2">
        <n x="900"/>
        <n x="142"/>
      </t>
    </mdx>
    <mdx n="0" f="v">
      <t c="2">
        <n x="900"/>
        <n x="796"/>
      </t>
    </mdx>
    <mdx n="0" f="v">
      <t c="2">
        <n x="900"/>
        <n x="209"/>
      </t>
    </mdx>
    <mdx n="0" f="v">
      <t c="2">
        <n x="900"/>
        <n x="301"/>
      </t>
    </mdx>
    <mdx n="0" f="v">
      <t c="2">
        <n x="900"/>
        <n x="361"/>
      </t>
    </mdx>
    <mdx n="0" f="v">
      <t c="2">
        <n x="900"/>
        <n x="401"/>
      </t>
    </mdx>
    <mdx n="0" f="v">
      <t c="2">
        <n x="900"/>
        <n x="482"/>
      </t>
    </mdx>
    <mdx n="0" f="v">
      <t c="2">
        <n x="900"/>
        <n x="526"/>
      </t>
    </mdx>
    <mdx n="0" f="v">
      <t c="2">
        <n x="900"/>
        <n x="594"/>
      </t>
    </mdx>
    <mdx n="0" f="v">
      <t c="2">
        <n x="900"/>
        <n x="784"/>
      </t>
    </mdx>
    <mdx n="0" f="v">
      <t c="2">
        <n x="900"/>
        <n x="749"/>
      </t>
    </mdx>
    <mdx n="0" f="v">
      <t c="2">
        <n x="900"/>
        <n x="703"/>
      </t>
    </mdx>
    <mdx n="0" f="v">
      <t c="2">
        <n x="900"/>
        <n x="200"/>
      </t>
    </mdx>
    <mdx n="0" f="v">
      <t c="2">
        <n x="900"/>
        <n x="254"/>
      </t>
    </mdx>
    <mdx n="0" f="v">
      <t c="2">
        <n x="900"/>
        <n x="475"/>
      </t>
    </mdx>
    <mdx n="0" f="v">
      <t c="2">
        <n x="900"/>
        <n x="588"/>
      </t>
    </mdx>
    <mdx n="0" f="v">
      <t c="2">
        <n x="900"/>
        <n x="801"/>
      </t>
    </mdx>
    <mdx n="0" f="v">
      <t c="2">
        <n x="900"/>
        <n x="701"/>
      </t>
    </mdx>
    <mdx n="0" f="v">
      <t c="2">
        <n x="900"/>
        <n x="195"/>
      </t>
    </mdx>
    <mdx n="0" f="v">
      <t c="2">
        <n x="900"/>
        <n x="252"/>
      </t>
    </mdx>
    <mdx n="0" f="v">
      <t c="2">
        <n x="900"/>
        <n x="470"/>
      </t>
    </mdx>
    <mdx n="0" f="v">
      <t c="2">
        <n x="900"/>
        <n x="88"/>
      </t>
    </mdx>
    <mdx n="0" f="v">
      <t c="2">
        <n x="900"/>
        <n x="87"/>
      </t>
    </mdx>
    <mdx n="0" f="v">
      <t c="2">
        <n x="900"/>
        <n x="86"/>
      </t>
    </mdx>
    <mdx n="0" f="v">
      <t c="2">
        <n x="900"/>
        <n x="85"/>
      </t>
    </mdx>
    <mdx n="0" f="v">
      <t c="2">
        <n x="900"/>
        <n x="84"/>
      </t>
    </mdx>
    <mdx n="0" f="v">
      <t c="2">
        <n x="900"/>
        <n x="83"/>
      </t>
    </mdx>
    <mdx n="0" f="v">
      <t c="2">
        <n x="900"/>
        <n x="82"/>
      </t>
    </mdx>
    <mdx n="0" f="v">
      <t c="2">
        <n x="900"/>
        <n x="81"/>
      </t>
    </mdx>
    <mdx n="0" f="v">
      <t c="2">
        <n x="900"/>
        <n x="80"/>
      </t>
    </mdx>
    <mdx n="0" f="v">
      <t c="2">
        <n x="900"/>
        <n x="79"/>
      </t>
    </mdx>
    <mdx n="0" f="v">
      <t c="2">
        <n x="900"/>
        <n x="78"/>
      </t>
    </mdx>
    <mdx n="0" f="v">
      <t c="2">
        <n x="900"/>
        <n x="77"/>
      </t>
    </mdx>
    <mdx n="0" f="v">
      <t c="2">
        <n x="900"/>
        <n x="76"/>
      </t>
    </mdx>
    <mdx n="0" f="v">
      <t c="2">
        <n x="900"/>
        <n x="75"/>
      </t>
    </mdx>
    <mdx n="0" f="v">
      <t c="2">
        <n x="900"/>
        <n x="74"/>
      </t>
    </mdx>
    <mdx n="0" f="v">
      <t c="2">
        <n x="900"/>
        <n x="73"/>
      </t>
    </mdx>
    <mdx n="0" f="v">
      <t c="2">
        <n x="900"/>
        <n x="72"/>
      </t>
    </mdx>
    <mdx n="0" f="v">
      <t c="2">
        <n x="900"/>
        <n x="71"/>
      </t>
    </mdx>
    <mdx n="0" f="v">
      <t c="2">
        <n x="900"/>
        <n x="70"/>
      </t>
    </mdx>
    <mdx n="0" f="v">
      <t c="2">
        <n x="900"/>
        <n x="69"/>
      </t>
    </mdx>
    <mdx n="0" f="v">
      <t c="2">
        <n x="900"/>
        <n x="62"/>
      </t>
    </mdx>
    <mdx n="0" f="v">
      <t c="2">
        <n x="900"/>
        <n x="61"/>
      </t>
    </mdx>
    <mdx n="0" f="v">
      <t c="2">
        <n x="900"/>
        <n x="60"/>
      </t>
    </mdx>
    <mdx n="0" f="v">
      <t c="2">
        <n x="900"/>
        <n x="59"/>
      </t>
    </mdx>
    <mdx n="0" f="v">
      <t c="2">
        <n x="900"/>
        <n x="58"/>
      </t>
    </mdx>
    <mdx n="0" f="v">
      <t c="2">
        <n x="900"/>
        <n x="57"/>
      </t>
    </mdx>
    <mdx n="0" f="v">
      <t c="2">
        <n x="900"/>
        <n x="56"/>
      </t>
    </mdx>
    <mdx n="0" f="v">
      <t c="2">
        <n x="900"/>
        <n x="55"/>
      </t>
    </mdx>
    <mdx n="0" f="v">
      <t c="2">
        <n x="900"/>
        <n x="54"/>
      </t>
    </mdx>
    <mdx n="0" f="v">
      <t c="2">
        <n x="900"/>
        <n x="53"/>
      </t>
    </mdx>
    <mdx n="0" f="v">
      <t c="2">
        <n x="900"/>
        <n x="10"/>
      </t>
    </mdx>
    <mdx n="0" f="v">
      <t c="2">
        <n x="900"/>
        <n x="9"/>
      </t>
    </mdx>
    <mdx n="0" f="v">
      <t c="2">
        <n x="900"/>
        <n x="8"/>
      </t>
    </mdx>
    <mdx n="0" f="v">
      <t c="2">
        <n x="900"/>
        <n x="7"/>
      </t>
    </mdx>
    <mdx n="0" f="v">
      <t c="2">
        <n x="900"/>
        <n x="6"/>
      </t>
    </mdx>
    <mdx n="0" f="v">
      <t c="2">
        <n x="900"/>
        <n x="5"/>
      </t>
    </mdx>
    <mdx n="0" f="v">
      <t c="2">
        <n x="900"/>
        <n x="4"/>
      </t>
    </mdx>
    <mdx n="0" f="v">
      <t c="2">
        <n x="900"/>
        <n x="3"/>
      </t>
    </mdx>
    <mdx n="0" f="v">
      <t c="2">
        <n x="900"/>
        <n x="2"/>
      </t>
    </mdx>
    <mdx n="0" f="v">
      <t c="2">
        <n x="900"/>
        <n x="1"/>
      </t>
    </mdx>
    <mdx n="0" f="v">
      <t c="2">
        <n x="900"/>
        <n x="248"/>
      </t>
    </mdx>
    <mdx n="0" f="v">
      <t c="2">
        <n x="900"/>
        <n x="574"/>
      </t>
    </mdx>
    <mdx n="0" f="v">
      <t c="2">
        <n x="900"/>
        <n x="123"/>
      </t>
    </mdx>
    <mdx n="0" f="v">
      <t c="2">
        <n x="900"/>
        <n x="337"/>
      </t>
    </mdx>
    <mdx n="0" f="v">
      <t c="2">
        <n x="900"/>
        <n x="572"/>
      </t>
    </mdx>
    <mdx n="0" f="v">
      <t c="2">
        <n x="900"/>
        <n x="121"/>
      </t>
    </mdx>
    <mdx n="0" f="v">
      <t c="2">
        <n x="900"/>
        <n x="246"/>
      </t>
    </mdx>
    <mdx n="0" f="v">
      <t c="2">
        <n x="900"/>
        <n x="820"/>
      </t>
    </mdx>
    <mdx n="0" f="v">
      <t c="2">
        <n x="900"/>
        <n x="758"/>
      </t>
    </mdx>
    <mdx n="0" f="v">
      <t c="2">
        <n x="900"/>
        <n x="768"/>
      </t>
    </mdx>
    <mdx n="0" f="v">
      <t c="2">
        <n x="900"/>
        <n x="890"/>
      </t>
    </mdx>
    <mdx n="0" f="v">
      <t c="2">
        <n x="900"/>
        <n x="833"/>
      </t>
    </mdx>
    <mdx n="0" f="v">
      <t c="2">
        <n x="900"/>
        <n x="757"/>
      </t>
    </mdx>
    <mdx n="0" f="v">
      <t c="2">
        <n x="900"/>
        <n x="777"/>
      </t>
    </mdx>
    <mdx n="0" f="v">
      <t c="2">
        <n x="900"/>
        <n x="889"/>
      </t>
    </mdx>
    <mdx n="0" f="v">
      <t c="2">
        <n x="900"/>
        <n x="832"/>
      </t>
    </mdx>
    <mdx n="0" f="v">
      <t c="2">
        <n x="900"/>
        <n x="756"/>
      </t>
    </mdx>
    <mdx n="0" f="v">
      <t c="2">
        <n x="900"/>
        <n x="876"/>
      </t>
    </mdx>
    <mdx n="0" f="v">
      <t c="2">
        <n x="900"/>
        <n x="888"/>
      </t>
    </mdx>
    <mdx n="0" f="v">
      <t c="2">
        <n x="900"/>
        <n x="831"/>
      </t>
    </mdx>
    <mdx n="0" f="v">
      <t c="2">
        <n x="900"/>
        <n x="773"/>
      </t>
    </mdx>
    <mdx n="0" f="v">
      <t c="2">
        <n x="900"/>
        <n x="818"/>
      </t>
    </mdx>
    <mdx n="0" f="v">
      <t c="2">
        <n x="900"/>
        <n x="887"/>
      </t>
    </mdx>
    <mdx n="0" f="v">
      <t c="2">
        <n x="900"/>
        <n x="830"/>
      </t>
    </mdx>
    <mdx n="0" f="v">
      <t c="2">
        <n x="900"/>
        <n x="755"/>
      </t>
    </mdx>
    <mdx n="0" f="v">
      <t c="2">
        <n x="900"/>
        <n x="837"/>
      </t>
    </mdx>
    <mdx n="0" f="v">
      <t c="2">
        <n x="900"/>
        <n x="886"/>
      </t>
    </mdx>
    <mdx n="0" f="v">
      <t c="2">
        <n x="900"/>
        <n x="829"/>
      </t>
    </mdx>
    <mdx n="0" f="v">
      <t c="2">
        <n x="900"/>
        <n x="754"/>
      </t>
    </mdx>
    <mdx n="0" f="v">
      <t c="2">
        <n x="900"/>
        <n x="896"/>
      </t>
    </mdx>
    <mdx n="0" f="v">
      <t c="2">
        <n x="900"/>
        <n x="885"/>
      </t>
    </mdx>
    <mdx n="0" f="v">
      <t c="2">
        <n x="900"/>
        <n x="848"/>
      </t>
    </mdx>
    <mdx n="0" f="v">
      <t c="2">
        <n x="900"/>
        <n x="675"/>
      </t>
    </mdx>
    <mdx n="0" f="v">
      <t c="2">
        <n x="900"/>
        <n x="146"/>
      </t>
    </mdx>
    <mdx n="0" f="v">
      <t c="2">
        <n x="900"/>
        <n x="895"/>
      </t>
    </mdx>
    <mdx n="0" f="v">
      <t c="2">
        <n x="900"/>
        <n x="217"/>
      </t>
    </mdx>
    <mdx n="0" f="v">
      <t c="2">
        <n x="900"/>
        <n x="309"/>
      </t>
    </mdx>
    <mdx n="0" f="v">
      <t c="2">
        <n x="900"/>
        <n x="260"/>
      </t>
    </mdx>
    <mdx n="0" f="v">
      <t c="2">
        <n x="900"/>
        <n x="409"/>
      </t>
    </mdx>
    <mdx n="0" f="v">
      <t c="2">
        <n x="900"/>
        <n x="490"/>
      </t>
    </mdx>
    <mdx n="0" f="v">
      <t c="2">
        <n x="900"/>
        <n x="529"/>
      </t>
    </mdx>
    <mdx n="0" f="v">
      <t c="2">
        <n x="900"/>
        <n x="602"/>
      </t>
    </mdx>
    <mdx n="0" f="v">
      <t c="2">
        <n x="900"/>
        <n x="797"/>
      </t>
    </mdx>
    <mdx n="0" f="v">
      <t c="2">
        <n x="900"/>
        <n x="760"/>
      </t>
    </mdx>
    <mdx n="0" f="v">
      <t c="2">
        <n x="900"/>
        <n x="664"/>
      </t>
    </mdx>
    <mdx n="0" f="v">
      <t c="2">
        <n x="900"/>
        <n x="707"/>
      </t>
    </mdx>
    <mdx n="0" f="v">
      <t c="2">
        <n x="900"/>
        <n x="736"/>
      </t>
    </mdx>
    <mdx n="0" f="v">
      <t c="2">
        <n x="900"/>
        <n x="206"/>
      </t>
    </mdx>
    <mdx n="0" f="v">
      <t c="2">
        <n x="900"/>
        <n x="298"/>
      </t>
    </mdx>
    <mdx n="0" f="v">
      <t c="2">
        <n x="900"/>
        <n x="256"/>
      </t>
    </mdx>
    <mdx n="0" f="v">
      <t c="2">
        <n x="900"/>
        <n x="398"/>
      </t>
    </mdx>
    <mdx n="0" f="v">
      <t c="2">
        <n x="900"/>
        <n x="479"/>
      </t>
    </mdx>
    <mdx n="0" f="v">
      <t c="2">
        <n x="900"/>
        <n x="525"/>
      </t>
    </mdx>
    <mdx n="0" f="v">
      <t c="2">
        <n x="900"/>
        <n x="836"/>
      </t>
    </mdx>
    <mdx n="0" f="v">
      <t c="2">
        <n x="900"/>
        <n x="655"/>
      </t>
    </mdx>
    <mdx n="0" f="v">
      <t c="2">
        <n x="900"/>
        <n x="177"/>
      </t>
    </mdx>
    <mdx n="0" f="v">
      <t c="2">
        <n x="900"/>
        <n x="291"/>
      </t>
    </mdx>
    <mdx n="0" f="v">
      <t c="2">
        <n x="900"/>
        <n x="392"/>
      </t>
    </mdx>
    <mdx n="0" f="v">
      <t c="2">
        <n x="900"/>
        <n x="523"/>
      </t>
    </mdx>
    <mdx n="0" f="v">
      <t c="2">
        <n x="900"/>
        <n x="734"/>
      </t>
    </mdx>
    <mdx n="0" f="v">
      <t c="2">
        <n x="900"/>
        <n x="650"/>
      </t>
    </mdx>
    <mdx n="0" f="v">
      <t c="2">
        <n x="900"/>
        <n x="174"/>
      </t>
    </mdx>
    <mdx n="0" f="v">
      <t c="2">
        <n x="900"/>
        <n x="286"/>
      </t>
    </mdx>
    <mdx n="0" f="v">
      <t c="2">
        <n x="900"/>
        <n x="469"/>
      </t>
    </mdx>
    <mdx n="0" f="v">
      <t c="2">
        <n x="900"/>
        <n x="822"/>
      </t>
    </mdx>
    <mdx n="0" f="v">
      <t c="2">
        <n x="900"/>
        <n x="700"/>
      </t>
    </mdx>
    <mdx n="0" f="v">
      <t c="2">
        <n x="900"/>
        <n x="283"/>
      </t>
    </mdx>
    <mdx n="0" f="v">
      <t c="2">
        <n x="900"/>
        <n x="550"/>
      </t>
    </mdx>
    <mdx n="0" f="v">
      <t c="2">
        <n x="900"/>
        <n x="644"/>
      </t>
    </mdx>
    <mdx n="0" f="v">
      <t c="2">
        <n x="900"/>
        <n x="281"/>
      </t>
    </mdx>
    <mdx n="0" f="v">
      <t c="2">
        <n x="900"/>
        <n x="548"/>
      </t>
    </mdx>
    <mdx n="0" f="v">
      <t c="2">
        <n x="900"/>
        <n x="642"/>
      </t>
    </mdx>
    <mdx n="0" f="v">
      <t c="2">
        <n x="900"/>
        <n x="279"/>
      </t>
    </mdx>
    <mdx n="0" f="v">
      <t c="2">
        <n x="900"/>
        <n x="546"/>
      </t>
    </mdx>
    <mdx n="0" f="v">
      <t c="2">
        <n x="900"/>
        <n x="640"/>
      </t>
    </mdx>
    <mdx n="0" f="v">
      <t c="2">
        <n x="900"/>
        <n x="277"/>
      </t>
    </mdx>
    <mdx n="0" f="v">
      <t c="2">
        <n x="900"/>
        <n x="544"/>
      </t>
    </mdx>
    <mdx n="0" f="v">
      <t c="2">
        <n x="900"/>
        <n x="638"/>
      </t>
    </mdx>
    <mdx n="0" f="v">
      <t c="2">
        <n x="900"/>
        <n x="275"/>
      </t>
    </mdx>
    <mdx n="0" f="v">
      <t c="2">
        <n x="900"/>
        <n x="542"/>
      </t>
    </mdx>
    <mdx n="0" f="v">
      <t c="2">
        <n x="900"/>
        <n x="636"/>
      </t>
    </mdx>
    <mdx n="0" f="v">
      <t c="2">
        <n x="900"/>
        <n x="273"/>
      </t>
    </mdx>
  </mdxMetadata>
  <valueMetadata count="269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</valueMetadata>
</metadata>
</file>

<file path=xl/sharedStrings.xml><?xml version="1.0" encoding="utf-8"?>
<sst xmlns="http://schemas.openxmlformats.org/spreadsheetml/2006/main" count="14" uniqueCount="9">
  <si>
    <t>yyyy</t>
  </si>
  <si>
    <t>mm</t>
  </si>
  <si>
    <t>tmax</t>
  </si>
  <si>
    <t>tmin</t>
  </si>
  <si>
    <t>Date</t>
  </si>
  <si>
    <t>Column Labels</t>
  </si>
  <si>
    <t>Sum of tmax</t>
  </si>
  <si>
    <t>Sum of tmin</t>
  </si>
  <si>
    <t>Table I want to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</si>
</sst>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HG3" s="5"/>
        <tr r="AJ3" s="5"/>
        <tr r="ACO3" s="5"/>
        <tr r="DP3" s="5"/>
        <tr r="LY3" s="5"/>
        <tr r="CQ3" s="5"/>
        <tr r="EM3" s="5"/>
        <tr r="IE3" s="5"/>
        <tr r="QC3" s="5"/>
        <tr r="ABE3" s="5"/>
        <tr r="GJ3" s="5"/>
        <tr r="ADY3" s="5"/>
        <tr r="BG3" s="5"/>
        <tr r="KO3" s="5"/>
        <tr r="DO3" s="5"/>
        <tr r="AFI3" s="5"/>
        <tr r="AFJ3" s="5"/>
        <tr r="CE3" s="5"/>
        <tr r="OQ3" s="5"/>
        <tr r="WY3" s="5"/>
        <tr r="RM3" s="5"/>
        <tr r="KM3" s="5"/>
        <tr r="LN3" s="5"/>
        <tr r="RB3" s="5"/>
        <tr r="VF3" s="5"/>
        <tr r="XZ3" s="5"/>
        <tr r="ZU3" s="5"/>
        <tr r="BI3" s="5"/>
        <tr r="DQ3" s="5"/>
        <tr r="EO3" s="5"/>
        <tr r="FM3" s="5"/>
        <tr r="GK3" s="5"/>
        <tr r="HI3" s="5"/>
        <tr r="IG3" s="5"/>
        <tr r="JE3" s="5"/>
        <tr r="UG3" s="5"/>
        <tr r="XA3" s="5"/>
        <tr r="AHD7" s="5"/>
        <tr r="AGR7" s="5"/>
        <tr r="AGF7" s="5"/>
        <tr r="AFT7" s="5"/>
        <tr r="AFH7" s="5"/>
        <tr r="AEV7" s="5"/>
        <tr r="AEJ7" s="5"/>
        <tr r="ADX7" s="5"/>
        <tr r="ADL7" s="5"/>
        <tr r="ACZ7" s="5"/>
        <tr r="ACN7" s="5"/>
        <tr r="ACB7" s="5"/>
        <tr r="ABP7" s="5"/>
        <tr r="ABD7" s="5"/>
        <tr r="AAR7" s="5"/>
        <tr r="AAF7" s="5"/>
        <tr r="ZT7" s="5"/>
        <tr r="ZH7" s="5"/>
        <tr r="YV7" s="5"/>
        <tr r="YJ7" s="5"/>
        <tr r="XX7" s="5"/>
        <tr r="XL7" s="5"/>
        <tr r="WZ7" s="5"/>
        <tr r="WN7" s="5"/>
        <tr r="WB7" s="5"/>
        <tr r="VP7" s="5"/>
        <tr r="VD7" s="5"/>
        <tr r="UR7" s="5"/>
        <tr r="UF7" s="5"/>
        <tr r="TT7" s="5"/>
        <tr r="TH7" s="5"/>
        <tr r="SV7" s="5"/>
        <tr r="SJ7" s="5"/>
        <tr r="RX7" s="5"/>
        <tr r="RL7" s="5"/>
        <tr r="QZ7" s="5"/>
        <tr r="QN7" s="5"/>
        <tr r="QB7" s="5"/>
        <tr r="PP7" s="5"/>
        <tr r="PD7" s="5"/>
        <tr r="OR7" s="5"/>
        <tr r="OF7" s="5"/>
        <tr r="NT7" s="5"/>
        <tr r="NH7" s="5"/>
        <tr r="MV7" s="5"/>
        <tr r="MJ7" s="5"/>
        <tr r="LX7" s="5"/>
        <tr r="LL7" s="5"/>
        <tr r="KZ7" s="5"/>
        <tr r="KN7" s="5"/>
        <tr r="KB7" s="5"/>
        <tr r="JP7" s="5"/>
        <tr r="JD7" s="5"/>
        <tr r="IR7" s="5"/>
        <tr r="IF7" s="5"/>
        <tr r="HT7" s="5"/>
        <tr r="HH7" s="5"/>
        <tr r="GV7" s="5"/>
        <tr r="GJ7" s="5"/>
        <tr r="FX7" s="5"/>
        <tr r="FL7" s="5"/>
        <tr r="EZ7" s="5"/>
        <tr r="EN7" s="5"/>
        <tr r="EB7" s="5"/>
        <tr r="DP7" s="5"/>
        <tr r="DD7" s="5"/>
        <tr r="CR7" s="5"/>
        <tr r="CF7" s="5"/>
        <tr r="BT7" s="5"/>
        <tr r="BH7" s="5"/>
        <tr r="AV7" s="5"/>
        <tr r="AJ7" s="5"/>
        <tr r="X7" s="5"/>
        <tr r="L7" s="5"/>
        <tr r="AHO7" s="5"/>
        <tr r="AHC7" s="5"/>
        <tr r="AGQ7" s="5"/>
        <tr r="AGE7" s="5"/>
        <tr r="AFS7" s="5"/>
        <tr r="AFG7" s="5"/>
        <tr r="AEU7" s="5"/>
        <tr r="AEI7" s="5"/>
        <tr r="AHN7" s="5"/>
        <tr r="AHB7" s="5"/>
        <tr r="AGP7" s="5"/>
        <tr r="AGD7" s="5"/>
        <tr r="AFR7" s="5"/>
        <tr r="AFF7" s="5"/>
        <tr r="AET7" s="5"/>
        <tr r="AEH7" s="5"/>
        <tr r="ADV7" s="5"/>
        <tr r="ADJ7" s="5"/>
        <tr r="AHM7" s="5"/>
        <tr r="AHA7" s="5"/>
        <tr r="AGO7" s="5"/>
        <tr r="AGC7" s="5"/>
        <tr r="AFQ7" s="5"/>
        <tr r="AFE7" s="5"/>
        <tr r="AES7" s="5"/>
        <tr r="AEG7" s="5"/>
        <tr r="ADU7" s="5"/>
        <tr r="ADI7" s="5"/>
        <tr r="AHL7" s="5"/>
        <tr r="AGZ7" s="5"/>
        <tr r="AGN7" s="5"/>
        <tr r="AGB7" s="5"/>
        <tr r="AFP7" s="5"/>
        <tr r="AFD7" s="5"/>
        <tr r="AER7" s="5"/>
        <tr r="AEF7" s="5"/>
        <tr r="ADT7" s="5"/>
        <tr r="ADH7" s="5"/>
        <tr r="ACV7" s="5"/>
        <tr r="ACJ7" s="5"/>
        <tr r="ABX7" s="5"/>
        <tr r="ABL7" s="5"/>
        <tr r="AAZ7" s="5"/>
        <tr r="AAN7" s="5"/>
        <tr r="AAB7" s="5"/>
        <tr r="ZP7" s="5"/>
        <tr r="ZD7" s="5"/>
        <tr r="YR7" s="5"/>
        <tr r="YF7" s="5"/>
        <tr r="XT7" s="5"/>
        <tr r="XH7" s="5"/>
        <tr r="WV7" s="5"/>
        <tr r="WJ7" s="5"/>
        <tr r="VX7" s="5"/>
        <tr r="VL7" s="5"/>
        <tr r="UZ7" s="5"/>
        <tr r="UN7" s="5"/>
        <tr r="UB7" s="5"/>
        <tr r="TP7" s="5"/>
        <tr r="TD7" s="5"/>
        <tr r="SR7" s="5"/>
        <tr r="SF7" s="5"/>
        <tr r="RT7" s="5"/>
        <tr r="RH7" s="5"/>
        <tr r="QV7" s="5"/>
        <tr r="QJ7" s="5"/>
        <tr r="PX7" s="5"/>
        <tr r="PL7" s="5"/>
        <tr r="OZ7" s="5"/>
        <tr r="ON7" s="5"/>
        <tr r="OB7" s="5"/>
        <tr r="NP7" s="5"/>
        <tr r="ND7" s="5"/>
        <tr r="MR7" s="5"/>
        <tr r="MF7" s="5"/>
        <tr r="LT7" s="5"/>
        <tr r="LH7" s="5"/>
        <tr r="KV7" s="5"/>
        <tr r="KJ7" s="5"/>
        <tr r="JX7" s="5"/>
        <tr r="JL7" s="5"/>
        <tr r="IZ7" s="5"/>
        <tr r="IN7" s="5"/>
        <tr r="IB7" s="5"/>
        <tr r="HP7" s="5"/>
        <tr r="HD7" s="5"/>
        <tr r="GR7" s="5"/>
        <tr r="GF7" s="5"/>
        <tr r="FT7" s="5"/>
        <tr r="FH7" s="5"/>
        <tr r="EV7" s="5"/>
        <tr r="EJ7" s="5"/>
        <tr r="DX7" s="5"/>
        <tr r="DL7" s="5"/>
        <tr r="CZ7" s="5"/>
        <tr r="CN7" s="5"/>
        <tr r="CB7" s="5"/>
        <tr r="BP7" s="5"/>
        <tr r="BD7" s="5"/>
        <tr r="AR7" s="5"/>
        <tr r="AF7" s="5"/>
        <tr r="T7" s="5"/>
        <tr r="H7" s="5"/>
        <tr r="AHK7" s="5"/>
        <tr r="AGY7" s="5"/>
        <tr r="AGM7" s="5"/>
        <tr r="AGA7" s="5"/>
        <tr r="AFO7" s="5"/>
        <tr r="AFC7" s="5"/>
        <tr r="AEQ7" s="5"/>
        <tr r="AEE7" s="5"/>
        <tr r="ADS7" s="5"/>
        <tr r="ADG7" s="5"/>
        <tr r="ACU7" s="5"/>
        <tr r="ACI7" s="5"/>
        <tr r="AHJ7" s="5"/>
        <tr r="AGX7" s="5"/>
        <tr r="AGL7" s="5"/>
        <tr r="AFZ7" s="5"/>
        <tr r="AFN7" s="5"/>
        <tr r="AFB7" s="5"/>
        <tr r="AEP7" s="5"/>
        <tr r="AED7" s="5"/>
        <tr r="ADR7" s="5"/>
        <tr r="ADF7" s="5"/>
        <tr r="ACT7" s="5"/>
        <tr r="ACH7" s="5"/>
        <tr r="ABV7" s="5"/>
        <tr r="ABJ7" s="5"/>
        <tr r="AAX7" s="5"/>
        <tr r="AAL7" s="5"/>
        <tr r="ZZ7" s="5"/>
        <tr r="ZN7" s="5"/>
        <tr r="ZB7" s="5"/>
        <tr r="YP7" s="5"/>
        <tr r="YD7" s="5"/>
        <tr r="XR7" s="5"/>
        <tr r="XF7" s="5"/>
        <tr r="WT7" s="5"/>
        <tr r="WH7" s="5"/>
        <tr r="VV7" s="5"/>
        <tr r="VJ7" s="5"/>
        <tr r="UX7" s="5"/>
        <tr r="UL7" s="5"/>
        <tr r="TZ7" s="5"/>
        <tr r="TN7" s="5"/>
        <tr r="TB7" s="5"/>
        <tr r="SP7" s="5"/>
        <tr r="SD7" s="5"/>
        <tr r="RR7" s="5"/>
        <tr r="RF7" s="5"/>
        <tr r="QT7" s="5"/>
        <tr r="QH7" s="5"/>
        <tr r="PV7" s="5"/>
        <tr r="PJ7" s="5"/>
        <tr r="OX7" s="5"/>
        <tr r="OL7" s="5"/>
        <tr r="NZ7" s="5"/>
        <tr r="NN7" s="5"/>
        <tr r="NB7" s="5"/>
        <tr r="MP7" s="5"/>
        <tr r="MD7" s="5"/>
        <tr r="LR7" s="5"/>
        <tr r="LF7" s="5"/>
        <tr r="KT7" s="5"/>
        <tr r="KH7" s="5"/>
        <tr r="JV7" s="5"/>
        <tr r="JJ7" s="5"/>
        <tr r="IX7" s="5"/>
        <tr r="IL7" s="5"/>
        <tr r="HZ7" s="5"/>
        <tr r="HN7" s="5"/>
        <tr r="HB7" s="5"/>
        <tr r="GP7" s="5"/>
        <tr r="GD7" s="5"/>
        <tr r="FR7" s="5"/>
        <tr r="FF7" s="5"/>
        <tr r="ET7" s="5"/>
        <tr r="EH7" s="5"/>
        <tr r="DV7" s="5"/>
        <tr r="DJ7" s="5"/>
        <tr r="CX7" s="5"/>
        <tr r="CL7" s="5"/>
        <tr r="BZ7" s="5"/>
        <tr r="BN7" s="5"/>
        <tr r="BB7" s="5"/>
        <tr r="AP7" s="5"/>
        <tr r="AD7" s="5"/>
        <tr r="R7" s="5"/>
        <tr r="F7" s="5"/>
        <tr r="AHI7" s="5"/>
        <tr r="AGW7" s="5"/>
        <tr r="AGK7" s="5"/>
        <tr r="AFY7" s="5"/>
        <tr r="AFM7" s="5"/>
        <tr r="AFA7" s="5"/>
        <tr r="AEO7" s="5"/>
        <tr r="AEC7" s="5"/>
        <tr r="ADQ7" s="5"/>
        <tr r="ADE7" s="5"/>
        <tr r="ACS7" s="5"/>
        <tr r="ACG7" s="5"/>
        <tr r="ABU7" s="5"/>
        <tr r="ABI7" s="5"/>
        <tr r="AAW7" s="5"/>
        <tr r="AAK7" s="5"/>
        <tr r="ZY7" s="5"/>
        <tr r="ZM7" s="5"/>
        <tr r="ZA7" s="5"/>
        <tr r="YO7" s="5"/>
        <tr r="YC7" s="5"/>
        <tr r="XQ7" s="5"/>
        <tr r="XE7" s="5"/>
        <tr r="WS7" s="5"/>
        <tr r="WG7" s="5"/>
        <tr r="VU7" s="5"/>
        <tr r="VI7" s="5"/>
        <tr r="UW7" s="5"/>
        <tr r="UK7" s="5"/>
        <tr r="TY7" s="5"/>
        <tr r="TM7" s="5"/>
        <tr r="TA7" s="5"/>
        <tr r="SO7" s="5"/>
        <tr r="SC7" s="5"/>
        <tr r="RQ7" s="5"/>
        <tr r="RE7" s="5"/>
        <tr r="QS7" s="5"/>
        <tr r="QG7" s="5"/>
        <tr r="PU7" s="5"/>
        <tr r="PI7" s="5"/>
        <tr r="OW7" s="5"/>
        <tr r="OK7" s="5"/>
        <tr r="NY7" s="5"/>
        <tr r="NM7" s="5"/>
        <tr r="NA7" s="5"/>
        <tr r="MO7" s="5"/>
        <tr r="MC7" s="5"/>
        <tr r="LQ7" s="5"/>
        <tr r="LE7" s="5"/>
        <tr r="KS7" s="5"/>
        <tr r="KG7" s="5"/>
        <tr r="JU7" s="5"/>
        <tr r="JI7" s="5"/>
        <tr r="IW7" s="5"/>
        <tr r="IK7" s="5"/>
        <tr r="HY7" s="5"/>
        <tr r="HM7" s="5"/>
        <tr r="HA7" s="5"/>
        <tr r="GO7" s="5"/>
        <tr r="GC7" s="5"/>
        <tr r="FQ7" s="5"/>
        <tr r="FE7" s="5"/>
        <tr r="ES7" s="5"/>
        <tr r="EG7" s="5"/>
        <tr r="DU7" s="5"/>
        <tr r="DI7" s="5"/>
        <tr r="CW7" s="5"/>
        <tr r="CK7" s="5"/>
        <tr r="BY7" s="5"/>
        <tr r="BM7" s="5"/>
        <tr r="BA7" s="5"/>
        <tr r="AO7" s="5"/>
        <tr r="AC7" s="5"/>
        <tr r="Q7" s="5"/>
        <tr r="E7" s="5"/>
        <tr r="AHH7" s="5"/>
        <tr r="AGV7" s="5"/>
        <tr r="AGJ7" s="5"/>
        <tr r="AFX7" s="5"/>
        <tr r="AFL7" s="5"/>
        <tr r="AEZ7" s="5"/>
        <tr r="AEN7" s="5"/>
        <tr r="AEB7" s="5"/>
        <tr r="ADP7" s="5"/>
        <tr r="AHG7" s="5"/>
        <tr r="AGU7" s="5"/>
        <tr r="AGI7" s="5"/>
        <tr r="AFW7" s="5"/>
        <tr r="AFK7" s="5"/>
        <tr r="AEY7" s="5"/>
        <tr r="AEM7" s="5"/>
        <tr r="AEA7" s="5"/>
        <tr r="AHF7" s="5"/>
        <tr r="AGT7" s="5"/>
        <tr r="AGH7" s="5"/>
        <tr r="AFV7" s="5"/>
        <tr r="AFJ7" s="5"/>
        <tr r="AEX7" s="5"/>
        <tr r="AEL7" s="5"/>
        <tr r="ADZ7" s="5"/>
        <tr r="ADN7" s="5"/>
        <tr r="ADB7" s="5"/>
        <tr r="ACP7" s="5"/>
        <tr r="ACD7" s="5"/>
        <tr r="ABR7" s="5"/>
        <tr r="ABF7" s="5"/>
        <tr r="AAT7" s="5"/>
        <tr r="AAH7" s="5"/>
        <tr r="ZV7" s="5"/>
        <tr r="ZJ7" s="5"/>
        <tr r="YX7" s="5"/>
        <tr r="YL7" s="5"/>
        <tr r="XZ7" s="5"/>
        <tr r="XN7" s="5"/>
        <tr r="XB7" s="5"/>
        <tr r="WP7" s="5"/>
        <tr r="WD7" s="5"/>
        <tr r="AHE7" s="5"/>
        <tr r="AGS7" s="5"/>
        <tr r="AGG7" s="5"/>
        <tr r="AFU7" s="5"/>
        <tr r="AFI7" s="5"/>
        <tr r="AEW7" s="5"/>
        <tr r="AEK7" s="5"/>
        <tr r="ADY7" s="5"/>
        <tr r="ADM7" s="5"/>
        <tr r="ADA7" s="5"/>
        <tr r="ACO7" s="5"/>
        <tr r="ACC7" s="5"/>
        <tr r="ABQ7" s="5"/>
        <tr r="ABE7" s="5"/>
        <tr r="ADW7" s="5"/>
        <tr r="ACK7" s="5"/>
        <tr r="ABK7" s="5"/>
        <tr r="AAO7" s="5"/>
        <tr r="ZS7" s="5"/>
        <tr r="YY7" s="5"/>
        <tr r="YE7" s="5"/>
        <tr r="XJ7" s="5"/>
        <tr r="WO7" s="5"/>
        <tr r="VT7" s="5"/>
        <tr r="VC7" s="5"/>
        <tr r="UJ7" s="5"/>
        <tr r="TS7" s="5"/>
        <tr r="SZ7" s="5"/>
        <tr r="SI7" s="5"/>
        <tr r="RP7" s="5"/>
        <tr r="QY7" s="5"/>
        <tr r="QF7" s="5"/>
        <tr r="OV7" s="5"/>
        <tr r="OE7" s="5"/>
        <tr r="NL7" s="5"/>
        <tr r="MU7" s="5"/>
        <tr r="MB7" s="5"/>
        <tr r="LK7" s="5"/>
        <tr r="KR7" s="5"/>
        <tr r="KA7" s="5"/>
        <tr r="JH7" s="5"/>
        <tr r="IQ7" s="5"/>
        <tr r="HX7" s="5"/>
        <tr r="HG7" s="5"/>
        <tr r="GN7" s="5"/>
        <tr r="FW7" s="5"/>
        <tr r="FD7" s="5"/>
        <tr r="DT7" s="5"/>
        <tr r="DC7" s="5"/>
        <tr r="CJ7" s="5"/>
        <tr r="BS7" s="5"/>
        <tr r="AI7" s="5"/>
        <tr r="P7" s="5"/>
        <tr r="ACX7" s="5"/>
        <tr r="ABW7" s="5"/>
        <tr r="AAY7" s="5"/>
        <tr r="AAD7" s="5"/>
        <tr r="ZI7" s="5"/>
        <tr r="YN7" s="5"/>
        <tr r="XU7" s="5"/>
        <tr r="WY7" s="5"/>
        <tr r="WE7" s="5"/>
        <tr r="VM7" s="5"/>
        <tr r="UT7" s="5"/>
        <tr r="UC7" s="5"/>
        <tr r="TJ7" s="5"/>
        <tr r="SS7" s="5"/>
        <tr r="RZ7" s="5"/>
        <tr r="RI7" s="5"/>
        <tr r="QP7" s="5"/>
        <tr r="PY7" s="5"/>
        <tr r="PF7" s="5"/>
        <tr r="OO7" s="5"/>
        <tr r="NV7" s="5"/>
        <tr r="NE7" s="5"/>
        <tr r="ML7" s="5"/>
        <tr r="LU7" s="5"/>
        <tr r="LB7" s="5"/>
        <tr r="KK7" s="5"/>
        <tr r="JR7" s="5"/>
        <tr r="JA7" s="5"/>
        <tr r="IH7" s="5"/>
        <tr r="HQ7" s="5"/>
        <tr r="GX7" s="5"/>
        <tr r="GG7" s="5"/>
        <tr r="FN7" s="5"/>
        <tr r="EW7" s="5"/>
        <tr r="ED7" s="5"/>
        <tr r="DM7" s="5"/>
        <tr r="CT7" s="5"/>
        <tr r="CC7" s="5"/>
        <tr r="BJ7" s="5"/>
        <tr r="AS7" s="5"/>
        <tr r="Z7" s="5"/>
        <tr r="I7" s="5"/>
        <tr r="ACW7" s="5"/>
        <tr r="ABT7" s="5"/>
        <tr r="AAV7" s="5"/>
        <tr r="AAC7" s="5"/>
        <tr r="ZG7" s="5"/>
        <tr r="YM7" s="5"/>
        <tr r="XS7" s="5"/>
        <tr r="WX7" s="5"/>
        <tr r="WC7" s="5"/>
        <tr r="VK7" s="5"/>
        <tr r="US7" s="5"/>
        <tr r="UA7" s="5"/>
        <tr r="TI7" s="5"/>
        <tr r="SQ7" s="5"/>
        <tr r="RY7" s="5"/>
        <tr r="RG7" s="5"/>
        <tr r="QO7" s="5"/>
        <tr r="PW7" s="5"/>
        <tr r="PE7" s="5"/>
        <tr r="OM7" s="5"/>
        <tr r="NU7" s="5"/>
        <tr r="NC7" s="5"/>
        <tr r="MK7" s="5"/>
        <tr r="LS7" s="5"/>
        <tr r="LA7" s="5"/>
        <tr r="KI7" s="5"/>
        <tr r="JQ7" s="5"/>
        <tr r="IY7" s="5"/>
        <tr r="IG7" s="5"/>
        <tr r="HO7" s="5"/>
        <tr r="GW7" s="5"/>
        <tr r="GE7" s="5"/>
        <tr r="FM7" s="5"/>
        <tr r="EU7" s="5"/>
        <tr r="EC7" s="5"/>
        <tr r="DK7" s="5"/>
        <tr r="CS7" s="5"/>
        <tr r="CA7" s="5"/>
        <tr r="BI7" s="5"/>
        <tr r="AQ7" s="5"/>
        <tr r="Y7" s="5"/>
        <tr r="G7" s="5"/>
        <tr r="ACR7" s="5"/>
        <tr r="ABS7" s="5"/>
        <tr r="AAU7" s="5"/>
        <tr r="AAA7" s="5"/>
        <tr r="ZF7" s="5"/>
        <tr r="YK7" s="5"/>
        <tr r="XP7" s="5"/>
        <tr r="WW7" s="5"/>
        <tr r="WA7" s="5"/>
        <tr r="VH7" s="5"/>
        <tr r="UQ7" s="5"/>
        <tr r="TX7" s="5"/>
        <tr r="TG7" s="5"/>
        <tr r="SN7" s="5"/>
        <tr r="RW7" s="5"/>
        <tr r="RD7" s="5"/>
        <tr r="QM7" s="5"/>
        <tr r="PT7" s="5"/>
        <tr r="PC7" s="5"/>
        <tr r="OJ7" s="5"/>
        <tr r="NS7" s="5"/>
        <tr r="MZ7" s="5"/>
        <tr r="MI7" s="5"/>
        <tr r="LP7" s="5"/>
        <tr r="KY7" s="5"/>
        <tr r="KF7" s="5"/>
        <tr r="JO7" s="5"/>
        <tr r="IV7" s="5"/>
        <tr r="IE7" s="5"/>
        <tr r="HL7" s="5"/>
        <tr r="GU7" s="5"/>
        <tr r="ACL7" s="5"/>
        <tr r="ABM7" s="5"/>
        <tr r="AAP7" s="5"/>
        <tr r="ZU7" s="5"/>
        <tr r="YZ7" s="5"/>
        <tr r="YG7" s="5"/>
        <tr r="XK7" s="5"/>
        <tr r="WQ7" s="5"/>
        <tr r="VW7" s="5"/>
        <tr r="VE7" s="5"/>
        <tr r="UM7" s="5"/>
        <tr r="TU7" s="5"/>
        <tr r="TC7" s="5"/>
        <tr r="SK7" s="5"/>
        <tr r="RS7" s="5"/>
        <tr r="RA7" s="5"/>
        <tr r="QI7" s="5"/>
        <tr r="PQ7" s="5"/>
        <tr r="OY7" s="5"/>
        <tr r="OG7" s="5"/>
        <tr r="NO7" s="5"/>
        <tr r="MW7" s="5"/>
        <tr r="ME7" s="5"/>
        <tr r="LM7" s="5"/>
        <tr r="KU7" s="5"/>
        <tr r="KC7" s="5"/>
        <tr r="JK7" s="5"/>
        <tr r="IS7" s="5"/>
        <tr r="IA7" s="5"/>
        <tr r="HI7" s="5"/>
        <tr r="GQ7" s="5"/>
        <tr r="FY7" s="5"/>
        <tr r="FG7" s="5"/>
        <tr r="EO7" s="5"/>
        <tr r="DW7" s="5"/>
        <tr r="DE7" s="5"/>
        <tr r="CM7" s="5"/>
        <tr r="BU7" s="5"/>
        <tr r="BC7" s="5"/>
        <tr r="AK7" s="5"/>
        <tr r="S7" s="5"/>
        <tr r="AHD3" s="5"/>
        <tr r="AGR3" s="5"/>
        <tr r="AGF3" s="5"/>
        <tr r="AFT3" s="5"/>
        <tr r="AFH3" s="5"/>
        <tr r="AEV3" s="5"/>
        <tr r="AEJ3" s="5"/>
        <tr r="ADX3" s="5"/>
        <tr r="ADL3" s="5"/>
        <tr r="ACZ3" s="5"/>
        <tr r="ACN3" s="5"/>
        <tr r="ACB3" s="5"/>
        <tr r="ABP3" s="5"/>
        <tr r="ABD3" s="5"/>
        <tr r="AAR3" s="5"/>
        <tr r="AAF3" s="5"/>
        <tr r="ZT3" s="5"/>
        <tr r="ZH3" s="5"/>
        <tr r="YV3" s="5"/>
        <tr r="YJ3" s="5"/>
        <tr r="XX3" s="5"/>
        <tr r="XL3" s="5"/>
        <tr r="WZ3" s="5"/>
        <tr r="WN3" s="5"/>
        <tr r="WB3" s="5"/>
        <tr r="VP3" s="5"/>
        <tr r="VD3" s="5"/>
        <tr r="UR3" s="5"/>
        <tr r="UF3" s="5"/>
        <tr r="TT3" s="5"/>
        <tr r="TH3" s="5"/>
        <tr r="SV3" s="5"/>
        <tr r="SJ3" s="5"/>
        <tr r="RX3" s="5"/>
        <tr r="RL3" s="5"/>
        <tr r="QZ3" s="5"/>
        <tr r="QN3" s="5"/>
        <tr r="QB3" s="5"/>
        <tr r="PP3" s="5"/>
        <tr r="PD3" s="5"/>
        <tr r="OR3" s="5"/>
        <tr r="OF3" s="5"/>
        <tr r="NT3" s="5"/>
        <tr r="NH3" s="5"/>
        <tr r="MV3" s="5"/>
        <tr r="MJ3" s="5"/>
        <tr r="LX3" s="5"/>
        <tr r="LL3" s="5"/>
        <tr r="KZ3" s="5"/>
        <tr r="KN3" s="5"/>
        <tr r="KB3" s="5"/>
        <tr r="JP3" s="5"/>
        <tr r="JD3" s="5"/>
        <tr r="AHO3" s="5"/>
        <tr r="AHC3" s="5"/>
        <tr r="AGQ3" s="5"/>
        <tr r="AGE3" s="5"/>
        <tr r="AFS3" s="5"/>
        <tr r="AHN3" s="5"/>
        <tr r="AHB3" s="5"/>
        <tr r="AGP3" s="5"/>
        <tr r="AGD3" s="5"/>
        <tr r="AFR3" s="5"/>
        <tr r="AFF3" s="5"/>
        <tr r="AET3" s="5"/>
        <tr r="AEH3" s="5"/>
        <tr r="ADV3" s="5"/>
        <tr r="ADJ3" s="5"/>
        <tr r="ACX3" s="5"/>
        <tr r="ACL3" s="5"/>
        <tr r="ABZ3" s="5"/>
        <tr r="ABN3" s="5"/>
        <tr r="ABB3" s="5"/>
        <tr r="AAP3" s="5"/>
        <tr r="AAD3" s="5"/>
        <tr r="ZR3" s="5"/>
        <tr r="ZF3" s="5"/>
        <tr r="YT3" s="5"/>
        <tr r="YH3" s="5"/>
        <tr r="XV3" s="5"/>
        <tr r="XJ3" s="5"/>
        <tr r="WX3" s="5"/>
        <tr r="WL3" s="5"/>
        <tr r="VZ3" s="5"/>
        <tr r="VN3" s="5"/>
        <tr r="VB3" s="5"/>
        <tr r="UP3" s="5"/>
        <tr r="UD3" s="5"/>
        <tr r="TR3" s="5"/>
        <tr r="TF3" s="5"/>
        <tr r="ST3" s="5"/>
        <tr r="SH3" s="5"/>
        <tr r="RV3" s="5"/>
        <tr r="RJ3" s="5"/>
        <tr r="QX3" s="5"/>
        <tr r="QL3" s="5"/>
        <tr r="PZ3" s="5"/>
        <tr r="PN3" s="5"/>
        <tr r="PB3" s="5"/>
        <tr r="OP3" s="5"/>
        <tr r="OD3" s="5"/>
        <tr r="NR3" s="5"/>
        <tr r="NF3" s="5"/>
        <tr r="MT3" s="5"/>
        <tr r="MH3" s="5"/>
        <tr r="LV3" s="5"/>
        <tr r="LJ3" s="5"/>
        <tr r="KX3" s="5"/>
        <tr r="KL3" s="5"/>
        <tr r="JZ3" s="5"/>
        <tr r="JN3" s="5"/>
        <tr r="JB3" s="5"/>
        <tr r="IP3" s="5"/>
        <tr r="ID3" s="5"/>
        <tr r="HR3" s="5"/>
        <tr r="HF3" s="5"/>
        <tr r="GT3" s="5"/>
        <tr r="GH3" s="5"/>
        <tr r="FV3" s="5"/>
        <tr r="FJ3" s="5"/>
        <tr r="EX3" s="5"/>
        <tr r="EL3" s="5"/>
        <tr r="DZ3" s="5"/>
        <tr r="DN3" s="5"/>
        <tr r="DB3" s="5"/>
        <tr r="CP3" s="5"/>
        <tr r="CD3" s="5"/>
        <tr r="BR3" s="5"/>
        <tr r="BF3" s="5"/>
        <tr r="AT3" s="5"/>
        <tr r="AH3" s="5"/>
        <tr r="V3" s="5"/>
        <tr r="J3" s="5"/>
        <tr r="AHM3" s="5"/>
        <tr r="AHA3" s="5"/>
        <tr r="AGO3" s="5"/>
        <tr r="AGC3" s="5"/>
        <tr r="AFQ3" s="5"/>
        <tr r="AFE3" s="5"/>
        <tr r="AES3" s="5"/>
        <tr r="AEG3" s="5"/>
        <tr r="ADU3" s="5"/>
        <tr r="ADI3" s="5"/>
        <tr r="ACW3" s="5"/>
        <tr r="ACK3" s="5"/>
        <tr r="ABY3" s="5"/>
        <tr r="ABM3" s="5"/>
        <tr r="ABA3" s="5"/>
        <tr r="AAO3" s="5"/>
        <tr r="AAC3" s="5"/>
        <tr r="ZQ3" s="5"/>
        <tr r="ZE3" s="5"/>
        <tr r="YS3" s="5"/>
        <tr r="YG3" s="5"/>
        <tr r="XU3" s="5"/>
        <tr r="XI3" s="5"/>
        <tr r="WW3" s="5"/>
        <tr r="WK3" s="5"/>
        <tr r="VY3" s="5"/>
        <tr r="VM3" s="5"/>
        <tr r="VA3" s="5"/>
        <tr r="UO3" s="5"/>
        <tr r="UC3" s="5"/>
        <tr r="TQ3" s="5"/>
        <tr r="TE3" s="5"/>
        <tr r="SS3" s="5"/>
        <tr r="SG3" s="5"/>
        <tr r="RU3" s="5"/>
        <tr r="RI3" s="5"/>
        <tr r="QW3" s="5"/>
        <tr r="QK3" s="5"/>
        <tr r="PY3" s="5"/>
        <tr r="PM3" s="5"/>
        <tr r="PA3" s="5"/>
        <tr r="OO3" s="5"/>
        <tr r="OC3" s="5"/>
        <tr r="NQ3" s="5"/>
        <tr r="NE3" s="5"/>
        <tr r="MS3" s="5"/>
        <tr r="MG3" s="5"/>
        <tr r="LU3" s="5"/>
        <tr r="LI3" s="5"/>
        <tr r="KW3" s="5"/>
        <tr r="KK3" s="5"/>
        <tr r="JY3" s="5"/>
        <tr r="JM3" s="5"/>
        <tr r="JA3" s="5"/>
        <tr r="IO3" s="5"/>
        <tr r="IC3" s="5"/>
        <tr r="HQ3" s="5"/>
        <tr r="HE3" s="5"/>
        <tr r="GS3" s="5"/>
        <tr r="GG3" s="5"/>
        <tr r="FU3" s="5"/>
        <tr r="FI3" s="5"/>
        <tr r="EW3" s="5"/>
        <tr r="EK3" s="5"/>
        <tr r="DY3" s="5"/>
        <tr r="DM3" s="5"/>
        <tr r="DA3" s="5"/>
        <tr r="CO3" s="5"/>
        <tr r="CC3" s="5"/>
        <tr r="BQ3" s="5"/>
        <tr r="BE3" s="5"/>
        <tr r="AS3" s="5"/>
        <tr r="AG3" s="5"/>
        <tr r="U3" s="5"/>
        <tr r="I3" s="5"/>
        <tr r="AHL3" s="5"/>
        <tr r="AGZ3" s="5"/>
        <tr r="AGN3" s="5"/>
        <tr r="AGB3" s="5"/>
        <tr r="AFP3" s="5"/>
        <tr r="AFD3" s="5"/>
        <tr r="AER3" s="5"/>
        <tr r="AEF3" s="5"/>
        <tr r="ADT3" s="5"/>
        <tr r="ADH3" s="5"/>
        <tr r="ACV3" s="5"/>
        <tr r="ACJ3" s="5"/>
        <tr r="ABX3" s="5"/>
        <tr r="ABL3" s="5"/>
        <tr r="AAZ3" s="5"/>
        <tr r="AAN3" s="5"/>
        <tr r="AAB3" s="5"/>
        <tr r="ZP3" s="5"/>
        <tr r="ZD3" s="5"/>
        <tr r="YR3" s="5"/>
        <tr r="YF3" s="5"/>
        <tr r="XT3" s="5"/>
        <tr r="XH3" s="5"/>
        <tr r="WV3" s="5"/>
        <tr r="WJ3" s="5"/>
        <tr r="VX3" s="5"/>
        <tr r="VL3" s="5"/>
        <tr r="UZ3" s="5"/>
        <tr r="UN3" s="5"/>
        <tr r="UB3" s="5"/>
        <tr r="TP3" s="5"/>
        <tr r="TD3" s="5"/>
        <tr r="SR3" s="5"/>
        <tr r="SF3" s="5"/>
        <tr r="RT3" s="5"/>
        <tr r="RH3" s="5"/>
        <tr r="QV3" s="5"/>
        <tr r="QJ3" s="5"/>
        <tr r="PX3" s="5"/>
        <tr r="PL3" s="5"/>
        <tr r="OZ3" s="5"/>
        <tr r="ON3" s="5"/>
        <tr r="OB3" s="5"/>
        <tr r="NP3" s="5"/>
        <tr r="ND3" s="5"/>
        <tr r="MR3" s="5"/>
        <tr r="MF3" s="5"/>
        <tr r="LT3" s="5"/>
        <tr r="LH3" s="5"/>
        <tr r="KV3" s="5"/>
        <tr r="KJ3" s="5"/>
        <tr r="JX3" s="5"/>
        <tr r="JL3" s="5"/>
        <tr r="IZ3" s="5"/>
        <tr r="IN3" s="5"/>
        <tr r="IB3" s="5"/>
        <tr r="HP3" s="5"/>
        <tr r="HD3" s="5"/>
        <tr r="GR3" s="5"/>
        <tr r="GF3" s="5"/>
        <tr r="FT3" s="5"/>
        <tr r="FH3" s="5"/>
        <tr r="EV3" s="5"/>
        <tr r="EJ3" s="5"/>
        <tr r="DX3" s="5"/>
        <tr r="DL3" s="5"/>
        <tr r="CZ3" s="5"/>
        <tr r="CN3" s="5"/>
        <tr r="CB3" s="5"/>
        <tr r="BP3" s="5"/>
        <tr r="BD3" s="5"/>
        <tr r="AR3" s="5"/>
        <tr r="AF3" s="5"/>
        <tr r="T3" s="5"/>
        <tr r="H3" s="5"/>
        <tr r="AHK3" s="5"/>
        <tr r="AGY3" s="5"/>
        <tr r="AGM3" s="5"/>
        <tr r="AGA3" s="5"/>
        <tr r="AFO3" s="5"/>
        <tr r="AFC3" s="5"/>
        <tr r="AEQ3" s="5"/>
        <tr r="AEE3" s="5"/>
        <tr r="ADS3" s="5"/>
        <tr r="ADG3" s="5"/>
        <tr r="ACU3" s="5"/>
        <tr r="ACI3" s="5"/>
        <tr r="ABW3" s="5"/>
        <tr r="ABK3" s="5"/>
        <tr r="AAY3" s="5"/>
        <tr r="AAM3" s="5"/>
        <tr r="AAA3" s="5"/>
        <tr r="ZO3" s="5"/>
        <tr r="ZC3" s="5"/>
        <tr r="YQ3" s="5"/>
        <tr r="YE3" s="5"/>
        <tr r="XS3" s="5"/>
        <tr r="XG3" s="5"/>
        <tr r="WU3" s="5"/>
        <tr r="WI3" s="5"/>
        <tr r="VW3" s="5"/>
        <tr r="VK3" s="5"/>
        <tr r="UY3" s="5"/>
        <tr r="UM3" s="5"/>
        <tr r="UA3" s="5"/>
        <tr r="TO3" s="5"/>
        <tr r="TC3" s="5"/>
        <tr r="SQ3" s="5"/>
        <tr r="SE3" s="5"/>
        <tr r="RS3" s="5"/>
        <tr r="RG3" s="5"/>
        <tr r="QU3" s="5"/>
        <tr r="QI3" s="5"/>
        <tr r="PW3" s="5"/>
        <tr r="PK3" s="5"/>
        <tr r="OY3" s="5"/>
        <tr r="OM3" s="5"/>
        <tr r="OA3" s="5"/>
        <tr r="NO3" s="5"/>
        <tr r="NC3" s="5"/>
        <tr r="MQ3" s="5"/>
        <tr r="ME3" s="5"/>
        <tr r="LS3" s="5"/>
        <tr r="LG3" s="5"/>
        <tr r="KU3" s="5"/>
        <tr r="KI3" s="5"/>
        <tr r="JW3" s="5"/>
        <tr r="JK3" s="5"/>
        <tr r="IY3" s="5"/>
        <tr r="IM3" s="5"/>
        <tr r="IA3" s="5"/>
        <tr r="HO3" s="5"/>
        <tr r="HC3" s="5"/>
        <tr r="GQ3" s="5"/>
        <tr r="GE3" s="5"/>
        <tr r="FS3" s="5"/>
        <tr r="FG3" s="5"/>
        <tr r="EU3" s="5"/>
        <tr r="EI3" s="5"/>
        <tr r="DW3" s="5"/>
        <tr r="DK3" s="5"/>
        <tr r="CY3" s="5"/>
        <tr r="CM3" s="5"/>
        <tr r="CA3" s="5"/>
        <tr r="BO3" s="5"/>
        <tr r="BC3" s="5"/>
        <tr r="AQ3" s="5"/>
        <tr r="AE3" s="5"/>
        <tr r="S3" s="5"/>
        <tr r="G3" s="5"/>
        <tr r="AHJ3" s="5"/>
        <tr r="AGX3" s="5"/>
        <tr r="AGL3" s="5"/>
        <tr r="AFZ3" s="5"/>
        <tr r="AFN3" s="5"/>
        <tr r="AFB3" s="5"/>
        <tr r="AEP3" s="5"/>
        <tr r="AED3" s="5"/>
        <tr r="ADR3" s="5"/>
        <tr r="ADF3" s="5"/>
        <tr r="ACT3" s="5"/>
        <tr r="ACH3" s="5"/>
        <tr r="ABV3" s="5"/>
        <tr r="ABJ3" s="5"/>
        <tr r="AAX3" s="5"/>
        <tr r="AAL3" s="5"/>
        <tr r="ZZ3" s="5"/>
        <tr r="ZN3" s="5"/>
        <tr r="ZB3" s="5"/>
        <tr r="YP3" s="5"/>
        <tr r="YD3" s="5"/>
        <tr r="XR3" s="5"/>
        <tr r="XF3" s="5"/>
        <tr r="WT3" s="5"/>
        <tr r="WH3" s="5"/>
        <tr r="VV3" s="5"/>
        <tr r="VJ3" s="5"/>
        <tr r="UX3" s="5"/>
        <tr r="UL3" s="5"/>
        <tr r="TZ3" s="5"/>
        <tr r="TN3" s="5"/>
        <tr r="TB3" s="5"/>
        <tr r="SP3" s="5"/>
        <tr r="SD3" s="5"/>
        <tr r="RR3" s="5"/>
        <tr r="RF3" s="5"/>
        <tr r="QT3" s="5"/>
        <tr r="QH3" s="5"/>
        <tr r="PV3" s="5"/>
        <tr r="PJ3" s="5"/>
        <tr r="OX3" s="5"/>
        <tr r="OL3" s="5"/>
        <tr r="NZ3" s="5"/>
        <tr r="NN3" s="5"/>
        <tr r="NB3" s="5"/>
        <tr r="MP3" s="5"/>
        <tr r="MD3" s="5"/>
        <tr r="LR3" s="5"/>
        <tr r="LF3" s="5"/>
        <tr r="KT3" s="5"/>
        <tr r="KH3" s="5"/>
        <tr r="JV3" s="5"/>
        <tr r="AHI3" s="5"/>
        <tr r="AGW3" s="5"/>
        <tr r="AGK3" s="5"/>
        <tr r="AFY3" s="5"/>
        <tr r="AFM3" s="5"/>
        <tr r="AFA3" s="5"/>
        <tr r="AHH3" s="5"/>
        <tr r="AGV3" s="5"/>
        <tr r="AGJ3" s="5"/>
        <tr r="AFX3" s="5"/>
        <tr r="AFL3" s="5"/>
        <tr r="AEZ3" s="5"/>
        <tr r="AEN3" s="5"/>
        <tr r="AEB3" s="5"/>
        <tr r="ADP3" s="5"/>
        <tr r="ADD3" s="5"/>
        <tr r="ACR3" s="5"/>
        <tr r="ACF3" s="5"/>
        <tr r="ABT3" s="5"/>
        <tr r="ABH3" s="5"/>
        <tr r="AAV3" s="5"/>
        <tr r="AAJ3" s="5"/>
        <tr r="ZX3" s="5"/>
        <tr r="ZL3" s="5"/>
        <tr r="YZ3" s="5"/>
        <tr r="YN3" s="5"/>
        <tr r="YB3" s="5"/>
        <tr r="XP3" s="5"/>
        <tr r="XD3" s="5"/>
        <tr r="WR3" s="5"/>
        <tr r="WF3" s="5"/>
        <tr r="VT3" s="5"/>
        <tr r="VH3" s="5"/>
        <tr r="UV3" s="5"/>
        <tr r="UJ3" s="5"/>
        <tr r="TX3" s="5"/>
        <tr r="TL3" s="5"/>
        <tr r="SZ3" s="5"/>
        <tr r="SN3" s="5"/>
        <tr r="SB3" s="5"/>
        <tr r="RP3" s="5"/>
        <tr r="RD3" s="5"/>
        <tr r="QR3" s="5"/>
        <tr r="QF3" s="5"/>
        <tr r="PT3" s="5"/>
        <tr r="PH3" s="5"/>
        <tr r="OV3" s="5"/>
        <tr r="OJ3" s="5"/>
        <tr r="NX3" s="5"/>
        <tr r="NL3" s="5"/>
        <tr r="MZ3" s="5"/>
        <tr r="MN3" s="5"/>
        <tr r="MB3" s="5"/>
        <tr r="LP3" s="5"/>
        <tr r="LD3" s="5"/>
        <tr r="KR3" s="5"/>
        <tr r="KF3" s="5"/>
        <tr r="JT3" s="5"/>
        <tr r="JH3" s="5"/>
        <tr r="IV3" s="5"/>
        <tr r="IJ3" s="5"/>
        <tr r="HX3" s="5"/>
        <tr r="HL3" s="5"/>
        <tr r="GZ3" s="5"/>
        <tr r="GN3" s="5"/>
        <tr r="GB3" s="5"/>
        <tr r="FP3" s="5"/>
        <tr r="FD3" s="5"/>
        <tr r="ER3" s="5"/>
        <tr r="EF3" s="5"/>
        <tr r="AHG3" s="5"/>
        <tr r="AGU3" s="5"/>
        <tr r="AGI3" s="5"/>
        <tr r="AFW3" s="5"/>
        <tr r="AFK3" s="5"/>
        <tr r="AEY3" s="5"/>
        <tr r="AEM3" s="5"/>
        <tr r="AEA3" s="5"/>
        <tr r="ADO3" s="5"/>
        <tr r="ADC3" s="5"/>
        <tr r="ACQ3" s="5"/>
        <tr r="ACE3" s="5"/>
        <tr r="ABS3" s="5"/>
        <tr r="ABG3" s="5"/>
        <tr r="AAU3" s="5"/>
        <tr r="AAI3" s="5"/>
        <tr r="ZW3" s="5"/>
        <tr r="ZK3" s="5"/>
        <tr r="YY3" s="5"/>
        <tr r="YM3" s="5"/>
        <tr r="YA3" s="5"/>
        <tr r="XO3" s="5"/>
        <tr r="XC3" s="5"/>
        <tr r="WQ3" s="5"/>
        <tr r="WE3" s="5"/>
        <tr r="VS3" s="5"/>
        <tr r="VG3" s="5"/>
        <tr r="UU3" s="5"/>
        <tr r="UI3" s="5"/>
        <tr r="TW3" s="5"/>
        <tr r="TK3" s="5"/>
        <tr r="SY3" s="5"/>
        <tr r="SM3" s="5"/>
        <tr r="SA3" s="5"/>
        <tr r="RO3" s="5"/>
        <tr r="RC3" s="5"/>
        <tr r="QQ3" s="5"/>
        <tr r="QE3" s="5"/>
        <tr r="PS3" s="5"/>
        <tr r="PG3" s="5"/>
        <tr r="OU3" s="5"/>
        <tr r="OI3" s="5"/>
        <tr r="NW3" s="5"/>
        <tr r="NK3" s="5"/>
        <tr r="MY3" s="5"/>
        <tr r="MM3" s="5"/>
        <tr r="MA3" s="5"/>
        <tr r="LO3" s="5"/>
        <tr r="LC3" s="5"/>
        <tr r="KQ3" s="5"/>
        <tr r="KE3" s="5"/>
        <tr r="JS3" s="5"/>
        <tr r="JG3" s="5"/>
        <tr r="IU3" s="5"/>
        <tr r="II3" s="5"/>
        <tr r="HW3" s="5"/>
        <tr r="HK3" s="5"/>
        <tr r="GY3" s="5"/>
        <tr r="GM3" s="5"/>
        <tr r="GA3" s="5"/>
        <tr r="FO3" s="5"/>
        <tr r="FC3" s="5"/>
        <tr r="EQ3" s="5"/>
        <tr r="EE3" s="5"/>
        <tr r="DS3" s="5"/>
        <tr r="DG3" s="5"/>
        <tr r="CU3" s="5"/>
        <tr r="CI3" s="5"/>
        <tr r="BW3" s="5"/>
        <tr r="BK3" s="5"/>
        <tr r="AY3" s="5"/>
        <tr r="AM3" s="5"/>
        <tr r="AA3" s="5"/>
        <tr r="O3" s="5"/>
        <tr r="C3" s="5"/>
        <tr r="AHF3" s="5"/>
        <tr r="AEW3" s="5"/>
        <tr r="ADM3" s="5"/>
        <tr r="ACC3" s="5"/>
        <tr r="AAS3" s="5"/>
        <tr r="ZI3" s="5"/>
        <tr r="XY3" s="5"/>
        <tr r="WO3" s="5"/>
        <tr r="VE3" s="5"/>
        <tr r="TU3" s="5"/>
        <tr r="SK3" s="5"/>
        <tr r="RA3" s="5"/>
        <tr r="PQ3" s="5"/>
        <tr r="OG3" s="5"/>
        <tr r="MW3" s="5"/>
        <tr r="LM3" s="5"/>
        <tr r="KC3" s="5"/>
        <tr r="IW3" s="5"/>
        <tr r="HY3" s="5"/>
        <tr r="HA3" s="5"/>
        <tr r="GC3" s="5"/>
        <tr r="FE3" s="5"/>
        <tr r="EG3" s="5"/>
        <tr r="DJ3" s="5"/>
        <tr r="CR3" s="5"/>
        <tr r="BV3" s="5"/>
        <tr r="AI3" s="5"/>
        <tr r="M3" s="5"/>
        <tr r="BU3" s="5"/>
        <tr r="AHE3" s="5"/>
        <tr r="AEU3" s="5"/>
        <tr r="ADK3" s="5"/>
        <tr r="ACA3" s="5"/>
        <tr r="AAQ3" s="5"/>
        <tr r="ZG3" s="5"/>
        <tr r="XW3" s="5"/>
        <tr r="WM3" s="5"/>
        <tr r="VC3" s="5"/>
        <tr r="TS3" s="5"/>
        <tr r="SI3" s="5"/>
        <tr r="QY3" s="5"/>
        <tr r="PO3" s="5"/>
        <tr r="OE3" s="5"/>
        <tr r="MU3" s="5"/>
        <tr r="LK3" s="5"/>
        <tr r="KA3" s="5"/>
        <tr r="IT3" s="5"/>
        <tr r="HV3" s="5"/>
        <tr r="GX3" s="5"/>
        <tr r="FZ3" s="5"/>
        <tr r="FB3" s="5"/>
        <tr r="ED3" s="5"/>
        <tr r="DI3" s="5"/>
        <tr r="AZ3" s="5"/>
        <tr r="AD3" s="5"/>
        <tr r="L3" s="5"/>
        <tr r="AGT3" s="5"/>
        <tr r="AEO3" s="5"/>
        <tr r="ADE3" s="5"/>
        <tr r="ABU3" s="5"/>
        <tr r="AAK3" s="5"/>
        <tr r="ZA3" s="5"/>
        <tr r="XQ3" s="5"/>
        <tr r="WG3" s="5"/>
        <tr r="UW3" s="5"/>
        <tr r="TM3" s="5"/>
        <tr r="SC3" s="5"/>
        <tr r="QS3" s="5"/>
        <tr r="PI3" s="5"/>
        <tr r="NY3" s="5"/>
        <tr r="MO3" s="5"/>
        <tr r="LE3" s="5"/>
        <tr r="JU3" s="5"/>
        <tr r="IS3" s="5"/>
        <tr r="HU3" s="5"/>
        <tr r="GW3" s="5"/>
        <tr r="FY3" s="5"/>
        <tr r="FA3" s="5"/>
        <tr r="EC3" s="5"/>
        <tr r="DH3" s="5"/>
        <tr r="CL3" s="5"/>
        <tr r="BT3" s="5"/>
        <tr r="AX3" s="5"/>
        <tr r="AC3" s="5"/>
        <tr r="K3" s="5"/>
        <tr r="AGH3" s="5"/>
        <tr r="ADA3" s="5"/>
        <tr r="AAG3" s="5"/>
        <tr r="XM3" s="5"/>
        <tr r="US3" s="5"/>
        <tr r="RY3" s="5"/>
        <tr r="PE3" s="5"/>
        <tr r="LA3" s="5"/>
        <tr r="HS3" s="5"/>
        <tr r="FW3" s="5"/>
        <tr r="DE3" s="5"/>
        <tr r="AV3" s="5"/>
        <tr r="AGS3" s="5"/>
        <tr r="AEL3" s="5"/>
        <tr r="ADB3" s="5"/>
        <tr r="ABR3" s="5"/>
        <tr r="AAH3" s="5"/>
        <tr r="YX3" s="5"/>
        <tr r="XN3" s="5"/>
        <tr r="WD3" s="5"/>
        <tr r="UT3" s="5"/>
        <tr r="TJ3" s="5"/>
        <tr r="RZ3" s="5"/>
        <tr r="QP3" s="5"/>
        <tr r="PF3" s="5"/>
        <tr r="NV3" s="5"/>
        <tr r="ML3" s="5"/>
        <tr r="LB3" s="5"/>
        <tr r="JR3" s="5"/>
        <tr r="IR3" s="5"/>
        <tr r="HT3" s="5"/>
        <tr r="GV3" s="5"/>
        <tr r="FX3" s="5"/>
        <tr r="EZ3" s="5"/>
        <tr r="EB3" s="5"/>
        <tr r="DF3" s="5"/>
        <tr r="CK3" s="5"/>
        <tr r="BS3" s="5"/>
        <tr r="AW3" s="5"/>
        <tr r="AB3" s="5"/>
        <tr r="F3" s="5"/>
        <tr r="AEK3" s="5"/>
        <tr r="ABQ3" s="5"/>
        <tr r="YW3" s="5"/>
        <tr r="TI3" s="5"/>
        <tr r="QO3" s="5"/>
        <tr r="NU3" s="5"/>
        <tr r="MK3" s="5"/>
        <tr r="IQ3" s="5"/>
        <tr r="GU3" s="5"/>
        <tr r="EA3" s="5"/>
        <tr r="CJ3" s="5"/>
        <tr r="Z3" s="5"/>
        <tr r="WC3" s="5"/>
        <tr r="JQ3" s="5"/>
        <tr r="EY3" s="5"/>
        <tr r="BN3" s="5"/>
        <tr r="E3" s="5"/>
        <tr r="AGG3" s="5"/>
        <tr r="AEI3" s="5"/>
        <tr r="ACY3" s="5"/>
        <tr r="ABO3" s="5"/>
        <tr r="AAE3" s="5"/>
        <tr r="YU3" s="5"/>
        <tr r="XK3" s="5"/>
        <tr r="WA3" s="5"/>
        <tr r="UQ3" s="5"/>
        <tr r="TG3" s="5"/>
        <tr r="RW3" s="5"/>
        <tr r="QM3" s="5"/>
        <tr r="PC3" s="5"/>
        <tr r="NS3" s="5"/>
        <tr r="MI3" s="5"/>
        <tr r="KY3" s="5"/>
        <tr r="JO3" s="5"/>
        <tr r="IL3" s="5"/>
        <tr r="HN3" s="5"/>
        <tr r="GP3" s="5"/>
        <tr r="FR3" s="5"/>
        <tr r="ET3" s="5"/>
        <tr r="DV3" s="5"/>
        <tr r="DD3" s="5"/>
        <tr r="CH3" s="5"/>
        <tr r="BM3" s="5"/>
        <tr r="AU3" s="5"/>
        <tr r="Y3" s="5"/>
        <tr r="D3" s="5"/>
        <tr r="CX3" s="5"/>
        <tr r="ACM3" s="5"/>
        <tr r="SU3" s="5"/>
        <tr r="LW3" s="5"/>
        <tr r="HH3" s="5"/>
        <tr r="EN3" s="5"/>
        <tr r="Q3" s="5"/>
        <tr r="AFV3" s="5"/>
        <tr r="AEC3" s="5"/>
        <tr r="ACS3" s="5"/>
        <tr r="ABI3" s="5"/>
        <tr r="ZY3" s="5"/>
        <tr r="YO3" s="5"/>
        <tr r="XE3" s="5"/>
        <tr r="VU3" s="5"/>
        <tr r="UK3" s="5"/>
        <tr r="TA3" s="5"/>
        <tr r="RQ3" s="5"/>
        <tr r="QG3" s="5"/>
        <tr r="OW3" s="5"/>
        <tr r="NM3" s="5"/>
        <tr r="MC3" s="5"/>
        <tr r="KS3" s="5"/>
        <tr r="JJ3" s="5"/>
        <tr r="IK3" s="5"/>
        <tr r="HM3" s="5"/>
        <tr r="GO3" s="5"/>
        <tr r="FQ3" s="5"/>
        <tr r="ES3" s="5"/>
        <tr r="DU3" s="5"/>
        <tr r="DC3" s="5"/>
        <tr r="CG3" s="5"/>
        <tr r="BL3" s="5"/>
        <tr r="AP3" s="5"/>
        <tr r="X3" s="5"/>
        <tr r="B3" s="5"/>
        <tr r="AO3" s="5"/>
        <tr r="ADW3" s="5"/>
        <tr r="UE3" s="5"/>
        <tr r="NG3" s="5"/>
        <tr r="IF3" s="5"/>
        <tr r="FL3" s="5"/>
        <tr r="CV3" s="5"/>
        <tr r="BH3" s="5"/>
        <tr r="AFU3" s="5"/>
        <tr r="ADZ3" s="5"/>
        <tr r="ACP3" s="5"/>
        <tr r="ABF3" s="5"/>
        <tr r="ZV3" s="5"/>
        <tr r="YL3" s="5"/>
        <tr r="XB3" s="5"/>
        <tr r="VR3" s="5"/>
        <tr r="UH3" s="5"/>
        <tr r="SX3" s="5"/>
        <tr r="RN3" s="5"/>
        <tr r="QD3" s="5"/>
        <tr r="OT3" s="5"/>
        <tr r="NJ3" s="5"/>
        <tr r="LZ3" s="5"/>
        <tr r="KP3" s="5"/>
        <tr r="JI3" s="5"/>
        <tr r="IH3" s="5"/>
        <tr r="HJ3" s="5"/>
        <tr r="GL3" s="5"/>
        <tr r="FN3" s="5"/>
        <tr r="EP3" s="5"/>
        <tr r="DT3" s="5"/>
        <tr r="CF3" s="5"/>
        <tr r="BJ3" s="5"/>
        <tr r="W3" s="5"/>
        <tr r="BS2" s="5"/>
        <tr r="HG2" s="5"/>
        <tr r="NB2" s="5"/>
        <tr r="CT3" s="5"/>
        <tr r="JD2" s="5"/>
        <tr r="RE3" s="5"/>
        <tr r="LL2" s="5"/>
        <tr r="SO3" s="5"/>
        <tr r="EA2" s="5"/>
        <tr r="JO2" s="5"/>
        <tr r="NO2" s="5"/>
        <tr r="UT2" s="5"/>
        <tr r="AJ2" s="5"/>
        <tr r="CF2" s="5"/>
        <tr r="EB2" s="5"/>
        <tr r="FX2" s="5"/>
        <tr r="HT2" s="5"/>
        <tr r="JP2" s="5"/>
        <tr r="LP2" s="5"/>
        <tr r="NP2" s="5"/>
        <tr r="PQ2" s="5"/>
        <tr r="SC2" s="5"/>
        <tr r="VG2" s="5"/>
        <tr r="YO2" s="5"/>
        <tr r="ACO2" s="5"/>
        <tr r="AGS2" s="5"/>
        <tr r="GI3" s="5"/>
        <tr r="VI3" s="5"/>
        <tr r="DP2" s="5"/>
        <tr r="DX2" s="5"/>
        <tr r="ABU2" s="5"/>
        <tr r="FK3" s="5"/>
        <tr r="AR2" s="5"/>
        <tr r="CN2" s="5"/>
        <tr r="EJ2" s="5"/>
        <tr r="GF2" s="5"/>
        <tr r="IB2" s="5"/>
        <tr r="JX2" s="5"/>
        <tr r="LY2" s="5"/>
        <tr r="NY2" s="5"/>
        <tr r="PY2" s="5"/>
        <tr r="SD2" s="5"/>
        <tr r="VH2" s="5"/>
        <tr r="YP2" s="5"/>
        <tr r="ACP2" s="5"/>
        <tr r="AGT2" s="5"/>
        <tr r="WS3" s="5"/>
        <tr r="PU3" s="5"/>
        <tr r="LC2" s="5"/>
        <tr r="XN2" s="5"/>
        <tr r="JL2" s="5"/>
        <tr r="AFY2" s="5"/>
        <tr r="HS2" s="5"/>
        <tr r="YB2" s="5"/>
        <tr r="AU2" s="5"/>
        <tr r="CQ2" s="5"/>
        <tr r="EM2" s="5"/>
        <tr r="GI2" s="5"/>
        <tr r="IE2" s="5"/>
        <tr r="KB2" s="5"/>
        <tr r="MB2" s="5"/>
        <tr r="OB2" s="5"/>
        <tr r="QC2" s="5"/>
        <tr r="SP2" s="5"/>
        <tr r="VU2" s="5"/>
        <tr r="ZG2" s="5"/>
        <tr r="ADE2" s="5"/>
        <tr r="AHJ2" s="5"/>
        <tr r="YC3" s="5"/>
        <tr r="FK2" s="5"/>
        <tr r="ABE2" s="5"/>
        <tr r="HH2" s="5"/>
        <tr r="UF2" s="5"/>
        <tr r="HP2" s="5"/>
        <tr r="RP2" s="5"/>
        <tr r="TY3" s="5"/>
        <tr r="AV2" s="5"/>
        <tr r="CR2" s="5"/>
        <tr r="EN2" s="5"/>
        <tr r="GJ2" s="5"/>
        <tr r="IF2" s="5"/>
        <tr r="KC2" s="5"/>
        <tr r="MC2" s="5"/>
        <tr r="OC2" s="5"/>
        <tr r="QD2" s="5"/>
        <tr r="SQ2" s="5"/>
        <tr r="VV2" s="5"/>
        <tr r="ZH2" s="5"/>
        <tr r="ADF2" s="5"/>
        <tr r="AHO2" s="5"/>
        <tr r="JC3" s="5"/>
        <tr r="ZM3" s="5"/>
        <tr r="UE2" s="5"/>
        <tr r="FL2" s="5"/>
        <tr r="ABF2" s="5"/>
        <tr r="FT2" s="5"/>
        <tr r="US2" s="5"/>
        <tr r="AI2" s="5"/>
        <tr r="ABV2" s="5"/>
        <tr r="H2" s="5"/>
        <tr r="BD2" s="5"/>
        <tr r="CZ2" s="5"/>
        <tr r="EV2" s="5"/>
        <tr r="GR2" s="5"/>
        <tr r="IN2" s="5"/>
        <tr r="KK2" s="5"/>
        <tr r="ML2" s="5"/>
        <tr r="OL2" s="5"/>
        <tr r="QM2" s="5"/>
        <tr r="TC2" s="5"/>
        <tr r="WJ2" s="5"/>
        <tr r="ZV2" s="5"/>
        <tr r="ADY2" s="5"/>
        <tr r="P3" s="5"/>
        <tr r="KG3" s="5"/>
        <tr r="AAW3" s="5"/>
        <tr r="RC2" s="5"/>
        <tr r="PD2" s="5"/>
        <tr r="PL2" s="5"/>
        <tr r="AFZ2" s="5"/>
        <tr r="K2" s="5"/>
        <tr r="BG2" s="5"/>
        <tr r="DC2" s="5"/>
        <tr r="EY2" s="5"/>
        <tr r="GU2" s="5"/>
        <tr r="IQ2" s="5"/>
        <tr r="KO2" s="5"/>
        <tr r="MO2" s="5"/>
        <tr r="OO2" s="5"/>
        <tr r="QP2" s="5"/>
        <tr r="TD2" s="5"/>
        <tr r="WK2" s="5"/>
        <tr r="ZW2" s="5"/>
        <tr r="ADZ2" s="5"/>
        <tr r="AK3" s="5"/>
        <tr r="LQ3" s="5"/>
        <tr r="ACG3" s="5"/>
        <tr r="W2" s="5"/>
        <tr r="LB2" s="5"/>
        <tr r="XM2" s="5"/>
        <tr r="BT2" s="5"/>
        <tr r="RD2" s="5"/>
        <tr r="CB2" s="5"/>
        <tr r="YA2" s="5"/>
        <tr r="EZ2" s="5"/>
        <tr r="DO2" s="5"/>
        <tr r="JC2" s="5"/>
        <tr r="PC2" s="5"/>
        <tr r="AFI2" s="5"/>
        <tr r="X2" s="5"/>
        <tr r="NC2" s="5"/>
        <tr r="AFJ2" s="5"/>
        <tr r="AF2" s="5"/>
        <tr r="NL2" s="5"/>
        <tr r="CE2" s="5"/>
        <tr r="FW2" s="5"/>
        <tr r="LO2" s="5"/>
        <tr r="PP2" s="5"/>
        <tr r="RQ2" s="5"/>
        <tr r="L2" s="5"/>
        <tr r="BH2" s="5"/>
        <tr r="DD2" s="5"/>
        <tr r="GV2" s="5"/>
        <tr r="IR2" s="5"/>
        <tr r="KP2" s="5"/>
        <tr r="MP2" s="5"/>
        <tr r="OQ2" s="5"/>
        <tr r="QQ2" s="5"/>
        <tr r="TP2" s="5"/>
        <tr r="WY2" s="5"/>
        <tr r="AAK2" s="5"/>
        <tr r="AEO2" s="5"/>
        <tr r="NA3" s="5"/>
        <tr r="ADQ3" s="5"/>
        <tr r="T2" s="5"/>
        <tr r="BP2" s="5"/>
        <tr r="DL2" s="5"/>
        <tr r="FH2" s="5"/>
        <tr r="HD2" s="5"/>
        <tr r="IZ2" s="5"/>
        <tr r="KY2" s="5"/>
        <tr r="MY2" s="5"/>
        <tr r="OY2" s="5"/>
        <tr r="QZ2" s="5"/>
        <tr r="TQ2" s="5"/>
        <tr r="WZ2" s="5"/>
        <tr r="AAL2" s="5"/>
        <tr r="AEP2" s="5"/>
        <tr r="BY3" s="5"/>
        <tr r="OK3" s="5"/>
        <tr r="AFG3" s="5"/>
        <tr r="RM2" s="5"/>
        <tr r="SZ2" s="5"/>
        <tr r="UO2" s="5"/>
        <tr r="XI2" s="5"/>
        <tr r="I2" s="5"/>
        <tr r="AG2" s="5"/>
        <tr r="BE2" s="5"/>
        <tr r="CC2" s="5"/>
        <tr r="DA2" s="5"/>
        <tr r="DY2" s="5"/>
        <tr r="EW2" s="5"/>
        <tr r="FI2" s="5"/>
        <tr r="GG2" s="5"/>
        <tr r="HE2" s="5"/>
        <tr r="HQ2" s="5"/>
        <tr r="IO2" s="5"/>
        <tr r="JA2" s="5"/>
        <tr r="JM2" s="5"/>
        <tr r="KM2" s="5"/>
        <tr r="LM2" s="5"/>
        <tr r="MM2" s="5"/>
        <tr r="NM2" s="5"/>
        <tr r="OM2" s="5"/>
        <tr r="PM2" s="5"/>
        <tr r="QN2" s="5"/>
        <tr r="RN2" s="5"/>
        <tr r="SN2" s="5"/>
        <tr r="TN2" s="5"/>
        <tr r="UB2" s="5"/>
        <tr r="VE2" s="5"/>
        <tr r="WV2" s="5"/>
        <tr r="ZT2" s="5"/>
        <tr r="BA3" s="5"/>
        <tr r="J2" s="5"/>
        <tr r="V2" s="5"/>
        <tr r="AH2" s="5"/>
        <tr r="AT2" s="5"/>
        <tr r="BF2" s="5"/>
        <tr r="BR2" s="5"/>
        <tr r="CD2" s="5"/>
        <tr r="CP2" s="5"/>
        <tr r="DB2" s="5"/>
        <tr r="DN2" s="5"/>
        <tr r="DZ2" s="5"/>
        <tr r="EL2" s="5"/>
        <tr r="EX2" s="5"/>
        <tr r="FJ2" s="5"/>
        <tr r="FV2" s="5"/>
        <tr r="GH2" s="5"/>
        <tr r="GT2" s="5"/>
        <tr r="HF2" s="5"/>
        <tr r="HR2" s="5"/>
        <tr r="ID2" s="5"/>
        <tr r="IP2" s="5"/>
        <tr r="JB2" s="5"/>
        <tr r="JN2" s="5"/>
        <tr r="KA2" s="5"/>
        <tr r="KN2" s="5"/>
        <tr r="LA2" s="5"/>
        <tr r="LN2" s="5"/>
        <tr r="MA2" s="5"/>
        <tr r="MN2" s="5"/>
        <tr r="NA2" s="5"/>
        <tr r="NN2" s="5"/>
        <tr r="OA2" s="5"/>
        <tr r="ON2" s="5"/>
        <tr r="PA2" s="5"/>
        <tr r="PO2" s="5"/>
        <tr r="QB2" s="5"/>
        <tr r="QO2" s="5"/>
        <tr r="RB2" s="5"/>
        <tr r="RO2" s="5"/>
        <tr r="SB2" s="5"/>
        <tr r="SO2" s="5"/>
        <tr r="TB2" s="5"/>
        <tr r="TO2" s="5"/>
        <tr r="UC2" s="5"/>
        <tr r="UR2" s="5"/>
        <tr r="VF2" s="5"/>
        <tr r="VT2" s="5"/>
        <tr r="WH2" s="5"/>
        <tr r="WW2" s="5"/>
        <tr r="XL2" s="5"/>
        <tr r="XZ2" s="5"/>
        <tr r="YN2" s="5"/>
        <tr r="ZE2" s="5"/>
        <tr r="ZU2" s="5"/>
        <tr r="AAJ2" s="5"/>
        <tr r="ABD2" s="5"/>
        <tr r="ABT2" s="5"/>
        <tr r="ACN2" s="5"/>
        <tr r="ADD2" s="5"/>
        <tr r="ADX2" s="5"/>
        <tr r="AEN2" s="5"/>
        <tr r="AFH2" s="5"/>
        <tr r="AFX2" s="5"/>
        <tr r="AGR2" s="5"/>
        <tr r="AHI2" s="5"/>
        <tr r="N3" s="5"/>
        <tr r="BB3" s="5"/>
        <tr r="BX3" s="5"/>
        <tr r="CS3" s="5"/>
        <tr r="EH3" s="5"/>
        <tr r="FF3" s="5"/>
        <tr r="GD3" s="5"/>
        <tr r="HB3" s="5"/>
        <tr r="HZ3" s="5"/>
        <tr r="IX3" s="5"/>
        <tr r="KD3" s="5"/>
        <tr r="MX3" s="5"/>
        <tr r="OH3" s="5"/>
        <tr r="PR3" s="5"/>
        <tr r="SL3" s="5"/>
        <tr r="TV3" s="5"/>
        <tr r="WP3" s="5"/>
        <tr r="ZJ3" s="5"/>
        <tr r="AAT3" s="5"/>
        <tr r="ACD3" s="5"/>
        <tr r="ADN3" s="5"/>
        <tr r="AEX3" s="5"/>
        <tr r="BZ3" s="5"/>
        <tr r="RK3" s="5"/>
        <tr r="VO3" s="5"/>
        <tr r="YI3" s="5"/>
        <tr r="ZS3" s="5"/>
        <tr r="M2" s="5"/>
        <tr r="Y2" s="5"/>
        <tr r="AK2" s="5"/>
        <tr r="AW2" s="5"/>
        <tr r="BI2" s="5"/>
        <tr r="BU2" s="5"/>
        <tr r="CG2" s="5"/>
        <tr r="CS2" s="5"/>
        <tr r="DE2" s="5"/>
        <tr r="DQ2" s="5"/>
        <tr r="EC2" s="5"/>
        <tr r="EO2" s="5"/>
        <tr r="FA2" s="5"/>
        <tr r="FM2" s="5"/>
        <tr r="FY2" s="5"/>
        <tr r="GK2" s="5"/>
        <tr r="GW2" s="5"/>
        <tr r="HI2" s="5"/>
        <tr r="HU2" s="5"/>
        <tr r="IG2" s="5"/>
        <tr r="IS2" s="5"/>
        <tr r="JE2" s="5"/>
        <tr r="JQ2" s="5"/>
        <tr r="KD2" s="5"/>
        <tr r="KQ2" s="5"/>
        <tr r="LD2" s="5"/>
        <tr r="LQ2" s="5"/>
        <tr r="MD2" s="5"/>
        <tr r="MQ2" s="5"/>
        <tr r="ND2" s="5"/>
        <tr r="NQ2" s="5"/>
        <tr r="OE2" s="5"/>
        <tr r="OR2" s="5"/>
        <tr r="PE2" s="5"/>
        <tr r="PR2" s="5"/>
        <tr r="QE2" s="5"/>
        <tr r="QR2" s="5"/>
        <tr r="RE2" s="5"/>
        <tr r="RR2" s="5"/>
        <tr r="SE2" s="5"/>
        <tr r="SR2" s="5"/>
        <tr r="TE2" s="5"/>
        <tr r="TS2" s="5"/>
        <tr r="UG2" s="5"/>
        <tr r="UU2" s="5"/>
        <tr r="VI2" s="5"/>
        <tr r="VX2" s="5"/>
        <tr r="WM2" s="5"/>
        <tr r="XA2" s="5"/>
        <tr r="XO2" s="5"/>
        <tr r="YC2" s="5"/>
        <tr r="YS2" s="5"/>
        <tr r="ZI2" s="5"/>
        <tr r="ZX2" s="5"/>
        <tr r="AAQ2" s="5"/>
        <tr r="ABG2" s="5"/>
        <tr r="ACA2" s="5"/>
        <tr r="ACQ2" s="5"/>
        <tr r="ADK2" s="5"/>
        <tr r="AEA2" s="5"/>
        <tr r="AEU2" s="5"/>
        <tr r="AFK2" s="5"/>
        <tr r="AGE2" s="5"/>
        <tr r="AGU2" s="5"/>
        <tr r="R3" s="5"/>
        <tr r="AN3" s="5"/>
        <tr r="CW3" s="5"/>
        <tr r="DR3" s="5"/>
        <tr r="JF3" s="5"/>
        <tr r="NI3" s="5"/>
        <tr r="OS3" s="5"/>
        <tr r="SW3" s="5"/>
        <tr r="VQ3" s="5"/>
        <tr r="YK3" s="5"/>
        <tr r="AL3" s="5"/>
        <tr r="QA3" s="5"/>
        <tr r="ABC3" s="5"/>
        <tr r="Z2" s="5"/>
        <tr r="BJ2" s="5"/>
        <tr r="CT2" s="5"/>
        <tr r="ED2" s="5"/>
        <tr r="FN2" s="5"/>
        <tr r="GX2" s="5"/>
        <tr r="IH2" s="5"/>
        <tr r="JF2" s="5"/>
        <tr r="KR2" s="5"/>
        <tr r="ME2" s="5"/>
        <tr r="NS2" s="5"/>
        <tr r="PF2" s="5"/>
        <tr r="QS2" s="5"/>
        <tr r="SS2" s="5"/>
        <tr r="UH2" s="5"/>
        <tr r="VY2" s="5"/>
        <tr r="XB2" s="5"/>
        <tr r="XP2" s="5"/>
        <tr r="YU2" s="5"/>
        <tr r="ZY2" s="5"/>
        <tr r="AAR2" s="5"/>
        <tr r="ABH2" s="5"/>
        <tr r="ACB2" s="5"/>
        <tr r="ACR2" s="5"/>
        <tr r="ADL2" s="5"/>
        <tr r="AEB2" s="5"/>
        <tr r="AEV2" s="5"/>
        <tr r="AFL2" s="5"/>
        <tr r="AGF2" s="5"/>
        <tr r="AGV2" s="5"/>
        <tr r="A3" s="5"/>
        <tr r="B2" s="5"/>
        <tr r="AX2" s="5"/>
        <tr r="CH2" s="5"/>
        <tr r="DR2" s="5"/>
        <tr r="EP2" s="5"/>
        <tr r="FZ2" s="5"/>
        <tr r="HV2" s="5"/>
        <tr r="JR2" s="5"/>
        <tr r="LE2" s="5"/>
        <tr r="MR2" s="5"/>
        <tr r="OF2" s="5"/>
        <tr r="PS2" s="5"/>
        <tr r="RF2" s="5"/>
        <tr r="SF2" s="5"/>
        <tr r="TT2" s="5"/>
        <tr r="UV2" s="5"/>
        <tr r="WN2" s="5"/>
        <tr r="ZJ2" s="5"/>
        <tr r="C2" s="5"/>
        <tr r="O2" s="5"/>
        <tr r="AA2" s="5"/>
        <tr r="AM2" s="5"/>
        <tr r="AY2" s="5"/>
        <tr r="BK2" s="5"/>
        <tr r="BW2" s="5"/>
        <tr r="CI2" s="5"/>
        <tr r="CU2" s="5"/>
        <tr r="DG2" s="5"/>
        <tr r="DS2" s="5"/>
        <tr r="EE2" s="5"/>
        <tr r="EQ2" s="5"/>
        <tr r="FC2" s="5"/>
        <tr r="FO2" s="5"/>
        <tr r="GA2" s="5"/>
        <tr r="GM2" s="5"/>
        <tr r="GY2" s="5"/>
        <tr r="HK2" s="5"/>
        <tr r="HW2" s="5"/>
        <tr r="II2" s="5"/>
        <tr r="IU2" s="5"/>
        <tr r="JG2" s="5"/>
        <tr r="JS2" s="5"/>
        <tr r="KF2" s="5"/>
        <tr r="KS2" s="5"/>
        <tr r="LF2" s="5"/>
        <tr r="LS2" s="5"/>
        <tr r="MF2" s="5"/>
        <tr r="MS2" s="5"/>
        <tr r="NG2" s="5"/>
        <tr r="NT2" s="5"/>
        <tr r="OG2" s="5"/>
        <tr r="OT2" s="5"/>
        <tr r="PG2" s="5"/>
        <tr r="PT2" s="5"/>
        <tr r="QG2" s="5"/>
        <tr r="QT2" s="5"/>
        <tr r="RG2" s="5"/>
        <tr r="RT2" s="5"/>
        <tr r="SG2" s="5"/>
        <tr r="SU2" s="5"/>
        <tr r="TH2" s="5"/>
        <tr r="TU2" s="5"/>
        <tr r="UI2" s="5"/>
        <tr r="UW2" s="5"/>
        <tr r="VL2" s="5"/>
        <tr r="WA2" s="5"/>
        <tr r="WO2" s="5"/>
        <tr r="XC2" s="5"/>
        <tr r="XQ2" s="5"/>
        <tr r="YF2" s="5"/>
        <tr r="YV2" s="5"/>
        <tr r="ZK2" s="5"/>
        <tr r="ZZ2" s="5"/>
        <tr r="AAS2" s="5"/>
        <tr r="ABI2" s="5"/>
        <tr r="ACC2" s="5"/>
        <tr r="ACS2" s="5"/>
        <tr r="ADM2" s="5"/>
        <tr r="AEC2" s="5"/>
        <tr r="AEW2" s="5"/>
        <tr r="AFM2" s="5"/>
        <tr r="AGG2" s="5"/>
        <tr r="AGW2" s="5"/>
        <tr r="N2" s="5"/>
        <tr r="AL2" s="5"/>
        <tr r="BV2" s="5"/>
        <tr r="DF2" s="5"/>
        <tr r="FB2" s="5"/>
        <tr r="GL2" s="5"/>
        <tr r="HJ2" s="5"/>
        <tr r="IT2" s="5"/>
        <tr r="KE2" s="5"/>
        <tr r="LR2" s="5"/>
        <tr r="NE2" s="5"/>
        <tr r="OS2" s="5"/>
        <tr r="QF2" s="5"/>
        <tr r="RS2" s="5"/>
        <tr r="TG2" s="5"/>
        <tr r="VJ2" s="5"/>
        <tr r="YD2" s="5"/>
        <tr r="D2" s="5"/>
        <tr r="P2" s="5"/>
        <tr r="AB2" s="5"/>
        <tr r="AN2" s="5"/>
        <tr r="AZ2" s="5"/>
        <tr r="BL2" s="5"/>
        <tr r="BX2" s="5"/>
        <tr r="CJ2" s="5"/>
        <tr r="CV2" s="5"/>
        <tr r="DH2" s="5"/>
        <tr r="DT2" s="5"/>
        <tr r="EF2" s="5"/>
        <tr r="ER2" s="5"/>
        <tr r="FD2" s="5"/>
        <tr r="FP2" s="5"/>
        <tr r="GB2" s="5"/>
        <tr r="GN2" s="5"/>
        <tr r="GZ2" s="5"/>
        <tr r="HL2" s="5"/>
        <tr r="HX2" s="5"/>
        <tr r="IJ2" s="5"/>
        <tr r="IV2" s="5"/>
        <tr r="JH2" s="5"/>
        <tr r="JT2" s="5"/>
        <tr r="KG2" s="5"/>
        <tr r="KT2" s="5"/>
        <tr r="LG2" s="5"/>
        <tr r="LT2" s="5"/>
        <tr r="MG2" s="5"/>
        <tr r="MU2" s="5"/>
        <tr r="NH2" s="5"/>
        <tr r="NU2" s="5"/>
        <tr r="OH2" s="5"/>
        <tr r="OU2" s="5"/>
        <tr r="PH2" s="5"/>
        <tr r="PU2" s="5"/>
        <tr r="QH2" s="5"/>
        <tr r="QU2" s="5"/>
        <tr r="RH2" s="5"/>
        <tr r="RU2" s="5"/>
        <tr r="SI2" s="5"/>
        <tr r="SV2" s="5"/>
        <tr r="TI2" s="5"/>
        <tr r="TV2" s="5"/>
        <tr r="UJ2" s="5"/>
        <tr r="UX2" s="5"/>
        <tr r="VM2" s="5"/>
        <tr r="WB2" s="5"/>
        <tr r="WP2" s="5"/>
        <tr r="XD2" s="5"/>
        <tr r="XR2" s="5"/>
        <tr r="YG2" s="5"/>
        <tr r="YW2" s="5"/>
        <tr r="ZL2" s="5"/>
        <tr r="AAC2" s="5"/>
        <tr r="AAT2" s="5"/>
        <tr r="ABJ2" s="5"/>
        <tr r="ACD2" s="5"/>
        <tr r="ACT2" s="5"/>
        <tr r="ADN2" s="5"/>
        <tr r="AED2" s="5"/>
        <tr r="AEX2" s="5"/>
        <tr r="AFN2" s="5"/>
        <tr r="AGH2" s="5"/>
        <tr r="AGX2" s="5"/>
        <tr r="E2" s="5"/>
        <tr r="AC2" s="5"/>
        <tr r="AO2" s="5"/>
        <tr r="BM2" s="5"/>
        <tr r="CK2" s="5"/>
        <tr r="DU2" s="5"/>
        <tr r="FE2" s="5"/>
        <tr r="GO2" s="5"/>
        <tr r="IK2" s="5"/>
        <tr r="KH2" s="5"/>
        <tr r="MI2" s="5"/>
        <tr r="NV2" s="5"/>
        <tr r="PI2" s="5"/>
        <tr r="QV2" s="5"/>
        <tr r="SW2" s="5"/>
        <tr r="UK2" s="5"/>
        <tr r="WC2" s="5"/>
        <tr r="YI2" s="5"/>
        <tr r="AAE2" s="5"/>
        <tr r="ACY2" s="5"/>
        <tr r="AGI2" s="5"/>
        <tr r="GC2" s="5"/>
        <tr r="HA2" s="5"/>
        <tr r="HY2" s="5"/>
        <tr r="JI2" s="5"/>
        <tr r="KU2" s="5"/>
        <tr r="LU2" s="5"/>
        <tr r="NI2" s="5"/>
        <tr r="OV2" s="5"/>
        <tr r="QI2" s="5"/>
        <tr r="RW2" s="5"/>
        <tr r="TW2" s="5"/>
        <tr r="VO2" s="5"/>
        <tr r="XE2" s="5"/>
        <tr r="YX2" s="5"/>
        <tr r="ABO2" s="5"/>
        <tr r="ADO2" s="5"/>
        <tr r="AFS2" s="5"/>
        <tr r="R2" s="5"/>
        <tr r="AD2" s="5"/>
        <tr r="AP2" s="5"/>
        <tr r="BB2" s="5"/>
        <tr r="BN2" s="5"/>
        <tr r="BZ2" s="5"/>
        <tr r="CL2" s="5"/>
        <tr r="CX2" s="5"/>
        <tr r="DJ2" s="5"/>
        <tr r="DV2" s="5"/>
        <tr r="EH2" s="5"/>
        <tr r="ET2" s="5"/>
        <tr r="FF2" s="5"/>
        <tr r="FR2" s="5"/>
        <tr r="GD2" s="5"/>
        <tr r="GP2" s="5"/>
        <tr r="HB2" s="5"/>
        <tr r="HN2" s="5"/>
        <tr r="HZ2" s="5"/>
        <tr r="IL2" s="5"/>
        <tr r="IX2" s="5"/>
        <tr r="JJ2" s="5"/>
        <tr r="JV2" s="5"/>
        <tr r="KI2" s="5"/>
        <tr r="KV2" s="5"/>
        <tr r="LI2" s="5"/>
        <tr r="LW2" s="5"/>
        <tr r="MJ2" s="5"/>
        <tr r="MW2" s="5"/>
        <tr r="NJ2" s="5"/>
        <tr r="NW2" s="5"/>
        <tr r="OJ2" s="5"/>
        <tr r="OW2" s="5"/>
        <tr r="PJ2" s="5"/>
        <tr r="PW2" s="5"/>
        <tr r="QJ2" s="5"/>
        <tr r="QW2" s="5"/>
        <tr r="RK2" s="5"/>
        <tr r="RX2" s="5"/>
        <tr r="SK2" s="5"/>
        <tr r="SX2" s="5"/>
        <tr r="TK2" s="5"/>
        <tr r="TX2" s="5"/>
        <tr r="UL2" s="5"/>
        <tr r="VA2" s="5"/>
        <tr r="VP2" s="5"/>
        <tr r="WD2" s="5"/>
        <tr r="WR2" s="5"/>
        <tr r="XF2" s="5"/>
        <tr r="XU2" s="5"/>
        <tr r="YJ2" s="5"/>
        <tr r="YY2" s="5"/>
        <tr r="ZN2" s="5"/>
        <tr r="AAF2" s="5"/>
        <tr r="AAV2" s="5"/>
        <tr r="ABP2" s="5"/>
        <tr r="ACF2" s="5"/>
        <tr r="ACZ2" s="5"/>
        <tr r="ADP2" s="5"/>
        <tr r="AEJ2" s="5"/>
        <tr r="AEZ2" s="5"/>
        <tr r="AFT2" s="5"/>
        <tr r="AGJ2" s="5"/>
        <tr r="AHD2" s="5"/>
        <tr r="Q2" s="5"/>
        <tr r="BA2" s="5"/>
        <tr r="BY2" s="5"/>
        <tr r="CW2" s="5"/>
        <tr r="DI2" s="5"/>
        <tr r="EG2" s="5"/>
        <tr r="ES2" s="5"/>
        <tr r="FQ2" s="5"/>
        <tr r="HM2" s="5"/>
        <tr r="IW2" s="5"/>
        <tr r="JU2" s="5"/>
        <tr r="LH2" s="5"/>
        <tr r="MV2" s="5"/>
        <tr r="OI2" s="5"/>
        <tr r="PV2" s="5"/>
        <tr r="RI2" s="5"/>
        <tr r="SJ2" s="5"/>
        <tr r="TJ2" s="5"/>
        <tr r="UZ2" s="5"/>
        <tr r="WQ2" s="5"/>
        <tr r="XT2" s="5"/>
        <tr r="ZM2" s="5"/>
        <tr r="AAU2" s="5"/>
        <tr r="ACE2" s="5"/>
        <tr r="AEI2" s="5"/>
        <tr r="AEY2" s="5"/>
        <tr r="AHC2" s="5"/>
        <tr r="F2" s="5"/>
        <tr r="G2" s="5"/>
        <tr r="S2" s="5"/>
        <tr r="AE2" s="5"/>
        <tr r="AQ2" s="5"/>
        <tr r="BC2" s="5"/>
        <tr r="BO2" s="5"/>
        <tr r="CA2" s="5"/>
        <tr r="CM2" s="5"/>
        <tr r="CY2" s="5"/>
        <tr r="DK2" s="5"/>
        <tr r="DW2" s="5"/>
        <tr r="EI2" s="5"/>
        <tr r="EU2" s="5"/>
        <tr r="FG2" s="5"/>
        <tr r="FS2" s="5"/>
        <tr r="GE2" s="5"/>
        <tr r="GQ2" s="5"/>
        <tr r="HC2" s="5"/>
        <tr r="HO2" s="5"/>
        <tr r="IA2" s="5"/>
        <tr r="IM2" s="5"/>
        <tr r="IY2" s="5"/>
        <tr r="JK2" s="5"/>
        <tr r="JW2" s="5"/>
        <tr r="KJ2" s="5"/>
        <tr r="KW2" s="5"/>
        <tr r="LK2" s="5"/>
        <tr r="LX2" s="5"/>
        <tr r="MK2" s="5"/>
        <tr r="MX2" s="5"/>
        <tr r="NK2" s="5"/>
        <tr r="NX2" s="5"/>
        <tr r="OK2" s="5"/>
        <tr r="OX2" s="5"/>
        <tr r="PK2" s="5"/>
        <tr r="PX2" s="5"/>
        <tr r="QK2" s="5"/>
        <tr r="QY2" s="5"/>
        <tr r="RL2" s="5"/>
        <tr r="RY2" s="5"/>
        <tr r="SL2" s="5"/>
        <tr r="SY2" s="5"/>
        <tr r="TL2" s="5"/>
        <tr r="TY2" s="5"/>
        <tr r="UN2" s="5"/>
        <tr r="VC2" s="5"/>
        <tr r="VQ2" s="5"/>
        <tr r="WE2" s="5"/>
        <tr r="WS2" s="5"/>
        <tr r="XH2" s="5"/>
        <tr r="XW2" s="5"/>
        <tr r="YK2" s="5"/>
        <tr r="YZ2" s="5"/>
        <tr r="ZQ2" s="5"/>
        <tr r="AAG2" s="5"/>
        <tr r="AAW2" s="5"/>
        <tr r="ABQ2" s="5"/>
        <tr r="ACG2" s="5"/>
        <tr r="ADA2" s="5"/>
        <tr r="ADQ2" s="5"/>
        <tr r="AEK2" s="5"/>
        <tr r="AFA2" s="5"/>
        <tr r="AFU2" s="5"/>
        <tr r="AGK2" s="5"/>
        <tr r="AHE2" s="5"/>
        <tr r="SM2" s="5"/>
        <tr r="TZ2" s="5"/>
        <tr r="VD2" s="5"/>
        <tr r="WF2" s="5"/>
        <tr r="WT2" s="5"/>
        <tr r="XX2" s="5"/>
        <tr r="ZA2" s="5"/>
        <tr r="ZS2" s="5"/>
        <tr r="AAH2" s="5"/>
        <tr r="AAX2" s="5"/>
        <tr r="ABR2" s="5"/>
        <tr r="ACH2" s="5"/>
        <tr r="ADB2" s="5"/>
        <tr r="ADR2" s="5"/>
        <tr r="AEL2" s="5"/>
        <tr r="AFB2" s="5"/>
        <tr r="AFV2" s="5"/>
        <tr r="AGL2" s="5"/>
        <tr r="AHF2" s="5"/>
        <tr r="RZ2" s="5"/>
        <tr r="TM2" s="5"/>
        <tr r="VR2" s="5"/>
        <tr r="YL2" s="5"/>
        <tr r="U2" s="5"/>
        <tr r="AS2" s="5"/>
        <tr r="BQ2" s="5"/>
        <tr r="CO2" s="5"/>
        <tr r="DM2" s="5"/>
        <tr r="EK2" s="5"/>
        <tr r="FU2" s="5"/>
        <tr r="GS2" s="5"/>
        <tr r="IC2" s="5"/>
        <tr r="JY2" s="5"/>
        <tr r="KZ2" s="5"/>
        <tr r="LZ2" s="5"/>
        <tr r="MZ2" s="5"/>
        <tr r="NZ2" s="5"/>
        <tr r="OZ2" s="5"/>
        <tr r="QA2" s="5"/>
        <tr r="RA2" s="5"/>
        <tr r="SA2" s="5"/>
        <tr r="TA2" s="5"/>
        <tr r="UQ2" s="5"/>
        <tr r="VS2" s="5"/>
        <tr r="WG2" s="5"/>
        <tr r="XK2" s="5"/>
        <tr r="XY2" s="5"/>
        <tr r="YM2" s="5"/>
        <tr r="ZB2" s="5"/>
        <tr r="AAI2" s="5"/>
        <tr r="ABC2" s="5"/>
        <tr r="ABS2" s="5"/>
        <tr r="ACM2" s="5"/>
        <tr r="ADC2" s="5"/>
        <tr r="ADW2" s="5"/>
        <tr r="AEM2" s="5"/>
        <tr r="AFG2" s="5"/>
        <tr r="AFW2" s="5"/>
        <tr r="AGQ2" s="5"/>
        <tr r="AHH2" s="5"/>
        <tr r="AHG2" s="5"/>
        <tr r="UA2" s="5"/>
        <tr r="UM2" s="5"/>
        <tr r="UY2" s="5"/>
        <tr r="VK2" s="5"/>
        <tr r="VW2" s="5"/>
        <tr r="WI2" s="5"/>
        <tr r="WU2" s="5"/>
        <tr r="XG2" s="5"/>
        <tr r="XS2" s="5"/>
        <tr r="YE2" s="5"/>
        <tr r="YQ2" s="5"/>
        <tr r="ZC2" s="5"/>
        <tr r="ZO2" s="5"/>
        <tr r="AAA2" s="5"/>
        <tr r="AAM2" s="5"/>
        <tr r="AAY2" s="5"/>
        <tr r="ABK2" s="5"/>
        <tr r="ABW2" s="5"/>
        <tr r="ACI2" s="5"/>
        <tr r="ACU2" s="5"/>
        <tr r="ADG2" s="5"/>
        <tr r="ADS2" s="5"/>
        <tr r="AEE2" s="5"/>
        <tr r="AEQ2" s="5"/>
        <tr r="AFC2" s="5"/>
        <tr r="AFO2" s="5"/>
        <tr r="AGA2" s="5"/>
        <tr r="AGM2" s="5"/>
        <tr r="AGY2" s="5"/>
        <tr r="AHK2" s="5"/>
        <tr r="YR2" s="5"/>
        <tr r="ZD2" s="5"/>
        <tr r="ZP2" s="5"/>
        <tr r="AAB2" s="5"/>
        <tr r="AAN2" s="5"/>
        <tr r="AAZ2" s="5"/>
        <tr r="ABL2" s="5"/>
        <tr r="ABX2" s="5"/>
        <tr r="ACJ2" s="5"/>
        <tr r="ACV2" s="5"/>
        <tr r="ADH2" s="5"/>
        <tr r="ADT2" s="5"/>
        <tr r="AEF2" s="5"/>
        <tr r="AER2" s="5"/>
        <tr r="AFD2" s="5"/>
        <tr r="AFP2" s="5"/>
        <tr r="AGB2" s="5"/>
        <tr r="AGN2" s="5"/>
        <tr r="AGZ2" s="5"/>
        <tr r="AHL2" s="5"/>
        <tr r="AAO2" s="5"/>
        <tr r="ABA2" s="5"/>
        <tr r="ABM2" s="5"/>
        <tr r="ABY2" s="5"/>
        <tr r="ACK2" s="5"/>
        <tr r="ACW2" s="5"/>
        <tr r="ADI2" s="5"/>
        <tr r="ADU2" s="5"/>
        <tr r="AEG2" s="5"/>
        <tr r="AES2" s="5"/>
        <tr r="AFE2" s="5"/>
        <tr r="AFQ2" s="5"/>
        <tr r="AGC2" s="5"/>
        <tr r="AGO2" s="5"/>
        <tr r="AHA2" s="5"/>
        <tr r="AHM2" s="5"/>
        <tr r="JZ2" s="5"/>
        <tr r="KL2" s="5"/>
        <tr r="KX2" s="5"/>
        <tr r="LJ2" s="5"/>
        <tr r="LV2" s="5"/>
        <tr r="MH2" s="5"/>
        <tr r="MT2" s="5"/>
        <tr r="NF2" s="5"/>
        <tr r="NR2" s="5"/>
        <tr r="OD2" s="5"/>
        <tr r="OP2" s="5"/>
        <tr r="PB2" s="5"/>
        <tr r="PN2" s="5"/>
        <tr r="PZ2" s="5"/>
        <tr r="QL2" s="5"/>
        <tr r="QX2" s="5"/>
        <tr r="RJ2" s="5"/>
        <tr r="RV2" s="5"/>
        <tr r="SH2" s="5"/>
        <tr r="ST2" s="5"/>
        <tr r="TF2" s="5"/>
        <tr r="TR2" s="5"/>
        <tr r="UD2" s="5"/>
        <tr r="UP2" s="5"/>
        <tr r="VB2" s="5"/>
        <tr r="VN2" s="5"/>
        <tr r="VZ2" s="5"/>
        <tr r="WL2" s="5"/>
        <tr r="WX2" s="5"/>
        <tr r="XJ2" s="5"/>
        <tr r="XV2" s="5"/>
        <tr r="YH2" s="5"/>
        <tr r="YT2" s="5"/>
        <tr r="ZF2" s="5"/>
        <tr r="ZR2" s="5"/>
        <tr r="AAD2" s="5"/>
        <tr r="AAP2" s="5"/>
        <tr r="ABB2" s="5"/>
        <tr r="ABN2" s="5"/>
        <tr r="ABZ2" s="5"/>
        <tr r="ACL2" s="5"/>
        <tr r="ACX2" s="5"/>
        <tr r="ADJ2" s="5"/>
        <tr r="ADV2" s="5"/>
        <tr r="AEH2" s="5"/>
        <tr r="AET2" s="5"/>
        <tr r="AFF2" s="5"/>
        <tr r="AFR2" s="5"/>
        <tr r="AGD2" s="5"/>
        <tr r="AGP2" s="5"/>
        <tr r="AHB2" s="5"/>
        <tr r="AHN2" s="5"/>
        <tr r="FG6" s="5"/>
        <tr r="DE6" s="5"/>
        <tr r="HE7" s="5"/>
        <tr r="HE6" s="5"/>
        <tr r="XO7" s="5"/>
        <tr r="XO6" s="5"/>
        <tr r="BF7" s="5"/>
        <tr r="BF6" s="5"/>
        <tr r="FE6" s="5"/>
        <tr r="JI6" s="5"/>
        <tr r="PP6" s="5"/>
        <tr r="AGU6" s="5"/>
        <tr r="BG7" s="5"/>
        <tr r="BG6" s="5"/>
        <tr r="JM7" s="5"/>
        <tr r="JM6" s="5"/>
        <tr r="RB7" s="5"/>
        <tr r="RB6" s="5"/>
        <tr r="BV7" s="5"/>
        <tr r="BV6" s="5"/>
        <tr r="KJ6" s="5"/>
        <tr r="BK7" s="5"/>
        <tr r="BY6" s="5"/>
        <tr r="FX6" s="5"/>
        <tr r="TL7" s="5"/>
        <tr r="TL6" s="5"/>
        <tr r="DB7" s="5"/>
        <tr r="CO7" s="5"/>
        <tr r="CO6" s="5"/>
        <tr r="GM7" s="5"/>
        <tr r="GM6" s="5"/>
        <tr r="LF6" s="5"/>
        <tr r="UP7" s="5"/>
        <tr r="UP6" s="5"/>
        <tr r="EL7" s="5"/>
        <tr r="AA7" s="5"/>
        <tr r="FW6" s="5"/>
        <tr r="SE7" s="5"/>
        <tr r="SE6" s="5"/>
        <tr r="KK6" s="5"/>
        <tr r="CP7" s="5"/>
        <tr r="CP6" s="5"/>
        <tr r="GO6" s="5"/>
        <tr r="LK6" s="5"/>
        <tr r="WE6" s="5"/>
        <tr r="GH7" s="5"/>
        <tr r="F6" s="5"/>
        <tr r="ML6" s="5"/>
        <tr r="HU7" s="5"/>
        <tr r="G6" s="5"/>
        <tr r="DF7" s="5"/>
        <tr r="DF6" s="5"/>
        <tr r="HG6" s="5"/>
        <tr r="MM7" s="5"/>
        <tr r="MM6" s="5"/>
        <tr r="ZF6" s="5"/>
        <tr r="JT7" s="5"/>
        <tr r="W7" s="5"/>
        <tr r="W6" s="5"/>
        <tr r="DV6" s="5"/>
        <tr r="HV7" s="5"/>
        <tr r="HV6" s="5"/>
        <tr r="NJ7" s="5"/>
        <tr r="NJ6" s="5"/>
        <tr r="AAP6" s="5"/>
        <tr r="MG7" s="5"/>
        <tr r="X6" s="5"/>
        <tr r="DY7" s="5"/>
        <tr r="DY6" s="5"/>
        <tr r="HW7" s="5"/>
        <tr r="HW6" s="5"/>
        <tr r="NQ7" s="5"/>
        <tr r="NQ6" s="5"/>
        <tr r="ACL6" s="5"/>
        <tr r="PS7" s="5"/>
        <tr r="AM7" s="5"/>
        <tr r="AM6" s="5"/>
        <tr r="EN6" s="5"/>
        <tr r="IP7" s="5"/>
        <tr r="IP6" s="5"/>
        <tr r="OR6" s="5"/>
        <tr r="ADV6" s="5"/>
        <tr r="TK7" s="5"/>
        <tr r="AP6" s="5"/>
        <tr r="EO6" s="5"/>
        <tr r="IQ6" s="5"/>
        <tr r="OS7" s="5"/>
        <tr r="OS6" s="5"/>
        <tr r="AFK6" s="5"/>
        <tr r="XC7" s="5"/>
        <tr r="PV6" s="5"/>
        <tr r="AAV6" s="5"/>
        <tr r="ABG7" s="5"/>
        <tr r="I6" s="5"/>
        <tr r="BH6" s="5"/>
        <tr r="CQ7" s="5"/>
        <tr r="CQ6" s="5"/>
        <tr r="EP7" s="5"/>
        <tr r="EP6" s="5"/>
        <tr r="FY6" s="5"/>
        <tr r="HY6" s="5"/>
        <tr r="JN7" s="5"/>
        <tr r="JN6" s="5"/>
        <tr r="MP6" s="5"/>
        <tr r="OU7" s="5"/>
        <tr r="OU6" s="5"/>
        <tr r="RD6" s="5"/>
        <tr r="TR7" s="5"/>
        <tr r="TR6" s="5"/>
        <tr r="XV7" s="5"/>
        <tr r="XV6" s="5"/>
        <tr r="ZK7" s="5"/>
        <tr r="ZK6" s="5"/>
        <tr r="AEA6" s="5"/>
        <tr r="AHG6" s="5"/>
        <tr r="BR7" s="5"/>
        <tr r="EX7" s="5"/>
        <tr r="ID7" s="5"/>
        <tr r="QK7" s="5"/>
        <tr r="TW7" s="5"/>
        <tr r="AS6" s="5"/>
        <tr r="BJ6" s="5"/>
        <tr r="DJ6" s="5"/>
        <tr r="ES6" s="5"/>
        <tr r="FJ7" s="5"/>
        <tr r="FJ6" s="5"/>
        <tr r="HI6" s="5"/>
        <tr r="IA6" s="5"/>
        <tr r="JO6" s="5"/>
        <tr r="KN6" s="5"/>
        <tr r="LN7" s="5"/>
        <tr r="LN6" s="5"/>
        <tr r="NT6" s="5"/>
        <tr r="OV6" s="5"/>
        <tr r="RF6" s="5"/>
        <tr r="TS6" s="5"/>
        <tr r="XZ6" s="5"/>
        <tr r="ABC7" s="5"/>
        <tr r="ABC6" s="5"/>
        <tr r="AEG6" s="5"/>
        <tr r="AHH6" s="5"/>
        <tr r="AG7" s="5"/>
        <tr r="DH7" s="5"/>
        <tr r="GL7" s="5"/>
        <tr r="JZ7" s="5"/>
        <tr r="QW7" s="5"/>
        <tr r="YH7" s="5"/>
        <tr r="N7" s="5"/>
        <tr r="N6" s="5"/>
        <tr r="AE7" s="5"/>
        <tr r="AE6" s="5"/>
        <tr r="AW7" s="5"/>
        <tr r="AW6" s="5"/>
        <tr r="BN6" s="5"/>
        <tr r="CE7" s="5"/>
        <tr r="CE6" s="5"/>
        <tr r="CW6" s="5"/>
        <tr r="DN7" s="5"/>
        <tr r="DN6" s="5"/>
        <tr r="EE7" s="5"/>
        <tr r="EE6" s="5"/>
        <tr r="EW6" s="5"/>
        <tr r="FM6" s="5"/>
        <tr r="GE6" s="5"/>
        <tr r="GV6" s="5"/>
        <tr r="HN6" s="5"/>
        <tr r="IE6" s="5"/>
        <tr r="IY6" s="5"/>
        <tr r="JV6" s="5"/>
        <tr r="KV6" s="5"/>
        <tr r="LW7" s="5"/>
        <tr r="LW6" s="5"/>
        <tr r="MY7" s="5"/>
        <tr r="MY6" s="5"/>
        <tr r="OC7" s="5"/>
        <tr r="OC6" s="5"/>
        <tr r="PE6" s="5"/>
        <tr r="QI6" s="5"/>
        <tr r="RP6" s="5"/>
        <tr r="SV6" s="5"/>
        <tr r="UA6" s="5"/>
        <tr r="VH6" s="5"/>
        <tr r="WX6" s="5"/>
        <tr r="YK6" s="5"/>
        <tr r="ZW7" s="5"/>
        <tr r="ZW6" s="5"/>
        <tr r="ABN7" s="5"/>
        <tr r="ABN6" s="5"/>
        <tr r="ADC7" s="5"/>
        <tr r="ADC6" s="5"/>
        <tr r="AEQ6" s="5"/>
        <tr r="AGD6" s="5"/>
        <tr r="C7" s="5"/>
        <tr r="AT7" s="5"/>
        <tr r="CG7" s="5"/>
        <tr r="DS7" s="5"/>
        <tr r="GZ7" s="5"/>
        <tr r="IT7" s="5"/>
        <tr r="KP7" s="5"/>
        <tr r="OA7" s="5"/>
        <tr r="RN7" s="5"/>
        <tr r="VB7" s="5"/>
        <tr r="ZC7" s="5"/>
        <tr r="TQ7" s="5"/>
        <tr r="TQ6" s="5"/>
        <tr r="ACM7" s="5"/>
        <tr r="ACM6" s="5"/>
        <tr r="JW7" s="5"/>
        <tr r="O7" s="5"/>
        <tr r="O6" s="5"/>
        <tr r="BO7" s="5"/>
        <tr r="BO6" s="5"/>
        <tr r="DP6" s="5"/>
        <tr r="FO7" s="5"/>
        <tr r="FO6" s="5"/>
        <tr r="HO6" s="5"/>
        <tr r="JW6" s="5"/>
        <tr r="MZ6" s="5"/>
        <tr r="QK6" s="5"/>
        <tr r="UE7" s="5"/>
        <tr r="UE6" s="5"/>
        <tr r="WY6" s="5"/>
        <tr r="AAC6" s="5"/>
        <tr r="ADD7" s="5"/>
        <tr r="ADD6" s="5"/>
        <tr r="D7" s="5"/>
        <tr r="HC7" s="5"/>
        <tr r="OP7" s="5"/>
        <tr r="SB7" s="5"/>
        <tr r="AY7" s="5"/>
        <tr r="AY6" s="5"/>
        <tr r="BQ7" s="5"/>
        <tr r="BQ6" s="5"/>
        <tr r="CY7" s="5"/>
        <tr r="CY6" s="5"/>
        <tr r="EH6" s="5"/>
        <tr r="EY7" s="5"/>
        <tr r="EY6" s="5"/>
        <tr r="FQ6" s="5"/>
        <tr r="HQ6" s="5"/>
        <tr r="IG6" s="5"/>
        <tr r="JD6" s="5"/>
        <tr r="JX6" s="5"/>
        <tr r="LY7" s="5"/>
        <tr r="LY6" s="5"/>
        <tr r="NF7" s="5"/>
        <tr r="NF6" s="5"/>
        <tr r="OE6" s="5"/>
        <tr r="PK7" s="5"/>
        <tr r="PK6" s="5"/>
        <tr r="QN6" s="5"/>
        <tr r="RV7" s="5"/>
        <tr r="RV6" s="5"/>
        <tr r="SX7" s="5"/>
        <tr r="SX6" s="5"/>
        <tr r="UJ6" s="5"/>
        <tr r="YM6" s="5"/>
        <tr r="AAI7" s="5"/>
        <tr r="AAI6" s="5"/>
        <tr r="ABS6" s="5"/>
        <tr r="ADJ6" s="5"/>
        <tr r="AET6" s="5"/>
        <tr r="AGP6" s="5"/>
        <tr r="J7" s="5"/>
        <tr r="CI7" s="5"/>
        <tr r="HJ7" s="5"/>
        <tr r="JB7" s="5"/>
        <tr r="LC7" s="5"/>
        <tr r="OQ7" s="5"/>
        <tr r="VR7" s="5"/>
        <tr r="ZR7" s="5"/>
        <tr r="ZJ6" s="5"/>
        <tr r="MH7" s="5"/>
        <tr r="AH7" s="5"/>
        <tr r="AH6" s="5"/>
        <tr r="CG6" s="5"/>
        <tr r="EG6" s="5"/>
        <tr r="GG6" s="5"/>
        <tr r="IF6" s="5"/>
        <tr r="KW7" s="5"/>
        <tr r="KW6" s="5"/>
        <tr r="OD7" s="5"/>
        <tr r="OD6" s="5"/>
        <tr r="SW7" s="5"/>
        <tr r="SW6" s="5"/>
        <tr r="YL6" s="5"/>
        <tr r="AES6" s="5"/>
        <tr r="CH7" s="5"/>
        <tr r="IU7" s="5"/>
        <tr r="VQ7" s="5"/>
        <tr r="AI6" s="5"/>
        <tr r="DQ7" s="5"/>
        <tr r="DQ6" s="5"/>
        <tr r="GH6" s="5"/>
        <tr r="LA6" s="5"/>
        <tr r="VN7" s="5"/>
        <tr r="VN6" s="5"/>
        <tr r="AJ6" s="5"/>
        <tr r="BS6" s="5"/>
        <tr r="DB6" s="5"/>
        <tr r="EI7" s="5"/>
        <tr r="EI6" s="5"/>
        <tr r="FR6" s="5"/>
        <tr r="HA6" s="5"/>
        <tr r="II7" s="5"/>
        <tr r="II6" s="5"/>
        <tr r="KB6" s="5"/>
        <tr r="MD6" s="5"/>
        <tr r="NG7" s="5"/>
        <tr r="NG6" s="5"/>
        <tr r="PM7" s="5"/>
        <tr r="PM6" s="5"/>
        <tr r="QQ7" s="5"/>
        <tr r="QQ6" s="5"/>
        <tr r="TE7" s="5"/>
        <tr r="TE6" s="5"/>
        <tr r="UL6" s="5"/>
        <tr r="VR6" s="5"/>
        <tr r="XI7" s="5"/>
        <tr r="XI6" s="5"/>
        <tr r="AAJ7" s="5"/>
        <tr r="AAJ6" s="5"/>
        <tr r="ABY7" s="5"/>
        <tr r="ABY6" s="5"/>
        <tr r="ADN6" s="5"/>
        <tr r="AEZ6" s="5"/>
        <tr r="AGQ6" s="5"/>
        <tr r="BE7" s="5"/>
        <tr r="EF7" s="5"/>
        <tr r="FU7" s="5"/>
        <tr r="HK7" s="5"/>
        <tr r="JF7" s="5"/>
        <tr r="LD7" s="5"/>
        <tr r="SG7" s="5"/>
        <tr r="B7" s="5"/>
        <tr r="B6" s="5"/>
        <tr r="U7" s="5"/>
        <tr r="U6" s="5"/>
        <tr r="AK6" s="5"/>
        <tr r="BB6" s="5"/>
        <tr r="BT6" s="5"/>
        <tr r="CK6" s="5"/>
        <tr r="DC6" s="5"/>
        <tr r="DS6" s="5"/>
        <tr r="EK7" s="5"/>
        <tr r="EK6" s="5"/>
        <tr r="FB7" s="5"/>
        <tr r="FB6" s="5"/>
        <tr r="FS7" s="5"/>
        <tr r="FS6" s="5"/>
        <tr r="GK7" s="5"/>
        <tr r="GK6" s="5"/>
        <tr r="HB6" s="5"/>
        <tr r="HS7" s="5"/>
        <tr r="HS6" s="5"/>
        <tr r="IK6" s="5"/>
        <tr r="JF6" s="5"/>
        <tr r="KC6" s="5"/>
        <tr r="LC6" s="5"/>
        <tr r="ME6" s="5"/>
        <tr r="NH6" s="5"/>
        <tr r="OJ6" s="5"/>
        <tr r="PN7" s="5"/>
        <tr r="PN6" s="5"/>
        <tr r="QR7" s="5"/>
        <tr r="QR6" s="5"/>
        <tr r="RZ6" s="5"/>
        <tr r="TH6" s="5"/>
        <tr r="UM6" s="5"/>
        <tr r="VS7" s="5"/>
        <tr r="VS6" s="5"/>
        <tr r="XJ6" s="5"/>
        <tr r="YY6" s="5"/>
        <tr r="AAM7" s="5"/>
        <tr r="AAM6" s="5"/>
        <tr r="ABZ7" s="5"/>
        <tr r="ABZ6" s="5"/>
        <tr r="ADO7" s="5"/>
        <tr r="ADO6" s="5"/>
        <tr r="AFF6" s="5"/>
        <tr r="AGS6" s="5"/>
        <tr r="CU7" s="5"/>
        <tr r="FV7" s="5"/>
        <tr r="HR7" s="5"/>
        <tr r="JG7" s="5"/>
        <tr r="LO7" s="5"/>
        <tr r="PG7" s="5"/>
        <tr r="SU7" s="5"/>
        <tr r="WK7" s="5"/>
        <tr r="RC7" s="5"/>
        <tr r="RC6" s="5"/>
        <tr r="XU6" s="5"/>
        <tr r="AHC6" s="5"/>
        <tr r="GI7" s="5"/>
        <tr r="PZ7" s="5"/>
        <tr r="AX7" s="5"/>
        <tr r="AX6" s="5"/>
        <tr r="CX6" s="5"/>
        <tr r="EX6" s="5"/>
        <tr r="GX6" s="5"/>
        <tr r="JA6" s="5"/>
        <tr r="LX6" s="5"/>
        <tr r="PF6" s="5"/>
        <tr r="RR6" s="5"/>
        <tr r="VJ6" s="5"/>
        <tr r="ABO7" s="5"/>
        <tr r="ABO6" s="5"/>
        <tr r="AGH6" s="5"/>
        <tr r="AU7" s="5"/>
        <tr r="FK7" s="5"/>
        <tr r="KX7" s="5"/>
        <tr r="ZQ7" s="5"/>
        <tr r="Q6" s="5"/>
        <tr r="CH6" s="5"/>
        <tr r="GY7" s="5"/>
        <tr r="GY6" s="5"/>
        <tr r="XC6" s="5"/>
        <tr r="S6" s="5"/>
        <tr r="BA6" s="5"/>
        <tr r="CI6" s="5"/>
        <tr r="DR7" s="5"/>
        <tr r="DR6" s="5"/>
        <tr r="FA7" s="5"/>
        <tr r="FA6" s="5"/>
        <tr r="GJ6" s="5"/>
        <tr r="HR6" s="5"/>
        <tr r="JE7" s="5"/>
        <tr r="JE6" s="5"/>
        <tr r="LB6" s="5"/>
        <tr r="OI7" s="5"/>
        <tr r="OI6" s="5"/>
        <tr r="RY6" s="5"/>
        <tr r="YU7" s="5"/>
        <tr r="YU6" s="5"/>
        <tr r="E6" s="5"/>
        <tr r="V7" s="5"/>
        <tr r="V6" s="5"/>
        <tr r="AL7" s="5"/>
        <tr r="AL6" s="5"/>
        <tr r="BE6" s="5"/>
        <tr r="BU6" s="5"/>
        <tr r="CM6" s="5"/>
        <tr r="DD6" s="5"/>
        <tr r="DU6" s="5"/>
        <tr r="EM7" s="5"/>
        <tr r="EM6" s="5"/>
        <tr r="FC7" s="5"/>
        <tr r="FC6" s="5"/>
        <tr r="FV6" s="5"/>
        <tr r="GL6" s="5"/>
        <tr r="HC6" s="5"/>
        <tr r="HU6" s="5"/>
        <tr r="IL6" s="5"/>
        <tr r="JG6" s="5"/>
        <tr r="KD7" s="5"/>
        <tr r="KD6" s="5"/>
        <tr r="LD6" s="5"/>
        <tr r="MG6" s="5"/>
        <tr r="NI7" s="5"/>
        <tr r="NI6" s="5"/>
        <tr r="OL6" s="5"/>
        <tr r="PO7" s="5"/>
        <tr r="PO6" s="5"/>
        <tr r="QW6" s="5"/>
        <tr r="SA7" s="5"/>
        <tr r="SA6" s="5"/>
        <tr r="TI6" s="5"/>
        <tr r="UO7" s="5"/>
        <tr r="UO6" s="5"/>
        <tr r="VY7" s="5"/>
        <tr r="VY6" s="5"/>
        <tr r="XK6" s="5"/>
        <tr r="YZ6" s="5"/>
        <tr r="AAO6" s="5"/>
        <tr r="ACD6" s="5"/>
        <tr r="ADP6" s="5"/>
        <tr r="AFG6" s="5"/>
        <tr r="AGT6" s="5"/>
        <tr r="CV7" s="5"/>
        <tr r="FZ7" s="5"/>
        <tr r="MA7" s="5"/>
        <tr r="PR7" s="5"/>
        <tr r="TF7" s="5"/>
        <tr r="XA7" s="5"/>
        <tr r="ABB7" s="5"/>
        <tr r="UU7" s="5"/>
        <tr r="UU6" s="5"/>
        <tr r="AFQ6" s="5"/>
        <tr r="ER7" s="5"/>
        <tr r="IC7" s="5"/>
        <tr r="SI6" s="5"/>
        <tr r="ADZ6" s="5"/>
        <tr r="Y6" s="5"/>
        <tr r="BZ6" s="5"/>
        <tr r="DZ7" s="5"/>
        <tr r="DZ6" s="5"/>
        <tr r="GP6" s="5"/>
        <tr r="IR6" s="5"/>
        <tr r="LM6" s="5"/>
        <tr r="PZ6" s="5"/>
        <tr r="UY7" s="5"/>
        <tr r="UY6" s="5"/>
        <tr r="ACO6" s="5"/>
        <tr r="DG7" s="5"/>
        <tr r="JY7" s="5"/>
        <tr r="J6" s="5"/>
        <tr r="CR6" s="5"/>
        <tr r="GS7" s="5"/>
        <tr r="GS6" s="5"/>
        <tr r="WK6" s="5"/>
        <tr r="WF7" s="5"/>
        <tr r="WF6" s="5"/>
        <tr r="AB7" s="5"/>
        <tr r="XD7" s="5"/>
        <tr r="AQ6" s="5"/>
        <tr r="DG6" s="5"/>
        <tr r="FI7" s="5"/>
        <tr r="FI6" s="5"/>
        <tr r="HH6" s="5"/>
        <tr r="KM7" s="5"/>
        <tr r="KM6" s="5"/>
        <tr r="NS6" s="5"/>
        <tr r="SJ6" s="5"/>
        <tr r="WI7" s="5"/>
        <tr r="WI6" s="5"/>
        <tr r="ABB6" s="5"/>
        <tr r="AFR6" s="5"/>
        <tr r="MT7" s="5"/>
        <tr r="AA6" s="5"/>
        <tr r="CA6" s="5"/>
        <tr r="EA7" s="5"/>
        <tr r="EA6" s="5"/>
        <tr r="FZ6" s="5"/>
        <tr r="IS6" s="5"/>
        <tr r="MQ7" s="5"/>
        <tr r="MQ6" s="5"/>
        <tr r="QA7" s="5"/>
        <tr r="QA6" s="5"/>
        <tr r="SM7" s="5"/>
        <tr r="SM6" s="5"/>
        <tr r="VA7" s="5"/>
        <tr r="VA6" s="5"/>
        <tr r="ZL7" s="5"/>
        <tr r="ZL6" s="5"/>
        <tr r="ACP6" s="5"/>
        <tr r="AFS6" s="5"/>
        <tr r="UI7" s="5"/>
        <tr r="ACQ7" s="5"/>
        <tr r="K7" s="5"/>
        <tr r="K6" s="5"/>
        <tr r="AC6" s="5"/>
        <tr r="AT6" s="5"/>
        <tr r="BK6" s="5"/>
        <tr r="CC6" s="5"/>
        <tr r="CS6" s="5"/>
        <tr r="DK6" s="5"/>
        <tr r="EB6" s="5"/>
        <tr r="ET6" s="5"/>
        <tr r="FK6" s="5"/>
        <tr r="GA7" s="5"/>
        <tr r="GA6" s="5"/>
        <tr r="GT7" s="5"/>
        <tr r="GT6" s="5"/>
        <tr r="HJ6" s="5"/>
        <tr r="IC6" s="5"/>
        <tr r="IT6" s="5"/>
        <tr r="JR6" s="5"/>
        <tr r="KO7" s="5"/>
        <tr r="KO6" s="5"/>
        <tr r="LR6" s="5"/>
        <tr r="MS7" s="5"/>
        <tr r="MS6" s="5"/>
        <tr r="NW7" s="5"/>
        <tr r="NW6" s="5"/>
        <tr r="OX6" s="5"/>
        <tr r="QD7" s="5"/>
        <tr r="QD6" s="5"/>
        <tr r="RG6" s="5"/>
        <tr r="ST7" s="5"/>
        <tr r="ST6" s="5"/>
        <tr r="TV7" s="5"/>
        <tr r="TV6" s="5"/>
        <tr r="VD6" s="5"/>
        <tr r="WL7" s="5"/>
        <tr r="WL6" s="5"/>
        <tr r="YH6" s="5"/>
        <tr r="ZR6" s="5"/>
        <tr r="ABG6" s="5"/>
        <tr r="ACQ6" s="5"/>
        <tr r="AEM6" s="5"/>
        <tr r="AFW6" s="5"/>
        <tr r="AHN6" s="5"/>
        <tr r="CD7" s="5"/>
        <tr r="IO7" s="5"/>
        <tr r="QX7" s="5"/>
        <tr r="YI7" s="5"/>
        <tr r="ACY7" s="5"/>
        <tr r="M7" s="5"/>
        <tr r="M6" s="5"/>
        <tr r="AD6" s="5"/>
        <tr r="AV6" s="5"/>
        <tr r="BM6" s="5"/>
        <tr r="CD6" s="5"/>
        <tr r="CU6" s="5"/>
        <tr r="DM6" s="5"/>
        <tr r="ED6" s="5"/>
        <tr r="EU6" s="5"/>
        <tr r="FL6" s="5"/>
        <tr r="GD6" s="5"/>
        <tr r="GU6" s="5"/>
        <tr r="HM6" s="5"/>
        <tr r="ID6" s="5"/>
        <tr r="IX6" s="5"/>
        <tr r="JS7" s="5"/>
        <tr r="JS6" s="5"/>
        <tr r="KR6" s="5"/>
        <tr r="LS6" s="5"/>
        <tr r="MV6" s="5"/>
        <tr r="NX7" s="5"/>
        <tr r="NX6" s="5"/>
        <tr r="PB7" s="5"/>
        <tr r="PB6" s="5"/>
        <tr r="QH6" s="5"/>
        <tr r="RM7" s="5"/>
        <tr r="RM6" s="5"/>
        <tr r="SU6" s="5"/>
        <tr r="TZ6" s="5"/>
        <tr r="VG7" s="5"/>
        <tr r="VG6" s="5"/>
        <tr r="WR7" s="5"/>
        <tr r="WR6" s="5"/>
        <tr r="YI6" s="5"/>
        <tr r="ZV6" s="5"/>
        <tr r="ABM6" s="5"/>
        <tr r="ACY6" s="5"/>
        <tr r="AEN6" s="5"/>
        <tr r="AGC6" s="5"/>
        <tr r="AN7" s="5"/>
        <tr r="NK7" s="5"/>
        <tr r="YQ7" s="5"/>
        <tr r="IU6" s="5"/>
        <tr r="JJ6" s="5"/>
        <tr r="JZ6" s="5"/>
        <tr r="KP6" s="5"/>
        <tr r="LI7" s="5"/>
        <tr r="LI6" s="5"/>
        <tr r="MA6" s="5"/>
        <tr r="MT6" s="5"/>
        <tr r="NN6" s="5"/>
        <tr r="OG6" s="5"/>
        <tr r="OY6" s="5"/>
        <tr r="PS6" s="5"/>
        <tr r="QO6" s="5"/>
        <tr r="RK7" s="5"/>
        <tr r="RK6" s="5"/>
        <tr r="SG6" s="5"/>
        <tr r="TB6" s="5"/>
        <tr r="TW6" s="5"/>
        <tr r="US6" s="5"/>
        <tr r="VO7" s="5"/>
        <tr r="VO6" s="5"/>
        <tr r="WP6" s="5"/>
        <tr r="XP6" s="5"/>
        <tr r="YS7" s="5"/>
        <tr r="YS6" s="5"/>
        <tr r="ZS6" s="5"/>
        <tr r="AAT6" s="5"/>
        <tr r="ABT6" s="5"/>
        <tr r="ACW6" s="5"/>
        <tr r="ADW6" s="5"/>
        <tr r="AEX6" s="5"/>
        <tr r="AFX6" s="5"/>
        <tr r="AHA6" s="5"/>
        <tr r="BL7" s="5"/>
        <tr r="DO7" s="5"/>
        <tr r="FP7" s="5"/>
        <tr r="JC7" s="5"/>
        <tr r="KE7" s="5"/>
        <tr r="LJ7" s="5"/>
        <tr r="PA7" s="5"/>
        <tr r="XM7" s="5"/>
        <tr r="AAG7" s="5"/>
        <tr r="L6" s="5"/>
        <tr r="Z6" s="5"/>
        <tr r="AO6" s="5"/>
        <tr r="BC6" s="5"/>
        <tr r="BR6" s="5"/>
        <tr r="CF6" s="5"/>
        <tr r="CT6" s="5"/>
        <tr r="DI6" s="5"/>
        <tr r="DW6" s="5"/>
        <tr r="EL6" s="5"/>
        <tr r="EZ6" s="5"/>
        <tr r="FN6" s="5"/>
        <tr r="GC6" s="5"/>
        <tr r="GQ6" s="5"/>
        <tr r="HF7" s="5"/>
        <tr r="HF6" s="5"/>
        <tr r="HT6" s="5"/>
        <tr r="IH6" s="5"/>
        <tr r="IW6" s="5"/>
        <tr r="JK6" s="5"/>
        <tr r="KA6" s="5"/>
        <tr r="KQ7" s="5"/>
        <tr r="KQ6" s="5"/>
        <tr r="LJ6" s="5"/>
        <tr r="MB6" s="5"/>
        <tr r="MU6" s="5"/>
        <tr r="NO6" s="5"/>
        <tr r="OH7" s="5"/>
        <tr r="OH6" s="5"/>
        <tr r="PA6" s="5"/>
        <tr r="PT6" s="5"/>
        <tr r="QP6" s="5"/>
        <tr r="RL6" s="5"/>
        <tr r="SH7" s="5"/>
        <tr r="SH6" s="5"/>
        <tr r="TC6" s="5"/>
        <tr r="TX6" s="5"/>
        <tr r="UT6" s="5"/>
        <tr r="VQ6" s="5"/>
        <tr r="WQ6" s="5"/>
        <tr r="XS6" s="5"/>
        <tr r="YT7" s="5"/>
        <tr r="YT6" s="5"/>
        <tr r="ZU6" s="5"/>
        <tr r="AAU6" s="5"/>
        <tr r="ABW6" s="5"/>
        <tr r="ACX6" s="5"/>
        <tr r="ADY6" s="5"/>
        <tr r="AEY6" s="5"/>
        <tr r="AGA6" s="5"/>
        <tr r="AHB6" s="5"/>
        <tr r="EQ7" s="5"/>
        <tr r="KL7" s="5"/>
        <tr r="QE7" s="5"/>
        <tr r="YW7" s="5"/>
        <tr r="LV7" s="5"/>
        <tr r="MX7" s="5"/>
        <tr r="PH7" s="5"/>
        <tr r="QL7" s="5"/>
        <tr r="RO7" s="5"/>
        <tr r="UD7" s="5"/>
        <tr r="VF7" s="5"/>
        <tr r="XW7" s="5"/>
        <tr r="ZE7" s="5"/>
        <tr r="ACA7" s="5"/>
        <tr r="RU7" s="5"/>
        <tr r="WM7" s="5"/>
        <tr r="XY7" s="5"/>
        <tr r="AAQ7" s="5"/>
        <tr r="ACE7" s="5"/>
        <tr r="IM7" s="5"/>
        <tr r="IM6" s="5"/>
        <tr r="JB6" s="5"/>
        <tr r="JP6" s="5"/>
        <tr r="KE6" s="5"/>
        <tr r="KX6" s="5"/>
        <tr r="LO6" s="5"/>
        <tr r="MH6" s="5"/>
        <tr r="NB6" s="5"/>
        <tr r="NU6" s="5"/>
        <tr r="OM6" s="5"/>
        <tr r="PG6" s="5"/>
        <tr r="QB6" s="5"/>
        <tr r="QX6" s="5"/>
        <tr r="RS6" s="5"/>
        <tr r="SN6" s="5"/>
        <tr r="TJ6" s="5"/>
        <tr r="UF6" s="5"/>
        <tr r="VB6" s="5"/>
        <tr r="VZ7" s="5"/>
        <tr r="VZ6" s="5"/>
        <tr r="XA6" s="5"/>
        <tr r="YA7" s="5"/>
        <tr r="YA6" s="5"/>
        <tr r="ZC6" s="5"/>
        <tr r="AAD6" s="5"/>
        <tr r="ABE6" s="5"/>
        <tr r="ACE6" s="5"/>
        <tr r="ADG6" s="5"/>
        <tr r="AEH6" s="5"/>
        <tr r="AFI6" s="5"/>
        <tr r="AGI6" s="5"/>
        <tr r="AHK6" s="5"/>
        <tr r="BW7" s="5"/>
        <tr r="IJ7" s="5"/>
        <tr r="SY7" s="5"/>
        <tr r="UG7" s="5"/>
        <tr r="AAS7" s="5"/>
        <tr r="ACF7" s="5"/>
        <tr r="C6" s="5"/>
        <tr r="R6" s="5"/>
        <tr r="AG6" s="5"/>
        <tr r="AU6" s="5"/>
        <tr r="BI6" s="5"/>
        <tr r="BW6" s="5"/>
        <tr r="CL6" s="5"/>
        <tr r="DA7" s="5"/>
        <tr r="DA6" s="5"/>
        <tr r="DO6" s="5"/>
        <tr r="EC6" s="5"/>
        <tr r="EQ6" s="5"/>
        <tr r="FF6" s="5"/>
        <tr r="FU6" s="5"/>
        <tr r="GI6" s="5"/>
        <tr r="GW6" s="5"/>
        <tr r="HK6" s="5"/>
        <tr r="HZ6" s="5"/>
        <tr r="IO6" s="5"/>
        <tr r="JC6" s="5"/>
        <tr r="JQ6" s="5"/>
        <tr r="KI6" s="5"/>
        <tr r="KZ6" s="5"/>
        <tr r="LP6" s="5"/>
        <tr r="MK6" s="5"/>
        <tr r="NE6" s="5"/>
        <tr r="NV6" s="5"/>
        <tr r="OQ6" s="5"/>
        <tr r="PJ6" s="5"/>
        <tr r="QC7" s="5"/>
        <tr r="QC6" s="5"/>
        <tr r="QY6" s="5"/>
        <tr r="RU6" s="5"/>
        <tr r="SP6" s="5"/>
        <tr r="TK6" s="5"/>
        <tr r="UG6" s="5"/>
        <tr r="VC6" s="5"/>
        <tr r="WA6" s="5"/>
        <tr r="XB6" s="5"/>
        <tr r="YB7" s="5"/>
        <tr r="YB6" s="5"/>
        <tr r="ZE6" s="5"/>
        <tr r="AAE7" s="5"/>
        <tr r="AAE6" s="5"/>
        <tr r="ABF6" s="5"/>
        <tr r="ACF6" s="5"/>
        <tr r="ADI6" s="5"/>
        <tr r="AEI6" s="5"/>
        <tr r="AFJ6" s="5"/>
        <tr r="AGJ6" s="5"/>
        <tr r="AHM6" s="5"/>
        <tr r="BX7" s="5"/>
        <tr r="GB7" s="5"/>
        <tr r="LZ7" s="5"/>
        <tr r="QU7" s="5"/>
        <tr r="UH7" s="5"/>
        <tr r="WU7" s="5"/>
        <tr r="ZO7" s="5"/>
        <tr r="ABA7" s="5"/>
        <tr r="LG7" s="5"/>
        <tr r="OT7" s="5"/>
        <tr r="TO7" s="5"/>
        <tr r="XG7" s="5"/>
        <tr r="ZX7" s="5"/>
        <tr r="ABH7" s="5"/>
        <tr r="MN7" s="5"/>
        <tr r="NR7" s="5"/>
        <tr r="RJ7" s="5"/>
        <tr r="SL7" s="5"/>
        <tr r="UV7" s="5"/>
        <tr r="ADK7" s="5"/>
        <tr r="KT6" s="5"/>
        <tr r="LU6" s="5"/>
        <tr r="MW6" s="5"/>
        <tr r="NK6" s="5"/>
        <tr r="OO6" s="5"/>
        <tr r="PQ6" s="5"/>
        <tr r="QT6" s="5"/>
        <tr r="RW6" s="5"/>
        <tr r="SY6" s="5"/>
        <tr r="UC6" s="5"/>
        <tr r="VE6" s="5"/>
        <tr r="XD6" s="5"/>
        <tr r="YN6" s="5"/>
        <tr r="ZX6" s="5"/>
        <tr r="AAQ6" s="5"/>
        <tr r="ACA6" s="5"/>
        <tr r="ADK6" s="5"/>
        <tr r="AEU6" s="5"/>
        <tr r="AGE6" s="5"/>
        <tr r="AHO6" s="5"/>
        <tr r="AZ7" s="5"/>
        <tr r="D6" s="5"/>
        <tr r="P6" s="5"/>
        <tr r="AB6" s="5"/>
        <tr r="AN6" s="5"/>
        <tr r="AZ6" s="5"/>
        <tr r="BL6" s="5"/>
        <tr r="BX6" s="5"/>
        <tr r="CJ6" s="5"/>
        <tr r="CV6" s="5"/>
        <tr r="DH6" s="5"/>
        <tr r="DT6" s="5"/>
        <tr r="EF6" s="5"/>
        <tr r="ER6" s="5"/>
        <tr r="FD6" s="5"/>
        <tr r="FP6" s="5"/>
        <tr r="GB6" s="5"/>
        <tr r="GN6" s="5"/>
        <tr r="GZ6" s="5"/>
        <tr r="HL6" s="5"/>
        <tr r="HX6" s="5"/>
        <tr r="IJ6" s="5"/>
        <tr r="IV6" s="5"/>
        <tr r="JH6" s="5"/>
        <tr r="JT6" s="5"/>
        <tr r="KH6" s="5"/>
        <tr r="KU6" s="5"/>
        <tr r="LH6" s="5"/>
        <tr r="LV6" s="5"/>
        <tr r="MJ6" s="5"/>
        <tr r="MX6" s="5"/>
        <tr r="NL6" s="5"/>
        <tr r="OA6" s="5"/>
        <tr r="OP6" s="5"/>
        <tr r="PD6" s="5"/>
        <tr r="PR6" s="5"/>
        <tr r="QF6" s="5"/>
        <tr r="QU6" s="5"/>
        <tr r="RJ6" s="5"/>
        <tr r="RX6" s="5"/>
        <tr r="SL6" s="5"/>
        <tr r="SZ6" s="5"/>
        <tr r="TO6" s="5"/>
        <tr r="UD6" s="5"/>
        <tr r="UR6" s="5"/>
        <tr r="VF6" s="5"/>
        <tr r="VW6" s="5"/>
        <tr r="WO6" s="5"/>
        <tr r="XG6" s="5"/>
        <tr r="XY6" s="5"/>
        <tr r="YQ6" s="5"/>
        <tr r="ZI6" s="5"/>
        <tr r="AAA6" s="5"/>
        <tr r="AAS6" s="5"/>
        <tr r="ABK6" s="5"/>
        <tr r="ACC6" s="5"/>
        <tr r="ACU6" s="5"/>
        <tr r="ADM6" s="5"/>
        <tr r="AEE6" s="5"/>
        <tr r="AEW6" s="5"/>
        <tr r="AFO6" s="5"/>
        <tr r="AGG6" s="5"/>
        <tr r="AGY6" s="5"/>
        <tr r="A7" s="5"/>
        <tr r="H6" s="5"/>
        <tr r="T6" s="5"/>
        <tr r="AF6" s="5"/>
        <tr r="AR6" s="5"/>
        <tr r="BD6" s="5"/>
        <tr r="BP6" s="5"/>
        <tr r="CB6" s="5"/>
        <tr r="CN6" s="5"/>
        <tr r="CZ6" s="5"/>
        <tr r="DL6" s="5"/>
        <tr r="DX6" s="5"/>
        <tr r="EJ6" s="5"/>
        <tr r="EV6" s="5"/>
        <tr r="FH6" s="5"/>
        <tr r="FT6" s="5"/>
        <tr r="GF6" s="5"/>
        <tr r="GR6" s="5"/>
        <tr r="HD6" s="5"/>
        <tr r="HP6" s="5"/>
        <tr r="IB6" s="5"/>
        <tr r="IN6" s="5"/>
        <tr r="IZ6" s="5"/>
        <tr r="JL6" s="5"/>
        <tr r="JY6" s="5"/>
        <tr r="KL6" s="5"/>
        <tr r="KY6" s="5"/>
        <tr r="LL6" s="5"/>
        <tr r="LZ6" s="5"/>
        <tr r="MN6" s="5"/>
        <tr r="NC6" s="5"/>
        <tr r="NR6" s="5"/>
        <tr r="OF6" s="5"/>
        <tr r="OT6" s="5"/>
        <tr r="PH6" s="5"/>
        <tr r="PW6" s="5"/>
        <tr r="QL6" s="5"/>
        <tr r="QZ6" s="5"/>
        <tr r="RN6" s="5"/>
        <tr r="SB6" s="5"/>
        <tr r="SQ6" s="5"/>
        <tr r="TF6" s="5"/>
        <tr r="TT6" s="5"/>
        <tr r="UH6" s="5"/>
        <tr r="UV6" s="5"/>
        <tr r="VK6" s="5"/>
        <tr r="WC6" s="5"/>
        <tr r="WU6" s="5"/>
        <tr r="XM6" s="5"/>
        <tr r="YE6" s="5"/>
        <tr r="YW6" s="5"/>
        <tr r="ZO6" s="5"/>
        <tr r="AAG6" s="5"/>
        <tr r="AAY6" s="5"/>
        <tr r="ABQ6" s="5"/>
        <tr r="ACI6" s="5"/>
        <tr r="ADA6" s="5"/>
        <tr r="ADS6" s="5"/>
        <tr r="AEK6" s="5"/>
        <tr r="AFC6" s="5"/>
        <tr r="AFU6" s="5"/>
        <tr r="AGM6" s="5"/>
        <tr r="AHE6" s="5"/>
        <tr r="PY6" s="5"/>
        <tr r="QM6" s="5"/>
        <tr r="RA6" s="5"/>
        <tr r="RO6" s="5"/>
        <tr r="SD6" s="5"/>
        <tr r="SS6" s="5"/>
        <tr r="TG6" s="5"/>
        <tr r="TU6" s="5"/>
        <tr r="UI6" s="5"/>
        <tr r="UX6" s="5"/>
        <tr r="VM6" s="5"/>
        <tr r="WD6" s="5"/>
        <tr r="WW6" s="5"/>
        <tr r="XN6" s="5"/>
        <tr r="YG6" s="5"/>
        <tr r="YX6" s="5"/>
        <tr r="ZQ6" s="5"/>
        <tr r="AAH6" s="5"/>
        <tr r="ABA6" s="5"/>
        <tr r="ABR6" s="5"/>
        <tr r="ACK6" s="5"/>
        <tr r="ADB6" s="5"/>
        <tr r="ADU6" s="5"/>
        <tr r="AEL6" s="5"/>
        <tr r="AFE6" s="5"/>
        <tr r="AFV6" s="5"/>
        <tr r="AGO6" s="5"/>
        <tr r="AHF6" s="5"/>
        <tr r="KF6" s="5"/>
        <tr r="LG6" s="5"/>
        <tr r="MI6" s="5"/>
        <tr r="NZ6" s="5"/>
        <tr r="PC6" s="5"/>
        <tr r="QE6" s="5"/>
        <tr r="RI6" s="5"/>
        <tr r="SK6" s="5"/>
        <tr r="TN6" s="5"/>
        <tr r="UQ6" s="5"/>
        <tr r="VT6" s="5"/>
        <tr r="WM6" s="5"/>
        <tr r="XW6" s="5"/>
        <tr r="ZG6" s="5"/>
        <tr r="ABH6" s="5"/>
        <tr r="ACR6" s="5"/>
        <tr r="AEB6" s="5"/>
        <tr r="AFL6" s="5"/>
        <tr r="AGV6" s="5"/>
        <tr r="JU6" s="5"/>
        <tr r="KG6" s="5"/>
        <tr r="KS6" s="5"/>
        <tr r="LE6" s="5"/>
        <tr r="LQ6" s="5"/>
        <tr r="MC6" s="5"/>
        <tr r="MO6" s="5"/>
        <tr r="NA6" s="5"/>
        <tr r="NM6" s="5"/>
        <tr r="NY6" s="5"/>
        <tr r="OK6" s="5"/>
        <tr r="OW6" s="5"/>
        <tr r="PI6" s="5"/>
        <tr r="PU6" s="5"/>
        <tr r="QG6" s="5"/>
        <tr r="QS6" s="5"/>
        <tr r="RE6" s="5"/>
        <tr r="RQ6" s="5"/>
        <tr r="SC6" s="5"/>
        <tr r="SO6" s="5"/>
        <tr r="TA6" s="5"/>
        <tr r="TM6" s="5"/>
        <tr r="TY6" s="5"/>
        <tr r="UK6" s="5"/>
        <tr r="UW6" s="5"/>
        <tr r="VI6" s="5"/>
        <tr r="VU6" s="5"/>
        <tr r="WG6" s="5"/>
        <tr r="WS6" s="5"/>
        <tr r="XE6" s="5"/>
        <tr r="XQ6" s="5"/>
        <tr r="YC6" s="5"/>
        <tr r="YO6" s="5"/>
        <tr r="ZA6" s="5"/>
        <tr r="ZM6" s="5"/>
        <tr r="ZY6" s="5"/>
        <tr r="AAK6" s="5"/>
        <tr r="AAW6" s="5"/>
        <tr r="ABI6" s="5"/>
        <tr r="ABU6" s="5"/>
        <tr r="ACG6" s="5"/>
        <tr r="ACS6" s="5"/>
        <tr r="ADE6" s="5"/>
        <tr r="ADQ6" s="5"/>
        <tr r="AEC6" s="5"/>
        <tr r="AEO6" s="5"/>
        <tr r="AFA6" s="5"/>
        <tr r="AFM6" s="5"/>
        <tr r="AFY6" s="5"/>
        <tr r="AGK6" s="5"/>
        <tr r="AGW6" s="5"/>
        <tr r="AHI6" s="5"/>
        <tr r="VV6" s="5"/>
        <tr r="WH6" s="5"/>
        <tr r="WT6" s="5"/>
        <tr r="XF6" s="5"/>
        <tr r="XR6" s="5"/>
        <tr r="YD6" s="5"/>
        <tr r="YP6" s="5"/>
        <tr r="ZB6" s="5"/>
        <tr r="ZN6" s="5"/>
        <tr r="ZZ6" s="5"/>
        <tr r="AAL6" s="5"/>
        <tr r="AAX6" s="5"/>
        <tr r="ABJ6" s="5"/>
        <tr r="ABV6" s="5"/>
        <tr r="ACH6" s="5"/>
        <tr r="ACT6" s="5"/>
        <tr r="ADF6" s="5"/>
        <tr r="ADR6" s="5"/>
        <tr r="AED6" s="5"/>
        <tr r="AEP6" s="5"/>
        <tr r="AFB6" s="5"/>
        <tr r="AFN6" s="5"/>
        <tr r="AFZ6" s="5"/>
        <tr r="AGL6" s="5"/>
        <tr r="AGX6" s="5"/>
        <tr r="AHJ6" s="5"/>
        <tr r="LT6" s="5"/>
        <tr r="MF6" s="5"/>
        <tr r="MR6" s="5"/>
        <tr r="ND6" s="5"/>
        <tr r="NP6" s="5"/>
        <tr r="OB6" s="5"/>
        <tr r="ON6" s="5"/>
        <tr r="OZ6" s="5"/>
        <tr r="PL6" s="5"/>
        <tr r="PX6" s="5"/>
        <tr r="QJ6" s="5"/>
        <tr r="QV6" s="5"/>
        <tr r="RH6" s="5"/>
        <tr r="RT6" s="5"/>
        <tr r="SF6" s="5"/>
        <tr r="SR6" s="5"/>
        <tr r="TD6" s="5"/>
        <tr r="TP6" s="5"/>
        <tr r="UB6" s="5"/>
        <tr r="UN6" s="5"/>
        <tr r="UZ6" s="5"/>
        <tr r="VL6" s="5"/>
        <tr r="VX6" s="5"/>
        <tr r="WJ6" s="5"/>
        <tr r="WV6" s="5"/>
        <tr r="XH6" s="5"/>
        <tr r="XT6" s="5"/>
        <tr r="YF6" s="5"/>
        <tr r="YR6" s="5"/>
        <tr r="ZD6" s="5"/>
        <tr r="ZP6" s="5"/>
        <tr r="AAB6" s="5"/>
        <tr r="AAN6" s="5"/>
        <tr r="AAZ6" s="5"/>
        <tr r="ABL6" s="5"/>
        <tr r="ABX6" s="5"/>
        <tr r="ACJ6" s="5"/>
        <tr r="ACV6" s="5"/>
        <tr r="ADH6" s="5"/>
        <tr r="ADT6" s="5"/>
        <tr r="AEF6" s="5"/>
        <tr r="AER6" s="5"/>
        <tr r="AFD6" s="5"/>
        <tr r="AFP6" s="5"/>
        <tr r="AGB6" s="5"/>
        <tr r="AGN6" s="5"/>
        <tr r="AGZ6" s="5"/>
        <tr r="AHL6" s="5"/>
        <tr r="VP6" s="5"/>
        <tr r="WB6" s="5"/>
        <tr r="WN6" s="5"/>
        <tr r="WZ6" s="5"/>
        <tr r="XL6" s="5"/>
        <tr r="XX6" s="5"/>
        <tr r="YJ6" s="5"/>
        <tr r="YV6" s="5"/>
        <tr r="ZH6" s="5"/>
        <tr r="ZT6" s="5"/>
        <tr r="AAF6" s="5"/>
        <tr r="AAR6" s="5"/>
        <tr r="ABD6" s="5"/>
        <tr r="ABP6" s="5"/>
        <tr r="ACB6" s="5"/>
        <tr r="ACN6" s="5"/>
        <tr r="ACZ6" s="5"/>
        <tr r="ADL6" s="5"/>
        <tr r="ADX6" s="5"/>
        <tr r="AEJ6" s="5"/>
        <tr r="AEV6" s="5"/>
        <tr r="AFH6" s="5"/>
        <tr r="AFT6" s="5"/>
        <tr r="AGF6" s="5"/>
        <tr r="AGR6" s="5"/>
        <tr r="AHD6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Afzal, Gibran" refreshedDate="44887.428676041665" backgroundQuery="1" createdVersion="3" refreshedVersion="8" minRefreshableVersion="3" recordCount="0" tupleCache="1" supportSubquery="1" supportAdvancedDrill="1">
  <cacheSource type="external" connectionId="3"/>
  <cacheFields count="2">
    <cacheField name="[Table1_2].[Date].[Date]" caption="Date" numFmtId="0" hierarchy="10" level="1">
      <sharedItems count="898">
        <s v="[Table1_2].[Date].&amp;[1948-01-01T00:00:00]" c="1/1/1948"/>
        <s v="[Table1_2].[Date].&amp;[1948-02-01T00:00:00]" c="2/1/1948"/>
        <s v="[Table1_2].[Date].&amp;[1948-03-01T00:00:00]" c="3/1/1948"/>
        <s v="[Table1_2].[Date].&amp;[1948-04-01T00:00:00]" c="4/1/1948"/>
        <s v="[Table1_2].[Date].&amp;[1948-05-01T00:00:00]" c="5/1/1948"/>
        <s v="[Table1_2].[Date].&amp;[1948-06-01T00:00:00]" c="6/1/1948"/>
        <s v="[Table1_2].[Date].&amp;[1948-07-01T00:00:00]" c="7/1/1948"/>
        <s v="[Table1_2].[Date].&amp;[1948-08-01T00:00:00]" c="8/1/1948"/>
        <s v="[Table1_2].[Date].&amp;[1948-09-01T00:00:00]" c="9/1/1948"/>
        <s v="[Table1_2].[Date].&amp;[1948-10-01T00:00:00]" c="10/1/1948"/>
        <s v="[Table1_2].[Date].&amp;[1948-11-01T00:00:00]" c="11/1/1948"/>
        <s v="[Table1_2].[Date].&amp;[1948-12-01T00:00:00]" c="12/1/1948"/>
        <s v="[Table1_2].[Date].&amp;[1949-01-01T00:00:00]" c="1/1/1949"/>
        <s v="[Table1_2].[Date].&amp;[1949-02-01T00:00:00]" c="2/1/1949"/>
        <s v="[Table1_2].[Date].&amp;[1949-03-01T00:00:00]" c="3/1/1949"/>
        <s v="[Table1_2].[Date].&amp;[1949-04-01T00:00:00]" c="4/1/1949"/>
        <s v="[Table1_2].[Date].&amp;[1949-05-01T00:00:00]" c="5/1/1949"/>
        <s v="[Table1_2].[Date].&amp;[1949-06-01T00:00:00]" c="6/1/1949"/>
        <s v="[Table1_2].[Date].&amp;[1949-07-01T00:00:00]" c="7/1/1949"/>
        <s v="[Table1_2].[Date].&amp;[1949-08-01T00:00:00]" c="8/1/1949"/>
        <s v="[Table1_2].[Date].&amp;[1949-09-01T00:00:00]" c="9/1/1949"/>
        <s v="[Table1_2].[Date].&amp;[1949-10-01T00:00:00]" c="10/1/1949"/>
        <s v="[Table1_2].[Date].&amp;[1949-11-01T00:00:00]" c="11/1/1949"/>
        <s v="[Table1_2].[Date].&amp;[1949-12-01T00:00:00]" c="12/1/1949"/>
        <s v="[Table1_2].[Date].&amp;[1950-01-01T00:00:00]" c="1/1/1950"/>
        <s v="[Table1_2].[Date].&amp;[1950-02-01T00:00:00]" c="2/1/1950"/>
        <s v="[Table1_2].[Date].&amp;[1950-03-01T00:00:00]" c="3/1/1950"/>
        <s v="[Table1_2].[Date].&amp;[1950-04-01T00:00:00]" c="4/1/1950"/>
        <s v="[Table1_2].[Date].&amp;[1950-05-01T00:00:00]" c="5/1/1950"/>
        <s v="[Table1_2].[Date].&amp;[1950-06-01T00:00:00]" c="6/1/1950"/>
        <s v="[Table1_2].[Date].&amp;[1950-07-01T00:00:00]" c="7/1/1950"/>
        <s v="[Table1_2].[Date].&amp;[1950-08-01T00:00:00]" c="8/1/1950"/>
        <s v="[Table1_2].[Date].&amp;[1950-09-01T00:00:00]" c="9/1/1950"/>
        <s v="[Table1_2].[Date].&amp;[1950-10-01T00:00:00]" c="10/1/1950"/>
        <s v="[Table1_2].[Date].&amp;[1950-11-01T00:00:00]" c="11/1/1950"/>
        <s v="[Table1_2].[Date].&amp;[1950-12-01T00:00:00]" c="12/1/1950"/>
        <s v="[Table1_2].[Date].&amp;[1951-01-01T00:00:00]" c="1/1/1951"/>
        <s v="[Table1_2].[Date].&amp;[1951-02-01T00:00:00]" c="2/1/1951"/>
        <s v="[Table1_2].[Date].&amp;[1951-03-01T00:00:00]" c="3/1/1951"/>
        <s v="[Table1_2].[Date].&amp;[1951-04-01T00:00:00]" c="4/1/1951"/>
        <s v="[Table1_2].[Date].&amp;[1951-05-01T00:00:00]" c="5/1/1951"/>
        <s v="[Table1_2].[Date].&amp;[1951-06-01T00:00:00]" c="6/1/1951"/>
        <s v="[Table1_2].[Date].&amp;[1951-07-01T00:00:00]" c="7/1/1951"/>
        <s v="[Table1_2].[Date].&amp;[1951-08-01T00:00:00]" c="8/1/1951"/>
        <s v="[Table1_2].[Date].&amp;[1951-09-01T00:00:00]" c="9/1/1951"/>
        <s v="[Table1_2].[Date].&amp;[1951-10-01T00:00:00]" c="10/1/1951"/>
        <s v="[Table1_2].[Date].&amp;[1951-11-01T00:00:00]" c="11/1/1951"/>
        <s v="[Table1_2].[Date].&amp;[1951-12-01T00:00:00]" c="12/1/1951"/>
        <s v="[Table1_2].[Date].&amp;[1952-01-01T00:00:00]" c="1/1/1952"/>
        <s v="[Table1_2].[Date].&amp;[1952-02-01T00:00:00]" c="2/1/1952"/>
        <s v="[Table1_2].[Date].&amp;[1952-03-01T00:00:00]" c="3/1/1952"/>
        <s v="[Table1_2].[Date].&amp;[1952-04-01T00:00:00]" c="4/1/1952"/>
        <s v="[Table1_2].[Date].&amp;[1952-05-01T00:00:00]" c="5/1/1952"/>
        <s v="[Table1_2].[Date].&amp;[1952-06-01T00:00:00]" c="6/1/1952"/>
        <s v="[Table1_2].[Date].&amp;[1952-07-01T00:00:00]" c="7/1/1952"/>
        <s v="[Table1_2].[Date].&amp;[1952-08-01T00:00:00]" c="8/1/1952"/>
        <s v="[Table1_2].[Date].&amp;[1952-09-01T00:00:00]" c="9/1/1952"/>
        <s v="[Table1_2].[Date].&amp;[1952-10-01T00:00:00]" c="10/1/1952"/>
        <s v="[Table1_2].[Date].&amp;[1952-11-01T00:00:00]" c="11/1/1952"/>
        <s v="[Table1_2].[Date].&amp;[1952-12-01T00:00:00]" c="12/1/1952"/>
        <s v="[Table1_2].[Date].&amp;[1953-01-01T00:00:00]" c="1/1/1953"/>
        <s v="[Table1_2].[Date].&amp;[1953-02-01T00:00:00]" c="2/1/1953"/>
        <s v="[Table1_2].[Date].&amp;[1953-03-01T00:00:00]" c="3/1/1953"/>
        <s v="[Table1_2].[Date].&amp;[1953-04-01T00:00:00]" c="4/1/1953"/>
        <s v="[Table1_2].[Date].&amp;[1953-05-01T00:00:00]" c="5/1/1953"/>
        <s v="[Table1_2].[Date].&amp;[1953-06-01T00:00:00]" c="6/1/1953"/>
        <s v="[Table1_2].[Date].&amp;[1953-07-01T00:00:00]" c="7/1/1953"/>
        <s v="[Table1_2].[Date].&amp;[1953-08-01T00:00:00]" c="8/1/1953"/>
        <s v="[Table1_2].[Date].&amp;[1953-09-01T00:00:00]" c="9/1/1953"/>
        <s v="[Table1_2].[Date].&amp;[1953-10-01T00:00:00]" c="10/1/1953"/>
        <s v="[Table1_2].[Date].&amp;[1953-11-01T00:00:00]" c="11/1/1953"/>
        <s v="[Table1_2].[Date].&amp;[1953-12-01T00:00:00]" c="12/1/1953"/>
        <s v="[Table1_2].[Date].&amp;[1954-01-01T00:00:00]" c="1/1/1954"/>
        <s v="[Table1_2].[Date].&amp;[1954-02-01T00:00:00]" c="2/1/1954"/>
        <s v="[Table1_2].[Date].&amp;[1954-03-01T00:00:00]" c="3/1/1954"/>
        <s v="[Table1_2].[Date].&amp;[1954-04-01T00:00:00]" c="4/1/1954"/>
        <s v="[Table1_2].[Date].&amp;[1954-05-01T00:00:00]" c="5/1/1954"/>
        <s v="[Table1_2].[Date].&amp;[1954-06-01T00:00:00]" c="6/1/1954"/>
        <s v="[Table1_2].[Date].&amp;[1954-07-01T00:00:00]" c="7/1/1954"/>
        <s v="[Table1_2].[Date].&amp;[1954-08-01T00:00:00]" c="8/1/1954"/>
        <s v="[Table1_2].[Date].&amp;[1954-09-01T00:00:00]" c="9/1/1954"/>
        <s v="[Table1_2].[Date].&amp;[1954-10-01T00:00:00]" c="10/1/1954"/>
        <s v="[Table1_2].[Date].&amp;[1954-11-01T00:00:00]" c="11/1/1954"/>
        <s v="[Table1_2].[Date].&amp;[1954-12-01T00:00:00]" c="12/1/1954"/>
        <s v="[Table1_2].[Date].&amp;[1955-01-01T00:00:00]" c="1/1/1955"/>
        <s v="[Table1_2].[Date].&amp;[1955-02-01T00:00:00]" c="2/1/1955"/>
        <s v="[Table1_2].[Date].&amp;[1955-03-01T00:00:00]" c="3/1/1955"/>
        <s v="[Table1_2].[Date].&amp;[1955-04-01T00:00:00]" c="4/1/1955"/>
        <s v="[Table1_2].[Date].&amp;[1955-05-01T00:00:00]" c="5/1/1955"/>
        <s v="[Table1_2].[Date].&amp;[1955-06-01T00:00:00]" c="6/1/1955"/>
        <s v="[Table1_2].[Date].&amp;[1955-07-01T00:00:00]" c="7/1/1955"/>
        <s v="[Table1_2].[Date].&amp;[1955-08-01T00:00:00]" c="8/1/1955"/>
        <s v="[Table1_2].[Date].&amp;[1955-09-01T00:00:00]" c="9/1/1955"/>
        <s v="[Table1_2].[Date].&amp;[1955-10-01T00:00:00]" c="10/1/1955"/>
        <s v="[Table1_2].[Date].&amp;[1955-11-01T00:00:00]" c="11/1/1955"/>
        <s v="[Table1_2].[Date].&amp;[1955-12-01T00:00:00]" c="12/1/1955"/>
        <s v="[Table1_2].[Date].&amp;[1956-01-01T00:00:00]" c="1/1/1956"/>
        <s v="[Table1_2].[Date].&amp;[1956-02-01T00:00:00]" c="2/1/1956"/>
        <s v="[Table1_2].[Date].&amp;[1956-03-01T00:00:00]" c="3/1/1956"/>
        <s v="[Table1_2].[Date].&amp;[1956-04-01T00:00:00]" c="4/1/1956"/>
        <s v="[Table1_2].[Date].&amp;[1956-05-01T00:00:00]" c="5/1/1956"/>
        <s v="[Table1_2].[Date].&amp;[1956-06-01T00:00:00]" c="6/1/1956"/>
        <s v="[Table1_2].[Date].&amp;[1956-07-01T00:00:00]" c="7/1/1956"/>
        <s v="[Table1_2].[Date].&amp;[1956-08-01T00:00:00]" c="8/1/1956"/>
        <s v="[Table1_2].[Date].&amp;[1956-09-01T00:00:00]" c="9/1/1956"/>
        <s v="[Table1_2].[Date].&amp;[1956-10-01T00:00:00]" c="10/1/1956"/>
        <s v="[Table1_2].[Date].&amp;[1956-11-01T00:00:00]" c="11/1/1956"/>
        <s v="[Table1_2].[Date].&amp;[1956-12-01T00:00:00]" c="12/1/1956"/>
        <s v="[Table1_2].[Date].&amp;[1957-01-01T00:00:00]" c="1/1/1957"/>
        <s v="[Table1_2].[Date].&amp;[1957-02-01T00:00:00]" c="2/1/1957"/>
        <s v="[Table1_2].[Date].&amp;[1957-03-01T00:00:00]" c="3/1/1957"/>
        <s v="[Table1_2].[Date].&amp;[1957-04-01T00:00:00]" c="4/1/1957"/>
        <s v="[Table1_2].[Date].&amp;[1957-05-01T00:00:00]" c="5/1/1957"/>
        <s v="[Table1_2].[Date].&amp;[1957-06-01T00:00:00]" c="6/1/1957"/>
        <s v="[Table1_2].[Date].&amp;[1957-07-01T00:00:00]" c="7/1/1957"/>
        <s v="[Table1_2].[Date].&amp;[1957-08-01T00:00:00]" c="8/1/1957"/>
        <s v="[Table1_2].[Date].&amp;[1957-09-01T00:00:00]" c="9/1/1957"/>
        <s v="[Table1_2].[Date].&amp;[1957-10-01T00:00:00]" c="10/1/1957"/>
        <s v="[Table1_2].[Date].&amp;[1957-11-01T00:00:00]" c="11/1/1957"/>
        <s v="[Table1_2].[Date].&amp;[1957-12-01T00:00:00]" c="12/1/1957"/>
        <s v="[Table1_2].[Date].&amp;[1958-01-01T00:00:00]" c="1/1/1958"/>
        <s v="[Table1_2].[Date].&amp;[1958-02-01T00:00:00]" c="2/1/1958"/>
        <s v="[Table1_2].[Date].&amp;[1958-03-01T00:00:00]" c="3/1/1958"/>
        <s v="[Table1_2].[Date].&amp;[1958-04-01T00:00:00]" c="4/1/1958"/>
        <s v="[Table1_2].[Date].&amp;[1958-05-01T00:00:00]" c="5/1/1958"/>
        <s v="[Table1_2].[Date].&amp;[1958-06-01T00:00:00]" c="6/1/1958"/>
        <s v="[Table1_2].[Date].&amp;[1958-07-01T00:00:00]" c="7/1/1958"/>
        <s v="[Table1_2].[Date].&amp;[1958-08-01T00:00:00]" c="8/1/1958"/>
        <s v="[Table1_2].[Date].&amp;[1958-09-01T00:00:00]" c="9/1/1958"/>
        <s v="[Table1_2].[Date].&amp;[1958-10-01T00:00:00]" c="10/1/1958"/>
        <s v="[Table1_2].[Date].&amp;[1958-11-01T00:00:00]" c="11/1/1958"/>
        <s v="[Table1_2].[Date].&amp;[1958-12-01T00:00:00]" c="12/1/1958"/>
        <s v="[Table1_2].[Date].&amp;[1959-01-01T00:00:00]" c="1/1/1959"/>
        <s v="[Table1_2].[Date].&amp;[1959-02-01T00:00:00]" c="2/1/1959"/>
        <s v="[Table1_2].[Date].&amp;[1959-03-01T00:00:00]" c="3/1/1959"/>
        <s v="[Table1_2].[Date].&amp;[1959-04-01T00:00:00]" c="4/1/1959"/>
        <s v="[Table1_2].[Date].&amp;[1959-05-01T00:00:00]" c="5/1/1959"/>
        <s v="[Table1_2].[Date].&amp;[1959-06-01T00:00:00]" c="6/1/1959"/>
        <s v="[Table1_2].[Date].&amp;[1959-07-01T00:00:00]" c="7/1/1959"/>
        <s v="[Table1_2].[Date].&amp;[1959-08-01T00:00:00]" c="8/1/1959"/>
        <s v="[Table1_2].[Date].&amp;[1959-09-01T00:00:00]" c="9/1/1959"/>
        <s v="[Table1_2].[Date].&amp;[1959-10-01T00:00:00]" c="10/1/1959"/>
        <s v="[Table1_2].[Date].&amp;[1959-11-01T00:00:00]" c="11/1/1959"/>
        <s v="[Table1_2].[Date].&amp;[1959-12-01T00:00:00]" c="12/1/1959"/>
        <s v="[Table1_2].[Date].&amp;[1960-01-01T00:00:00]" c="1/1/1960"/>
        <s v="[Table1_2].[Date].&amp;[1960-02-01T00:00:00]" c="2/1/1960"/>
        <s v="[Table1_2].[Date].&amp;[1960-03-01T00:00:00]" c="3/1/1960"/>
        <s v="[Table1_2].[Date].&amp;[1960-04-01T00:00:00]" c="4/1/1960"/>
        <s v="[Table1_2].[Date].&amp;[1960-05-01T00:00:00]" c="5/1/1960"/>
        <s v="[Table1_2].[Date].&amp;[1960-06-01T00:00:00]" c="6/1/1960"/>
        <s v="[Table1_2].[Date].&amp;[1960-07-01T00:00:00]" c="7/1/1960"/>
        <s v="[Table1_2].[Date].&amp;[1960-08-01T00:00:00]" c="8/1/1960"/>
        <s v="[Table1_2].[Date].&amp;[1960-09-01T00:00:00]" c="9/1/1960"/>
        <s v="[Table1_2].[Date].&amp;[1960-10-01T00:00:00]" c="10/1/1960"/>
        <s v="[Table1_2].[Date].&amp;[1960-11-01T00:00:00]" c="11/1/1960"/>
        <s v="[Table1_2].[Date].&amp;[1960-12-01T00:00:00]" c="12/1/1960"/>
        <s v="[Table1_2].[Date].&amp;[1961-01-01T00:00:00]" c="1/1/1961"/>
        <s v="[Table1_2].[Date].&amp;[1961-02-01T00:00:00]" c="2/1/1961"/>
        <s v="[Table1_2].[Date].&amp;[1961-03-01T00:00:00]" c="3/1/1961"/>
        <s v="[Table1_2].[Date].&amp;[1961-04-01T00:00:00]" c="4/1/1961"/>
        <s v="[Table1_2].[Date].&amp;[1961-05-01T00:00:00]" c="5/1/1961"/>
        <s v="[Table1_2].[Date].&amp;[1961-06-01T00:00:00]" c="6/1/1961"/>
        <s v="[Table1_2].[Date].&amp;[1961-07-01T00:00:00]" c="7/1/1961"/>
        <s v="[Table1_2].[Date].&amp;[1961-08-01T00:00:00]" c="8/1/1961"/>
        <s v="[Table1_2].[Date].&amp;[1961-09-01T00:00:00]" c="9/1/1961"/>
        <s v="[Table1_2].[Date].&amp;[1961-10-01T00:00:00]" c="10/1/1961"/>
        <s v="[Table1_2].[Date].&amp;[1961-11-01T00:00:00]" c="11/1/1961"/>
        <s v="[Table1_2].[Date].&amp;[1961-12-01T00:00:00]" c="12/1/1961"/>
        <s v="[Table1_2].[Date].&amp;[1962-01-01T00:00:00]" c="1/1/1962"/>
        <s v="[Table1_2].[Date].&amp;[1962-02-01T00:00:00]" c="2/1/1962"/>
        <s v="[Table1_2].[Date].&amp;[1962-03-01T00:00:00]" c="3/1/1962"/>
        <s v="[Table1_2].[Date].&amp;[1962-04-01T00:00:00]" c="4/1/1962"/>
        <s v="[Table1_2].[Date].&amp;[1962-05-01T00:00:00]" c="5/1/1962"/>
        <s v="[Table1_2].[Date].&amp;[1962-06-01T00:00:00]" c="6/1/1962"/>
        <s v="[Table1_2].[Date].&amp;[1962-07-01T00:00:00]" c="7/1/1962"/>
        <s v="[Table1_2].[Date].&amp;[1962-08-01T00:00:00]" c="8/1/1962"/>
        <s v="[Table1_2].[Date].&amp;[1962-09-01T00:00:00]" c="9/1/1962"/>
        <s v="[Table1_2].[Date].&amp;[1962-10-01T00:00:00]" c="10/1/1962"/>
        <s v="[Table1_2].[Date].&amp;[1962-11-01T00:00:00]" c="11/1/1962"/>
        <s v="[Table1_2].[Date].&amp;[1962-12-01T00:00:00]" c="12/1/1962"/>
        <s v="[Table1_2].[Date].&amp;[1963-01-01T00:00:00]" c="1/1/1963"/>
        <s v="[Table1_2].[Date].&amp;[1963-02-01T00:00:00]" c="2/1/1963"/>
        <s v="[Table1_2].[Date].&amp;[1963-03-01T00:00:00]" c="3/1/1963"/>
        <s v="[Table1_2].[Date].&amp;[1963-04-01T00:00:00]" c="4/1/1963"/>
        <s v="[Table1_2].[Date].&amp;[1963-05-01T00:00:00]" c="5/1/1963"/>
        <s v="[Table1_2].[Date].&amp;[1963-06-01T00:00:00]" c="6/1/1963"/>
        <s v="[Table1_2].[Date].&amp;[1963-07-01T00:00:00]" c="7/1/1963"/>
        <s v="[Table1_2].[Date].&amp;[1963-08-01T00:00:00]" c="8/1/1963"/>
        <s v="[Table1_2].[Date].&amp;[1963-09-01T00:00:00]" c="9/1/1963"/>
        <s v="[Table1_2].[Date].&amp;[1963-10-01T00:00:00]" c="10/1/1963"/>
        <s v="[Table1_2].[Date].&amp;[1963-11-01T00:00:00]" c="11/1/1963"/>
        <s v="[Table1_2].[Date].&amp;[1963-12-01T00:00:00]" c="12/1/1963"/>
        <s v="[Table1_2].[Date].&amp;[1964-01-01T00:00:00]" c="1/1/1964"/>
        <s v="[Table1_2].[Date].&amp;[1964-02-01T00:00:00]" c="2/1/1964"/>
        <s v="[Table1_2].[Date].&amp;[1964-03-01T00:00:00]" c="3/1/1964"/>
        <s v="[Table1_2].[Date].&amp;[1964-04-01T00:00:00]" c="4/1/1964"/>
        <s v="[Table1_2].[Date].&amp;[1964-05-01T00:00:00]" c="5/1/1964"/>
        <s v="[Table1_2].[Date].&amp;[1964-06-01T00:00:00]" c="6/1/1964"/>
        <s v="[Table1_2].[Date].&amp;[1964-07-01T00:00:00]" c="7/1/1964"/>
        <s v="[Table1_2].[Date].&amp;[1964-08-01T00:00:00]" c="8/1/1964"/>
        <s v="[Table1_2].[Date].&amp;[1964-09-01T00:00:00]" c="9/1/1964"/>
        <s v="[Table1_2].[Date].&amp;[1964-10-01T00:00:00]" c="10/1/1964"/>
        <s v="[Table1_2].[Date].&amp;[1964-11-01T00:00:00]" c="11/1/1964"/>
        <s v="[Table1_2].[Date].&amp;[1964-12-01T00:00:00]" c="12/1/1964"/>
        <s v="[Table1_2].[Date].&amp;[1965-01-01T00:00:00]" c="1/1/1965"/>
        <s v="[Table1_2].[Date].&amp;[1965-02-01T00:00:00]" c="2/1/1965"/>
        <s v="[Table1_2].[Date].&amp;[1965-03-01T00:00:00]" c="3/1/1965"/>
        <s v="[Table1_2].[Date].&amp;[1965-04-01T00:00:00]" c="4/1/1965"/>
        <s v="[Table1_2].[Date].&amp;[1965-05-01T00:00:00]" c="5/1/1965"/>
        <s v="[Table1_2].[Date].&amp;[1965-06-01T00:00:00]" c="6/1/1965"/>
        <s v="[Table1_2].[Date].&amp;[1965-07-01T00:00:00]" c="7/1/1965"/>
        <s v="[Table1_2].[Date].&amp;[1965-08-01T00:00:00]" c="8/1/1965"/>
        <s v="[Table1_2].[Date].&amp;[1965-09-01T00:00:00]" c="9/1/1965"/>
        <s v="[Table1_2].[Date].&amp;[1965-10-01T00:00:00]" c="10/1/1965"/>
        <s v="[Table1_2].[Date].&amp;[1965-11-01T00:00:00]" c="11/1/1965"/>
        <s v="[Table1_2].[Date].&amp;[1965-12-01T00:00:00]" c="12/1/1965"/>
        <s v="[Table1_2].[Date].&amp;[1966-01-01T00:00:00]" c="1/1/1966"/>
        <s v="[Table1_2].[Date].&amp;[1966-02-01T00:00:00]" c="2/1/1966"/>
        <s v="[Table1_2].[Date].&amp;[1966-03-01T00:00:00]" c="3/1/1966"/>
        <s v="[Table1_2].[Date].&amp;[1966-04-01T00:00:00]" c="4/1/1966"/>
        <s v="[Table1_2].[Date].&amp;[1966-05-01T00:00:00]" c="5/1/1966"/>
        <s v="[Table1_2].[Date].&amp;[1966-06-01T00:00:00]" c="6/1/1966"/>
        <s v="[Table1_2].[Date].&amp;[1966-07-01T00:00:00]" c="7/1/1966"/>
        <s v="[Table1_2].[Date].&amp;[1966-08-01T00:00:00]" c="8/1/1966"/>
        <s v="[Table1_2].[Date].&amp;[1966-09-01T00:00:00]" c="9/1/1966"/>
        <s v="[Table1_2].[Date].&amp;[1966-10-01T00:00:00]" c="10/1/1966"/>
        <s v="[Table1_2].[Date].&amp;[1966-11-01T00:00:00]" c="11/1/1966"/>
        <s v="[Table1_2].[Date].&amp;[1966-12-01T00:00:00]" c="12/1/1966"/>
        <s v="[Table1_2].[Date].&amp;[1967-01-01T00:00:00]" c="1/1/1967"/>
        <s v="[Table1_2].[Date].&amp;[1967-02-01T00:00:00]" c="2/1/1967"/>
        <s v="[Table1_2].[Date].&amp;[1967-03-01T00:00:00]" c="3/1/1967"/>
        <s v="[Table1_2].[Date].&amp;[1967-04-01T00:00:00]" c="4/1/1967"/>
        <s v="[Table1_2].[Date].&amp;[1967-05-01T00:00:00]" c="5/1/1967"/>
        <s v="[Table1_2].[Date].&amp;[1967-06-01T00:00:00]" c="6/1/1967"/>
        <s v="[Table1_2].[Date].&amp;[1967-07-01T00:00:00]" c="7/1/1967"/>
        <s v="[Table1_2].[Date].&amp;[1967-08-01T00:00:00]" c="8/1/1967"/>
        <s v="[Table1_2].[Date].&amp;[1967-09-01T00:00:00]" c="9/1/1967"/>
        <s v="[Table1_2].[Date].&amp;[1967-10-01T00:00:00]" c="10/1/1967"/>
        <s v="[Table1_2].[Date].&amp;[1967-11-01T00:00:00]" c="11/1/1967"/>
        <s v="[Table1_2].[Date].&amp;[1967-12-01T00:00:00]" c="12/1/1967"/>
        <s v="[Table1_2].[Date].&amp;[1968-01-01T00:00:00]" c="1/1/1968"/>
        <s v="[Table1_2].[Date].&amp;[1968-02-01T00:00:00]" c="2/1/1968"/>
        <s v="[Table1_2].[Date].&amp;[1968-03-01T00:00:00]" c="3/1/1968"/>
        <s v="[Table1_2].[Date].&amp;[1968-04-01T00:00:00]" c="4/1/1968"/>
        <s v="[Table1_2].[Date].&amp;[1968-05-01T00:00:00]" c="5/1/1968"/>
        <s v="[Table1_2].[Date].&amp;[1968-06-01T00:00:00]" c="6/1/1968"/>
        <s v="[Table1_2].[Date].&amp;[1968-07-01T00:00:00]" c="7/1/1968"/>
        <s v="[Table1_2].[Date].&amp;[1968-08-01T00:00:00]" c="8/1/1968"/>
        <s v="[Table1_2].[Date].&amp;[1968-09-01T00:00:00]" c="9/1/1968"/>
        <s v="[Table1_2].[Date].&amp;[1968-10-01T00:00:00]" c="10/1/1968"/>
        <s v="[Table1_2].[Date].&amp;[1968-11-01T00:00:00]" c="11/1/1968"/>
        <s v="[Table1_2].[Date].&amp;[1968-12-01T00:00:00]" c="12/1/1968"/>
        <s v="[Table1_2].[Date].&amp;[1969-01-01T00:00:00]" c="1/1/1969"/>
        <s v="[Table1_2].[Date].&amp;[1969-02-01T00:00:00]" c="2/1/1969"/>
        <s v="[Table1_2].[Date].&amp;[1969-03-01T00:00:00]" c="3/1/1969"/>
        <s v="[Table1_2].[Date].&amp;[1969-04-01T00:00:00]" c="4/1/1969"/>
        <s v="[Table1_2].[Date].&amp;[1969-05-01T00:00:00]" c="5/1/1969"/>
        <s v="[Table1_2].[Date].&amp;[1969-06-01T00:00:00]" c="6/1/1969"/>
        <s v="[Table1_2].[Date].&amp;[1969-07-01T00:00:00]" c="7/1/1969"/>
        <s v="[Table1_2].[Date].&amp;[1969-08-01T00:00:00]" c="8/1/1969"/>
        <s v="[Table1_2].[Date].&amp;[1969-09-01T00:00:00]" c="9/1/1969"/>
        <s v="[Table1_2].[Date].&amp;[1969-10-01T00:00:00]" c="10/1/1969"/>
        <s v="[Table1_2].[Date].&amp;[1969-11-01T00:00:00]" c="11/1/1969"/>
        <s v="[Table1_2].[Date].&amp;[1969-12-01T00:00:00]" c="12/1/1969"/>
        <s v="[Table1_2].[Date].&amp;[1970-01-01T00:00:00]" c="1/1/1970"/>
        <s v="[Table1_2].[Date].&amp;[1970-02-01T00:00:00]" c="2/1/1970"/>
        <s v="[Table1_2].[Date].&amp;[1970-03-01T00:00:00]" c="3/1/1970"/>
        <s v="[Table1_2].[Date].&amp;[1970-04-01T00:00:00]" c="4/1/1970"/>
        <s v="[Table1_2].[Date].&amp;[1970-05-01T00:00:00]" c="5/1/1970"/>
        <s v="[Table1_2].[Date].&amp;[1970-06-01T00:00:00]" c="6/1/1970"/>
        <s v="[Table1_2].[Date].&amp;[1970-07-01T00:00:00]" c="7/1/1970"/>
        <s v="[Table1_2].[Date].&amp;[1970-08-01T00:00:00]" c="8/1/1970"/>
        <s v="[Table1_2].[Date].&amp;[1970-09-01T00:00:00]" c="9/1/1970"/>
        <s v="[Table1_2].[Date].&amp;[1970-10-01T00:00:00]" c="10/1/1970"/>
        <s v="[Table1_2].[Date].&amp;[1970-11-01T00:00:00]" c="11/1/1970"/>
        <s v="[Table1_2].[Date].&amp;[1970-12-01T00:00:00]" c="12/1/1970"/>
        <s v="[Table1_2].[Date].&amp;[1971-01-01T00:00:00]" c="1/1/1971"/>
        <s v="[Table1_2].[Date].&amp;[1971-02-01T00:00:00]" c="2/1/1971"/>
        <s v="[Table1_2].[Date].&amp;[1971-03-01T00:00:00]" c="3/1/1971"/>
        <s v="[Table1_2].[Date].&amp;[1971-04-01T00:00:00]" c="4/1/1971"/>
        <s v="[Table1_2].[Date].&amp;[1971-05-01T00:00:00]" c="5/1/1971"/>
        <s v="[Table1_2].[Date].&amp;[1971-06-01T00:00:00]" c="6/1/1971"/>
        <s v="[Table1_2].[Date].&amp;[1971-07-01T00:00:00]" c="7/1/1971"/>
        <s v="[Table1_2].[Date].&amp;[1971-08-01T00:00:00]" c="8/1/1971"/>
        <s v="[Table1_2].[Date].&amp;[1971-09-01T00:00:00]" c="9/1/1971"/>
        <s v="[Table1_2].[Date].&amp;[1971-10-01T00:00:00]" c="10/1/1971"/>
        <s v="[Table1_2].[Date].&amp;[1971-11-01T00:00:00]" c="11/1/1971"/>
        <s v="[Table1_2].[Date].&amp;[1971-12-01T00:00:00]" c="12/1/1971"/>
        <s v="[Table1_2].[Date].&amp;[1972-01-01T00:00:00]" c="1/1/1972"/>
        <s v="[Table1_2].[Date].&amp;[1972-02-01T00:00:00]" c="2/1/1972"/>
        <s v="[Table1_2].[Date].&amp;[1972-03-01T00:00:00]" c="3/1/1972"/>
        <s v="[Table1_2].[Date].&amp;[1972-04-01T00:00:00]" c="4/1/1972"/>
        <s v="[Table1_2].[Date].&amp;[1972-05-01T00:00:00]" c="5/1/1972"/>
        <s v="[Table1_2].[Date].&amp;[1972-06-01T00:00:00]" c="6/1/1972"/>
        <s v="[Table1_2].[Date].&amp;[1972-07-01T00:00:00]" c="7/1/1972"/>
        <s v="[Table1_2].[Date].&amp;[1972-08-01T00:00:00]" c="8/1/1972"/>
        <s v="[Table1_2].[Date].&amp;[1972-09-01T00:00:00]" c="9/1/1972"/>
        <s v="[Table1_2].[Date].&amp;[1972-10-01T00:00:00]" c="10/1/1972"/>
        <s v="[Table1_2].[Date].&amp;[1972-11-01T00:00:00]" c="11/1/1972"/>
        <s v="[Table1_2].[Date].&amp;[1972-12-01T00:00:00]" c="12/1/1972"/>
        <s v="[Table1_2].[Date].&amp;[1973-01-01T00:00:00]" c="1/1/1973"/>
        <s v="[Table1_2].[Date].&amp;[1973-02-01T00:00:00]" c="2/1/1973"/>
        <s v="[Table1_2].[Date].&amp;[1973-03-01T00:00:00]" c="3/1/1973"/>
        <s v="[Table1_2].[Date].&amp;[1973-04-01T00:00:00]" c="4/1/1973"/>
        <s v="[Table1_2].[Date].&amp;[1973-05-01T00:00:00]" c="5/1/1973"/>
        <s v="[Table1_2].[Date].&amp;[1973-06-01T00:00:00]" c="6/1/1973"/>
        <s v="[Table1_2].[Date].&amp;[1973-07-01T00:00:00]" c="7/1/1973"/>
        <s v="[Table1_2].[Date].&amp;[1973-08-01T00:00:00]" c="8/1/1973"/>
        <s v="[Table1_2].[Date].&amp;[1973-09-01T00:00:00]" c="9/1/1973"/>
        <s v="[Table1_2].[Date].&amp;[1973-10-01T00:00:00]" c="10/1/1973"/>
        <s v="[Table1_2].[Date].&amp;[1973-11-01T00:00:00]" c="11/1/1973"/>
        <s v="[Table1_2].[Date].&amp;[1973-12-01T00:00:00]" c="12/1/1973"/>
        <s v="[Table1_2].[Date].&amp;[1974-01-01T00:00:00]" c="1/1/1974"/>
        <s v="[Table1_2].[Date].&amp;[1974-02-01T00:00:00]" c="2/1/1974"/>
        <s v="[Table1_2].[Date].&amp;[1974-03-01T00:00:00]" c="3/1/1974"/>
        <s v="[Table1_2].[Date].&amp;[1974-04-01T00:00:00]" c="4/1/1974"/>
        <s v="[Table1_2].[Date].&amp;[1974-05-01T00:00:00]" c="5/1/1974"/>
        <s v="[Table1_2].[Date].&amp;[1974-06-01T00:00:00]" c="6/1/1974"/>
        <s v="[Table1_2].[Date].&amp;[1974-07-01T00:00:00]" c="7/1/1974"/>
        <s v="[Table1_2].[Date].&amp;[1974-08-01T00:00:00]" c="8/1/1974"/>
        <s v="[Table1_2].[Date].&amp;[1974-09-01T00:00:00]" c="9/1/1974"/>
        <s v="[Table1_2].[Date].&amp;[1974-10-01T00:00:00]" c="10/1/1974"/>
        <s v="[Table1_2].[Date].&amp;[1974-11-01T00:00:00]" c="11/1/1974"/>
        <s v="[Table1_2].[Date].&amp;[1974-12-01T00:00:00]" c="12/1/1974"/>
        <s v="[Table1_2].[Date].&amp;[1975-01-01T00:00:00]" c="1/1/1975"/>
        <s v="[Table1_2].[Date].&amp;[1975-02-01T00:00:00]" c="2/1/1975"/>
        <s v="[Table1_2].[Date].&amp;[1975-03-01T00:00:00]" c="3/1/1975"/>
        <s v="[Table1_2].[Date].&amp;[1975-04-01T00:00:00]" c="4/1/1975"/>
        <s v="[Table1_2].[Date].&amp;[1975-05-01T00:00:00]" c="5/1/1975"/>
        <s v="[Table1_2].[Date].&amp;[1975-06-01T00:00:00]" c="6/1/1975"/>
        <s v="[Table1_2].[Date].&amp;[1975-07-01T00:00:00]" c="7/1/1975"/>
        <s v="[Table1_2].[Date].&amp;[1975-08-01T00:00:00]" c="8/1/1975"/>
        <s v="[Table1_2].[Date].&amp;[1975-09-01T00:00:00]" c="9/1/1975"/>
        <s v="[Table1_2].[Date].&amp;[1975-10-01T00:00:00]" c="10/1/1975"/>
        <s v="[Table1_2].[Date].&amp;[1975-11-01T00:00:00]" c="11/1/1975"/>
        <s v="[Table1_2].[Date].&amp;[1975-12-01T00:00:00]" c="12/1/1975"/>
        <s v="[Table1_2].[Date].&amp;[1976-01-01T00:00:00]" c="1/1/1976"/>
        <s v="[Table1_2].[Date].&amp;[1976-02-01T00:00:00]" c="2/1/1976"/>
        <s v="[Table1_2].[Date].&amp;[1976-03-01T00:00:00]" c="3/1/1976"/>
        <s v="[Table1_2].[Date].&amp;[1976-04-01T00:00:00]" c="4/1/1976"/>
        <s v="[Table1_2].[Date].&amp;[1976-05-01T00:00:00]" c="5/1/1976"/>
        <s v="[Table1_2].[Date].&amp;[1976-06-01T00:00:00]" c="6/1/1976"/>
        <s v="[Table1_2].[Date].&amp;[1976-07-01T00:00:00]" c="7/1/1976"/>
        <s v="[Table1_2].[Date].&amp;[1976-08-01T00:00:00]" c="8/1/1976"/>
        <s v="[Table1_2].[Date].&amp;[1976-09-01T00:00:00]" c="9/1/1976"/>
        <s v="[Table1_2].[Date].&amp;[1976-10-01T00:00:00]" c="10/1/1976"/>
        <s v="[Table1_2].[Date].&amp;[1976-11-01T00:00:00]" c="11/1/1976"/>
        <s v="[Table1_2].[Date].&amp;[1976-12-01T00:00:00]" c="12/1/1976"/>
        <s v="[Table1_2].[Date].&amp;[1977-01-01T00:00:00]" c="1/1/1977"/>
        <s v="[Table1_2].[Date].&amp;[1977-02-01T00:00:00]" c="2/1/1977"/>
        <s v="[Table1_2].[Date].&amp;[1977-03-01T00:00:00]" c="3/1/1977"/>
        <s v="[Table1_2].[Date].&amp;[1977-04-01T00:00:00]" c="4/1/1977"/>
        <s v="[Table1_2].[Date].&amp;[1977-05-01T00:00:00]" c="5/1/1977"/>
        <s v="[Table1_2].[Date].&amp;[1977-06-01T00:00:00]" c="6/1/1977"/>
        <s v="[Table1_2].[Date].&amp;[1977-07-01T00:00:00]" c="7/1/1977"/>
        <s v="[Table1_2].[Date].&amp;[1977-08-01T00:00:00]" c="8/1/1977"/>
        <s v="[Table1_2].[Date].&amp;[1977-09-01T00:00:00]" c="9/1/1977"/>
        <s v="[Table1_2].[Date].&amp;[1977-10-01T00:00:00]" c="10/1/1977"/>
        <s v="[Table1_2].[Date].&amp;[1977-11-01T00:00:00]" c="11/1/1977"/>
        <s v="[Table1_2].[Date].&amp;[1977-12-01T00:00:00]" c="12/1/1977"/>
        <s v="[Table1_2].[Date].&amp;[1978-01-01T00:00:00]" c="1/1/1978"/>
        <s v="[Table1_2].[Date].&amp;[1978-02-01T00:00:00]" c="2/1/1978"/>
        <s v="[Table1_2].[Date].&amp;[1978-03-01T00:00:00]" c="3/1/1978"/>
        <s v="[Table1_2].[Date].&amp;[1978-04-01T00:00:00]" c="4/1/1978"/>
        <s v="[Table1_2].[Date].&amp;[1978-05-01T00:00:00]" c="5/1/1978"/>
        <s v="[Table1_2].[Date].&amp;[1978-06-01T00:00:00]" c="6/1/1978"/>
        <s v="[Table1_2].[Date].&amp;[1978-07-01T00:00:00]" c="7/1/1978"/>
        <s v="[Table1_2].[Date].&amp;[1978-08-01T00:00:00]" c="8/1/1978"/>
        <s v="[Table1_2].[Date].&amp;[1978-09-01T00:00:00]" c="9/1/1978"/>
        <s v="[Table1_2].[Date].&amp;[1978-10-01T00:00:00]" c="10/1/1978"/>
        <s v="[Table1_2].[Date].&amp;[1978-11-01T00:00:00]" c="11/1/1978"/>
        <s v="[Table1_2].[Date].&amp;[1978-12-01T00:00:00]" c="12/1/1978"/>
        <s v="[Table1_2].[Date].&amp;[1979-01-01T00:00:00]" c="1/1/1979"/>
        <s v="[Table1_2].[Date].&amp;[1979-02-01T00:00:00]" c="2/1/1979"/>
        <s v="[Table1_2].[Date].&amp;[1979-03-01T00:00:00]" c="3/1/1979"/>
        <s v="[Table1_2].[Date].&amp;[1979-04-01T00:00:00]" c="4/1/1979"/>
        <s v="[Table1_2].[Date].&amp;[1979-05-01T00:00:00]" c="5/1/1979"/>
        <s v="[Table1_2].[Date].&amp;[1979-06-01T00:00:00]" c="6/1/1979"/>
        <s v="[Table1_2].[Date].&amp;[1979-07-01T00:00:00]" c="7/1/1979"/>
        <s v="[Table1_2].[Date].&amp;[1979-08-01T00:00:00]" c="8/1/1979"/>
        <s v="[Table1_2].[Date].&amp;[1979-09-01T00:00:00]" c="9/1/1979"/>
        <s v="[Table1_2].[Date].&amp;[1979-10-01T00:00:00]" c="10/1/1979"/>
        <s v="[Table1_2].[Date].&amp;[1979-11-01T00:00:00]" c="11/1/1979"/>
        <s v="[Table1_2].[Date].&amp;[1979-12-01T00:00:00]" c="12/1/1979"/>
        <s v="[Table1_2].[Date].&amp;[1980-01-01T00:00:00]" c="1/1/1980"/>
        <s v="[Table1_2].[Date].&amp;[1980-02-01T00:00:00]" c="2/1/1980"/>
        <s v="[Table1_2].[Date].&amp;[1980-03-01T00:00:00]" c="3/1/1980"/>
        <s v="[Table1_2].[Date].&amp;[1980-04-01T00:00:00]" c="4/1/1980"/>
        <s v="[Table1_2].[Date].&amp;[1980-05-01T00:00:00]" c="5/1/1980"/>
        <s v="[Table1_2].[Date].&amp;[1980-06-01T00:00:00]" c="6/1/1980"/>
        <s v="[Table1_2].[Date].&amp;[1980-07-01T00:00:00]" c="7/1/1980"/>
        <s v="[Table1_2].[Date].&amp;[1980-08-01T00:00:00]" c="8/1/1980"/>
        <s v="[Table1_2].[Date].&amp;[1980-09-01T00:00:00]" c="9/1/1980"/>
        <s v="[Table1_2].[Date].&amp;[1980-10-01T00:00:00]" c="10/1/1980"/>
        <s v="[Table1_2].[Date].&amp;[1980-11-01T00:00:00]" c="11/1/1980"/>
        <s v="[Table1_2].[Date].&amp;[1980-12-01T00:00:00]" c="12/1/1980"/>
        <s v="[Table1_2].[Date].&amp;[1981-01-01T00:00:00]" c="1/1/1981"/>
        <s v="[Table1_2].[Date].&amp;[1981-02-01T00:00:00]" c="2/1/1981"/>
        <s v="[Table1_2].[Date].&amp;[1981-03-01T00:00:00]" c="3/1/1981"/>
        <s v="[Table1_2].[Date].&amp;[1981-04-01T00:00:00]" c="4/1/1981"/>
        <s v="[Table1_2].[Date].&amp;[1981-05-01T00:00:00]" c="5/1/1981"/>
        <s v="[Table1_2].[Date].&amp;[1981-06-01T00:00:00]" c="6/1/1981"/>
        <s v="[Table1_2].[Date].&amp;[1981-07-01T00:00:00]" c="7/1/1981"/>
        <s v="[Table1_2].[Date].&amp;[1981-08-01T00:00:00]" c="8/1/1981"/>
        <s v="[Table1_2].[Date].&amp;[1981-09-01T00:00:00]" c="9/1/1981"/>
        <s v="[Table1_2].[Date].&amp;[1981-10-01T00:00:00]" c="10/1/1981"/>
        <s v="[Table1_2].[Date].&amp;[1981-11-01T00:00:00]" c="11/1/1981"/>
        <s v="[Table1_2].[Date].&amp;[1981-12-01T00:00:00]" c="12/1/1981"/>
        <s v="[Table1_2].[Date].&amp;[1982-01-01T00:00:00]" c="1/1/1982"/>
        <s v="[Table1_2].[Date].&amp;[1982-02-01T00:00:00]" c="2/1/1982"/>
        <s v="[Table1_2].[Date].&amp;[1982-03-01T00:00:00]" c="3/1/1982"/>
        <s v="[Table1_2].[Date].&amp;[1982-04-01T00:00:00]" c="4/1/1982"/>
        <s v="[Table1_2].[Date].&amp;[1982-05-01T00:00:00]" c="5/1/1982"/>
        <s v="[Table1_2].[Date].&amp;[1982-06-01T00:00:00]" c="6/1/1982"/>
        <s v="[Table1_2].[Date].&amp;[1982-07-01T00:00:00]" c="7/1/1982"/>
        <s v="[Table1_2].[Date].&amp;[1982-08-01T00:00:00]" c="8/1/1982"/>
        <s v="[Table1_2].[Date].&amp;[1982-09-01T00:00:00]" c="9/1/1982"/>
        <s v="[Table1_2].[Date].&amp;[1982-10-01T00:00:00]" c="10/1/1982"/>
        <s v="[Table1_2].[Date].&amp;[1982-11-01T00:00:00]" c="11/1/1982"/>
        <s v="[Table1_2].[Date].&amp;[1982-12-01T00:00:00]" c="12/1/1982"/>
        <s v="[Table1_2].[Date].&amp;[1983-01-01T00:00:00]" c="1/1/1983"/>
        <s v="[Table1_2].[Date].&amp;[1983-02-01T00:00:00]" c="2/1/1983"/>
        <s v="[Table1_2].[Date].&amp;[1983-03-01T00:00:00]" c="3/1/1983"/>
        <s v="[Table1_2].[Date].&amp;[1983-04-01T00:00:00]" c="4/1/1983"/>
        <s v="[Table1_2].[Date].&amp;[1983-05-01T00:00:00]" c="5/1/1983"/>
        <s v="[Table1_2].[Date].&amp;[1983-06-01T00:00:00]" c="6/1/1983"/>
        <s v="[Table1_2].[Date].&amp;[1983-07-01T00:00:00]" c="7/1/1983"/>
        <s v="[Table1_2].[Date].&amp;[1983-08-01T00:00:00]" c="8/1/1983"/>
        <s v="[Table1_2].[Date].&amp;[1983-09-01T00:00:00]" c="9/1/1983"/>
        <s v="[Table1_2].[Date].&amp;[1983-10-01T00:00:00]" c="10/1/1983"/>
        <s v="[Table1_2].[Date].&amp;[1983-11-01T00:00:00]" c="11/1/1983"/>
        <s v="[Table1_2].[Date].&amp;[1983-12-01T00:00:00]" c="12/1/1983"/>
        <s v="[Table1_2].[Date].&amp;[1984-01-01T00:00:00]" c="1/1/1984"/>
        <s v="[Table1_2].[Date].&amp;[1984-02-01T00:00:00]" c="2/1/1984"/>
        <s v="[Table1_2].[Date].&amp;[1984-03-01T00:00:00]" c="3/1/1984"/>
        <s v="[Table1_2].[Date].&amp;[1984-04-01T00:00:00]" c="4/1/1984"/>
        <s v="[Table1_2].[Date].&amp;[1984-05-01T00:00:00]" c="5/1/1984"/>
        <s v="[Table1_2].[Date].&amp;[1984-06-01T00:00:00]" c="6/1/1984"/>
        <s v="[Table1_2].[Date].&amp;[1984-07-01T00:00:00]" c="7/1/1984"/>
        <s v="[Table1_2].[Date].&amp;[1984-08-01T00:00:00]" c="8/1/1984"/>
        <s v="[Table1_2].[Date].&amp;[1984-09-01T00:00:00]" c="9/1/1984"/>
        <s v="[Table1_2].[Date].&amp;[1984-10-01T00:00:00]" c="10/1/1984"/>
        <s v="[Table1_2].[Date].&amp;[1984-11-01T00:00:00]" c="11/1/1984"/>
        <s v="[Table1_2].[Date].&amp;[1984-12-01T00:00:00]" c="12/1/1984"/>
        <s v="[Table1_2].[Date].&amp;[1985-01-01T00:00:00]" c="1/1/1985"/>
        <s v="[Table1_2].[Date].&amp;[1985-02-01T00:00:00]" c="2/1/1985"/>
        <s v="[Table1_2].[Date].&amp;[1985-03-01T00:00:00]" c="3/1/1985"/>
        <s v="[Table1_2].[Date].&amp;[1985-04-01T00:00:00]" c="4/1/1985"/>
        <s v="[Table1_2].[Date].&amp;[1985-05-01T00:00:00]" c="5/1/1985"/>
        <s v="[Table1_2].[Date].&amp;[1985-06-01T00:00:00]" c="6/1/1985"/>
        <s v="[Table1_2].[Date].&amp;[1985-07-01T00:00:00]" c="7/1/1985"/>
        <s v="[Table1_2].[Date].&amp;[1985-08-01T00:00:00]" c="8/1/1985"/>
        <s v="[Table1_2].[Date].&amp;[1985-09-01T00:00:00]" c="9/1/1985"/>
        <s v="[Table1_2].[Date].&amp;[1985-10-01T00:00:00]" c="10/1/1985"/>
        <s v="[Table1_2].[Date].&amp;[1985-11-01T00:00:00]" c="11/1/1985"/>
        <s v="[Table1_2].[Date].&amp;[1985-12-01T00:00:00]" c="12/1/1985"/>
        <s v="[Table1_2].[Date].&amp;[1986-01-01T00:00:00]" c="1/1/1986"/>
        <s v="[Table1_2].[Date].&amp;[1986-02-01T00:00:00]" c="2/1/1986"/>
        <s v="[Table1_2].[Date].&amp;[1986-03-01T00:00:00]" c="3/1/1986"/>
        <s v="[Table1_2].[Date].&amp;[1986-04-01T00:00:00]" c="4/1/1986"/>
        <s v="[Table1_2].[Date].&amp;[1986-05-01T00:00:00]" c="5/1/1986"/>
        <s v="[Table1_2].[Date].&amp;[1986-06-01T00:00:00]" c="6/1/1986"/>
        <s v="[Table1_2].[Date].&amp;[1986-07-01T00:00:00]" c="7/1/1986"/>
        <s v="[Table1_2].[Date].&amp;[1986-08-01T00:00:00]" c="8/1/1986"/>
        <s v="[Table1_2].[Date].&amp;[1986-09-01T00:00:00]" c="9/1/1986"/>
        <s v="[Table1_2].[Date].&amp;[1986-10-01T00:00:00]" c="10/1/1986"/>
        <s v="[Table1_2].[Date].&amp;[1986-11-01T00:00:00]" c="11/1/1986"/>
        <s v="[Table1_2].[Date].&amp;[1986-12-01T00:00:00]" c="12/1/1986"/>
        <s v="[Table1_2].[Date].&amp;[1987-01-01T00:00:00]" c="1/1/1987"/>
        <s v="[Table1_2].[Date].&amp;[1987-02-01T00:00:00]" c="2/1/1987"/>
        <s v="[Table1_2].[Date].&amp;[1987-03-01T00:00:00]" c="3/1/1987"/>
        <s v="[Table1_2].[Date].&amp;[1987-04-01T00:00:00]" c="4/1/1987"/>
        <s v="[Table1_2].[Date].&amp;[1987-05-01T00:00:00]" c="5/1/1987"/>
        <s v="[Table1_2].[Date].&amp;[1987-06-01T00:00:00]" c="6/1/1987"/>
        <s v="[Table1_2].[Date].&amp;[1987-07-01T00:00:00]" c="7/1/1987"/>
        <s v="[Table1_2].[Date].&amp;[1987-08-01T00:00:00]" c="8/1/1987"/>
        <s v="[Table1_2].[Date].&amp;[1987-09-01T00:00:00]" c="9/1/1987"/>
        <s v="[Table1_2].[Date].&amp;[1987-10-01T00:00:00]" c="10/1/1987"/>
        <s v="[Table1_2].[Date].&amp;[1987-11-01T00:00:00]" c="11/1/1987"/>
        <s v="[Table1_2].[Date].&amp;[1987-12-01T00:00:00]" c="12/1/1987"/>
        <s v="[Table1_2].[Date].&amp;[1988-01-01T00:00:00]" c="1/1/1988"/>
        <s v="[Table1_2].[Date].&amp;[1988-02-01T00:00:00]" c="2/1/1988"/>
        <s v="[Table1_2].[Date].&amp;[1988-03-01T00:00:00]" c="3/1/1988"/>
        <s v="[Table1_2].[Date].&amp;[1988-04-01T00:00:00]" c="4/1/1988"/>
        <s v="[Table1_2].[Date].&amp;[1988-05-01T00:00:00]" c="5/1/1988"/>
        <s v="[Table1_2].[Date].&amp;[1988-06-01T00:00:00]" c="6/1/1988"/>
        <s v="[Table1_2].[Date].&amp;[1988-07-01T00:00:00]" c="7/1/1988"/>
        <s v="[Table1_2].[Date].&amp;[1988-08-01T00:00:00]" c="8/1/1988"/>
        <s v="[Table1_2].[Date].&amp;[1988-09-01T00:00:00]" c="9/1/1988"/>
        <s v="[Table1_2].[Date].&amp;[1988-10-01T00:00:00]" c="10/1/1988"/>
        <s v="[Table1_2].[Date].&amp;[1988-11-01T00:00:00]" c="11/1/1988"/>
        <s v="[Table1_2].[Date].&amp;[1988-12-01T00:00:00]" c="12/1/1988"/>
        <s v="[Table1_2].[Date].&amp;[1989-01-01T00:00:00]" c="1/1/1989"/>
        <s v="[Table1_2].[Date].&amp;[1989-02-01T00:00:00]" c="2/1/1989"/>
        <s v="[Table1_2].[Date].&amp;[1989-03-01T00:00:00]" c="3/1/1989"/>
        <s v="[Table1_2].[Date].&amp;[1989-04-01T00:00:00]" c="4/1/1989"/>
        <s v="[Table1_2].[Date].&amp;[1989-05-01T00:00:00]" c="5/1/1989"/>
        <s v="[Table1_2].[Date].&amp;[1989-06-01T00:00:00]" c="6/1/1989"/>
        <s v="[Table1_2].[Date].&amp;[1989-07-01T00:00:00]" c="7/1/1989"/>
        <s v="[Table1_2].[Date].&amp;[1989-08-01T00:00:00]" c="8/1/1989"/>
        <s v="[Table1_2].[Date].&amp;[1989-09-01T00:00:00]" c="9/1/1989"/>
        <s v="[Table1_2].[Date].&amp;[1989-10-01T00:00:00]" c="10/1/1989"/>
        <s v="[Table1_2].[Date].&amp;[1989-11-01T00:00:00]" c="11/1/1989"/>
        <s v="[Table1_2].[Date].&amp;[1989-12-01T00:00:00]" c="12/1/1989"/>
        <s v="[Table1_2].[Date].&amp;[1990-01-01T00:00:00]" c="1/1/1990"/>
        <s v="[Table1_2].[Date].&amp;[1990-02-01T00:00:00]" c="2/1/1990"/>
        <s v="[Table1_2].[Date].&amp;[1990-03-01T00:00:00]" c="3/1/1990"/>
        <s v="[Table1_2].[Date].&amp;[1990-04-01T00:00:00]" c="4/1/1990"/>
        <s v="[Table1_2].[Date].&amp;[1990-05-01T00:00:00]" c="5/1/1990"/>
        <s v="[Table1_2].[Date].&amp;[1990-06-01T00:00:00]" c="6/1/1990"/>
        <s v="[Table1_2].[Date].&amp;[1990-07-01T00:00:00]" c="7/1/1990"/>
        <s v="[Table1_2].[Date].&amp;[1990-08-01T00:00:00]" c="8/1/1990"/>
        <s v="[Table1_2].[Date].&amp;[1990-09-01T00:00:00]" c="9/1/1990"/>
        <s v="[Table1_2].[Date].&amp;[1990-10-01T00:00:00]" c="10/1/1990"/>
        <s v="[Table1_2].[Date].&amp;[1990-11-01T00:00:00]" c="11/1/1990"/>
        <s v="[Table1_2].[Date].&amp;[1990-12-01T00:00:00]" c="12/1/1990"/>
        <s v="[Table1_2].[Date].&amp;[1991-01-01T00:00:00]" c="1/1/1991"/>
        <s v="[Table1_2].[Date].&amp;[1991-02-01T00:00:00]" c="2/1/1991"/>
        <s v="[Table1_2].[Date].&amp;[1991-03-01T00:00:00]" c="3/1/1991"/>
        <s v="[Table1_2].[Date].&amp;[1991-04-01T00:00:00]" c="4/1/1991"/>
        <s v="[Table1_2].[Date].&amp;[1991-05-01T00:00:00]" c="5/1/1991"/>
        <s v="[Table1_2].[Date].&amp;[1991-06-01T00:00:00]" c="6/1/1991"/>
        <s v="[Table1_2].[Date].&amp;[1991-07-01T00:00:00]" c="7/1/1991"/>
        <s v="[Table1_2].[Date].&amp;[1991-08-01T00:00:00]" c="8/1/1991"/>
        <s v="[Table1_2].[Date].&amp;[1991-09-01T00:00:00]" c="9/1/1991"/>
        <s v="[Table1_2].[Date].&amp;[1991-10-01T00:00:00]" c="10/1/1991"/>
        <s v="[Table1_2].[Date].&amp;[1991-11-01T00:00:00]" c="11/1/1991"/>
        <s v="[Table1_2].[Date].&amp;[1991-12-01T00:00:00]" c="12/1/1991"/>
        <s v="[Table1_2].[Date].&amp;[1992-01-01T00:00:00]" c="1/1/1992"/>
        <s v="[Table1_2].[Date].&amp;[1992-02-01T00:00:00]" c="2/1/1992"/>
        <s v="[Table1_2].[Date].&amp;[1992-03-01T00:00:00]" c="3/1/1992"/>
        <s v="[Table1_2].[Date].&amp;[1992-04-01T00:00:00]" c="4/1/1992"/>
        <s v="[Table1_2].[Date].&amp;[1992-05-01T00:00:00]" c="5/1/1992"/>
        <s v="[Table1_2].[Date].&amp;[1992-06-01T00:00:00]" c="6/1/1992"/>
        <s v="[Table1_2].[Date].&amp;[1992-07-01T00:00:00]" c="7/1/1992"/>
        <s v="[Table1_2].[Date].&amp;[1992-08-01T00:00:00]" c="8/1/1992"/>
        <s v="[Table1_2].[Date].&amp;[1992-09-01T00:00:00]" c="9/1/1992"/>
        <s v="[Table1_2].[Date].&amp;[1992-10-01T00:00:00]" c="10/1/1992"/>
        <s v="[Table1_2].[Date].&amp;[1992-11-01T00:00:00]" c="11/1/1992"/>
        <s v="[Table1_2].[Date].&amp;[1992-12-01T00:00:00]" c="12/1/1992"/>
        <s v="[Table1_2].[Date].&amp;[1993-01-01T00:00:00]" c="1/1/1993"/>
        <s v="[Table1_2].[Date].&amp;[1993-02-01T00:00:00]" c="2/1/1993"/>
        <s v="[Table1_2].[Date].&amp;[1993-03-01T00:00:00]" c="3/1/1993"/>
        <s v="[Table1_2].[Date].&amp;[1993-04-01T00:00:00]" c="4/1/1993"/>
        <s v="[Table1_2].[Date].&amp;[1993-05-01T00:00:00]" c="5/1/1993"/>
        <s v="[Table1_2].[Date].&amp;[1993-06-01T00:00:00]" c="6/1/1993"/>
        <s v="[Table1_2].[Date].&amp;[1993-07-01T00:00:00]" c="7/1/1993"/>
        <s v="[Table1_2].[Date].&amp;[1993-08-01T00:00:00]" c="8/1/1993"/>
        <s v="[Table1_2].[Date].&amp;[1993-09-01T00:00:00]" c="9/1/1993"/>
        <s v="[Table1_2].[Date].&amp;[1993-10-01T00:00:00]" c="10/1/1993"/>
        <s v="[Table1_2].[Date].&amp;[1993-11-01T00:00:00]" c="11/1/1993"/>
        <s v="[Table1_2].[Date].&amp;[1993-12-01T00:00:00]" c="12/1/1993"/>
        <s v="[Table1_2].[Date].&amp;[1994-01-01T00:00:00]" c="1/1/1994"/>
        <s v="[Table1_2].[Date].&amp;[1994-02-01T00:00:00]" c="2/1/1994"/>
        <s v="[Table1_2].[Date].&amp;[1994-03-01T00:00:00]" c="3/1/1994"/>
        <s v="[Table1_2].[Date].&amp;[1994-04-01T00:00:00]" c="4/1/1994"/>
        <s v="[Table1_2].[Date].&amp;[1994-05-01T00:00:00]" c="5/1/1994"/>
        <s v="[Table1_2].[Date].&amp;[1994-06-01T00:00:00]" c="6/1/1994"/>
        <s v="[Table1_2].[Date].&amp;[1994-07-01T00:00:00]" c="7/1/1994"/>
        <s v="[Table1_2].[Date].&amp;[1994-08-01T00:00:00]" c="8/1/1994"/>
        <s v="[Table1_2].[Date].&amp;[1994-09-01T00:00:00]" c="9/1/1994"/>
        <s v="[Table1_2].[Date].&amp;[1994-10-01T00:00:00]" c="10/1/1994"/>
        <s v="[Table1_2].[Date].&amp;[1994-11-01T00:00:00]" c="11/1/1994"/>
        <s v="[Table1_2].[Date].&amp;[1994-12-01T00:00:00]" c="12/1/1994"/>
        <s v="[Table1_2].[Date].&amp;[1995-01-01T00:00:00]" c="1/1/1995"/>
        <s v="[Table1_2].[Date].&amp;[1995-02-01T00:00:00]" c="2/1/1995"/>
        <s v="[Table1_2].[Date].&amp;[1995-03-01T00:00:00]" c="3/1/1995"/>
        <s v="[Table1_2].[Date].&amp;[1995-04-01T00:00:00]" c="4/1/1995"/>
        <s v="[Table1_2].[Date].&amp;[1995-05-01T00:00:00]" c="5/1/1995"/>
        <s v="[Table1_2].[Date].&amp;[1995-06-01T00:00:00]" c="6/1/1995"/>
        <s v="[Table1_2].[Date].&amp;[1995-07-01T00:00:00]" c="7/1/1995"/>
        <s v="[Table1_2].[Date].&amp;[1995-08-01T00:00:00]" c="8/1/1995"/>
        <s v="[Table1_2].[Date].&amp;[1995-09-01T00:00:00]" c="9/1/1995"/>
        <s v="[Table1_2].[Date].&amp;[1995-10-01T00:00:00]" c="10/1/1995"/>
        <s v="[Table1_2].[Date].&amp;[1995-11-01T00:00:00]" c="11/1/1995"/>
        <s v="[Table1_2].[Date].&amp;[1995-12-01T00:00:00]" c="12/1/1995"/>
        <s v="[Table1_2].[Date].&amp;[1996-01-01T00:00:00]" c="1/1/1996"/>
        <s v="[Table1_2].[Date].&amp;[1996-02-01T00:00:00]" c="2/1/1996"/>
        <s v="[Table1_2].[Date].&amp;[1996-03-01T00:00:00]" c="3/1/1996"/>
        <s v="[Table1_2].[Date].&amp;[1996-04-01T00:00:00]" c="4/1/1996"/>
        <s v="[Table1_2].[Date].&amp;[1996-05-01T00:00:00]" c="5/1/1996"/>
        <s v="[Table1_2].[Date].&amp;[1996-06-01T00:00:00]" c="6/1/1996"/>
        <s v="[Table1_2].[Date].&amp;[1996-07-01T00:00:00]" c="7/1/1996"/>
        <s v="[Table1_2].[Date].&amp;[1996-08-01T00:00:00]" c="8/1/1996"/>
        <s v="[Table1_2].[Date].&amp;[1996-09-01T00:00:00]" c="9/1/1996"/>
        <s v="[Table1_2].[Date].&amp;[1996-10-01T00:00:00]" c="10/1/1996"/>
        <s v="[Table1_2].[Date].&amp;[1996-11-01T00:00:00]" c="11/1/1996"/>
        <s v="[Table1_2].[Date].&amp;[1996-12-01T00:00:00]" c="12/1/1996"/>
        <s v="[Table1_2].[Date].&amp;[1997-01-01T00:00:00]" c="1/1/1997"/>
        <s v="[Table1_2].[Date].&amp;[1997-02-01T00:00:00]" c="2/1/1997"/>
        <s v="[Table1_2].[Date].&amp;[1997-03-01T00:00:00]" c="3/1/1997"/>
        <s v="[Table1_2].[Date].&amp;[1997-04-01T00:00:00]" c="4/1/1997"/>
        <s v="[Table1_2].[Date].&amp;[1997-05-01T00:00:00]" c="5/1/1997"/>
        <s v="[Table1_2].[Date].&amp;[1997-06-01T00:00:00]" c="6/1/1997"/>
        <s v="[Table1_2].[Date].&amp;[1997-07-01T00:00:00]" c="7/1/1997"/>
        <s v="[Table1_2].[Date].&amp;[1997-08-01T00:00:00]" c="8/1/1997"/>
        <s v="[Table1_2].[Date].&amp;[1997-09-01T00:00:00]" c="9/1/1997"/>
        <s v="[Table1_2].[Date].&amp;[1997-10-01T00:00:00]" c="10/1/1997"/>
        <s v="[Table1_2].[Date].&amp;[1997-11-01T00:00:00]" c="11/1/1997"/>
        <s v="[Table1_2].[Date].&amp;[1997-12-01T00:00:00]" c="12/1/1997"/>
        <s v="[Table1_2].[Date].&amp;[1998-01-01T00:00:00]" c="1/1/1998"/>
        <s v="[Table1_2].[Date].&amp;[1998-02-01T00:00:00]" c="2/1/1998"/>
        <s v="[Table1_2].[Date].&amp;[1998-03-01T00:00:00]" c="3/1/1998"/>
        <s v="[Table1_2].[Date].&amp;[1998-04-01T00:00:00]" c="4/1/1998"/>
        <s v="[Table1_2].[Date].&amp;[1998-05-01T00:00:00]" c="5/1/1998"/>
        <s v="[Table1_2].[Date].&amp;[1998-06-01T00:00:00]" c="6/1/1998"/>
        <s v="[Table1_2].[Date].&amp;[1998-07-01T00:00:00]" c="7/1/1998"/>
        <s v="[Table1_2].[Date].&amp;[1998-08-01T00:00:00]" c="8/1/1998"/>
        <s v="[Table1_2].[Date].&amp;[1998-09-01T00:00:00]" c="9/1/1998"/>
        <s v="[Table1_2].[Date].&amp;[1998-10-01T00:00:00]" c="10/1/1998"/>
        <s v="[Table1_2].[Date].&amp;[1998-11-01T00:00:00]" c="11/1/1998"/>
        <s v="[Table1_2].[Date].&amp;[1998-12-01T00:00:00]" c="12/1/1998"/>
        <s v="[Table1_2].[Date].&amp;[1999-01-01T00:00:00]" c="1/1/1999"/>
        <s v="[Table1_2].[Date].&amp;[1999-02-01T00:00:00]" c="2/1/1999"/>
        <s v="[Table1_2].[Date].&amp;[1999-03-01T00:00:00]" c="3/1/1999"/>
        <s v="[Table1_2].[Date].&amp;[1999-04-01T00:00:00]" c="4/1/1999"/>
        <s v="[Table1_2].[Date].&amp;[1999-05-01T00:00:00]" c="5/1/1999"/>
        <s v="[Table1_2].[Date].&amp;[1999-06-01T00:00:00]" c="6/1/1999"/>
        <s v="[Table1_2].[Date].&amp;[1999-07-01T00:00:00]" c="7/1/1999"/>
        <s v="[Table1_2].[Date].&amp;[1999-08-01T00:00:00]" c="8/1/1999"/>
        <s v="[Table1_2].[Date].&amp;[1999-09-01T00:00:00]" c="9/1/1999"/>
        <s v="[Table1_2].[Date].&amp;[1999-10-01T00:00:00]" c="10/1/1999"/>
        <s v="[Table1_2].[Date].&amp;[1999-11-01T00:00:00]" c="11/1/1999"/>
        <s v="[Table1_2].[Date].&amp;[1999-12-01T00:00:00]" c="12/1/1999"/>
        <s v="[Table1_2].[Date].&amp;[2000-01-01T00:00:00]" c="1/1/2000"/>
        <s v="[Table1_2].[Date].&amp;[2000-02-01T00:00:00]" c="2/1/2000"/>
        <s v="[Table1_2].[Date].&amp;[2000-03-01T00:00:00]" c="3/1/2000"/>
        <s v="[Table1_2].[Date].&amp;[2000-04-01T00:00:00]" c="4/1/2000"/>
        <s v="[Table1_2].[Date].&amp;[2000-05-01T00:00:00]" c="5/1/2000"/>
        <s v="[Table1_2].[Date].&amp;[2000-06-01T00:00:00]" c="6/1/2000"/>
        <s v="[Table1_2].[Date].&amp;[2000-07-01T00:00:00]" c="7/1/2000"/>
        <s v="[Table1_2].[Date].&amp;[2000-08-01T00:00:00]" c="8/1/2000"/>
        <s v="[Table1_2].[Date].&amp;[2000-09-01T00:00:00]" c="9/1/2000"/>
        <s v="[Table1_2].[Date].&amp;[2000-10-01T00:00:00]" c="10/1/2000"/>
        <s v="[Table1_2].[Date].&amp;[2000-11-01T00:00:00]" c="11/1/2000"/>
        <s v="[Table1_2].[Date].&amp;[2000-12-01T00:00:00]" c="12/1/2000"/>
        <s v="[Table1_2].[Date].&amp;[2001-01-01T00:00:00]" c="1/1/2001"/>
        <s v="[Table1_2].[Date].&amp;[2001-02-01T00:00:00]" c="2/1/2001"/>
        <s v="[Table1_2].[Date].&amp;[2001-03-01T00:00:00]" c="3/1/2001"/>
        <s v="[Table1_2].[Date].&amp;[2001-04-01T00:00:00]" c="4/1/2001"/>
        <s v="[Table1_2].[Date].&amp;[2001-05-01T00:00:00]" c="5/1/2001"/>
        <s v="[Table1_2].[Date].&amp;[2001-06-01T00:00:00]" c="6/1/2001"/>
        <s v="[Table1_2].[Date].&amp;[2001-07-01T00:00:00]" c="7/1/2001"/>
        <s v="[Table1_2].[Date].&amp;[2001-08-01T00:00:00]" c="8/1/2001"/>
        <s v="[Table1_2].[Date].&amp;[2001-09-01T00:00:00]" c="9/1/2001"/>
        <s v="[Table1_2].[Date].&amp;[2001-10-01T00:00:00]" c="10/1/2001"/>
        <s v="[Table1_2].[Date].&amp;[2001-11-01T00:00:00]" c="11/1/2001"/>
        <s v="[Table1_2].[Date].&amp;[2001-12-01T00:00:00]" c="12/1/2001"/>
        <s v="[Table1_2].[Date].&amp;[2002-01-01T00:00:00]" c="1/1/2002"/>
        <s v="[Table1_2].[Date].&amp;[2002-02-01T00:00:00]" c="2/1/2002"/>
        <s v="[Table1_2].[Date].&amp;[2002-03-01T00:00:00]" c="3/1/2002"/>
        <s v="[Table1_2].[Date].&amp;[2002-04-01T00:00:00]" c="4/1/2002"/>
        <s v="[Table1_2].[Date].&amp;[2002-05-01T00:00:00]" c="5/1/2002"/>
        <s v="[Table1_2].[Date].&amp;[2002-06-01T00:00:00]" c="6/1/2002"/>
        <s v="[Table1_2].[Date].&amp;[2002-07-01T00:00:00]" c="7/1/2002"/>
        <s v="[Table1_2].[Date].&amp;[2002-08-01T00:00:00]" c="8/1/2002"/>
        <s v="[Table1_2].[Date].&amp;[2002-09-01T00:00:00]" c="9/1/2002"/>
        <s v="[Table1_2].[Date].&amp;[2002-10-01T00:00:00]" c="10/1/2002"/>
        <s v="[Table1_2].[Date].&amp;[2002-11-01T00:00:00]" c="11/1/2002"/>
        <s v="[Table1_2].[Date].&amp;[2002-12-01T00:00:00]" c="12/1/2002"/>
        <s v="[Table1_2].[Date].&amp;[2003-01-01T00:00:00]" c="1/1/2003"/>
        <s v="[Table1_2].[Date].&amp;[2003-02-01T00:00:00]" c="2/1/2003"/>
        <s v="[Table1_2].[Date].&amp;[2003-03-01T00:00:00]" c="3/1/2003"/>
        <s v="[Table1_2].[Date].&amp;[2003-04-01T00:00:00]" c="4/1/2003"/>
        <s v="[Table1_2].[Date].&amp;[2003-05-01T00:00:00]" c="5/1/2003"/>
        <s v="[Table1_2].[Date].&amp;[2003-06-01T00:00:00]" c="6/1/2003"/>
        <s v="[Table1_2].[Date].&amp;[2003-07-01T00:00:00]" c="7/1/2003"/>
        <s v="[Table1_2].[Date].&amp;[2003-08-01T00:00:00]" c="8/1/2003"/>
        <s v="[Table1_2].[Date].&amp;[2003-09-01T00:00:00]" c="9/1/2003"/>
        <s v="[Table1_2].[Date].&amp;[2003-10-01T00:00:00]" c="10/1/2003"/>
        <s v="[Table1_2].[Date].&amp;[2003-11-01T00:00:00]" c="11/1/2003"/>
        <s v="[Table1_2].[Date].&amp;[2003-12-01T00:00:00]" c="12/1/2003"/>
        <s v="[Table1_2].[Date].&amp;[2004-01-01T00:00:00]" c="1/1/2004"/>
        <s v="[Table1_2].[Date].&amp;[2004-02-01T00:00:00]" c="2/1/2004"/>
        <s v="[Table1_2].[Date].&amp;[2004-03-01T00:00:00]" c="3/1/2004"/>
        <s v="[Table1_2].[Date].&amp;[2004-04-01T00:00:00]" c="4/1/2004"/>
        <s v="[Table1_2].[Date].&amp;[2004-05-01T00:00:00]" c="5/1/2004"/>
        <s v="[Table1_2].[Date].&amp;[2004-06-01T00:00:00]" c="6/1/2004"/>
        <s v="[Table1_2].[Date].&amp;[2004-07-01T00:00:00]" c="7/1/2004"/>
        <s v="[Table1_2].[Date].&amp;[2004-08-01T00:00:00]" c="8/1/2004"/>
        <s v="[Table1_2].[Date].&amp;[2004-09-01T00:00:00]" c="9/1/2004"/>
        <s v="[Table1_2].[Date].&amp;[2004-10-01T00:00:00]" c="10/1/2004"/>
        <s v="[Table1_2].[Date].&amp;[2004-11-01T00:00:00]" c="11/1/2004"/>
        <s v="[Table1_2].[Date].&amp;[2004-12-01T00:00:00]" c="12/1/2004"/>
        <s v="[Table1_2].[Date].&amp;[2005-01-01T00:00:00]" c="1/1/2005"/>
        <s v="[Table1_2].[Date].&amp;[2005-02-01T00:00:00]" c="2/1/2005"/>
        <s v="[Table1_2].[Date].&amp;[2005-03-01T00:00:00]" c="3/1/2005"/>
        <s v="[Table1_2].[Date].&amp;[2005-04-01T00:00:00]" c="4/1/2005"/>
        <s v="[Table1_2].[Date].&amp;[2005-05-01T00:00:00]" c="5/1/2005"/>
        <s v="[Table1_2].[Date].&amp;[2005-06-01T00:00:00]" c="6/1/2005"/>
        <s v="[Table1_2].[Date].&amp;[2005-07-01T00:00:00]" c="7/1/2005"/>
        <s v="[Table1_2].[Date].&amp;[2005-08-01T00:00:00]" c="8/1/2005"/>
        <s v="[Table1_2].[Date].&amp;[2005-09-01T00:00:00]" c="9/1/2005"/>
        <s v="[Table1_2].[Date].&amp;[2005-10-01T00:00:00]" c="10/1/2005"/>
        <s v="[Table1_2].[Date].&amp;[2005-11-01T00:00:00]" c="11/1/2005"/>
        <s v="[Table1_2].[Date].&amp;[2005-12-01T00:00:00]" c="12/1/2005"/>
        <s v="[Table1_2].[Date].&amp;[2006-01-01T00:00:00]" c="1/1/2006"/>
        <s v="[Table1_2].[Date].&amp;[2006-02-01T00:00:00]" c="2/1/2006"/>
        <s v="[Table1_2].[Date].&amp;[2006-03-01T00:00:00]" c="3/1/2006"/>
        <s v="[Table1_2].[Date].&amp;[2006-04-01T00:00:00]" c="4/1/2006"/>
        <s v="[Table1_2].[Date].&amp;[2006-05-01T00:00:00]" c="5/1/2006"/>
        <s v="[Table1_2].[Date].&amp;[2006-06-01T00:00:00]" c="6/1/2006"/>
        <s v="[Table1_2].[Date].&amp;[2006-07-01T00:00:00]" c="7/1/2006"/>
        <s v="[Table1_2].[Date].&amp;[2006-08-01T00:00:00]" c="8/1/2006"/>
        <s v="[Table1_2].[Date].&amp;[2006-09-01T00:00:00]" c="9/1/2006"/>
        <s v="[Table1_2].[Date].&amp;[2006-10-01T00:00:00]" c="10/1/2006"/>
        <s v="[Table1_2].[Date].&amp;[2006-11-01T00:00:00]" c="11/1/2006"/>
        <s v="[Table1_2].[Date].&amp;[2006-12-01T00:00:00]" c="12/1/2006"/>
        <s v="[Table1_2].[Date].&amp;[2007-01-01T00:00:00]" c="1/1/2007"/>
        <s v="[Table1_2].[Date].&amp;[2007-02-01T00:00:00]" c="2/1/2007"/>
        <s v="[Table1_2].[Date].&amp;[2007-03-01T00:00:00]" c="3/1/2007"/>
        <s v="[Table1_2].[Date].&amp;[2007-04-01T00:00:00]" c="4/1/2007"/>
        <s v="[Table1_2].[Date].&amp;[2007-05-01T00:00:00]" c="5/1/2007"/>
        <s v="[Table1_2].[Date].&amp;[2007-06-01T00:00:00]" c="6/1/2007"/>
        <s v="[Table1_2].[Date].&amp;[2007-07-01T00:00:00]" c="7/1/2007"/>
        <s v="[Table1_2].[Date].&amp;[2007-08-01T00:00:00]" c="8/1/2007"/>
        <s v="[Table1_2].[Date].&amp;[2007-09-01T00:00:00]" c="9/1/2007"/>
        <s v="[Table1_2].[Date].&amp;[2007-10-01T00:00:00]" c="10/1/2007"/>
        <s v="[Table1_2].[Date].&amp;[2007-11-01T00:00:00]" c="11/1/2007"/>
        <s v="[Table1_2].[Date].&amp;[2007-12-01T00:00:00]" c="12/1/2007"/>
        <s v="[Table1_2].[Date].&amp;[2008-01-01T00:00:00]" c="1/1/2008"/>
        <s v="[Table1_2].[Date].&amp;[2008-02-01T00:00:00]" c="2/1/2008"/>
        <s v="[Table1_2].[Date].&amp;[2008-03-01T00:00:00]" c="3/1/2008"/>
        <s v="[Table1_2].[Date].&amp;[2008-04-01T00:00:00]" c="4/1/2008"/>
        <s v="[Table1_2].[Date].&amp;[2008-05-01T00:00:00]" c="5/1/2008"/>
        <s v="[Table1_2].[Date].&amp;[2008-06-01T00:00:00]" c="6/1/2008"/>
        <s v="[Table1_2].[Date].&amp;[2008-07-01T00:00:00]" c="7/1/2008"/>
        <s v="[Table1_2].[Date].&amp;[2008-08-01T00:00:00]" c="8/1/2008"/>
        <s v="[Table1_2].[Date].&amp;[2008-09-01T00:00:00]" c="9/1/2008"/>
        <s v="[Table1_2].[Date].&amp;[2008-10-01T00:00:00]" c="10/1/2008"/>
        <s v="[Table1_2].[Date].&amp;[2008-11-01T00:00:00]" c="11/1/2008"/>
        <s v="[Table1_2].[Date].&amp;[2008-12-01T00:00:00]" c="12/1/2008"/>
        <s v="[Table1_2].[Date].&amp;[2009-01-01T00:00:00]" c="1/1/2009"/>
        <s v="[Table1_2].[Date].&amp;[2009-02-01T00:00:00]" c="2/1/2009"/>
        <s v="[Table1_2].[Date].&amp;[2009-03-01T00:00:00]" c="3/1/2009"/>
        <s v="[Table1_2].[Date].&amp;[2009-04-01T00:00:00]" c="4/1/2009"/>
        <s v="[Table1_2].[Date].&amp;[2009-05-01T00:00:00]" c="5/1/2009"/>
        <s v="[Table1_2].[Date].&amp;[2009-06-01T00:00:00]" c="6/1/2009"/>
        <s v="[Table1_2].[Date].&amp;[2009-07-01T00:00:00]" c="7/1/2009"/>
        <s v="[Table1_2].[Date].&amp;[2009-08-01T00:00:00]" c="8/1/2009"/>
        <s v="[Table1_2].[Date].&amp;[2009-09-01T00:00:00]" c="9/1/2009"/>
        <s v="[Table1_2].[Date].&amp;[2009-10-01T00:00:00]" c="10/1/2009"/>
        <s v="[Table1_2].[Date].&amp;[2009-11-01T00:00:00]" c="11/1/2009"/>
        <s v="[Table1_2].[Date].&amp;[2009-12-01T00:00:00]" c="12/1/2009"/>
        <s v="[Table1_2].[Date].&amp;[2010-01-01T00:00:00]" c="1/1/2010"/>
        <s v="[Table1_2].[Date].&amp;[2010-02-01T00:00:00]" c="2/1/2010"/>
        <s v="[Table1_2].[Date].&amp;[2010-03-01T00:00:00]" c="3/1/2010"/>
        <s v="[Table1_2].[Date].&amp;[2010-04-01T00:00:00]" c="4/1/2010"/>
        <s v="[Table1_2].[Date].&amp;[2010-05-01T00:00:00]" c="5/1/2010"/>
        <s v="[Table1_2].[Date].&amp;[2010-06-01T00:00:00]" c="6/1/2010"/>
        <s v="[Table1_2].[Date].&amp;[2010-07-01T00:00:00]" c="7/1/2010"/>
        <s v="[Table1_2].[Date].&amp;[2010-08-01T00:00:00]" c="8/1/2010"/>
        <s v="[Table1_2].[Date].&amp;[2010-09-01T00:00:00]" c="9/1/2010"/>
        <s v="[Table1_2].[Date].&amp;[2010-10-01T00:00:00]" c="10/1/2010"/>
        <s v="[Table1_2].[Date].&amp;[2010-11-01T00:00:00]" c="11/1/2010"/>
        <s v="[Table1_2].[Date].&amp;[2010-12-01T00:00:00]" c="12/1/2010"/>
        <s v="[Table1_2].[Date].&amp;[2011-01-01T00:00:00]" c="1/1/2011"/>
        <s v="[Table1_2].[Date].&amp;[2011-02-01T00:00:00]" c="2/1/2011"/>
        <s v="[Table1_2].[Date].&amp;[2011-03-01T00:00:00]" c="3/1/2011"/>
        <s v="[Table1_2].[Date].&amp;[2011-04-01T00:00:00]" c="4/1/2011"/>
        <s v="[Table1_2].[Date].&amp;[2011-05-01T00:00:00]" c="5/1/2011"/>
        <s v="[Table1_2].[Date].&amp;[2011-06-01T00:00:00]" c="6/1/2011"/>
        <s v="[Table1_2].[Date].&amp;[2011-07-01T00:00:00]" c="7/1/2011"/>
        <s v="[Table1_2].[Date].&amp;[2011-08-01T00:00:00]" c="8/1/2011"/>
        <s v="[Table1_2].[Date].&amp;[2011-09-01T00:00:00]" c="9/1/2011"/>
        <s v="[Table1_2].[Date].&amp;[2011-10-01T00:00:00]" c="10/1/2011"/>
        <s v="[Table1_2].[Date].&amp;[2011-11-01T00:00:00]" c="11/1/2011"/>
        <s v="[Table1_2].[Date].&amp;[2011-12-01T00:00:00]" c="12/1/2011"/>
        <s v="[Table1_2].[Date].&amp;[2012-01-01T00:00:00]" c="1/1/2012"/>
        <s v="[Table1_2].[Date].&amp;[2012-02-01T00:00:00]" c="2/1/2012"/>
        <s v="[Table1_2].[Date].&amp;[2012-03-01T00:00:00]" c="3/1/2012"/>
        <s v="[Table1_2].[Date].&amp;[2012-04-01T00:00:00]" c="4/1/2012"/>
        <s v="[Table1_2].[Date].&amp;[2012-05-01T00:00:00]" c="5/1/2012"/>
        <s v="[Table1_2].[Date].&amp;[2012-06-01T00:00:00]" c="6/1/2012"/>
        <s v="[Table1_2].[Date].&amp;[2012-07-01T00:00:00]" c="7/1/2012"/>
        <s v="[Table1_2].[Date].&amp;[2012-08-01T00:00:00]" c="8/1/2012"/>
        <s v="[Table1_2].[Date].&amp;[2012-09-01T00:00:00]" c="9/1/2012"/>
        <s v="[Table1_2].[Date].&amp;[2012-10-01T00:00:00]" c="10/1/2012"/>
        <s v="[Table1_2].[Date].&amp;[2012-11-01T00:00:00]" c="11/1/2012"/>
        <s v="[Table1_2].[Date].&amp;[2012-12-01T00:00:00]" c="12/1/2012"/>
        <s v="[Table1_2].[Date].&amp;[2013-01-01T00:00:00]" c="1/1/2013"/>
        <s v="[Table1_2].[Date].&amp;[2013-02-01T00:00:00]" c="2/1/2013"/>
        <s v="[Table1_2].[Date].&amp;[2013-03-01T00:00:00]" c="3/1/2013"/>
        <s v="[Table1_2].[Date].&amp;[2013-04-01T00:00:00]" c="4/1/2013"/>
        <s v="[Table1_2].[Date].&amp;[2013-05-01T00:00:00]" c="5/1/2013"/>
        <s v="[Table1_2].[Date].&amp;[2013-06-01T00:00:00]" c="6/1/2013"/>
        <s v="[Table1_2].[Date].&amp;[2013-07-01T00:00:00]" c="7/1/2013"/>
        <s v="[Table1_2].[Date].&amp;[2013-08-01T00:00:00]" c="8/1/2013"/>
        <s v="[Table1_2].[Date].&amp;[2013-09-01T00:00:00]" c="9/1/2013"/>
        <s v="[Table1_2].[Date].&amp;[2013-10-01T00:00:00]" c="10/1/2013"/>
        <s v="[Table1_2].[Date].&amp;[2013-11-01T00:00:00]" c="11/1/2013"/>
        <s v="[Table1_2].[Date].&amp;[2013-12-01T00:00:00]" c="12/1/2013"/>
        <s v="[Table1_2].[Date].&amp;[2014-01-01T00:00:00]" c="1/1/2014"/>
        <s v="[Table1_2].[Date].&amp;[2014-02-01T00:00:00]" c="2/1/2014"/>
        <s v="[Table1_2].[Date].&amp;[2014-03-01T00:00:00]" c="3/1/2014"/>
        <s v="[Table1_2].[Date].&amp;[2014-04-01T00:00:00]" c="4/1/2014"/>
        <s v="[Table1_2].[Date].&amp;[2014-05-01T00:00:00]" c="5/1/2014"/>
        <s v="[Table1_2].[Date].&amp;[2014-06-01T00:00:00]" c="6/1/2014"/>
        <s v="[Table1_2].[Date].&amp;[2014-07-01T00:00:00]" c="7/1/2014"/>
        <s v="[Table1_2].[Date].&amp;[2014-08-01T00:00:00]" c="8/1/2014"/>
        <s v="[Table1_2].[Date].&amp;[2014-09-01T00:00:00]" c="9/1/2014"/>
        <s v="[Table1_2].[Date].&amp;[2014-10-01T00:00:00]" c="10/1/2014"/>
        <s v="[Table1_2].[Date].&amp;[2014-11-01T00:00:00]" c="11/1/2014"/>
        <s v="[Table1_2].[Date].&amp;[2014-12-01T00:00:00]" c="12/1/2014"/>
        <s v="[Table1_2].[Date].&amp;[2015-01-01T00:00:00]" c="1/1/2015"/>
        <s v="[Table1_2].[Date].&amp;[2015-02-01T00:00:00]" c="2/1/2015"/>
        <s v="[Table1_2].[Date].&amp;[2015-03-01T00:00:00]" c="3/1/2015"/>
        <s v="[Table1_2].[Date].&amp;[2015-04-01T00:00:00]" c="4/1/2015"/>
        <s v="[Table1_2].[Date].&amp;[2015-05-01T00:00:00]" c="5/1/2015"/>
        <s v="[Table1_2].[Date].&amp;[2015-06-01T00:00:00]" c="6/1/2015"/>
        <s v="[Table1_2].[Date].&amp;[2015-07-01T00:00:00]" c="7/1/2015"/>
        <s v="[Table1_2].[Date].&amp;[2015-08-01T00:00:00]" c="8/1/2015"/>
        <s v="[Table1_2].[Date].&amp;[2015-09-01T00:00:00]" c="9/1/2015"/>
        <s v="[Table1_2].[Date].&amp;[2015-10-01T00:00:00]" c="10/1/2015"/>
        <s v="[Table1_2].[Date].&amp;[2015-11-01T00:00:00]" c="11/1/2015"/>
        <s v="[Table1_2].[Date].&amp;[2015-12-01T00:00:00]" c="12/1/2015"/>
        <s v="[Table1_2].[Date].&amp;[2016-01-01T00:00:00]" c="1/1/2016"/>
        <s v="[Table1_2].[Date].&amp;[2016-02-01T00:00:00]" c="2/1/2016"/>
        <s v="[Table1_2].[Date].&amp;[2016-03-01T00:00:00]" c="3/1/2016"/>
        <s v="[Table1_2].[Date].&amp;[2016-04-01T00:00:00]" c="4/1/2016"/>
        <s v="[Table1_2].[Date].&amp;[2016-05-01T00:00:00]" c="5/1/2016"/>
        <s v="[Table1_2].[Date].&amp;[2016-06-01T00:00:00]" c="6/1/2016"/>
        <s v="[Table1_2].[Date].&amp;[2016-07-01T00:00:00]" c="7/1/2016"/>
        <s v="[Table1_2].[Date].&amp;[2016-08-01T00:00:00]" c="8/1/2016"/>
        <s v="[Table1_2].[Date].&amp;[2016-09-01T00:00:00]" c="9/1/2016"/>
        <s v="[Table1_2].[Date].&amp;[2016-10-01T00:00:00]" c="10/1/2016"/>
        <s v="[Table1_2].[Date].&amp;[2016-11-01T00:00:00]" c="11/1/2016"/>
        <s v="[Table1_2].[Date].&amp;[2016-12-01T00:00:00]" c="12/1/2016"/>
        <s v="[Table1_2].[Date].&amp;[2017-01-01T00:00:00]" c="1/1/2017"/>
        <s v="[Table1_2].[Date].&amp;[2017-02-01T00:00:00]" c="2/1/2017"/>
        <s v="[Table1_2].[Date].&amp;[2017-03-01T00:00:00]" c="3/1/2017"/>
        <s v="[Table1_2].[Date].&amp;[2017-04-01T00:00:00]" c="4/1/2017"/>
        <s v="[Table1_2].[Date].&amp;[2017-05-01T00:00:00]" c="5/1/2017"/>
        <s v="[Table1_2].[Date].&amp;[2017-06-01T00:00:00]" c="6/1/2017"/>
        <s v="[Table1_2].[Date].&amp;[2017-07-01T00:00:00]" c="7/1/2017"/>
        <s v="[Table1_2].[Date].&amp;[2017-08-01T00:00:00]" c="8/1/2017"/>
        <s v="[Table1_2].[Date].&amp;[2017-09-01T00:00:00]" c="9/1/2017"/>
        <s v="[Table1_2].[Date].&amp;[2017-10-01T00:00:00]" c="10/1/2017"/>
        <s v="[Table1_2].[Date].&amp;[2017-11-01T00:00:00]" c="11/1/2017"/>
        <s v="[Table1_2].[Date].&amp;[2017-12-01T00:00:00]" c="12/1/2017"/>
        <s v="[Table1_2].[Date].&amp;[2018-01-01T00:00:00]" c="1/1/2018"/>
        <s v="[Table1_2].[Date].&amp;[2018-02-01T00:00:00]" c="2/1/2018"/>
        <s v="[Table1_2].[Date].&amp;[2018-03-01T00:00:00]" c="3/1/2018"/>
        <s v="[Table1_2].[Date].&amp;[2018-04-01T00:00:00]" c="4/1/2018"/>
        <s v="[Table1_2].[Date].&amp;[2018-05-01T00:00:00]" c="5/1/2018"/>
        <s v="[Table1_2].[Date].&amp;[2018-06-01T00:00:00]" c="6/1/2018"/>
        <s v="[Table1_2].[Date].&amp;[2018-07-01T00:00:00]" c="7/1/2018"/>
        <s v="[Table1_2].[Date].&amp;[2018-08-01T00:00:00]" c="8/1/2018"/>
        <s v="[Table1_2].[Date].&amp;[2018-09-01T00:00:00]" c="9/1/2018"/>
        <s v="[Table1_2].[Date].&amp;[2018-10-01T00:00:00]" c="10/1/2018"/>
        <s v="[Table1_2].[Date].&amp;[2018-11-01T00:00:00]" c="11/1/2018"/>
        <s v="[Table1_2].[Date].&amp;[2018-12-01T00:00:00]" c="12/1/2018"/>
        <s v="[Table1_2].[Date].&amp;[2019-01-01T00:00:00]" c="1/1/2019"/>
        <s v="[Table1_2].[Date].&amp;[2019-02-01T00:00:00]" c="2/1/2019"/>
        <s v="[Table1_2].[Date].&amp;[2019-03-01T00:00:00]" c="3/1/2019"/>
        <s v="[Table1_2].[Date].&amp;[2019-04-01T00:00:00]" c="4/1/2019"/>
        <s v="[Table1_2].[Date].&amp;[2019-05-01T00:00:00]" c="5/1/2019"/>
        <s v="[Table1_2].[Date].&amp;[2019-06-01T00:00:00]" c="6/1/2019"/>
        <s v="[Table1_2].[Date].&amp;[2019-07-01T00:00:00]" c="7/1/2019"/>
        <s v="[Table1_2].[Date].&amp;[2019-08-01T00:00:00]" c="8/1/2019"/>
        <s v="[Table1_2].[Date].&amp;[2019-09-01T00:00:00]" c="9/1/2019"/>
        <s v="[Table1_2].[Date].&amp;[2019-10-01T00:00:00]" c="10/1/2019"/>
        <s v="[Table1_2].[Date].&amp;[2019-11-01T00:00:00]" c="11/1/2019"/>
        <s v="[Table1_2].[Date].&amp;[2019-12-01T00:00:00]" c="12/1/2019"/>
        <s v="[Table1_2].[Date].&amp;[2020-01-01T00:00:00]" c="1/1/2020"/>
        <s v="[Table1_2].[Date].&amp;[2020-02-01T00:00:00]" c="2/1/2020"/>
        <s v="[Table1_2].[Date].&amp;[2020-03-01T00:00:00]" c="3/1/2020"/>
        <s v="[Table1_2].[Date].&amp;[2020-04-01T00:00:00]" c="4/1/2020"/>
        <s v="[Table1_2].[Date].&amp;[2020-05-01T00:00:00]" c="5/1/2020"/>
        <s v="[Table1_2].[Date].&amp;[2020-06-01T00:00:00]" c="6/1/2020"/>
        <s v="[Table1_2].[Date].&amp;[2020-07-01T00:00:00]" c="7/1/2020"/>
        <s v="[Table1_2].[Date].&amp;[2020-08-01T00:00:00]" c="8/1/2020"/>
        <s v="[Table1_2].[Date].&amp;[2020-09-01T00:00:00]" c="9/1/2020"/>
        <s v="[Table1_2].[Date].&amp;[2020-10-01T00:00:00]" c="10/1/2020"/>
        <s v="[Table1_2].[Date].&amp;[2020-11-01T00:00:00]" c="11/1/2020"/>
        <s v="[Table1_2].[Date].&amp;[2020-12-01T00:00:00]" c="12/1/2020"/>
        <s v="[Table1_2].[Date].&amp;[2021-01-01T00:00:00]" c="1/1/2021"/>
        <s v="[Table1_2].[Date].&amp;[2021-02-01T00:00:00]" c="2/1/2021"/>
        <s v="[Table1_2].[Date].&amp;[2021-03-01T00:00:00]" c="3/1/2021"/>
        <s v="[Table1_2].[Date].&amp;[2021-04-01T00:00:00]" c="4/1/2021"/>
        <s v="[Table1_2].[Date].&amp;[2021-05-01T00:00:00]" c="5/1/2021"/>
        <s v="[Table1_2].[Date].&amp;[2021-06-01T00:00:00]" c="6/1/2021"/>
        <s v="[Table1_2].[Date].&amp;[2021-07-01T00:00:00]" c="7/1/2021"/>
        <s v="[Table1_2].[Date].&amp;[2021-08-01T00:00:00]" c="8/1/2021"/>
        <s v="[Table1_2].[Date].&amp;[2021-09-01T00:00:00]" c="9/1/2021"/>
        <s v="[Table1_2].[Date].&amp;[2021-10-01T00:00:00]" c="10/1/2021"/>
        <s v="[Table1_2].[Date].&amp;[2021-11-01T00:00:00]" c="11/1/2021"/>
        <s v="[Table1_2].[Date].&amp;[2021-12-01T00:00:00]" c="12/1/2021"/>
        <s v="[Table1_2].[Date].&amp;[2022-01-01T00:00:00]" c="1/1/2022"/>
        <s v="[Table1_2].[Date].&amp;[2022-02-01T00:00:00]" c="2/1/2022"/>
        <s v="[Table1_2].[Date].&amp;[2022-03-01T00:00:00]" c="3/1/2022"/>
        <s v="[Table1_2].[Date].&amp;[2022-04-01T00:00:00]" c="4/1/2022"/>
        <s v="[Table1_2].[Date].&amp;[2022-05-01T00:00:00]" c="5/1/2022"/>
        <s v="[Table1_2].[Date].&amp;[2022-06-01T00:00:00]" c="6/1/2022"/>
        <s v="[Table1_2].[Date].&amp;[2022-07-01T00:00:00]" c="7/1/2022"/>
        <s v="[Table1_2].[Date].&amp;[2022-08-01T00:00:00]" c="8/1/2022"/>
        <s v="[Table1_2].[Date].&amp;[2022-09-01T00:00:00]" c="9/1/2022"/>
        <s v="[Table1_2].[Date].&amp;[2022-10-01T00:00:00]" c="10/1/2022"/>
      </sharedItems>
    </cacheField>
    <cacheField name="[Measures].[MeasuresLevel]" caption="MeasuresLevel" numFmtId="0">
      <sharedItems count="2">
        <s v="[Measures].[Sum of tmax]" c="Sum of tmax"/>
        <s v="[Measures].[Sum of tmin]" c="Sum of tmin"/>
      </sharedItems>
    </cacheField>
  </cacheFields>
  <cacheHierarchies count="20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1"/>
      </fieldsUsage>
    </cacheHierarchy>
    <cacheHierarchy uniqueName="[Table1].[yyyy]" caption="yyyy" attribute="1" defaultMemberUniqueName="[Table1].[yyyy].[All]" allUniqueName="[Table1].[yyyy].[All]" dimensionUniqueName="[Table1]" displayFolder="" count="2" memberValueDatatype="20" unbalanced="0"/>
    <cacheHierarchy uniqueName="[Table1].[mm]" caption="mm" attribute="1" defaultMemberUniqueName="[Table1].[mm].[All]" allUniqueName="[Table1].[mm].[All]" dimensionUniqueName="[Table1]" displayFolder="" count="2" memberValueDatatype="20" unbalanced="0"/>
    <cacheHierarchy uniqueName="[Table1].[tmax]" caption="tmax" attribute="1" defaultMemberUniqueName="[Table1].[tmax].[All]" allUniqueName="[Table1].[tmax].[All]" dimensionUniqueName="[Table1]" displayFolder="" count="2" memberValueDatatype="5" unbalanced="0"/>
    <cacheHierarchy uniqueName="[Table1].[tmin]" caption="tmin" attribute="1" defaultMemberUniqueName="[Table1].[tmin].[All]" allUniqueName="[Table1].[tmin].[All]" dimensionUniqueName="[Table1]" displayFolder="" count="2" memberValueDatatype="5" unbalanced="0"/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_2].[yyyy]" caption="yyyy" attribute="1" defaultMemberUniqueName="[Table1_2].[yyyy].[All]" allUniqueName="[Table1_2].[yyyy].[All]" dimensionUniqueName="[Table1_2]" displayFolder="" count="2" memberValueDatatype="20" unbalanced="0"/>
    <cacheHierarchy uniqueName="[Table1_2].[mm]" caption="mm" attribute="1" defaultMemberUniqueName="[Table1_2].[mm].[All]" allUniqueName="[Table1_2].[mm].[All]" dimensionUniqueName="[Table1_2]" displayFolder="" count="2" memberValueDatatype="20" unbalanced="0"/>
    <cacheHierarchy uniqueName="[Table1_2].[tmax]" caption="tmax" attribute="1" defaultMemberUniqueName="[Table1_2].[tmax].[All]" allUniqueName="[Table1_2].[tmax].[All]" dimensionUniqueName="[Table1_2]" displayFolder="" count="2" memberValueDatatype="5" unbalanced="0"/>
    <cacheHierarchy uniqueName="[Table1_2].[tmin]" caption="tmin" attribute="1" defaultMemberUniqueName="[Table1_2].[tmin].[All]" allUniqueName="[Table1_2].[tmin].[All]" dimensionUniqueName="[Table1_2]" displayFolder="" count="2" memberValueDatatype="5" unbalanced="0"/>
    <cacheHierarchy uniqueName="[Table1_2].[Date]" caption="Date" attribute="1" time="1" defaultMemberUniqueName="[Table1_2].[Date].[All]" allUniqueName="[Table1_2].[Date].[All]" allCaption="All" dimensionUniqueName="[Table1_2]" displayFolder="" count="2" memberValueDatatype="7" unbalanced="0">
      <fieldsUsage count="2">
        <fieldUsage x="-1"/>
        <fieldUsage x="0"/>
      </fieldsUsage>
    </cacheHierarchy>
    <cacheHierarchy uniqueName="[Table1_2].[Date (Year)]" caption="Date (Year)" attribute="1" defaultMemberUniqueName="[Table1_2].[Date (Year)].[All]" allUniqueName="[Table1_2].[Date (Year)].[All]" dimensionUniqueName="[Table1_2]" displayFolder="" count="2" memberValueDatatype="130" unbalanced="0"/>
    <cacheHierarchy uniqueName="[Table1_2].[Date (Quarter)]" caption="Date (Quarter)" attribute="1" defaultMemberUniqueName="[Table1_2].[Date (Quarter)].[All]" allUniqueName="[Table1_2].[Date (Quarter)].[All]" dimensionUniqueName="[Table1_2]" displayFolder="" count="2" memberValueDatatype="130" unbalanced="0"/>
    <cacheHierarchy uniqueName="[Table1_2].[Date (Month)]" caption="Date (Month)" attribute="1" defaultMemberUniqueName="[Table1_2].[Date (Month)].[All]" allUniqueName="[Table1_2].[Date (Month)].[All]" dimensionUniqueName="[Table1_2]" displayFolder="" count="2" memberValueDatatype="130" unbalanced="0"/>
    <cacheHierarchy uniqueName="[Table1_2].[Date (Month Index)]" caption="Date (Month Index)" attribute="1" defaultMemberUniqueName="[Table1_2].[Date (Month Index)].[All]" allUniqueName="[Table1_2].[Date (Month Index)].[All]" dimensionUniqueName="[Table1_2]" displayFolder="" count="2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1_2]" caption="__XL_Count Table1_2" measure="1" displayFolder="" measureGroup="Table1_2" count="0" hidden="1"/>
    <cacheHierarchy uniqueName="[Measures].[__No measures defined]" caption="__No measures defined" measure="1" displayFolder="" count="0" hidden="1"/>
    <cacheHierarchy uniqueName="[Measures].[Sum of tmax]" caption="Sum of tmax" measure="1" displayFolder="" measureGroup="Table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min]" caption="Sum of tmin" measure="1" displayFolder="" measureGroup="Table1_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tupleCache>
    <entries count="1798">
      <n v="15">
        <tpls c="2">
          <tpl fld="1" item="0"/>
          <tpl fld="0" item="729"/>
        </tpls>
      </n>
      <n v="15.8">
        <tpls c="2">
          <tpl fld="1" item="0"/>
          <tpl fld="0" item="441"/>
        </tpls>
      </n>
      <n v="7.3">
        <tpls c="2">
          <tpl fld="1" item="0"/>
          <tpl fld="0" item="36"/>
        </tpls>
      </n>
      <n v="9">
        <tpls c="2">
          <tpl fld="1" item="0"/>
          <tpl fld="0" item="659"/>
        </tpls>
      </n>
      <n v="6.2">
        <tpls c="2">
          <tpl fld="1" item="0"/>
          <tpl fld="0" item="587"/>
        </tpls>
      </n>
      <n v="7.6">
        <tpls c="2">
          <tpl fld="1" item="0"/>
          <tpl fld="0" item="515"/>
        </tpls>
      </n>
      <n v="4.4000000000000004">
        <tpls c="2">
          <tpl fld="1" item="0"/>
          <tpl fld="0" item="407"/>
        </tpls>
      </n>
      <n v="7.8">
        <tpls c="2">
          <tpl fld="1" item="0"/>
          <tpl fld="0" item="371"/>
        </tpls>
      </n>
      <n v="7.1">
        <tpls c="2">
          <tpl fld="1" item="0"/>
          <tpl fld="0" item="264"/>
        </tpls>
      </n>
      <n v="6.8">
        <tpls c="2">
          <tpl fld="1" item="0"/>
          <tpl fld="0" item="120"/>
        </tpls>
      </n>
      <n v="12.1">
        <tpls c="2">
          <tpl fld="1" item="0"/>
          <tpl fld="0" item="99"/>
        </tpls>
      </n>
      <n v="8.4">
        <tpls c="2">
          <tpl fld="1" item="0"/>
          <tpl fld="0" item="38"/>
        </tpls>
      </n>
      <n v="17.100000000000001">
        <tpls c="2">
          <tpl fld="1" item="0"/>
          <tpl fld="0" item="16"/>
        </tpls>
      </n>
      <n v="8.6999999999999993">
        <tpls c="2">
          <tpl fld="1" item="0"/>
          <tpl fld="0" item="623"/>
        </tpls>
      </n>
      <n v="9.1999999999999993">
        <tpls c="2">
          <tpl fld="1" item="0"/>
          <tpl fld="0" item="551"/>
        </tpls>
      </n>
      <n v="6.1">
        <tpls c="2">
          <tpl fld="1" item="0"/>
          <tpl fld="0" item="263"/>
        </tpls>
      </n>
      <n v="7.2">
        <tpls c="2">
          <tpl fld="1" item="0"/>
          <tpl fld="0" item="239"/>
        </tpls>
      </n>
      <n v="8.4">
        <tpls c="2">
          <tpl fld="1" item="0"/>
          <tpl fld="0" item="215"/>
        </tpls>
      </n>
      <n v="5.4">
        <tpls c="2">
          <tpl fld="1" item="0"/>
          <tpl fld="0" item="191"/>
        </tpls>
      </n>
      <n v="6.8">
        <tpls c="2">
          <tpl fld="1" item="0"/>
          <tpl fld="0" item="167"/>
        </tpls>
      </n>
      <n v="9.3000000000000007">
        <tpls c="2">
          <tpl fld="1" item="0"/>
          <tpl fld="0" item="143"/>
        </tpls>
      </n>
      <n v="7.6">
        <tpls c="2">
          <tpl fld="1" item="0"/>
          <tpl fld="0" item="119"/>
        </tpls>
      </n>
      <n v="5.8">
        <tpls c="2">
          <tpl fld="1" item="0"/>
          <tpl fld="0" item="59"/>
        </tpls>
      </n>
      <n v="17.8">
        <tpls c="2">
          <tpl fld="1" item="0"/>
          <tpl fld="0" item="693"/>
        </tpls>
      </n>
      <n v="15.3">
        <tpls c="2">
          <tpl fld="1" item="0"/>
          <tpl fld="0" item="657"/>
        </tpls>
      </n>
      <n v="16.600000000000001">
        <tpls c="2">
          <tpl fld="1" item="0"/>
          <tpl fld="0" item="585"/>
        </tpls>
      </n>
      <n v="15">
        <tpls c="2">
          <tpl fld="1" item="0"/>
          <tpl fld="0" item="477"/>
        </tpls>
      </n>
      <n v="16.8">
        <tpls c="2">
          <tpl fld="1" item="0"/>
          <tpl fld="0" item="76"/>
        </tpls>
      </n>
      <n v="7.6">
        <tpls c="2">
          <tpl fld="1" item="0"/>
          <tpl fld="0" item="828"/>
        </tpls>
      </n>
      <n v="10">
        <tpls c="2">
          <tpl fld="1" item="0"/>
          <tpl fld="0" item="792"/>
        </tpls>
      </n>
      <n v="7.4">
        <tpls c="2">
          <tpl fld="1" item="0"/>
          <tpl fld="0" item="756"/>
        </tpls>
      </n>
      <n v="10.4">
        <tpls c="2">
          <tpl fld="1" item="0"/>
          <tpl fld="0" item="720"/>
        </tpls>
      </n>
      <n v="9.5">
        <tpls c="2">
          <tpl fld="1" item="0"/>
          <tpl fld="0" item="684"/>
        </tpls>
      </n>
      <n v="9.4">
        <tpls c="2">
          <tpl fld="1" item="0"/>
          <tpl fld="0" item="612"/>
        </tpls>
      </n>
      <n v="10.3">
        <tpls c="2">
          <tpl fld="1" item="0"/>
          <tpl fld="0" item="540"/>
        </tpls>
      </n>
      <n v="10.199999999999999">
        <tpls c="2">
          <tpl fld="1" item="0"/>
          <tpl fld="0" item="504"/>
        </tpls>
      </n>
      <n v="8">
        <tpls c="2">
          <tpl fld="1" item="0"/>
          <tpl fld="0" item="432"/>
        </tpls>
      </n>
      <n v="8.1">
        <tpls c="2">
          <tpl fld="1" item="0"/>
          <tpl fld="0" item="396"/>
        </tpls>
      </n>
      <n v="6.7">
        <tpls c="2">
          <tpl fld="1" item="0"/>
          <tpl fld="0" item="360"/>
        </tpls>
      </n>
      <n v="6.9">
        <tpls c="2">
          <tpl fld="1" item="0"/>
          <tpl fld="0" item="288"/>
        </tpls>
      </n>
      <n v="17.100000000000001">
        <tpls c="2">
          <tpl fld="1" item="0"/>
          <tpl fld="0" item="256"/>
        </tpls>
      </n>
      <n v="15.6">
        <tpls c="2">
          <tpl fld="1" item="0"/>
          <tpl fld="0" item="232"/>
        </tpls>
      </n>
      <n v="16.8">
        <tpls c="2">
          <tpl fld="1" item="0"/>
          <tpl fld="0" item="208"/>
        </tpls>
      </n>
      <n v="16">
        <tpls c="2">
          <tpl fld="1" item="0"/>
          <tpl fld="0" item="184"/>
        </tpls>
      </n>
      <n v="16.8">
        <tpls c="2">
          <tpl fld="1" item="0"/>
          <tpl fld="0" item="160"/>
        </tpls>
      </n>
      <n v="18.7">
        <tpls c="2">
          <tpl fld="1" item="0"/>
          <tpl fld="0" item="136"/>
        </tpls>
      </n>
      <n v="9.5">
        <tpls c="2">
          <tpl fld="1" item="0"/>
          <tpl fld="0" item="95"/>
        </tpls>
      </n>
      <n v="10.4">
        <tpls c="2">
          <tpl fld="1" item="0"/>
          <tpl fld="0" item="74"/>
        </tpls>
      </n>
      <n v="19.600000000000001">
        <tpls c="2">
          <tpl fld="1" item="0"/>
          <tpl fld="0" item="52"/>
        </tpls>
      </n>
      <n v="8.5">
        <tpls c="2">
          <tpl fld="1" item="0"/>
          <tpl fld="0" item="12"/>
        </tpls>
      </n>
      <n v="8.1999999999999993">
        <tpls c="2">
          <tpl fld="1" item="0"/>
          <tpl fld="0" item="695"/>
        </tpls>
      </n>
      <n v="9.5">
        <tpls c="2">
          <tpl fld="1" item="0"/>
          <tpl fld="0" item="648"/>
        </tpls>
      </n>
      <n v="7.2">
        <tpls c="2">
          <tpl fld="1" item="0"/>
          <tpl fld="0" item="576"/>
        </tpls>
      </n>
      <n v="3.6">
        <tpls c="2">
          <tpl fld="1" item="0"/>
          <tpl fld="0" item="468"/>
        </tpls>
      </n>
      <n v="10.3">
        <tpls c="2">
          <tpl fld="1" item="0"/>
          <tpl fld="0" item="324"/>
        </tpls>
      </n>
      <n v="15.6">
        <tpls c="2">
          <tpl fld="1" item="0"/>
          <tpl fld="0" item="51"/>
        </tpls>
      </n>
      <n v="15.6">
        <tpls c="2">
          <tpl fld="1" item="0"/>
          <tpl fld="0" item="297"/>
        </tpls>
      </n>
      <n v="8.9">
        <tpls c="2">
          <tpl fld="1" item="0"/>
          <tpl fld="0" item="479"/>
        </tpls>
      </n>
      <n v="17.100000000000001">
        <tpls c="2">
          <tpl fld="1" item="0"/>
          <tpl fld="0" item="837"/>
        </tpls>
      </n>
      <n v="12.9">
        <tpls c="2">
          <tpl fld="1" item="0"/>
          <tpl fld="0" item="399"/>
        </tpls>
      </n>
      <n v="13.2">
        <tpls c="2">
          <tpl fld="1" item="0"/>
          <tpl fld="0" item="75"/>
        </tpls>
      </n>
      <n v="16.100000000000001">
        <tpls c="2">
          <tpl fld="1" item="0"/>
          <tpl fld="0" item="795"/>
        </tpls>
      </n>
      <n v="10.7">
        <tpls c="2">
          <tpl fld="1" item="0"/>
          <tpl fld="0" item="363"/>
        </tpls>
      </n>
      <n v="15.6">
        <tpls c="2">
          <tpl fld="1" item="0"/>
          <tpl fld="0" item="621"/>
        </tpls>
      </n>
      <n v="12.9">
        <tpls c="2">
          <tpl fld="1" item="0"/>
          <tpl fld="0" item="405"/>
        </tpls>
      </n>
      <n v="16.2">
        <tpls c="2">
          <tpl fld="1" item="0"/>
          <tpl fld="0" item="81"/>
        </tpls>
      </n>
      <n v="9.6999999999999993">
        <tpls c="2">
          <tpl fld="1" item="0"/>
          <tpl fld="0" item="840"/>
        </tpls>
      </n>
      <n v="8.6999999999999993">
        <tpls c="2">
          <tpl fld="1" item="0"/>
          <tpl fld="0" item="839"/>
        </tpls>
      </n>
      <n v="15.5">
        <tpls c="2">
          <tpl fld="1" item="0"/>
          <tpl fld="0" item="117"/>
        </tpls>
      </n>
      <n v="19.7">
        <tpls c="2">
          <tpl fld="1" item="0"/>
          <tpl fld="0" item="759"/>
        </tpls>
      </n>
      <n v="13.3">
        <tpls c="2">
          <tpl fld="1" item="0"/>
          <tpl fld="0" item="327"/>
        </tpls>
      </n>
      <n v="3.8">
        <tpls c="2">
          <tpl fld="1" item="0"/>
          <tpl fld="0" item="35"/>
        </tpls>
      </n>
      <n v="9.4">
        <tpls c="2">
          <tpl fld="1" item="0"/>
          <tpl fld="0" item="299"/>
        </tpls>
      </n>
      <n v="13.2">
        <tpls c="2">
          <tpl fld="1" item="0"/>
          <tpl fld="0" item="57"/>
        </tpls>
      </n>
      <n v="13.7">
        <tpls c="2">
          <tpl fld="1" item="0"/>
          <tpl fld="0" item="723"/>
        </tpls>
      </n>
      <n v="12.9">
        <tpls c="2">
          <tpl fld="1" item="0"/>
          <tpl fld="0" item="291"/>
        </tpls>
      </n>
      <n v="9.3000000000000007">
        <tpls c="2">
          <tpl fld="1" item="0"/>
          <tpl fld="0" item="14"/>
        </tpls>
      </n>
      <n v="9.1999999999999993">
        <tpls c="2">
          <tpl fld="1" item="0"/>
          <tpl fld="0" item="803"/>
        </tpls>
      </n>
      <n v="14.6">
        <tpls c="2">
          <tpl fld="1" item="0"/>
          <tpl fld="0" item="687"/>
        </tpls>
      </n>
      <n v="18.2">
        <tpls c="2">
          <tpl fld="1" item="0"/>
          <tpl fld="0" item="261"/>
        </tpls>
      </n>
      <n v="11.8">
        <tpls c="2">
          <tpl fld="1" item="0"/>
          <tpl fld="0" item="190"/>
        </tpls>
      </n>
      <n v="14.6">
        <tpls c="2">
          <tpl fld="1" item="0"/>
          <tpl fld="0" item="543"/>
        </tpls>
      </n>
      <n v="7.3">
        <tpls c="2">
          <tpl fld="1" item="0"/>
          <tpl fld="0" item="731"/>
        </tpls>
      </n>
      <n v="15.7">
        <tpls c="2">
          <tpl fld="1" item="0"/>
          <tpl fld="0" item="651"/>
        </tpls>
      </n>
      <n v="8.6999999999999993">
        <tpls c="2">
          <tpl fld="1" item="0"/>
          <tpl fld="0" item="443"/>
        </tpls>
      </n>
      <n v="15">
        <tpls c="2">
          <tpl fld="1" item="0"/>
          <tpl fld="0" item="237"/>
        </tpls>
      </n>
      <n v="17.8">
        <tpls c="2">
          <tpl fld="1" item="0"/>
          <tpl fld="0" item="141"/>
        </tpls>
      </n>
      <n v="13.5">
        <tpls c="2">
          <tpl fld="1" item="0"/>
          <tpl fld="0" item="93"/>
        </tpls>
      </n>
      <n v="14.6">
        <tpls c="2">
          <tpl fld="1" item="0"/>
          <tpl fld="0" item="435"/>
        </tpls>
      </n>
      <n v="14.9">
        <tpls c="2">
          <tpl fld="1" item="0"/>
          <tpl fld="0" item="615"/>
        </tpls>
      </n>
      <n v="7.6">
        <tpls c="2">
          <tpl fld="1" item="0"/>
          <tpl fld="0" item="335"/>
        </tpls>
      </n>
      <n v="15.6">
        <tpls c="2">
          <tpl fld="1" item="0"/>
          <tpl fld="0" item="165"/>
        </tpls>
      </n>
      <n v="9.4">
        <tpls c="2">
          <tpl fld="1" item="0"/>
          <tpl fld="0" item="118"/>
        </tpls>
      </n>
      <n v="14.3">
        <tpls c="2">
          <tpl fld="1" item="0"/>
          <tpl fld="0" item="579"/>
        </tpls>
      </n>
      <n v="14.8">
        <tpls c="2">
          <tpl fld="1" item="0"/>
          <tpl fld="0" item="189"/>
        </tpls>
      </n>
      <n v="9.9">
        <tpls c="2">
          <tpl fld="1" item="0"/>
          <tpl fld="0" item="767"/>
        </tpls>
      </n>
      <n v="9.3000000000000007">
        <tpls c="2">
          <tpl fld="1" item="0"/>
          <tpl fld="0" item="34"/>
        </tpls>
      </n>
      <n v="14.6">
        <tpls c="2">
          <tpl fld="1" item="0"/>
          <tpl fld="0" item="507"/>
        </tpls>
      </n>
      <n v="15.8">
        <tpls c="2">
          <tpl fld="1" item="0"/>
          <tpl fld="0" item="471"/>
        </tpls>
      </n>
      <n v="7">
        <tpls c="2">
          <tpl fld="1" item="0"/>
          <tpl fld="0" item="96"/>
        </tpls>
      </n>
      <n v="16.2">
        <tpls c="2">
          <tpl fld="1" item="0"/>
          <tpl fld="0" item="213"/>
        </tpls>
      </n>
      <n v="17">
        <tpls c="2">
          <tpl fld="1" item="0"/>
          <tpl fld="0" item="21"/>
        </tpls>
      </n>
      <n v="5.6">
        <tpls c="2">
          <tpl fld="1" item="0"/>
          <tpl fld="0" item="60"/>
        </tpls>
      </n>
      <n v="11.2">
        <tpls c="2">
          <tpl fld="1" item="0"/>
          <tpl fld="0" item="82"/>
        </tpls>
      </n>
      <n v="8.1">
        <tpls c="2">
          <tpl fld="1" item="0"/>
          <tpl fld="0" item="122"/>
        </tpls>
      </n>
      <n v="6.9">
        <tpls c="2">
          <tpl fld="1" item="0"/>
          <tpl fld="0" item="144"/>
        </tpls>
      </n>
      <n v="7.9">
        <tpls c="2">
          <tpl fld="1" item="0"/>
          <tpl fld="0" item="168"/>
        </tpls>
      </n>
      <n v="5.8">
        <tpls c="2">
          <tpl fld="1" item="0"/>
          <tpl fld="0" item="192"/>
        </tpls>
      </n>
      <n v="5.3">
        <tpls c="2">
          <tpl fld="1" item="0"/>
          <tpl fld="0" item="216"/>
        </tpls>
      </n>
      <n v="7.2">
        <tpls c="2">
          <tpl fld="1" item="0"/>
          <tpl fld="0" item="240"/>
        </tpls>
      </n>
      <n v="11.4">
        <tpls c="2">
          <tpl fld="1" item="0"/>
          <tpl fld="0" item="267"/>
        </tpls>
      </n>
      <n v="7.3">
        <tpls c="2">
          <tpl fld="1" item="0"/>
          <tpl fld="0" item="300"/>
        </tpls>
      </n>
      <n v="8.8000000000000007">
        <tpls c="2">
          <tpl fld="1" item="0"/>
          <tpl fld="0" item="336"/>
        </tpls>
      </n>
      <n v="3.8">
        <tpls c="2">
          <tpl fld="1" item="0"/>
          <tpl fld="0" item="372"/>
        </tpls>
      </n>
      <n v="6.9">
        <tpls c="2">
          <tpl fld="1" item="0"/>
          <tpl fld="0" item="408"/>
        </tpls>
      </n>
      <n v="4.0999999999999996">
        <tpls c="2">
          <tpl fld="1" item="0"/>
          <tpl fld="0" item="444"/>
        </tpls>
      </n>
      <n v="8.8000000000000007">
        <tpls c="2">
          <tpl fld="1" item="0"/>
          <tpl fld="0" item="480"/>
        </tpls>
      </n>
      <n v="7.3">
        <tpls c="2">
          <tpl fld="1" item="0"/>
          <tpl fld="0" item="516"/>
        </tpls>
      </n>
      <n v="9.3000000000000007">
        <tpls c="2">
          <tpl fld="1" item="0"/>
          <tpl fld="0" item="552"/>
        </tpls>
      </n>
      <n v="5.5">
        <tpls c="2">
          <tpl fld="1" item="0"/>
          <tpl fld="0" item="588"/>
        </tpls>
      </n>
      <n v="8.6">
        <tpls c="2">
          <tpl fld="1" item="0"/>
          <tpl fld="0" item="624"/>
        </tpls>
      </n>
      <n v="8">
        <tpls c="2">
          <tpl fld="1" item="0"/>
          <tpl fld="0" item="660"/>
        </tpls>
      </n>
      <n v="7.6">
        <tpls c="2">
          <tpl fld="1" item="0"/>
          <tpl fld="0" item="696"/>
        </tpls>
      </n>
      <n v="6.8">
        <tpls c="2">
          <tpl fld="1" item="0"/>
          <tpl fld="0" item="732"/>
        </tpls>
      </n>
      <n v="9.8000000000000007">
        <tpls c="2">
          <tpl fld="1" item="0"/>
          <tpl fld="0" item="768"/>
        </tpls>
      </n>
      <n v="8.8000000000000007">
        <tpls c="2">
          <tpl fld="1" item="0"/>
          <tpl fld="0" item="804"/>
        </tpls>
      </n>
      <n v="10.7">
        <tpls c="2">
          <tpl fld="1" item="0"/>
          <tpl fld="0" item="851"/>
        </tpls>
      </n>
      <n v="7.5">
        <tpls c="2">
          <tpl fld="1" item="0"/>
          <tpl fld="0" item="58"/>
        </tpls>
      </n>
      <n v="11">
        <tpls c="2">
          <tpl fld="1" item="0"/>
          <tpl fld="0" item="98"/>
        </tpls>
      </n>
      <n v="9.9">
        <tpls c="2">
          <tpl fld="1" item="0"/>
          <tpl fld="0" item="166"/>
        </tpls>
      </n>
      <n v="9.6999999999999993">
        <tpls c="2">
          <tpl fld="1" item="0"/>
          <tpl fld="0" item="238"/>
        </tpls>
      </n>
      <n v="17.100000000000001">
        <tpls c="2">
          <tpl fld="1" item="0"/>
          <tpl fld="0" item="369"/>
        </tpls>
      </n>
      <n v="13">
        <tpls c="2">
          <tpl fld="1" item="0"/>
          <tpl fld="0" item="549"/>
        </tpls>
      </n>
      <n v="17.600000000000001">
        <tpls c="2">
          <tpl fld="1" item="0"/>
          <tpl fld="0" item="801"/>
        </tpls>
      </n>
      <n v="12.3">
        <tpls c="2">
          <tpl fld="1" item="0"/>
          <tpl fld="0" item="39"/>
        </tpls>
      </n>
      <n v="8.9">
        <tpls c="2">
          <tpl fld="1" item="0"/>
          <tpl fld="0" item="0"/>
        </tpls>
      </n>
      <n v="10.199999999999999">
        <tpls c="2">
          <tpl fld="1" item="0"/>
          <tpl fld="0" item="22"/>
        </tpls>
      </n>
      <n v="15">
        <tpls c="2">
          <tpl fld="1" item="0"/>
          <tpl fld="0" item="40"/>
        </tpls>
      </n>
      <n v="11.1">
        <tpls c="2">
          <tpl fld="1" item="0"/>
          <tpl fld="0" item="62"/>
        </tpls>
      </n>
      <n v="9.6999999999999993">
        <tpls c="2">
          <tpl fld="1" item="0"/>
          <tpl fld="0" item="83"/>
        </tpls>
      </n>
      <n v="13.8">
        <tpls c="2">
          <tpl fld="1" item="0"/>
          <tpl fld="0" item="105"/>
        </tpls>
      </n>
      <n v="12.3">
        <tpls c="2">
          <tpl fld="1" item="0"/>
          <tpl fld="0" item="123"/>
        </tpls>
      </n>
      <n v="14.3">
        <tpls c="2">
          <tpl fld="1" item="0"/>
          <tpl fld="0" item="147"/>
        </tpls>
      </n>
      <n v="12.7">
        <tpls c="2">
          <tpl fld="1" item="0"/>
          <tpl fld="0" item="171"/>
        </tpls>
      </n>
      <n v="12.8">
        <tpls c="2">
          <tpl fld="1" item="0"/>
          <tpl fld="0" item="195"/>
        </tpls>
      </n>
      <n v="12.2">
        <tpls c="2">
          <tpl fld="1" item="0"/>
          <tpl fld="0" item="219"/>
        </tpls>
      </n>
      <n v="13.7">
        <tpls c="2">
          <tpl fld="1" item="0"/>
          <tpl fld="0" item="243"/>
        </tpls>
      </n>
      <n v="19.2">
        <tpls c="2">
          <tpl fld="1" item="0"/>
          <tpl fld="0" item="268"/>
        </tpls>
      </n>
      <n v="12.5">
        <tpls c="2">
          <tpl fld="1" item="0"/>
          <tpl fld="0" item="303"/>
        </tpls>
      </n>
      <n v="13.7">
        <tpls c="2">
          <tpl fld="1" item="0"/>
          <tpl fld="0" item="339"/>
        </tpls>
      </n>
      <n v="12.7">
        <tpls c="2">
          <tpl fld="1" item="0"/>
          <tpl fld="0" item="375"/>
        </tpls>
      </n>
      <n v="14.3">
        <tpls c="2">
          <tpl fld="1" item="0"/>
          <tpl fld="0" item="411"/>
        </tpls>
      </n>
      <n v="14">
        <tpls c="2">
          <tpl fld="1" item="0"/>
          <tpl fld="0" item="447"/>
        </tpls>
      </n>
      <n v="13.5">
        <tpls c="2">
          <tpl fld="1" item="0"/>
          <tpl fld="0" item="483"/>
        </tpls>
      </n>
      <n v="13.1">
        <tpls c="2">
          <tpl fld="1" item="0"/>
          <tpl fld="0" item="519"/>
        </tpls>
      </n>
      <n v="13.3">
        <tpls c="2">
          <tpl fld="1" item="0"/>
          <tpl fld="0" item="555"/>
        </tpls>
      </n>
      <n v="15.6">
        <tpls c="2">
          <tpl fld="1" item="0"/>
          <tpl fld="0" item="591"/>
        </tpls>
      </n>
      <n v="12.9">
        <tpls c="2">
          <tpl fld="1" item="0"/>
          <tpl fld="0" item="627"/>
        </tpls>
      </n>
      <n v="15.7">
        <tpls c="2">
          <tpl fld="1" item="0"/>
          <tpl fld="0" item="663"/>
        </tpls>
      </n>
      <n v="14.1">
        <tpls c="2">
          <tpl fld="1" item="0"/>
          <tpl fld="0" item="699"/>
        </tpls>
      </n>
      <n v="16.100000000000001">
        <tpls c="2">
          <tpl fld="1" item="0"/>
          <tpl fld="0" item="735"/>
        </tpls>
      </n>
      <n v="13.3">
        <tpls c="2">
          <tpl fld="1" item="0"/>
          <tpl fld="0" item="771"/>
        </tpls>
      </n>
      <n v="16.3">
        <tpls c="2">
          <tpl fld="1" item="0"/>
          <tpl fld="0" item="807"/>
        </tpls>
      </n>
      <n v="7.6">
        <tpls c="2">
          <tpl fld="1" item="0"/>
          <tpl fld="0" item="852"/>
        </tpls>
      </n>
      <n v="16.2">
        <tpls c="2">
          <tpl fld="1" item="0"/>
          <tpl fld="0" item="15"/>
        </tpls>
      </n>
      <n v="10.8">
        <tpls c="2">
          <tpl fld="1" item="0"/>
          <tpl fld="0" item="142"/>
        </tpls>
      </n>
      <n v="8.4">
        <tpls c="2">
          <tpl fld="1" item="0"/>
          <tpl fld="0" item="214"/>
        </tpls>
      </n>
      <n v="14.4">
        <tpls c="2">
          <tpl fld="1" item="0"/>
          <tpl fld="0" item="333"/>
        </tpls>
      </n>
      <n v="16.899999999999999">
        <tpls c="2">
          <tpl fld="1" item="0"/>
          <tpl fld="0" item="513"/>
        </tpls>
      </n>
      <n v="18.100000000000001">
        <tpls c="2">
          <tpl fld="1" item="0"/>
          <tpl fld="0" item="765"/>
        </tpls>
      </n>
      <n v="19.100000000000001">
        <tpls c="2">
          <tpl fld="1" item="0"/>
          <tpl fld="0" item="100"/>
        </tpls>
      </n>
      <n v="14.2">
        <tpls c="2">
          <tpl fld="1" item="0"/>
          <tpl fld="0" item="2"/>
        </tpls>
      </n>
      <n v="9.1999999999999993">
        <tpls c="2">
          <tpl fld="1" item="0"/>
          <tpl fld="0" item="23"/>
        </tpls>
      </n>
      <n v="14.6">
        <tpls c="2">
          <tpl fld="1" item="0"/>
          <tpl fld="0" item="45"/>
        </tpls>
      </n>
      <n v="13.1">
        <tpls c="2">
          <tpl fld="1" item="0"/>
          <tpl fld="0" item="63"/>
        </tpls>
      </n>
      <n v="5.6">
        <tpls c="2">
          <tpl fld="1" item="0"/>
          <tpl fld="0" item="84"/>
        </tpls>
      </n>
      <n v="9.3000000000000007">
        <tpls c="2">
          <tpl fld="1" item="0"/>
          <tpl fld="0" item="106"/>
        </tpls>
      </n>
      <n v="17.3">
        <tpls c="2">
          <tpl fld="1" item="0"/>
          <tpl fld="0" item="124"/>
        </tpls>
      </n>
      <n v="18.399999999999999">
        <tpls c="2">
          <tpl fld="1" item="0"/>
          <tpl fld="0" item="148"/>
        </tpls>
      </n>
      <n v="15">
        <tpls c="2">
          <tpl fld="1" item="0"/>
          <tpl fld="0" item="172"/>
        </tpls>
      </n>
      <n v="19.600000000000001">
        <tpls c="2">
          <tpl fld="1" item="0"/>
          <tpl fld="0" item="196"/>
        </tpls>
      </n>
      <n v="17">
        <tpls c="2">
          <tpl fld="1" item="0"/>
          <tpl fld="0" item="220"/>
        </tpls>
      </n>
      <n v="15.4">
        <tpls c="2">
          <tpl fld="1" item="0"/>
          <tpl fld="0" item="244"/>
        </tpls>
      </n>
      <n v="15.7">
        <tpls c="2">
          <tpl fld="1" item="0"/>
          <tpl fld="0" item="273"/>
        </tpls>
      </n>
      <n v="13.9">
        <tpls c="2">
          <tpl fld="1" item="0"/>
          <tpl fld="0" item="309"/>
        </tpls>
      </n>
      <n v="14.9">
        <tpls c="2">
          <tpl fld="1" item="0"/>
          <tpl fld="0" item="345"/>
        </tpls>
      </n>
      <n v="16.399999999999999">
        <tpls c="2">
          <tpl fld="1" item="0"/>
          <tpl fld="0" item="381"/>
        </tpls>
      </n>
      <n v="14.1">
        <tpls c="2">
          <tpl fld="1" item="0"/>
          <tpl fld="0" item="417"/>
        </tpls>
      </n>
      <n v="16.100000000000001">
        <tpls c="2">
          <tpl fld="1" item="0"/>
          <tpl fld="0" item="453"/>
        </tpls>
      </n>
      <n v="15.5">
        <tpls c="2">
          <tpl fld="1" item="0"/>
          <tpl fld="0" item="489"/>
        </tpls>
      </n>
      <n v="14.6">
        <tpls c="2">
          <tpl fld="1" item="0"/>
          <tpl fld="0" item="525"/>
        </tpls>
      </n>
      <n v="15.4">
        <tpls c="2">
          <tpl fld="1" item="0"/>
          <tpl fld="0" item="561"/>
        </tpls>
      </n>
      <n v="15.9">
        <tpls c="2">
          <tpl fld="1" item="0"/>
          <tpl fld="0" item="597"/>
        </tpls>
      </n>
      <n v="14.7">
        <tpls c="2">
          <tpl fld="1" item="0"/>
          <tpl fld="0" item="633"/>
        </tpls>
      </n>
      <n v="14.5">
        <tpls c="2">
          <tpl fld="1" item="0"/>
          <tpl fld="0" item="669"/>
        </tpls>
      </n>
      <n v="17.8">
        <tpls c="2">
          <tpl fld="1" item="0"/>
          <tpl fld="0" item="705"/>
        </tpls>
      </n>
      <n v="16.3">
        <tpls c="2">
          <tpl fld="1" item="0"/>
          <tpl fld="0" item="741"/>
        </tpls>
      </n>
      <n v="14.2">
        <tpls c="2">
          <tpl fld="1" item="0"/>
          <tpl fld="0" item="777"/>
        </tpls>
      </n>
      <n v="15.8">
        <tpls c="2">
          <tpl fld="1" item="0"/>
          <tpl fld="0" item="813"/>
        </tpls>
      </n>
      <n v="10.199999999999999">
        <tpls c="2">
          <tpl fld="1" item="0"/>
          <tpl fld="0" item="863"/>
        </tpls>
      </n>
      <n v="15.4">
        <tpls c="2">
          <tpl fld="1" item="0"/>
          <tpl fld="0" item="3"/>
        </tpls>
      </n>
      <n v="18.7">
        <tpls c="2">
          <tpl fld="1" item="0"/>
          <tpl fld="0" item="64"/>
        </tpls>
      </n>
      <n v="14.2">
        <tpls c="2">
          <tpl fld="1" item="0"/>
          <tpl fld="0" item="153"/>
        </tpls>
      </n>
      <n v="7">
        <tpls c="2">
          <tpl fld="1" item="0"/>
          <tpl fld="0" item="275"/>
        </tpls>
      </n>
      <n v="9.5">
        <tpls c="2">
          <tpl fld="1" item="0"/>
          <tpl fld="0" item="599"/>
        </tpls>
      </n>
      <n v="7.1">
        <tpls c="2">
          <tpl fld="1" item="0"/>
          <tpl fld="0" item="24"/>
        </tpls>
      </n>
      <n v="7.9">
        <tpls c="2">
          <tpl fld="1" item="0"/>
          <tpl fld="0" item="86"/>
        </tpls>
      </n>
      <n v="14.9">
        <tpls c="2">
          <tpl fld="1" item="0"/>
          <tpl fld="0" item="129"/>
        </tpls>
      </n>
      <n v="13.7">
        <tpls c="2">
          <tpl fld="1" item="0"/>
          <tpl fld="0" item="201"/>
        </tpls>
      </n>
      <n v="16.5">
        <tpls c="2">
          <tpl fld="1" item="0"/>
          <tpl fld="0" item="249"/>
        </tpls>
      </n>
      <n v="5.6">
        <tpls c="2">
          <tpl fld="1" item="0"/>
          <tpl fld="0" item="347"/>
        </tpls>
      </n>
      <n v="9.1999999999999993">
        <tpls c="2">
          <tpl fld="1" item="0"/>
          <tpl fld="0" item="383"/>
        </tpls>
      </n>
      <n v="10">
        <tpls c="2">
          <tpl fld="1" item="0"/>
          <tpl fld="0" item="455"/>
        </tpls>
      </n>
      <n v="8.3000000000000007">
        <tpls c="2">
          <tpl fld="1" item="0"/>
          <tpl fld="0" item="527"/>
        </tpls>
      </n>
      <n v="8.8000000000000007">
        <tpls c="2">
          <tpl fld="1" item="0"/>
          <tpl fld="0" item="671"/>
        </tpls>
      </n>
      <n v="7">
        <tpls c="2">
          <tpl fld="1" item="0"/>
          <tpl fld="0" item="743"/>
        </tpls>
      </n>
      <n v="13.7">
        <tpls c="2">
          <tpl fld="1" item="0"/>
          <tpl fld="0" item="815"/>
        </tpls>
      </n>
      <n v="18.100000000000001">
        <tpls c="2">
          <tpl fld="1" item="0"/>
          <tpl fld="0" item="4"/>
        </tpls>
      </n>
      <n v="12.3">
        <tpls c="2">
          <tpl fld="1" item="0"/>
          <tpl fld="0" item="26"/>
        </tpls>
      </n>
      <n v="8.9">
        <tpls c="2">
          <tpl fld="1" item="0"/>
          <tpl fld="0" item="47"/>
        </tpls>
      </n>
      <n v="14.7">
        <tpls c="2">
          <tpl fld="1" item="0"/>
          <tpl fld="0" item="69"/>
        </tpls>
      </n>
      <n v="15.2">
        <tpls c="2">
          <tpl fld="1" item="0"/>
          <tpl fld="0" item="87"/>
        </tpls>
      </n>
      <n v="8.6999999999999993">
        <tpls c="2">
          <tpl fld="1" item="0"/>
          <tpl fld="0" item="108"/>
        </tpls>
      </n>
      <n v="9.6999999999999993">
        <tpls c="2">
          <tpl fld="1" item="0"/>
          <tpl fld="0" item="130"/>
        </tpls>
      </n>
      <n v="11.2">
        <tpls c="2">
          <tpl fld="1" item="0"/>
          <tpl fld="0" item="154"/>
        </tpls>
      </n>
      <n v="9.1">
        <tpls c="2">
          <tpl fld="1" item="0"/>
          <tpl fld="0" item="178"/>
        </tpls>
      </n>
      <n v="11.2">
        <tpls c="2">
          <tpl fld="1" item="0"/>
          <tpl fld="0" item="202"/>
        </tpls>
      </n>
      <n v="8.8000000000000007">
        <tpls c="2">
          <tpl fld="1" item="0"/>
          <tpl fld="0" item="226"/>
        </tpls>
      </n>
      <n v="9.5">
        <tpls c="2">
          <tpl fld="1" item="0"/>
          <tpl fld="0" item="250"/>
        </tpls>
      </n>
      <n v="7.8">
        <tpls c="2">
          <tpl fld="1" item="0"/>
          <tpl fld="0" item="276"/>
        </tpls>
      </n>
      <n v="9.6">
        <tpls c="2">
          <tpl fld="1" item="0"/>
          <tpl fld="0" item="312"/>
        </tpls>
      </n>
      <n v="6.1">
        <tpls c="2">
          <tpl fld="1" item="0"/>
          <tpl fld="0" item="348"/>
        </tpls>
      </n>
      <n v="6">
        <tpls c="2">
          <tpl fld="1" item="0"/>
          <tpl fld="0" item="384"/>
        </tpls>
      </n>
      <n v="10">
        <tpls c="2">
          <tpl fld="1" item="0"/>
          <tpl fld="0" item="420"/>
        </tpls>
      </n>
      <n v="7.2">
        <tpls c="2">
          <tpl fld="1" item="0"/>
          <tpl fld="0" item="456"/>
        </tpls>
      </n>
      <n v="9.5">
        <tpls c="2">
          <tpl fld="1" item="0"/>
          <tpl fld="0" item="492"/>
        </tpls>
      </n>
      <n v="7.5">
        <tpls c="2">
          <tpl fld="1" item="0"/>
          <tpl fld="0" item="528"/>
        </tpls>
      </n>
      <n v="8.9">
        <tpls c="2">
          <tpl fld="1" item="0"/>
          <tpl fld="0" item="564"/>
        </tpls>
      </n>
      <n v="9.1999999999999993">
        <tpls c="2">
          <tpl fld="1" item="0"/>
          <tpl fld="0" item="600"/>
        </tpls>
      </n>
      <n v="7.1">
        <tpls c="2">
          <tpl fld="1" item="0"/>
          <tpl fld="0" item="636"/>
        </tpls>
      </n>
      <n v="8.8000000000000007">
        <tpls c="2">
          <tpl fld="1" item="0"/>
          <tpl fld="0" item="672"/>
        </tpls>
      </n>
      <n v="10.5">
        <tpls c="2">
          <tpl fld="1" item="0"/>
          <tpl fld="0" item="708"/>
        </tpls>
      </n>
      <n v="4.5">
        <tpls c="2">
          <tpl fld="1" item="0"/>
          <tpl fld="0" item="744"/>
        </tpls>
      </n>
      <n v="6.5">
        <tpls c="2">
          <tpl fld="1" item="0"/>
          <tpl fld="0" item="780"/>
        </tpls>
      </n>
      <n v="9.5">
        <tpls c="2">
          <tpl fld="1" item="0"/>
          <tpl fld="0" item="816"/>
        </tpls>
      </n>
      <n v="8.5">
        <tpls c="2">
          <tpl fld="1" item="0"/>
          <tpl fld="0" item="875"/>
        </tpls>
      </n>
      <n v="11.8">
        <tpls c="2">
          <tpl fld="1" item="0"/>
          <tpl fld="0" item="46"/>
        </tpls>
      </n>
      <n v="8.1999999999999993">
        <tpls c="2">
          <tpl fld="1" item="0"/>
          <tpl fld="0" item="107"/>
        </tpls>
      </n>
      <n v="15.7">
        <tpls c="2">
          <tpl fld="1" item="0"/>
          <tpl fld="0" item="177"/>
        </tpls>
      </n>
      <n v="14.7">
        <tpls c="2">
          <tpl fld="1" item="0"/>
          <tpl fld="0" item="225"/>
        </tpls>
      </n>
      <n v="8.6">
        <tpls c="2">
          <tpl fld="1" item="0"/>
          <tpl fld="0" item="311"/>
        </tpls>
      </n>
      <n v="8.1999999999999993">
        <tpls c="2">
          <tpl fld="1" item="0"/>
          <tpl fld="0" item="419"/>
        </tpls>
      </n>
      <n v="10.4">
        <tpls c="2">
          <tpl fld="1" item="0"/>
          <tpl fld="0" item="491"/>
        </tpls>
      </n>
      <n v="10.7">
        <tpls c="2">
          <tpl fld="1" item="0"/>
          <tpl fld="0" item="563"/>
        </tpls>
      </n>
      <n v="9">
        <tpls c="2">
          <tpl fld="1" item="0"/>
          <tpl fld="0" item="635"/>
        </tpls>
      </n>
      <n v="9.6999999999999993">
        <tpls c="2">
          <tpl fld="1" item="0"/>
          <tpl fld="0" item="707"/>
        </tpls>
      </n>
      <n v="9">
        <tpls c="2">
          <tpl fld="1" item="0"/>
          <tpl fld="0" item="779"/>
        </tpls>
      </n>
      <n v="10.1">
        <tpls c="2">
          <tpl fld="1" item="0"/>
          <tpl fld="0" item="864"/>
        </tpls>
      </n>
      <n v="14.9">
        <tpls c="2">
          <tpl fld="1" item="0"/>
          <tpl fld="0" item="9"/>
        </tpls>
      </n>
      <n v="12.9">
        <tpls c="2">
          <tpl fld="1" item="0"/>
          <tpl fld="0" item="27"/>
        </tpls>
      </n>
      <n v="6.2">
        <tpls c="2">
          <tpl fld="1" item="0"/>
          <tpl fld="0" item="48"/>
        </tpls>
      </n>
      <n v="11.3">
        <tpls c="2">
          <tpl fld="1" item="0"/>
          <tpl fld="0" item="70"/>
        </tpls>
      </n>
      <n v="15.5">
        <tpls c="2">
          <tpl fld="1" item="0"/>
          <tpl fld="0" item="88"/>
        </tpls>
      </n>
      <n v="13.9">
        <tpls c="2">
          <tpl fld="1" item="0"/>
          <tpl fld="0" item="110"/>
        </tpls>
      </n>
      <n v="8">
        <tpls c="2">
          <tpl fld="1" item="0"/>
          <tpl fld="0" item="131"/>
        </tpls>
      </n>
      <n v="6.9">
        <tpls c="2">
          <tpl fld="1" item="0"/>
          <tpl fld="0" item="155"/>
        </tpls>
      </n>
      <n v="5">
        <tpls c="2">
          <tpl fld="1" item="0"/>
          <tpl fld="0" item="179"/>
        </tpls>
      </n>
      <n v="7.1">
        <tpls c="2">
          <tpl fld="1" item="0"/>
          <tpl fld="0" item="203"/>
        </tpls>
      </n>
      <n v="9.3000000000000007">
        <tpls c="2">
          <tpl fld="1" item="0"/>
          <tpl fld="0" item="227"/>
        </tpls>
      </n>
      <n v="5.4">
        <tpls c="2">
          <tpl fld="1" item="0"/>
          <tpl fld="0" item="251"/>
        </tpls>
      </n>
      <n v="12.2">
        <tpls c="2">
          <tpl fld="1" item="0"/>
          <tpl fld="0" item="279"/>
        </tpls>
      </n>
      <n v="14">
        <tpls c="2">
          <tpl fld="1" item="0"/>
          <tpl fld="0" item="315"/>
        </tpls>
      </n>
      <n v="12.2">
        <tpls c="2">
          <tpl fld="1" item="0"/>
          <tpl fld="0" item="351"/>
        </tpls>
      </n>
      <n v="14">
        <tpls c="2">
          <tpl fld="1" item="0"/>
          <tpl fld="0" item="387"/>
        </tpls>
      </n>
      <n v="12.4">
        <tpls c="2">
          <tpl fld="1" item="0"/>
          <tpl fld="0" item="423"/>
        </tpls>
      </n>
      <n v="10.9">
        <tpls c="2">
          <tpl fld="1" item="0"/>
          <tpl fld="0" item="459"/>
        </tpls>
      </n>
      <n v="11.5">
        <tpls c="2">
          <tpl fld="1" item="0"/>
          <tpl fld="0" item="495"/>
        </tpls>
      </n>
      <n v="14">
        <tpls c="2">
          <tpl fld="1" item="0"/>
          <tpl fld="0" item="531"/>
        </tpls>
      </n>
      <n v="15">
        <tpls c="2">
          <tpl fld="1" item="0"/>
          <tpl fld="0" item="567"/>
        </tpls>
      </n>
      <n v="12.7">
        <tpls c="2">
          <tpl fld="1" item="0"/>
          <tpl fld="0" item="603"/>
        </tpls>
      </n>
      <n v="12.8">
        <tpls c="2">
          <tpl fld="1" item="0"/>
          <tpl fld="0" item="639"/>
        </tpls>
      </n>
      <n v="14.9">
        <tpls c="2">
          <tpl fld="1" item="0"/>
          <tpl fld="0" item="675"/>
        </tpls>
      </n>
      <n v="18.899999999999999">
        <tpls c="2">
          <tpl fld="1" item="0"/>
          <tpl fld="0" item="711"/>
        </tpls>
      </n>
      <n v="15.8">
        <tpls c="2">
          <tpl fld="1" item="0"/>
          <tpl fld="0" item="747"/>
        </tpls>
      </n>
      <n v="13.5">
        <tpls c="2">
          <tpl fld="1" item="0"/>
          <tpl fld="0" item="783"/>
        </tpls>
      </n>
      <n v="13.5">
        <tpls c="2">
          <tpl fld="1" item="0"/>
          <tpl fld="0" item="819"/>
        </tpls>
      </n>
      <n v="7">
        <tpls c="2">
          <tpl fld="1" item="0"/>
          <tpl fld="0" item="876"/>
        </tpls>
      </n>
      <n v="10.8">
        <tpls c="2">
          <tpl fld="1" item="0"/>
          <tpl fld="0" item="10"/>
        </tpls>
      </n>
      <n v="17.2">
        <tpls c="2">
          <tpl fld="1" item="0"/>
          <tpl fld="0" item="28"/>
        </tpls>
      </n>
      <n v="10.6">
        <tpls c="2">
          <tpl fld="1" item="0"/>
          <tpl fld="0" item="50"/>
        </tpls>
      </n>
      <n v="14.2">
        <tpls c="2">
          <tpl fld="1" item="0"/>
          <tpl fld="0" item="111"/>
        </tpls>
      </n>
      <n v="5.7">
        <tpls c="2">
          <tpl fld="1" item="0"/>
          <tpl fld="0" item="132"/>
        </tpls>
      </n>
      <n v="6.9">
        <tpls c="2">
          <tpl fld="1" item="0"/>
          <tpl fld="0" item="156"/>
        </tpls>
      </n>
      <n v="0.8">
        <tpls c="2">
          <tpl fld="1" item="0"/>
          <tpl fld="0" item="180"/>
        </tpls>
      </n>
      <n v="6.6">
        <tpls c="2">
          <tpl fld="1" item="0"/>
          <tpl fld="0" item="204"/>
        </tpls>
      </n>
      <n v="7.3">
        <tpls c="2">
          <tpl fld="1" item="0"/>
          <tpl fld="0" item="228"/>
        </tpls>
      </n>
      <n v="8.9">
        <tpls c="2">
          <tpl fld="1" item="0"/>
          <tpl fld="0" item="252"/>
        </tpls>
      </n>
      <n v="17.2">
        <tpls c="2">
          <tpl fld="1" item="0"/>
          <tpl fld="0" item="285"/>
        </tpls>
      </n>
      <n v="11">
        <tpls c="2">
          <tpl fld="1" item="0"/>
          <tpl fld="0" item="321"/>
        </tpls>
      </n>
      <n v="16.3">
        <tpls c="2">
          <tpl fld="1" item="0"/>
          <tpl fld="0" item="357"/>
        </tpls>
      </n>
      <n v="14">
        <tpls c="2">
          <tpl fld="1" item="0"/>
          <tpl fld="0" item="393"/>
        </tpls>
      </n>
      <n v="15.1">
        <tpls c="2">
          <tpl fld="1" item="0"/>
          <tpl fld="0" item="429"/>
        </tpls>
      </n>
      <n v="16.399999999999999">
        <tpls c="2">
          <tpl fld="1" item="0"/>
          <tpl fld="0" item="465"/>
        </tpls>
      </n>
      <n v="17.100000000000001">
        <tpls c="2">
          <tpl fld="1" item="0"/>
          <tpl fld="0" item="501"/>
        </tpls>
      </n>
      <n v="12.5">
        <tpls c="2">
          <tpl fld="1" item="0"/>
          <tpl fld="0" item="537"/>
        </tpls>
      </n>
      <n v="18.3">
        <tpls c="2">
          <tpl fld="1" item="0"/>
          <tpl fld="0" item="573"/>
        </tpls>
      </n>
      <n v="14.7">
        <tpls c="2">
          <tpl fld="1" item="0"/>
          <tpl fld="0" item="609"/>
        </tpls>
      </n>
      <n v="17.600000000000001">
        <tpls c="2">
          <tpl fld="1" item="0"/>
          <tpl fld="0" item="645"/>
        </tpls>
      </n>
      <n v="15.3">
        <tpls c="2">
          <tpl fld="1" item="0"/>
          <tpl fld="0" item="681"/>
        </tpls>
      </n>
      <n v="15.4">
        <tpls c="2">
          <tpl fld="1" item="0"/>
          <tpl fld="0" item="717"/>
        </tpls>
      </n>
      <n v="15.2">
        <tpls c="2">
          <tpl fld="1" item="0"/>
          <tpl fld="0" item="753"/>
        </tpls>
      </n>
      <n v="17">
        <tpls c="2">
          <tpl fld="1" item="0"/>
          <tpl fld="0" item="789"/>
        </tpls>
      </n>
      <n v="15.9">
        <tpls c="2">
          <tpl fld="1" item="0"/>
          <tpl fld="0" item="825"/>
        </tpls>
      </n>
      <n v="10.1">
        <tpls c="2">
          <tpl fld="1" item="0"/>
          <tpl fld="0" item="887"/>
        </tpls>
      </n>
      <n v="10">
        <tpls c="2">
          <tpl fld="1" item="0"/>
          <tpl fld="0" item="71"/>
        </tpls>
      </n>
      <n v="8.8000000000000007">
        <tpls c="2">
          <tpl fld="1" item="0"/>
          <tpl fld="0" item="11"/>
        </tpls>
      </n>
      <n v="14">
        <tpls c="2">
          <tpl fld="1" item="0"/>
          <tpl fld="0" item="33"/>
        </tpls>
      </n>
      <n v="5.9">
        <tpls c="2">
          <tpl fld="1" item="0"/>
          <tpl fld="0" item="72"/>
        </tpls>
      </n>
      <n v="10.7">
        <tpls c="2">
          <tpl fld="1" item="0"/>
          <tpl fld="0" item="94"/>
        </tpls>
      </n>
      <n v="16.2">
        <tpls c="2">
          <tpl fld="1" item="0"/>
          <tpl fld="0" item="112"/>
        </tpls>
      </n>
      <n v="14.2">
        <tpls c="2">
          <tpl fld="1" item="0"/>
          <tpl fld="0" item="135"/>
        </tpls>
      </n>
      <n v="15">
        <tpls c="2">
          <tpl fld="1" item="0"/>
          <tpl fld="0" item="159"/>
        </tpls>
      </n>
      <n v="13.6">
        <tpls c="2">
          <tpl fld="1" item="0"/>
          <tpl fld="0" item="183"/>
        </tpls>
      </n>
      <n v="13.4">
        <tpls c="2">
          <tpl fld="1" item="0"/>
          <tpl fld="0" item="207"/>
        </tpls>
      </n>
      <n v="12.5">
        <tpls c="2">
          <tpl fld="1" item="0"/>
          <tpl fld="0" item="231"/>
        </tpls>
      </n>
      <n v="13.6">
        <tpls c="2">
          <tpl fld="1" item="0"/>
          <tpl fld="0" item="255"/>
        </tpls>
      </n>
      <n v="9.3000000000000007">
        <tpls c="2">
          <tpl fld="1" item="0"/>
          <tpl fld="0" item="287"/>
        </tpls>
      </n>
      <n v="11">
        <tpls c="2">
          <tpl fld="1" item="0"/>
          <tpl fld="0" item="323"/>
        </tpls>
      </n>
      <n v="9.1999999999999993">
        <tpls c="2">
          <tpl fld="1" item="0"/>
          <tpl fld="0" item="359"/>
        </tpls>
      </n>
      <n v="8.9">
        <tpls c="2">
          <tpl fld="1" item="0"/>
          <tpl fld="0" item="395"/>
        </tpls>
      </n>
      <n v="9.1999999999999993">
        <tpls c="2">
          <tpl fld="1" item="0"/>
          <tpl fld="0" item="431"/>
        </tpls>
      </n>
      <n v="9.6999999999999993">
        <tpls c="2">
          <tpl fld="1" item="0"/>
          <tpl fld="0" item="467"/>
        </tpls>
      </n>
      <n v="9.4">
        <tpls c="2">
          <tpl fld="1" item="0"/>
          <tpl fld="0" item="503"/>
        </tpls>
      </n>
      <n v="7.8">
        <tpls c="2">
          <tpl fld="1" item="0"/>
          <tpl fld="0" item="539"/>
        </tpls>
      </n>
      <n v="5.8">
        <tpls c="2">
          <tpl fld="1" item="0"/>
          <tpl fld="0" item="575"/>
        </tpls>
      </n>
      <n v="9.6999999999999993">
        <tpls c="2">
          <tpl fld="1" item="0"/>
          <tpl fld="0" item="611"/>
        </tpls>
      </n>
      <n v="7.3">
        <tpls c="2">
          <tpl fld="1" item="0"/>
          <tpl fld="0" item="647"/>
        </tpls>
      </n>
      <n v="8.8000000000000007">
        <tpls c="2">
          <tpl fld="1" item="0"/>
          <tpl fld="0" item="683"/>
        </tpls>
      </n>
      <n v="8.9">
        <tpls c="2">
          <tpl fld="1" item="0"/>
          <tpl fld="0" item="719"/>
        </tpls>
      </n>
      <n v="3.9">
        <tpls c="2">
          <tpl fld="1" item="0"/>
          <tpl fld="0" item="755"/>
        </tpls>
      </n>
      <n v="10.199999999999999">
        <tpls c="2">
          <tpl fld="1" item="0"/>
          <tpl fld="0" item="791"/>
        </tpls>
      </n>
      <n v="10.199999999999999">
        <tpls c="2">
          <tpl fld="1" item="0"/>
          <tpl fld="0" item="827"/>
        </tpls>
      </n>
      <n v="8.9">
        <tpls c="2">
          <tpl fld="1" item="0"/>
          <tpl fld="0" item="888"/>
        </tpls>
      </n>
      <n v="7.9">
        <tpls c="2">
          <tpl fld="1" item="0"/>
          <tpl fld="0" item="1"/>
        </tpls>
      </n>
      <n v="10.4">
        <tpls c="2">
          <tpl fld="1" item="0"/>
          <tpl fld="0" item="13"/>
        </tpls>
      </n>
      <n v="9.9">
        <tpls c="2">
          <tpl fld="1" item="0"/>
          <tpl fld="0" item="25"/>
        </tpls>
      </n>
      <n v="7">
        <tpls c="2">
          <tpl fld="1" item="0"/>
          <tpl fld="0" item="37"/>
        </tpls>
      </n>
      <n v="6.7">
        <tpls c="2">
          <tpl fld="1" item="0"/>
          <tpl fld="0" item="49"/>
        </tpls>
      </n>
      <n v="7.5">
        <tpls c="2">
          <tpl fld="1" item="0"/>
          <tpl fld="0" item="61"/>
        </tpls>
      </n>
      <n v="6.1">
        <tpls c="2">
          <tpl fld="1" item="0"/>
          <tpl fld="0" item="73"/>
        </tpls>
      </n>
      <n v="5">
        <tpls c="2">
          <tpl fld="1" item="0"/>
          <tpl fld="0" item="85"/>
        </tpls>
      </n>
      <n v="2.9">
        <tpls c="2">
          <tpl fld="1" item="0"/>
          <tpl fld="0" item="97"/>
        </tpls>
      </n>
      <n v="9">
        <tpls c="2">
          <tpl fld="1" item="0"/>
          <tpl fld="0" item="109"/>
        </tpls>
      </n>
      <n v="8.9">
        <tpls c="2">
          <tpl fld="1" item="0"/>
          <tpl fld="0" item="121"/>
        </tpls>
      </n>
      <n v="7.4">
        <tpls c="2">
          <tpl fld="1" item="0"/>
          <tpl fld="0" item="133"/>
        </tpls>
      </n>
      <n v="7.9">
        <tpls c="2">
          <tpl fld="1" item="0"/>
          <tpl fld="0" item="145"/>
        </tpls>
      </n>
      <n v="10.3">
        <tpls c="2">
          <tpl fld="1" item="0"/>
          <tpl fld="0" item="157"/>
        </tpls>
      </n>
      <n v="7.6">
        <tpls c="2">
          <tpl fld="1" item="0"/>
          <tpl fld="0" item="169"/>
        </tpls>
      </n>
      <n v="2.8">
        <tpls c="2">
          <tpl fld="1" item="0"/>
          <tpl fld="0" item="181"/>
        </tpls>
      </n>
      <n v="7.6">
        <tpls c="2">
          <tpl fld="1" item="0"/>
          <tpl fld="0" item="193"/>
        </tpls>
      </n>
      <n v="5.9">
        <tpls c="2">
          <tpl fld="1" item="0"/>
          <tpl fld="0" item="205"/>
        </tpls>
      </n>
      <n v="9.3000000000000007">
        <tpls c="2">
          <tpl fld="1" item="0"/>
          <tpl fld="0" item="217"/>
        </tpls>
      </n>
      <n v="9.3000000000000007">
        <tpls c="2">
          <tpl fld="1" item="0"/>
          <tpl fld="0" item="229"/>
        </tpls>
      </n>
      <n v="5.7">
        <tpls c="2">
          <tpl fld="1" item="0"/>
          <tpl fld="0" item="241"/>
        </tpls>
      </n>
      <n v="4.9000000000000004">
        <tpls c="2">
          <tpl fld="1" item="0"/>
          <tpl fld="0" item="253"/>
        </tpls>
      </n>
      <n v="7.2">
        <tpls c="2">
          <tpl fld="1" item="0"/>
          <tpl fld="0" item="265"/>
        </tpls>
      </n>
      <n v="8.6">
        <tpls c="2">
          <tpl fld="1" item="0"/>
          <tpl fld="0" item="277"/>
        </tpls>
      </n>
      <n v="7.9">
        <tpls c="2">
          <tpl fld="1" item="0"/>
          <tpl fld="0" item="289"/>
        </tpls>
      </n>
      <n v="8.1">
        <tpls c="2">
          <tpl fld="1" item="0"/>
          <tpl fld="0" item="301"/>
        </tpls>
      </n>
      <n v="9.1999999999999993">
        <tpls c="2">
          <tpl fld="1" item="0"/>
          <tpl fld="0" item="313"/>
        </tpls>
      </n>
      <n v="9.3000000000000007">
        <tpls c="2">
          <tpl fld="1" item="0"/>
          <tpl fld="0" item="325"/>
        </tpls>
      </n>
      <n v="7.8">
        <tpls c="2">
          <tpl fld="1" item="0"/>
          <tpl fld="0" item="337"/>
        </tpls>
      </n>
      <n v="9.6">
        <tpls c="2">
          <tpl fld="1" item="0"/>
          <tpl fld="0" item="349"/>
        </tpls>
      </n>
      <n v="6.2">
        <tpls c="2">
          <tpl fld="1" item="0"/>
          <tpl fld="0" item="361"/>
        </tpls>
      </n>
      <n v="4.5">
        <tpls c="2">
          <tpl fld="1" item="0"/>
          <tpl fld="0" item="373"/>
        </tpls>
      </n>
      <n v="9.9">
        <tpls c="2">
          <tpl fld="1" item="0"/>
          <tpl fld="0" item="385"/>
        </tpls>
      </n>
      <n v="7.1">
        <tpls c="2">
          <tpl fld="1" item="0"/>
          <tpl fld="0" item="397"/>
        </tpls>
      </n>
      <n v="8.4">
        <tpls c="2">
          <tpl fld="1" item="0"/>
          <tpl fld="0" item="409"/>
        </tpls>
      </n>
      <n v="5.5">
        <tpls c="2">
          <tpl fld="1" item="0"/>
          <tpl fld="0" item="421"/>
        </tpls>
      </n>
      <n v="7.4">
        <tpls c="2">
          <tpl fld="1" item="0"/>
          <tpl fld="0" item="433"/>
        </tpls>
      </n>
      <n v="6.3">
        <tpls c="2">
          <tpl fld="1" item="0"/>
          <tpl fld="0" item="445"/>
        </tpls>
      </n>
      <n v="1.7">
        <tpls c="2">
          <tpl fld="1" item="0"/>
          <tpl fld="0" item="457"/>
        </tpls>
      </n>
      <n v="7.7">
        <tpls c="2">
          <tpl fld="1" item="0"/>
          <tpl fld="0" item="469"/>
        </tpls>
      </n>
      <n v="8.6999999999999993">
        <tpls c="2">
          <tpl fld="1" item="0"/>
          <tpl fld="0" item="481"/>
        </tpls>
      </n>
      <n v="10.199999999999999">
        <tpls c="2">
          <tpl fld="1" item="0"/>
          <tpl fld="0" item="493"/>
        </tpls>
      </n>
      <n v="11.7">
        <tpls c="2">
          <tpl fld="1" item="0"/>
          <tpl fld="0" item="505"/>
        </tpls>
      </n>
      <n v="5.4">
        <tpls c="2">
          <tpl fld="1" item="0"/>
          <tpl fld="0" item="517"/>
        </tpls>
      </n>
      <n v="9.5">
        <tpls c="2">
          <tpl fld="1" item="0"/>
          <tpl fld="0" item="529"/>
        </tpls>
      </n>
      <n v="7.2">
        <tpls c="2">
          <tpl fld="1" item="0"/>
          <tpl fld="0" item="541"/>
        </tpls>
      </n>
      <n v="7.7">
        <tpls c="2">
          <tpl fld="1" item="0"/>
          <tpl fld="0" item="553"/>
        </tpls>
      </n>
      <n v="10.7">
        <tpls c="2">
          <tpl fld="1" item="0"/>
          <tpl fld="0" item="565"/>
        </tpls>
      </n>
      <n v="6.8">
        <tpls c="2">
          <tpl fld="1" item="0"/>
          <tpl fld="0" item="577"/>
        </tpls>
      </n>
      <n v="10.8">
        <tpls c="2">
          <tpl fld="1" item="0"/>
          <tpl fld="0" item="589"/>
        </tpls>
      </n>
      <n v="11.6">
        <tpls c="2">
          <tpl fld="1" item="0"/>
          <tpl fld="0" item="601"/>
        </tpls>
      </n>
      <n v="8.8000000000000007">
        <tpls c="2">
          <tpl fld="1" item="0"/>
          <tpl fld="0" item="613"/>
        </tpls>
      </n>
      <n v="10.4">
        <tpls c="2">
          <tpl fld="1" item="0"/>
          <tpl fld="0" item="625"/>
        </tpls>
      </n>
      <n v="9.1999999999999993">
        <tpls c="2">
          <tpl fld="1" item="0"/>
          <tpl fld="0" item="637"/>
        </tpls>
      </n>
      <n v="11.3">
        <tpls c="2">
          <tpl fld="1" item="0"/>
          <tpl fld="0" item="649"/>
        </tpls>
      </n>
      <n v="8.4">
        <tpls c="2">
          <tpl fld="1" item="0"/>
          <tpl fld="0" item="661"/>
        </tpls>
      </n>
      <n v="8.6999999999999993">
        <tpls c="2">
          <tpl fld="1" item="0"/>
          <tpl fld="0" item="673"/>
        </tpls>
      </n>
      <n v="7.3">
        <tpls c="2">
          <tpl fld="1" item="0"/>
          <tpl fld="0" item="685"/>
        </tpls>
      </n>
      <n v="7.2">
        <tpls c="2">
          <tpl fld="1" item="0"/>
          <tpl fld="0" item="697"/>
        </tpls>
      </n>
      <n v="9.9">
        <tpls c="2">
          <tpl fld="1" item="0"/>
          <tpl fld="0" item="709"/>
        </tpls>
      </n>
      <n v="11">
        <tpls c="2">
          <tpl fld="1" item="0"/>
          <tpl fld="0" item="721"/>
        </tpls>
      </n>
      <n v="7.8">
        <tpls c="2">
          <tpl fld="1" item="0"/>
          <tpl fld="0" item="733"/>
        </tpls>
      </n>
      <n v="6.9">
        <tpls c="2">
          <tpl fld="1" item="0"/>
          <tpl fld="0" item="745"/>
        </tpls>
      </n>
      <n v="10.199999999999999">
        <tpls c="2">
          <tpl fld="1" item="0"/>
          <tpl fld="0" item="757"/>
        </tpls>
      </n>
      <n v="8">
        <tpls c="2">
          <tpl fld="1" item="0"/>
          <tpl fld="0" item="769"/>
        </tpls>
      </n>
      <n v="6.7">
        <tpls c="2">
          <tpl fld="1" item="0"/>
          <tpl fld="0" item="781"/>
        </tpls>
      </n>
      <n v="10.6">
        <tpls c="2">
          <tpl fld="1" item="0"/>
          <tpl fld="0" item="793"/>
        </tpls>
      </n>
      <n v="8">
        <tpls c="2">
          <tpl fld="1" item="0"/>
          <tpl fld="0" item="805"/>
        </tpls>
      </n>
      <n v="9.4">
        <tpls c="2">
          <tpl fld="1" item="0"/>
          <tpl fld="0" item="817"/>
        </tpls>
      </n>
      <n v="10">
        <tpls c="2">
          <tpl fld="1" item="0"/>
          <tpl fld="0" item="829"/>
        </tpls>
      </n>
      <n v="6.7">
        <tpls c="2">
          <tpl fld="1" item="0"/>
          <tpl fld="0" item="841"/>
        </tpls>
      </n>
      <n v="12.4">
        <tpls c="2">
          <tpl fld="1" item="0"/>
          <tpl fld="0" item="853"/>
        </tpls>
      </n>
      <n v="11.1">
        <tpls c="2">
          <tpl fld="1" item="0"/>
          <tpl fld="0" item="865"/>
        </tpls>
      </n>
      <n v="9.1">
        <tpls c="2">
          <tpl fld="1" item="0"/>
          <tpl fld="0" item="877"/>
        </tpls>
      </n>
      <n v="11.3">
        <tpls c="2">
          <tpl fld="1" item="0"/>
          <tpl fld="0" item="889"/>
        </tpls>
      </n>
      <n v="11.9">
        <tpls c="2">
          <tpl fld="1" item="0"/>
          <tpl fld="0" item="134"/>
        </tpls>
      </n>
      <n v="10.199999999999999">
        <tpls c="2">
          <tpl fld="1" item="0"/>
          <tpl fld="0" item="146"/>
        </tpls>
      </n>
      <n v="13.9">
        <tpls c="2">
          <tpl fld="1" item="0"/>
          <tpl fld="0" item="158"/>
        </tpls>
      </n>
      <n v="7.4">
        <tpls c="2">
          <tpl fld="1" item="0"/>
          <tpl fld="0" item="170"/>
        </tpls>
      </n>
      <n v="10.7">
        <tpls c="2">
          <tpl fld="1" item="0"/>
          <tpl fld="0" item="182"/>
        </tpls>
      </n>
      <n v="7.6">
        <tpls c="2">
          <tpl fld="1" item="0"/>
          <tpl fld="0" item="194"/>
        </tpls>
      </n>
      <n v="10.5">
        <tpls c="2">
          <tpl fld="1" item="0"/>
          <tpl fld="0" item="206"/>
        </tpls>
      </n>
      <n v="10.9">
        <tpls c="2">
          <tpl fld="1" item="0"/>
          <tpl fld="0" item="218"/>
        </tpls>
      </n>
      <n v="11.6">
        <tpls c="2">
          <tpl fld="1" item="0"/>
          <tpl fld="0" item="230"/>
        </tpls>
      </n>
      <n v="11.1">
        <tpls c="2">
          <tpl fld="1" item="0"/>
          <tpl fld="0" item="242"/>
        </tpls>
      </n>
      <n v="8">
        <tpls c="2">
          <tpl fld="1" item="0"/>
          <tpl fld="0" item="254"/>
        </tpls>
      </n>
      <n v="8.1">
        <tpls c="2">
          <tpl fld="1" item="0"/>
          <tpl fld="0" item="266"/>
        </tpls>
      </n>
      <n v="9.1">
        <tpls c="2">
          <tpl fld="1" item="0"/>
          <tpl fld="0" item="278"/>
        </tpls>
      </n>
      <n v="12.4">
        <tpls c="2">
          <tpl fld="1" item="0"/>
          <tpl fld="0" item="290"/>
        </tpls>
      </n>
      <n v="11.5">
        <tpls c="2">
          <tpl fld="1" item="0"/>
          <tpl fld="0" item="302"/>
        </tpls>
      </n>
      <n v="10.3">
        <tpls c="2">
          <tpl fld="1" item="0"/>
          <tpl fld="0" item="314"/>
        </tpls>
      </n>
      <n v="8.4">
        <tpls c="2">
          <tpl fld="1" item="0"/>
          <tpl fld="0" item="326"/>
        </tpls>
      </n>
      <n v="9.5">
        <tpls c="2">
          <tpl fld="1" item="0"/>
          <tpl fld="0" item="338"/>
        </tpls>
      </n>
      <n v="11.2">
        <tpls c="2">
          <tpl fld="1" item="0"/>
          <tpl fld="0" item="350"/>
        </tpls>
      </n>
      <n v="11.3">
        <tpls c="2">
          <tpl fld="1" item="0"/>
          <tpl fld="0" item="362"/>
        </tpls>
      </n>
      <n v="9.1999999999999993">
        <tpls c="2">
          <tpl fld="1" item="0"/>
          <tpl fld="0" item="374"/>
        </tpls>
      </n>
      <n v="9">
        <tpls c="2">
          <tpl fld="1" item="0"/>
          <tpl fld="0" item="386"/>
        </tpls>
      </n>
      <n v="11.8">
        <tpls c="2">
          <tpl fld="1" item="0"/>
          <tpl fld="0" item="398"/>
        </tpls>
      </n>
      <n v="11.1">
        <tpls c="2">
          <tpl fld="1" item="0"/>
          <tpl fld="0" item="410"/>
        </tpls>
      </n>
      <n v="10.8">
        <tpls c="2">
          <tpl fld="1" item="0"/>
          <tpl fld="0" item="422"/>
        </tpls>
      </n>
      <n v="8.9">
        <tpls c="2">
          <tpl fld="1" item="0"/>
          <tpl fld="0" item="434"/>
        </tpls>
      </n>
      <n v="9.4">
        <tpls c="2">
          <tpl fld="1" item="0"/>
          <tpl fld="0" item="446"/>
        </tpls>
      </n>
      <n v="10.1">
        <tpls c="2">
          <tpl fld="1" item="0"/>
          <tpl fld="0" item="458"/>
        </tpls>
      </n>
      <n v="8.5">
        <tpls c="2">
          <tpl fld="1" item="0"/>
          <tpl fld="0" item="470"/>
        </tpls>
      </n>
      <n v="10.7">
        <tpls c="2">
          <tpl fld="1" item="0"/>
          <tpl fld="0" item="482"/>
        </tpls>
      </n>
      <n v="12.9">
        <tpls c="2">
          <tpl fld="1" item="0"/>
          <tpl fld="0" item="494"/>
        </tpls>
      </n>
      <n v="13.6">
        <tpls c="2">
          <tpl fld="1" item="0"/>
          <tpl fld="0" item="506"/>
        </tpls>
      </n>
      <n v="12.5">
        <tpls c="2">
          <tpl fld="1" item="0"/>
          <tpl fld="0" item="518"/>
        </tpls>
      </n>
      <n v="11.8">
        <tpls c="2">
          <tpl fld="1" item="0"/>
          <tpl fld="0" item="530"/>
        </tpls>
      </n>
      <n v="11.8">
        <tpls c="2">
          <tpl fld="1" item="0"/>
          <tpl fld="0" item="542"/>
        </tpls>
      </n>
      <n v="12.3">
        <tpls c="2">
          <tpl fld="1" item="0"/>
          <tpl fld="0" item="554"/>
        </tpls>
      </n>
      <n v="11.2">
        <tpls c="2">
          <tpl fld="1" item="0"/>
          <tpl fld="0" item="566"/>
        </tpls>
      </n>
      <n v="8.6">
        <tpls c="2">
          <tpl fld="1" item="0"/>
          <tpl fld="0" item="578"/>
        </tpls>
      </n>
      <n v="13.8">
        <tpls c="2">
          <tpl fld="1" item="0"/>
          <tpl fld="0" item="590"/>
        </tpls>
      </n>
      <n v="12.1">
        <tpls c="2">
          <tpl fld="1" item="0"/>
          <tpl fld="0" item="602"/>
        </tpls>
      </n>
      <n v="12.2">
        <tpls c="2">
          <tpl fld="1" item="0"/>
          <tpl fld="0" item="614"/>
        </tpls>
      </n>
      <n v="12.1">
        <tpls c="2">
          <tpl fld="1" item="0"/>
          <tpl fld="0" item="626"/>
        </tpls>
      </n>
      <n v="9.5">
        <tpls c="2">
          <tpl fld="1" item="0"/>
          <tpl fld="0" item="638"/>
        </tpls>
      </n>
      <n v="12.4">
        <tpls c="2">
          <tpl fld="1" item="0"/>
          <tpl fld="0" item="650"/>
        </tpls>
      </n>
      <n v="13.6">
        <tpls c="2">
          <tpl fld="1" item="0"/>
          <tpl fld="0" item="662"/>
        </tpls>
      </n>
      <n v="10.8">
        <tpls c="2">
          <tpl fld="1" item="0"/>
          <tpl fld="0" item="674"/>
        </tpls>
      </n>
      <n v="11.5">
        <tpls c="2">
          <tpl fld="1" item="0"/>
          <tpl fld="0" item="686"/>
        </tpls>
      </n>
      <n v="9.4">
        <tpls c="2">
          <tpl fld="1" item="0"/>
          <tpl fld="0" item="698"/>
        </tpls>
      </n>
      <n v="12.5">
        <tpls c="2">
          <tpl fld="1" item="0"/>
          <tpl fld="0" item="710"/>
        </tpls>
      </n>
      <n v="10.6">
        <tpls c="2">
          <tpl fld="1" item="0"/>
          <tpl fld="0" item="722"/>
        </tpls>
      </n>
      <n v="12.9">
        <tpls c="2">
          <tpl fld="1" item="0"/>
          <tpl fld="0" item="734"/>
        </tpls>
      </n>
      <n v="11.1">
        <tpls c="2">
          <tpl fld="1" item="0"/>
          <tpl fld="0" item="746"/>
        </tpls>
      </n>
      <n v="12.3">
        <tpls c="2">
          <tpl fld="1" item="0"/>
          <tpl fld="0" item="758"/>
        </tpls>
      </n>
      <n v="14.7">
        <tpls c="2">
          <tpl fld="1" item="0"/>
          <tpl fld="0" item="770"/>
        </tpls>
      </n>
      <n v="6.9">
        <tpls c="2">
          <tpl fld="1" item="0"/>
          <tpl fld="0" item="782"/>
        </tpls>
      </n>
      <n v="14.1">
        <tpls c="2">
          <tpl fld="1" item="0"/>
          <tpl fld="0" item="794"/>
        </tpls>
      </n>
      <n v="11.6">
        <tpls c="2">
          <tpl fld="1" item="0"/>
          <tpl fld="0" item="806"/>
        </tpls>
      </n>
      <n v="10.7">
        <tpls c="2">
          <tpl fld="1" item="0"/>
          <tpl fld="0" item="818"/>
        </tpls>
      </n>
      <n v="14.1">
        <tpls c="2">
          <tpl fld="1" item="0"/>
          <tpl fld="0" item="830"/>
        </tpls>
      </n>
      <n v="9.8000000000000007">
        <tpls c="2">
          <tpl fld="1" item="0"/>
          <tpl fld="0" item="842"/>
        </tpls>
      </n>
      <n v="13.1">
        <tpls c="2">
          <tpl fld="1" item="0"/>
          <tpl fld="0" item="854"/>
        </tpls>
      </n>
      <n v="12">
        <tpls c="2">
          <tpl fld="1" item="0"/>
          <tpl fld="0" item="866"/>
        </tpls>
      </n>
      <n v="12.1">
        <tpls c="2">
          <tpl fld="1" item="0"/>
          <tpl fld="0" item="878"/>
        </tpls>
      </n>
      <n v="13.2">
        <tpls c="2">
          <tpl fld="1" item="0"/>
          <tpl fld="0" item="890"/>
        </tpls>
      </n>
      <n v="15.8">
        <tpls c="2">
          <tpl fld="1" item="0"/>
          <tpl fld="0" item="831"/>
        </tpls>
      </n>
      <n v="15.5">
        <tpls c="2">
          <tpl fld="1" item="0"/>
          <tpl fld="0" item="843"/>
        </tpls>
      </n>
      <n v="15.8">
        <tpls c="2">
          <tpl fld="1" item="0"/>
          <tpl fld="0" item="855"/>
        </tpls>
      </n>
      <n v="18.2">
        <tpls c="2">
          <tpl fld="1" item="0"/>
          <tpl fld="0" item="867"/>
        </tpls>
      </n>
      <n v="13.1">
        <tpls c="2">
          <tpl fld="1" item="0"/>
          <tpl fld="0" item="879"/>
        </tpls>
      </n>
      <n v="16.100000000000001">
        <tpls c="2">
          <tpl fld="1" item="0"/>
          <tpl fld="0" item="891"/>
        </tpls>
      </n>
      <n v="18.100000000000001">
        <tpls c="2">
          <tpl fld="1" item="0"/>
          <tpl fld="0" item="280"/>
        </tpls>
      </n>
      <n v="16">
        <tpls c="2">
          <tpl fld="1" item="0"/>
          <tpl fld="0" item="292"/>
        </tpls>
      </n>
      <n v="16.899999999999999">
        <tpls c="2">
          <tpl fld="1" item="0"/>
          <tpl fld="0" item="304"/>
        </tpls>
      </n>
      <n v="17">
        <tpls c="2">
          <tpl fld="1" item="0"/>
          <tpl fld="0" item="316"/>
        </tpls>
      </n>
      <n v="15.1">
        <tpls c="2">
          <tpl fld="1" item="0"/>
          <tpl fld="0" item="328"/>
        </tpls>
      </n>
      <n v="19.3">
        <tpls c="2">
          <tpl fld="1" item="0"/>
          <tpl fld="0" item="340"/>
        </tpls>
      </n>
      <n v="16.399999999999999">
        <tpls c="2">
          <tpl fld="1" item="0"/>
          <tpl fld="0" item="352"/>
        </tpls>
      </n>
      <n v="17.2">
        <tpls c="2">
          <tpl fld="1" item="0"/>
          <tpl fld="0" item="364"/>
        </tpls>
      </n>
      <n v="15.9">
        <tpls c="2">
          <tpl fld="1" item="0"/>
          <tpl fld="0" item="376"/>
        </tpls>
      </n>
      <n v="17.3">
        <tpls c="2">
          <tpl fld="1" item="0"/>
          <tpl fld="0" item="388"/>
        </tpls>
      </n>
      <n v="16.100000000000001">
        <tpls c="2">
          <tpl fld="1" item="0"/>
          <tpl fld="0" item="400"/>
        </tpls>
      </n>
      <n v="18">
        <tpls c="2">
          <tpl fld="1" item="0"/>
          <tpl fld="0" item="412"/>
        </tpls>
      </n>
      <n v="15.6">
        <tpls c="2">
          <tpl fld="1" item="0"/>
          <tpl fld="0" item="424"/>
        </tpls>
      </n>
      <n v="14.9">
        <tpls c="2">
          <tpl fld="1" item="0"/>
          <tpl fld="0" item="436"/>
        </tpls>
      </n>
      <n v="16.399999999999999">
        <tpls c="2">
          <tpl fld="1" item="0"/>
          <tpl fld="0" item="448"/>
        </tpls>
      </n>
      <n v="16.3">
        <tpls c="2">
          <tpl fld="1" item="0"/>
          <tpl fld="0" item="460"/>
        </tpls>
      </n>
      <n v="16.3">
        <tpls c="2">
          <tpl fld="1" item="0"/>
          <tpl fld="0" item="472"/>
        </tpls>
      </n>
      <n v="18">
        <tpls c="2">
          <tpl fld="1" item="0"/>
          <tpl fld="0" item="484"/>
        </tpls>
      </n>
      <n v="21">
        <tpls c="2">
          <tpl fld="1" item="0"/>
          <tpl fld="0" item="496"/>
        </tpls>
      </n>
      <n v="20.5">
        <tpls c="2">
          <tpl fld="1" item="0"/>
          <tpl fld="0" item="508"/>
        </tpls>
      </n>
      <n v="15.7">
        <tpls c="2">
          <tpl fld="1" item="0"/>
          <tpl fld="0" item="520"/>
        </tpls>
      </n>
      <n v="21">
        <tpls c="2">
          <tpl fld="1" item="0"/>
          <tpl fld="0" item="532"/>
        </tpls>
      </n>
      <n v="18">
        <tpls c="2">
          <tpl fld="1" item="0"/>
          <tpl fld="0" item="544"/>
        </tpls>
      </n>
      <n v="16">
        <tpls c="2">
          <tpl fld="1" item="0"/>
          <tpl fld="0" item="556"/>
        </tpls>
      </n>
      <n v="19">
        <tpls c="2">
          <tpl fld="1" item="0"/>
          <tpl fld="0" item="568"/>
        </tpls>
      </n>
      <n v="15.1">
        <tpls c="2">
          <tpl fld="1" item="0"/>
          <tpl fld="0" item="580"/>
        </tpls>
      </n>
      <n v="18.7">
        <tpls c="2">
          <tpl fld="1" item="0"/>
          <tpl fld="0" item="592"/>
        </tpls>
      </n>
      <n v="19.600000000000001">
        <tpls c="2">
          <tpl fld="1" item="0"/>
          <tpl fld="0" item="604"/>
        </tpls>
      </n>
      <n v="19.100000000000001">
        <tpls c="2">
          <tpl fld="1" item="0"/>
          <tpl fld="0" item="616"/>
        </tpls>
      </n>
      <n v="18">
        <tpls c="2">
          <tpl fld="1" item="0"/>
          <tpl fld="0" item="628"/>
        </tpls>
      </n>
      <n v="18.8">
        <tpls c="2">
          <tpl fld="1" item="0"/>
          <tpl fld="0" item="640"/>
        </tpls>
      </n>
      <n v="17.3">
        <tpls c="2">
          <tpl fld="1" item="0"/>
          <tpl fld="0" item="652"/>
        </tpls>
      </n>
      <n v="18.2">
        <tpls c="2">
          <tpl fld="1" item="0"/>
          <tpl fld="0" item="664"/>
        </tpls>
      </n>
      <n v="18.2">
        <tpls c="2">
          <tpl fld="1" item="0"/>
          <tpl fld="0" item="676"/>
        </tpls>
      </n>
      <n v="17.7">
        <tpls c="2">
          <tpl fld="1" item="0"/>
          <tpl fld="0" item="688"/>
        </tpls>
      </n>
      <n v="18">
        <tpls c="2">
          <tpl fld="1" item="0"/>
          <tpl fld="0" item="700"/>
        </tpls>
      </n>
      <n v="17.899999999999999">
        <tpls c="2">
          <tpl fld="1" item="0"/>
          <tpl fld="0" item="712"/>
        </tpls>
      </n>
      <n v="19.8">
        <tpls c="2">
          <tpl fld="1" item="0"/>
          <tpl fld="0" item="724"/>
        </tpls>
      </n>
      <n v="19.100000000000001">
        <tpls c="2">
          <tpl fld="1" item="0"/>
          <tpl fld="0" item="736"/>
        </tpls>
      </n>
      <n v="17.3">
        <tpls c="2">
          <tpl fld="1" item="0"/>
          <tpl fld="0" item="748"/>
        </tpls>
      </n>
      <n v="19.399999999999999">
        <tpls c="2">
          <tpl fld="1" item="0"/>
          <tpl fld="0" item="760"/>
        </tpls>
      </n>
      <n v="18.2">
        <tpls c="2">
          <tpl fld="1" item="0"/>
          <tpl fld="0" item="772"/>
        </tpls>
      </n>
      <n v="16.399999999999999">
        <tpls c="2">
          <tpl fld="1" item="0"/>
          <tpl fld="0" item="784"/>
        </tpls>
      </n>
      <n v="18">
        <tpls c="2">
          <tpl fld="1" item="0"/>
          <tpl fld="0" item="796"/>
        </tpls>
      </n>
      <n v="17.600000000000001">
        <tpls c="2">
          <tpl fld="1" item="0"/>
          <tpl fld="0" item="808"/>
        </tpls>
      </n>
      <n v="19">
        <tpls c="2">
          <tpl fld="1" item="0"/>
          <tpl fld="0" item="820"/>
        </tpls>
      </n>
      <n v="19.8">
        <tpls c="2">
          <tpl fld="1" item="0"/>
          <tpl fld="0" item="832"/>
        </tpls>
      </n>
      <n v="20.8">
        <tpls c="2">
          <tpl fld="1" item="0"/>
          <tpl fld="0" item="844"/>
        </tpls>
      </n>
      <n v="18.600000000000001">
        <tpls c="2">
          <tpl fld="1" item="0"/>
          <tpl fld="0" item="856"/>
        </tpls>
      </n>
      <n v="21.1">
        <tpls c="2">
          <tpl fld="1" item="0"/>
          <tpl fld="0" item="868"/>
        </tpls>
      </n>
      <n v="16.5">
        <tpls c="2">
          <tpl fld="1" item="0"/>
          <tpl fld="0" item="880"/>
        </tpls>
      </n>
      <n v="20.2">
        <tpls c="2">
          <tpl fld="1" item="0"/>
          <tpl fld="0" item="892"/>
        </tpls>
      </n>
      <n v="19.100000000000001">
        <tpls c="2">
          <tpl fld="1" item="0"/>
          <tpl fld="0" item="5"/>
        </tpls>
      </n>
      <n v="22">
        <tpls c="2">
          <tpl fld="1" item="0"/>
          <tpl fld="0" item="17"/>
        </tpls>
      </n>
      <n v="23.6">
        <tpls c="2">
          <tpl fld="1" item="0"/>
          <tpl fld="0" item="29"/>
        </tpls>
      </n>
      <n v="20.5">
        <tpls c="2">
          <tpl fld="1" item="0"/>
          <tpl fld="0" item="41"/>
        </tpls>
      </n>
      <n v="20.9">
        <tpls c="2">
          <tpl fld="1" item="0"/>
          <tpl fld="0" item="53"/>
        </tpls>
      </n>
      <n v="19.8">
        <tpls c="2">
          <tpl fld="1" item="0"/>
          <tpl fld="0" item="65"/>
        </tpls>
      </n>
      <n v="18.600000000000001">
        <tpls c="2">
          <tpl fld="1" item="0"/>
          <tpl fld="0" item="77"/>
        </tpls>
      </n>
      <n v="20">
        <tpls c="2">
          <tpl fld="1" item="0"/>
          <tpl fld="0" item="89"/>
        </tpls>
      </n>
      <n v="18.5">
        <tpls c="2">
          <tpl fld="1" item="0"/>
          <tpl fld="0" item="101"/>
        </tpls>
      </n>
      <n v="23.6">
        <tpls c="2">
          <tpl fld="1" item="0"/>
          <tpl fld="0" item="113"/>
        </tpls>
      </n>
      <n v="19.399999999999999">
        <tpls c="2">
          <tpl fld="1" item="0"/>
          <tpl fld="0" item="125"/>
        </tpls>
      </n>
      <n v="22.1">
        <tpls c="2">
          <tpl fld="1" item="0"/>
          <tpl fld="0" item="137"/>
        </tpls>
      </n>
      <n v="22.1">
        <tpls c="2">
          <tpl fld="1" item="0"/>
          <tpl fld="0" item="149"/>
        </tpls>
      </n>
      <n v="21.7">
        <tpls c="2">
          <tpl fld="1" item="0"/>
          <tpl fld="0" item="161"/>
        </tpls>
      </n>
      <n v="20.399999999999999">
        <tpls c="2">
          <tpl fld="1" item="0"/>
          <tpl fld="0" item="173"/>
        </tpls>
      </n>
      <n v="20.8">
        <tpls c="2">
          <tpl fld="1" item="0"/>
          <tpl fld="0" item="185"/>
        </tpls>
      </n>
      <n v="19.3">
        <tpls c="2">
          <tpl fld="1" item="0"/>
          <tpl fld="0" item="197"/>
        </tpls>
      </n>
      <n v="19.7">
        <tpls c="2">
          <tpl fld="1" item="0"/>
          <tpl fld="0" item="209"/>
        </tpls>
      </n>
      <n v="21.8">
        <tpls c="2">
          <tpl fld="1" item="0"/>
          <tpl fld="0" item="221"/>
        </tpls>
      </n>
      <n v="20.100000000000001">
        <tpls c="2">
          <tpl fld="1" item="0"/>
          <tpl fld="0" item="233"/>
        </tpls>
      </n>
      <n v="20.6">
        <tpls c="2">
          <tpl fld="1" item="0"/>
          <tpl fld="0" item="245"/>
        </tpls>
      </n>
      <n v="20.6">
        <tpls c="2">
          <tpl fld="1" item="0"/>
          <tpl fld="0" item="257"/>
        </tpls>
      </n>
      <n v="23.6">
        <tpls c="2">
          <tpl fld="1" item="0"/>
          <tpl fld="0" item="269"/>
        </tpls>
      </n>
      <n v="17.8">
        <tpls c="2">
          <tpl fld="1" item="0"/>
          <tpl fld="0" item="281"/>
        </tpls>
      </n>
      <n v="17.5">
        <tpls c="2">
          <tpl fld="1" item="0"/>
          <tpl fld="0" item="293"/>
        </tpls>
      </n>
      <n v="21.9">
        <tpls c="2">
          <tpl fld="1" item="0"/>
          <tpl fld="0" item="305"/>
        </tpls>
      </n>
      <n v="20.100000000000001">
        <tpls c="2">
          <tpl fld="1" item="0"/>
          <tpl fld="0" item="317"/>
        </tpls>
      </n>
      <n v="21.8">
        <tpls c="2">
          <tpl fld="1" item="0"/>
          <tpl fld="0" item="329"/>
        </tpls>
      </n>
      <n v="25.5">
        <tpls c="2">
          <tpl fld="1" item="0"/>
          <tpl fld="0" item="341"/>
        </tpls>
      </n>
      <n v="17.399999999999999">
        <tpls c="2">
          <tpl fld="1" item="0"/>
          <tpl fld="0" item="353"/>
        </tpls>
      </n>
      <n v="19.7">
        <tpls c="2">
          <tpl fld="1" item="0"/>
          <tpl fld="0" item="365"/>
        </tpls>
      </n>
      <n v="19">
        <tpls c="2">
          <tpl fld="1" item="0"/>
          <tpl fld="0" item="377"/>
        </tpls>
      </n>
      <n v="19.8">
        <tpls c="2">
          <tpl fld="1" item="0"/>
          <tpl fld="0" item="389"/>
        </tpls>
      </n>
      <n v="18.5">
        <tpls c="2">
          <tpl fld="1" item="0"/>
          <tpl fld="0" item="401"/>
        </tpls>
      </n>
      <n v="21.5">
        <tpls c="2">
          <tpl fld="1" item="0"/>
          <tpl fld="0" item="413"/>
        </tpls>
      </n>
      <n v="20.8">
        <tpls c="2">
          <tpl fld="1" item="0"/>
          <tpl fld="0" item="425"/>
        </tpls>
      </n>
      <n v="21.3">
        <tpls c="2">
          <tpl fld="1" item="0"/>
          <tpl fld="0" item="437"/>
        </tpls>
      </n>
      <n v="18.5">
        <tpls c="2">
          <tpl fld="1" item="0"/>
          <tpl fld="0" item="449"/>
        </tpls>
      </n>
      <n v="21.8">
        <tpls c="2">
          <tpl fld="1" item="0"/>
          <tpl fld="0" item="461"/>
        </tpls>
      </n>
      <n v="18.600000000000001">
        <tpls c="2">
          <tpl fld="1" item="0"/>
          <tpl fld="0" item="473"/>
        </tpls>
      </n>
      <n v="19.7">
        <tpls c="2">
          <tpl fld="1" item="0"/>
          <tpl fld="0" item="485"/>
        </tpls>
      </n>
      <n v="22.1">
        <tpls c="2">
          <tpl fld="1" item="0"/>
          <tpl fld="0" item="497"/>
        </tpls>
      </n>
      <n v="19.5">
        <tpls c="2">
          <tpl fld="1" item="0"/>
          <tpl fld="0" item="509"/>
        </tpls>
      </n>
      <n v="17.8">
        <tpls c="2">
          <tpl fld="1" item="0"/>
          <tpl fld="0" item="521"/>
        </tpls>
      </n>
      <n v="22.5">
        <tpls c="2">
          <tpl fld="1" item="0"/>
          <tpl fld="0" item="533"/>
        </tpls>
      </n>
      <n v="21.8">
        <tpls c="2">
          <tpl fld="1" item="0"/>
          <tpl fld="0" item="545"/>
        </tpls>
      </n>
      <n v="21.5">
        <tpls c="2">
          <tpl fld="1" item="0"/>
          <tpl fld="0" item="557"/>
        </tpls>
      </n>
      <n v="20.7">
        <tpls c="2">
          <tpl fld="1" item="0"/>
          <tpl fld="0" item="569"/>
        </tpls>
      </n>
      <n v="22.8">
        <tpls c="2">
          <tpl fld="1" item="0"/>
          <tpl fld="0" item="581"/>
        </tpls>
      </n>
      <n v="20.2">
        <tpls c="2">
          <tpl fld="1" item="0"/>
          <tpl fld="0" item="593"/>
        </tpls>
      </n>
      <n v="19.899999999999999">
        <tpls c="2">
          <tpl fld="1" item="0"/>
          <tpl fld="0" item="605"/>
        </tpls>
      </n>
      <n v="20.3">
        <tpls c="2">
          <tpl fld="1" item="0"/>
          <tpl fld="0" item="617"/>
        </tpls>
      </n>
      <n v="21">
        <tpls c="2">
          <tpl fld="1" item="0"/>
          <tpl fld="0" item="629"/>
        </tpls>
      </n>
      <n v="20.8">
        <tpls c="2">
          <tpl fld="1" item="0"/>
          <tpl fld="0" item="641"/>
        </tpls>
      </n>
      <n v="20.100000000000001">
        <tpls c="2">
          <tpl fld="1" item="0"/>
          <tpl fld="0" item="653"/>
        </tpls>
      </n>
      <n v="23.3">
        <tpls c="2">
          <tpl fld="1" item="0"/>
          <tpl fld="0" item="665"/>
        </tpls>
      </n>
      <n v="22.1">
        <tpls c="2">
          <tpl fld="1" item="0"/>
          <tpl fld="0" item="677"/>
        </tpls>
      </n>
      <n v="22.8">
        <tpls c="2">
          <tpl fld="1" item="0"/>
          <tpl fld="0" item="689"/>
        </tpls>
      </n>
      <n v="23.7">
        <tpls c="2">
          <tpl fld="1" item="0"/>
          <tpl fld="0" item="701"/>
        </tpls>
      </n>
      <n v="21.2">
        <tpls c="2">
          <tpl fld="1" item="0"/>
          <tpl fld="0" item="713"/>
        </tpls>
      </n>
      <n v="20.8">
        <tpls c="2">
          <tpl fld="1" item="0"/>
          <tpl fld="0" item="725"/>
        </tpls>
      </n>
      <n v="22.4">
        <tpls c="2">
          <tpl fld="1" item="0"/>
          <tpl fld="0" item="737"/>
        </tpls>
      </n>
      <n v="23.5">
        <tpls c="2">
          <tpl fld="1" item="0"/>
          <tpl fld="0" item="749"/>
        </tpls>
      </n>
      <n v="20.7">
        <tpls c="2">
          <tpl fld="1" item="0"/>
          <tpl fld="0" item="761"/>
        </tpls>
      </n>
      <n v="19.399999999999999">
        <tpls c="2">
          <tpl fld="1" item="0"/>
          <tpl fld="0" item="773"/>
        </tpls>
      </n>
      <n v="20.3">
        <tpls c="2">
          <tpl fld="1" item="0"/>
          <tpl fld="0" item="785"/>
        </tpls>
      </n>
      <n v="22.1">
        <tpls c="2">
          <tpl fld="1" item="0"/>
          <tpl fld="0" item="797"/>
        </tpls>
      </n>
      <n v="22.2">
        <tpls c="2">
          <tpl fld="1" item="0"/>
          <tpl fld="0" item="809"/>
        </tpls>
      </n>
      <n v="20.7">
        <tpls c="2">
          <tpl fld="1" item="0"/>
          <tpl fld="0" item="821"/>
        </tpls>
      </n>
      <n v="24">
        <tpls c="2">
          <tpl fld="1" item="0"/>
          <tpl fld="0" item="833"/>
        </tpls>
      </n>
      <n v="24.2">
        <tpls c="2">
          <tpl fld="1" item="0"/>
          <tpl fld="0" item="845"/>
        </tpls>
      </n>
      <n v="21.8">
        <tpls c="2">
          <tpl fld="1" item="0"/>
          <tpl fld="0" item="857"/>
        </tpls>
      </n>
      <n v="22.5">
        <tpls c="2">
          <tpl fld="1" item="0"/>
          <tpl fld="0" item="869"/>
        </tpls>
      </n>
      <n v="22.5">
        <tpls c="2">
          <tpl fld="1" item="0"/>
          <tpl fld="0" item="881"/>
        </tpls>
      </n>
      <n v="23.2">
        <tpls c="2">
          <tpl fld="1" item="0"/>
          <tpl fld="0" item="893"/>
        </tpls>
      </n>
      <n v="21.7">
        <tpls c="2">
          <tpl fld="1" item="0"/>
          <tpl fld="0" item="6"/>
        </tpls>
      </n>
      <n v="25.1">
        <tpls c="2">
          <tpl fld="1" item="0"/>
          <tpl fld="0" item="18"/>
        </tpls>
      </n>
      <n v="21.6">
        <tpls c="2">
          <tpl fld="1" item="0"/>
          <tpl fld="0" item="30"/>
        </tpls>
      </n>
      <n v="23">
        <tpls c="2">
          <tpl fld="1" item="0"/>
          <tpl fld="0" item="42"/>
        </tpls>
      </n>
      <n v="23.3">
        <tpls c="2">
          <tpl fld="1" item="0"/>
          <tpl fld="0" item="54"/>
        </tpls>
      </n>
      <n v="21">
        <tpls c="2">
          <tpl fld="1" item="0"/>
          <tpl fld="0" item="66"/>
        </tpls>
      </n>
      <n v="19.2">
        <tpls c="2">
          <tpl fld="1" item="0"/>
          <tpl fld="0" item="78"/>
        </tpls>
      </n>
      <n v="24.4">
        <tpls c="2">
          <tpl fld="1" item="0"/>
          <tpl fld="0" item="90"/>
        </tpls>
      </n>
      <n v="20.9">
        <tpls c="2">
          <tpl fld="1" item="0"/>
          <tpl fld="0" item="102"/>
        </tpls>
      </n>
      <n v="22.5">
        <tpls c="2">
          <tpl fld="1" item="0"/>
          <tpl fld="0" item="114"/>
        </tpls>
      </n>
      <n v="21.7">
        <tpls c="2">
          <tpl fld="1" item="0"/>
          <tpl fld="0" item="126"/>
        </tpls>
      </n>
      <n v="24.7">
        <tpls c="2">
          <tpl fld="1" item="0"/>
          <tpl fld="0" item="138"/>
        </tpls>
      </n>
      <n v="20.100000000000001">
        <tpls c="2">
          <tpl fld="1" item="0"/>
          <tpl fld="0" item="150"/>
        </tpls>
      </n>
      <n v="22.1">
        <tpls c="2">
          <tpl fld="1" item="0"/>
          <tpl fld="0" item="162"/>
        </tpls>
      </n>
      <n v="20.6">
        <tpls c="2">
          <tpl fld="1" item="0"/>
          <tpl fld="0" item="174"/>
        </tpls>
      </n>
      <n v="21.1">
        <tpls c="2">
          <tpl fld="1" item="0"/>
          <tpl fld="0" item="186"/>
        </tpls>
      </n>
      <n v="22.8">
        <tpls c="2">
          <tpl fld="1" item="0"/>
          <tpl fld="0" item="198"/>
        </tpls>
      </n>
      <n v="19.3">
        <tpls c="2">
          <tpl fld="1" item="0"/>
          <tpl fld="0" item="210"/>
        </tpls>
      </n>
      <n v="20.100000000000001">
        <tpls c="2">
          <tpl fld="1" item="0"/>
          <tpl fld="0" item="222"/>
        </tpls>
      </n>
      <n v="23.5">
        <tpls c="2">
          <tpl fld="1" item="0"/>
          <tpl fld="0" item="234"/>
        </tpls>
      </n>
      <n v="20.7">
        <tpls c="2">
          <tpl fld="1" item="0"/>
          <tpl fld="0" item="246"/>
        </tpls>
      </n>
      <n v="23.9">
        <tpls c="2">
          <tpl fld="1" item="0"/>
          <tpl fld="0" item="258"/>
        </tpls>
      </n>
      <n v="21.3">
        <tpls c="2">
          <tpl fld="1" item="0"/>
          <tpl fld="0" item="270"/>
        </tpls>
      </n>
      <n v="24.1">
        <tpls c="2">
          <tpl fld="1" item="0"/>
          <tpl fld="0" item="282"/>
        </tpls>
      </n>
      <n v="22.3">
        <tpls c="2">
          <tpl fld="1" item="0"/>
          <tpl fld="0" item="294"/>
        </tpls>
      </n>
      <n v="21.4">
        <tpls c="2">
          <tpl fld="1" item="0"/>
          <tpl fld="0" item="306"/>
        </tpls>
      </n>
      <n v="20.9">
        <tpls c="2">
          <tpl fld="1" item="0"/>
          <tpl fld="0" item="318"/>
        </tpls>
      </n>
      <n v="24.1">
        <tpls c="2">
          <tpl fld="1" item="0"/>
          <tpl fld="0" item="330"/>
        </tpls>
      </n>
      <n v="26.6">
        <tpls c="2">
          <tpl fld="1" item="0"/>
          <tpl fld="0" item="342"/>
        </tpls>
      </n>
      <n v="22.4">
        <tpls c="2">
          <tpl fld="1" item="0"/>
          <tpl fld="0" item="354"/>
        </tpls>
      </n>
      <n v="20.5">
        <tpls c="2">
          <tpl fld="1" item="0"/>
          <tpl fld="0" item="366"/>
        </tpls>
      </n>
      <n v="22.5">
        <tpls c="2">
          <tpl fld="1" item="0"/>
          <tpl fld="0" item="378"/>
        </tpls>
      </n>
      <n v="19.7">
        <tpls c="2">
          <tpl fld="1" item="0"/>
          <tpl fld="0" item="390"/>
        </tpls>
      </n>
      <n v="22">
        <tpls c="2">
          <tpl fld="1" item="0"/>
          <tpl fld="0" item="402"/>
        </tpls>
      </n>
      <n v="22.7">
        <tpls c="2">
          <tpl fld="1" item="0"/>
          <tpl fld="0" item="414"/>
        </tpls>
      </n>
      <n v="27.6">
        <tpls c="2">
          <tpl fld="1" item="0"/>
          <tpl fld="0" item="426"/>
        </tpls>
      </n>
      <n v="24.2">
        <tpls c="2">
          <tpl fld="1" item="0"/>
          <tpl fld="0" item="438"/>
        </tpls>
      </n>
      <n v="22.9">
        <tpls c="2">
          <tpl fld="1" item="0"/>
          <tpl fld="0" item="450"/>
        </tpls>
      </n>
      <n v="22.6">
        <tpls c="2">
          <tpl fld="1" item="0"/>
          <tpl fld="0" item="462"/>
        </tpls>
      </n>
      <n v="21.8">
        <tpls c="2">
          <tpl fld="1" item="0"/>
          <tpl fld="0" item="474"/>
        </tpls>
      </n>
      <n v="20">
        <tpls c="2">
          <tpl fld="1" item="0"/>
          <tpl fld="0" item="486"/>
        </tpls>
      </n>
      <n v="25.8">
        <tpls c="2">
          <tpl fld="1" item="0"/>
          <tpl fld="0" item="498"/>
        </tpls>
      </n>
      <n v="24.7">
        <tpls c="2">
          <tpl fld="1" item="0"/>
          <tpl fld="0" item="510"/>
        </tpls>
      </n>
      <n v="23.2">
        <tpls c="2">
          <tpl fld="1" item="0"/>
          <tpl fld="0" item="522"/>
        </tpls>
      </n>
      <n v="22.5">
        <tpls c="2">
          <tpl fld="1" item="0"/>
          <tpl fld="0" item="534"/>
        </tpls>
      </n>
      <n v="21.6">
        <tpls c="2">
          <tpl fld="1" item="0"/>
          <tpl fld="0" item="546"/>
        </tpls>
      </n>
      <n v="26.2">
        <tpls c="2">
          <tpl fld="1" item="0"/>
          <tpl fld="0" item="558"/>
        </tpls>
      </n>
      <n v="26.3">
        <tpls c="2">
          <tpl fld="1" item="0"/>
          <tpl fld="0" item="570"/>
        </tpls>
      </n>
      <n v="24.2">
        <tpls c="2">
          <tpl fld="1" item="0"/>
          <tpl fld="0" item="582"/>
        </tpls>
      </n>
      <n v="23.5">
        <tpls c="2">
          <tpl fld="1" item="0"/>
          <tpl fld="0" item="594"/>
        </tpls>
      </n>
      <n v="21.4">
        <tpls c="2">
          <tpl fld="1" item="0"/>
          <tpl fld="0" item="606"/>
        </tpls>
      </n>
      <n v="24.9">
        <tpls c="2">
          <tpl fld="1" item="0"/>
          <tpl fld="0" item="618"/>
        </tpls>
      </n>
      <n v="21">
        <tpls c="2">
          <tpl fld="1" item="0"/>
          <tpl fld="0" item="630"/>
        </tpls>
      </n>
      <n v="24.3">
        <tpls c="2">
          <tpl fld="1" item="0"/>
          <tpl fld="0" item="642"/>
        </tpls>
      </n>
      <n v="22.3">
        <tpls c="2">
          <tpl fld="1" item="0"/>
          <tpl fld="0" item="654"/>
        </tpls>
      </n>
      <n v="24.2">
        <tpls c="2">
          <tpl fld="1" item="0"/>
          <tpl fld="0" item="666"/>
        </tpls>
      </n>
      <n v="22.7">
        <tpls c="2">
          <tpl fld="1" item="0"/>
          <tpl fld="0" item="678"/>
        </tpls>
      </n>
      <n v="23.3">
        <tpls c="2">
          <tpl fld="1" item="0"/>
          <tpl fld="0" item="690"/>
        </tpls>
      </n>
      <n v="28.2">
        <tpls c="2">
          <tpl fld="1" item="0"/>
          <tpl fld="0" item="702"/>
        </tpls>
      </n>
      <n v="21.4">
        <tpls c="2">
          <tpl fld="1" item="0"/>
          <tpl fld="0" item="714"/>
        </tpls>
      </n>
      <n v="22.8">
        <tpls c="2">
          <tpl fld="1" item="0"/>
          <tpl fld="0" item="726"/>
        </tpls>
      </n>
      <n v="23">
        <tpls c="2">
          <tpl fld="1" item="0"/>
          <tpl fld="0" item="738"/>
        </tpls>
      </n>
      <n v="25">
        <tpls c="2">
          <tpl fld="1" item="0"/>
          <tpl fld="0" item="750"/>
        </tpls>
      </n>
      <n v="21.7">
        <tpls c="2">
          <tpl fld="1" item="0"/>
          <tpl fld="0" item="762"/>
        </tpls>
      </n>
      <n v="21.3">
        <tpls c="2">
          <tpl fld="1" item="0"/>
          <tpl fld="0" item="774"/>
        </tpls>
      </n>
      <n v="27">
        <tpls c="2">
          <tpl fld="1" item="0"/>
          <tpl fld="0" item="786"/>
        </tpls>
      </n>
      <n v="25.8">
        <tpls c="2">
          <tpl fld="1" item="0"/>
          <tpl fld="0" item="798"/>
        </tpls>
      </n>
      <n v="23.7">
        <tpls c="2">
          <tpl fld="1" item="0"/>
          <tpl fld="0" item="810"/>
        </tpls>
      </n>
      <n v="24">
        <tpls c="2">
          <tpl fld="1" item="0"/>
          <tpl fld="0" item="822"/>
        </tpls>
      </n>
      <n v="23.8">
        <tpls c="2">
          <tpl fld="1" item="0"/>
          <tpl fld="0" item="834"/>
        </tpls>
      </n>
      <n v="28.3">
        <tpls c="2">
          <tpl fld="1" item="0"/>
          <tpl fld="0" item="846"/>
        </tpls>
      </n>
      <n v="25.5">
        <tpls c="2">
          <tpl fld="1" item="0"/>
          <tpl fld="0" item="858"/>
        </tpls>
      </n>
      <n v="23.8">
        <tpls c="2">
          <tpl fld="1" item="0"/>
          <tpl fld="0" item="870"/>
        </tpls>
      </n>
      <n v="24.2">
        <tpls c="2">
          <tpl fld="1" item="0"/>
          <tpl fld="0" item="882"/>
        </tpls>
      </n>
      <n v="27.2">
        <tpls c="2">
          <tpl fld="1" item="0"/>
          <tpl fld="0" item="894"/>
        </tpls>
      </n>
      <n v="20.8">
        <tpls c="2">
          <tpl fld="1" item="0"/>
          <tpl fld="0" item="7"/>
        </tpls>
      </n>
      <n v="23.9">
        <tpls c="2">
          <tpl fld="1" item="0"/>
          <tpl fld="0" item="19"/>
        </tpls>
      </n>
      <n v="21.9">
        <tpls c="2">
          <tpl fld="1" item="0"/>
          <tpl fld="0" item="31"/>
        </tpls>
      </n>
      <n v="20.2">
        <tpls c="2">
          <tpl fld="1" item="0"/>
          <tpl fld="0" item="43"/>
        </tpls>
      </n>
      <n v="21.6">
        <tpls c="2">
          <tpl fld="1" item="0"/>
          <tpl fld="0" item="55"/>
        </tpls>
      </n>
      <n v="22.6">
        <tpls c="2">
          <tpl fld="1" item="0"/>
          <tpl fld="0" item="67"/>
        </tpls>
      </n>
      <n v="19.8">
        <tpls c="2">
          <tpl fld="1" item="0"/>
          <tpl fld="0" item="79"/>
        </tpls>
      </n>
      <n v="24.3">
        <tpls c="2">
          <tpl fld="1" item="0"/>
          <tpl fld="0" item="91"/>
        </tpls>
      </n>
      <n v="18.8">
        <tpls c="2">
          <tpl fld="1" item="0"/>
          <tpl fld="0" item="103"/>
        </tpls>
      </n>
      <n v="21.1">
        <tpls c="2">
          <tpl fld="1" item="0"/>
          <tpl fld="0" item="115"/>
        </tpls>
      </n>
      <n v="20.8">
        <tpls c="2">
          <tpl fld="1" item="0"/>
          <tpl fld="0" item="127"/>
        </tpls>
      </n>
      <n v="24.2">
        <tpls c="2">
          <tpl fld="1" item="0"/>
          <tpl fld="0" item="139"/>
        </tpls>
      </n>
      <n v="20.3">
        <tpls c="2">
          <tpl fld="1" item="0"/>
          <tpl fld="0" item="151"/>
        </tpls>
      </n>
      <n v="21.7">
        <tpls c="2">
          <tpl fld="1" item="0"/>
          <tpl fld="0" item="163"/>
        </tpls>
      </n>
      <n v="20">
        <tpls c="2">
          <tpl fld="1" item="0"/>
          <tpl fld="0" item="175"/>
        </tpls>
      </n>
      <n v="19.8">
        <tpls c="2">
          <tpl fld="1" item="0"/>
          <tpl fld="0" item="187"/>
        </tpls>
      </n>
      <n v="22.3">
        <tpls c="2">
          <tpl fld="1" item="0"/>
          <tpl fld="0" item="199"/>
        </tpls>
      </n>
      <n v="20.8">
        <tpls c="2">
          <tpl fld="1" item="0"/>
          <tpl fld="0" item="211"/>
        </tpls>
      </n>
      <n v="20.6">
        <tpls c="2">
          <tpl fld="1" item="0"/>
          <tpl fld="0" item="223"/>
        </tpls>
      </n>
      <n v="21.5">
        <tpls c="2">
          <tpl fld="1" item="0"/>
          <tpl fld="0" item="235"/>
        </tpls>
      </n>
      <n v="20.2">
        <tpls c="2">
          <tpl fld="1" item="0"/>
          <tpl fld="0" item="247"/>
        </tpls>
      </n>
      <n v="21.8">
        <tpls c="2">
          <tpl fld="1" item="0"/>
          <tpl fld="0" item="259"/>
        </tpls>
      </n>
      <n v="22.3">
        <tpls c="2">
          <tpl fld="1" item="0"/>
          <tpl fld="0" item="271"/>
        </tpls>
      </n>
      <n v="21.3">
        <tpls c="2">
          <tpl fld="1" item="0"/>
          <tpl fld="0" item="283"/>
        </tpls>
      </n>
      <n v="21.8">
        <tpls c="2">
          <tpl fld="1" item="0"/>
          <tpl fld="0" item="295"/>
        </tpls>
      </n>
      <n v="23.7">
        <tpls c="2">
          <tpl fld="1" item="0"/>
          <tpl fld="0" item="307"/>
        </tpls>
      </n>
      <n v="21.5">
        <tpls c="2">
          <tpl fld="1" item="0"/>
          <tpl fld="0" item="319"/>
        </tpls>
      </n>
      <n v="25.9">
        <tpls c="2">
          <tpl fld="1" item="0"/>
          <tpl fld="0" item="331"/>
        </tpls>
      </n>
      <n v="25.1">
        <tpls c="2">
          <tpl fld="1" item="0"/>
          <tpl fld="0" item="343"/>
        </tpls>
      </n>
      <n v="20.3">
        <tpls c="2">
          <tpl fld="1" item="0"/>
          <tpl fld="0" item="355"/>
        </tpls>
      </n>
      <n v="20.7">
        <tpls c="2">
          <tpl fld="1" item="0"/>
          <tpl fld="0" item="367"/>
        </tpls>
      </n>
      <n v="21">
        <tpls c="2">
          <tpl fld="1" item="0"/>
          <tpl fld="0" item="379"/>
        </tpls>
      </n>
      <n v="21.9">
        <tpls c="2">
          <tpl fld="1" item="0"/>
          <tpl fld="0" item="391"/>
        </tpls>
      </n>
      <n v="22.8">
        <tpls c="2">
          <tpl fld="1" item="0"/>
          <tpl fld="0" item="403"/>
        </tpls>
      </n>
      <n v="22.2">
        <tpls c="2">
          <tpl fld="1" item="0"/>
          <tpl fld="0" item="415"/>
        </tpls>
      </n>
      <n v="24.5">
        <tpls c="2">
          <tpl fld="1" item="0"/>
          <tpl fld="0" item="427"/>
        </tpls>
      </n>
      <n v="24.4">
        <tpls c="2">
          <tpl fld="1" item="0"/>
          <tpl fld="0" item="439"/>
        </tpls>
      </n>
      <n v="20.3">
        <tpls c="2">
          <tpl fld="1" item="0"/>
          <tpl fld="0" item="451"/>
        </tpls>
      </n>
      <n v="20">
        <tpls c="2">
          <tpl fld="1" item="0"/>
          <tpl fld="0" item="463"/>
        </tpls>
      </n>
      <n v="21.8">
        <tpls c="2">
          <tpl fld="1" item="0"/>
          <tpl fld="0" item="475"/>
        </tpls>
      </n>
      <n v="21.8">
        <tpls c="2">
          <tpl fld="1" item="0"/>
          <tpl fld="0" item="487"/>
        </tpls>
      </n>
      <n v="24.2">
        <tpls c="2">
          <tpl fld="1" item="0"/>
          <tpl fld="0" item="499"/>
        </tpls>
      </n>
      <n v="26">
        <tpls c="2">
          <tpl fld="1" item="0"/>
          <tpl fld="0" item="511"/>
        </tpls>
      </n>
      <n v="24.1">
        <tpls c="2">
          <tpl fld="1" item="0"/>
          <tpl fld="0" item="523"/>
        </tpls>
      </n>
      <n v="21.7">
        <tpls c="2">
          <tpl fld="1" item="0"/>
          <tpl fld="0" item="535"/>
        </tpls>
      </n>
      <n v="21.6">
        <tpls c="2">
          <tpl fld="1" item="0"/>
          <tpl fld="0" item="547"/>
        </tpls>
      </n>
      <n v="23">
        <tpls c="2">
          <tpl fld="1" item="0"/>
          <tpl fld="0" item="559"/>
        </tpls>
      </n>
      <n v="27">
        <tpls c="2">
          <tpl fld="1" item="0"/>
          <tpl fld="0" item="571"/>
        </tpls>
      </n>
      <n v="23.1">
        <tpls c="2">
          <tpl fld="1" item="0"/>
          <tpl fld="0" item="583"/>
        </tpls>
      </n>
      <n v="25.8">
        <tpls c="2">
          <tpl fld="1" item="0"/>
          <tpl fld="0" item="595"/>
        </tpls>
      </n>
      <n v="23.5">
        <tpls c="2">
          <tpl fld="1" item="0"/>
          <tpl fld="0" item="607"/>
        </tpls>
      </n>
      <n v="22.8">
        <tpls c="2">
          <tpl fld="1" item="0"/>
          <tpl fld="0" item="619"/>
        </tpls>
      </n>
      <n v="23.2">
        <tpls c="2">
          <tpl fld="1" item="0"/>
          <tpl fld="0" item="631"/>
        </tpls>
      </n>
      <n v="23.5">
        <tpls c="2">
          <tpl fld="1" item="0"/>
          <tpl fld="0" item="643"/>
        </tpls>
      </n>
      <n v="23.3">
        <tpls c="2">
          <tpl fld="1" item="0"/>
          <tpl fld="0" item="655"/>
        </tpls>
      </n>
      <n v="26.4">
        <tpls c="2">
          <tpl fld="1" item="0"/>
          <tpl fld="0" item="667"/>
        </tpls>
      </n>
      <n v="23.8">
        <tpls c="2">
          <tpl fld="1" item="0"/>
          <tpl fld="0" item="679"/>
        </tpls>
      </n>
      <n v="23.2">
        <tpls c="2">
          <tpl fld="1" item="0"/>
          <tpl fld="0" item="691"/>
        </tpls>
      </n>
      <n v="22.2">
        <tpls c="2">
          <tpl fld="1" item="0"/>
          <tpl fld="0" item="703"/>
        </tpls>
      </n>
      <n v="21.5">
        <tpls c="2">
          <tpl fld="1" item="0"/>
          <tpl fld="0" item="715"/>
        </tpls>
      </n>
      <n v="21.5">
        <tpls c="2">
          <tpl fld="1" item="0"/>
          <tpl fld="0" item="727"/>
        </tpls>
      </n>
      <n v="23.9">
        <tpls c="2">
          <tpl fld="1" item="0"/>
          <tpl fld="0" item="739"/>
        </tpls>
      </n>
      <n v="21.6">
        <tpls c="2">
          <tpl fld="1" item="0"/>
          <tpl fld="0" item="751"/>
        </tpls>
      </n>
      <n v="21.8">
        <tpls c="2">
          <tpl fld="1" item="0"/>
          <tpl fld="0" item="763"/>
        </tpls>
      </n>
      <n v="23.5">
        <tpls c="2">
          <tpl fld="1" item="0"/>
          <tpl fld="0" item="775"/>
        </tpls>
      </n>
      <n v="24.3">
        <tpls c="2">
          <tpl fld="1" item="0"/>
          <tpl fld="0" item="787"/>
        </tpls>
      </n>
      <n v="21.7">
        <tpls c="2">
          <tpl fld="1" item="0"/>
          <tpl fld="0" item="799"/>
        </tpls>
      </n>
      <n v="22.2">
        <tpls c="2">
          <tpl fld="1" item="0"/>
          <tpl fld="0" item="811"/>
        </tpls>
      </n>
      <n v="24.7">
        <tpls c="2">
          <tpl fld="1" item="0"/>
          <tpl fld="0" item="823"/>
        </tpls>
      </n>
      <n v="22">
        <tpls c="2">
          <tpl fld="1" item="0"/>
          <tpl fld="0" item="835"/>
        </tpls>
      </n>
      <n v="24.5">
        <tpls c="2">
          <tpl fld="1" item="0"/>
          <tpl fld="0" item="847"/>
        </tpls>
      </n>
      <n v="25.2">
        <tpls c="2">
          <tpl fld="1" item="0"/>
          <tpl fld="0" item="859"/>
        </tpls>
      </n>
      <n v="25.6">
        <tpls c="2">
          <tpl fld="1" item="0"/>
          <tpl fld="0" item="871"/>
        </tpls>
      </n>
      <n v="21.9">
        <tpls c="2">
          <tpl fld="1" item="0"/>
          <tpl fld="0" item="883"/>
        </tpls>
      </n>
      <n v="27">
        <tpls c="2">
          <tpl fld="1" item="0"/>
          <tpl fld="0" item="895"/>
        </tpls>
      </n>
      <n v="19.600000000000001">
        <tpls c="2">
          <tpl fld="1" item="0"/>
          <tpl fld="0" item="8"/>
        </tpls>
      </n>
      <n v="22.8">
        <tpls c="2">
          <tpl fld="1" item="0"/>
          <tpl fld="0" item="20"/>
        </tpls>
      </n>
      <n v="17.600000000000001">
        <tpls c="2">
          <tpl fld="1" item="0"/>
          <tpl fld="0" item="32"/>
        </tpls>
      </n>
      <n v="19.2">
        <tpls c="2">
          <tpl fld="1" item="0"/>
          <tpl fld="0" item="44"/>
        </tpls>
      </n>
      <n v="16.399999999999999">
        <tpls c="2">
          <tpl fld="1" item="0"/>
          <tpl fld="0" item="56"/>
        </tpls>
      </n>
      <n v="19.5">
        <tpls c="2">
          <tpl fld="1" item="0"/>
          <tpl fld="0" item="68"/>
        </tpls>
      </n>
      <n v="18">
        <tpls c="2">
          <tpl fld="1" item="0"/>
          <tpl fld="0" item="80"/>
        </tpls>
      </n>
      <n v="19.899999999999999">
        <tpls c="2">
          <tpl fld="1" item="0"/>
          <tpl fld="0" item="92"/>
        </tpls>
      </n>
      <n v="19.2">
        <tpls c="2">
          <tpl fld="1" item="0"/>
          <tpl fld="0" item="104"/>
        </tpls>
      </n>
      <n v="17.600000000000001">
        <tpls c="2">
          <tpl fld="1" item="0"/>
          <tpl fld="0" item="116"/>
        </tpls>
      </n>
      <n v="20">
        <tpls c="2">
          <tpl fld="1" item="0"/>
          <tpl fld="0" item="128"/>
        </tpls>
      </n>
      <n v="22.7">
        <tpls c="2">
          <tpl fld="1" item="0"/>
          <tpl fld="0" item="140"/>
        </tpls>
      </n>
      <n v="18.5">
        <tpls c="2">
          <tpl fld="1" item="0"/>
          <tpl fld="0" item="152"/>
        </tpls>
      </n>
      <n v="20.9">
        <tpls c="2">
          <tpl fld="1" item="0"/>
          <tpl fld="0" item="164"/>
        </tpls>
      </n>
      <n v="17.8">
        <tpls c="2">
          <tpl fld="1" item="0"/>
          <tpl fld="0" item="176"/>
        </tpls>
      </n>
      <n v="18">
        <tpls c="2">
          <tpl fld="1" item="0"/>
          <tpl fld="0" item="188"/>
        </tpls>
      </n>
      <n v="21.1">
        <tpls c="2">
          <tpl fld="1" item="0"/>
          <tpl fld="0" item="200"/>
        </tpls>
      </n>
      <n v="17.399999999999999">
        <tpls c="2">
          <tpl fld="1" item="0"/>
          <tpl fld="0" item="212"/>
        </tpls>
      </n>
      <n v="19.600000000000001">
        <tpls c="2">
          <tpl fld="1" item="0"/>
          <tpl fld="0" item="224"/>
        </tpls>
      </n>
      <n v="18.5">
        <tpls c="2">
          <tpl fld="1" item="0"/>
          <tpl fld="0" item="236"/>
        </tpls>
      </n>
      <n v="18.8">
        <tpls c="2">
          <tpl fld="1" item="0"/>
          <tpl fld="0" item="248"/>
        </tpls>
      </n>
      <n v="19.600000000000001">
        <tpls c="2">
          <tpl fld="1" item="0"/>
          <tpl fld="0" item="260"/>
        </tpls>
      </n>
      <n v="20.3">
        <tpls c="2">
          <tpl fld="1" item="0"/>
          <tpl fld="0" item="272"/>
        </tpls>
      </n>
      <n v="20.7">
        <tpls c="2">
          <tpl fld="1" item="0"/>
          <tpl fld="0" item="284"/>
        </tpls>
      </n>
      <n v="17.3">
        <tpls c="2">
          <tpl fld="1" item="0"/>
          <tpl fld="0" item="296"/>
        </tpls>
      </n>
      <n v="20.7">
        <tpls c="2">
          <tpl fld="1" item="0"/>
          <tpl fld="0" item="308"/>
        </tpls>
      </n>
      <n v="17.5">
        <tpls c="2">
          <tpl fld="1" item="0"/>
          <tpl fld="0" item="320"/>
        </tpls>
      </n>
      <n v="19.5">
        <tpls c="2">
          <tpl fld="1" item="0"/>
          <tpl fld="0" item="332"/>
        </tpls>
      </n>
      <n v="19">
        <tpls c="2">
          <tpl fld="1" item="0"/>
          <tpl fld="0" item="344"/>
        </tpls>
      </n>
      <n v="18">
        <tpls c="2">
          <tpl fld="1" item="0"/>
          <tpl fld="0" item="356"/>
        </tpls>
      </n>
      <n v="20.100000000000001">
        <tpls c="2">
          <tpl fld="1" item="0"/>
          <tpl fld="0" item="368"/>
        </tpls>
      </n>
      <n v="19.600000000000001">
        <tpls c="2">
          <tpl fld="1" item="0"/>
          <tpl fld="0" item="380"/>
        </tpls>
      </n>
      <n v="20.100000000000001">
        <tpls c="2">
          <tpl fld="1" item="0"/>
          <tpl fld="0" item="392"/>
        </tpls>
      </n>
      <n v="20.3">
        <tpls c="2">
          <tpl fld="1" item="0"/>
          <tpl fld="0" item="404"/>
        </tpls>
      </n>
      <n v="20.8">
        <tpls c="2">
          <tpl fld="1" item="0"/>
          <tpl fld="0" item="416"/>
        </tpls>
      </n>
      <n v="19.3">
        <tpls c="2">
          <tpl fld="1" item="0"/>
          <tpl fld="0" item="428"/>
        </tpls>
      </n>
      <n v="18.600000000000001">
        <tpls c="2">
          <tpl fld="1" item="0"/>
          <tpl fld="0" item="440"/>
        </tpls>
      </n>
      <n v="20.6">
        <tpls c="2">
          <tpl fld="1" item="0"/>
          <tpl fld="0" item="452"/>
        </tpls>
      </n>
      <n v="17.399999999999999">
        <tpls c="2">
          <tpl fld="1" item="0"/>
          <tpl fld="0" item="464"/>
        </tpls>
      </n>
      <n v="19.3">
        <tpls c="2">
          <tpl fld="1" item="0"/>
          <tpl fld="0" item="476"/>
        </tpls>
      </n>
      <n v="18.8">
        <tpls c="2">
          <tpl fld="1" item="0"/>
          <tpl fld="0" item="488"/>
        </tpls>
      </n>
      <n v="20.7">
        <tpls c="2">
          <tpl fld="1" item="0"/>
          <tpl fld="0" item="500"/>
        </tpls>
      </n>
      <n v="19.7">
        <tpls c="2">
          <tpl fld="1" item="0"/>
          <tpl fld="0" item="512"/>
        </tpls>
      </n>
      <n v="21.4">
        <tpls c="2">
          <tpl fld="1" item="0"/>
          <tpl fld="0" item="524"/>
        </tpls>
      </n>
      <n v="18.899999999999999">
        <tpls c="2">
          <tpl fld="1" item="0"/>
          <tpl fld="0" item="536"/>
        </tpls>
      </n>
      <n v="17.5">
        <tpls c="2">
          <tpl fld="1" item="0"/>
          <tpl fld="0" item="548"/>
        </tpls>
      </n>
      <n v="17.8">
        <tpls c="2">
          <tpl fld="1" item="0"/>
          <tpl fld="0" item="560"/>
        </tpls>
      </n>
      <n v="19.2">
        <tpls c="2">
          <tpl fld="1" item="0"/>
          <tpl fld="0" item="572"/>
        </tpls>
      </n>
      <n v="19.2">
        <tpls c="2">
          <tpl fld="1" item="0"/>
          <tpl fld="0" item="584"/>
        </tpls>
      </n>
      <n v="20.9">
        <tpls c="2">
          <tpl fld="1" item="0"/>
          <tpl fld="0" item="596"/>
        </tpls>
      </n>
      <n v="20.399999999999999">
        <tpls c="2">
          <tpl fld="1" item="0"/>
          <tpl fld="0" item="608"/>
        </tpls>
      </n>
      <n v="21.3">
        <tpls c="2">
          <tpl fld="1" item="0"/>
          <tpl fld="0" item="620"/>
        </tpls>
      </n>
      <n v="20.100000000000001">
        <tpls c="2">
          <tpl fld="1" item="0"/>
          <tpl fld="0" item="632"/>
        </tpls>
      </n>
      <n v="18.100000000000001">
        <tpls c="2">
          <tpl fld="1" item="0"/>
          <tpl fld="0" item="644"/>
        </tpls>
      </n>
      <n v="20.3">
        <tpls c="2">
          <tpl fld="1" item="0"/>
          <tpl fld="0" item="656"/>
        </tpls>
      </n>
      <n v="21.9">
        <tpls c="2">
          <tpl fld="1" item="0"/>
          <tpl fld="0" item="668"/>
        </tpls>
      </n>
      <n v="20.8">
        <tpls c="2">
          <tpl fld="1" item="0"/>
          <tpl fld="0" item="680"/>
        </tpls>
      </n>
      <n v="21.4">
        <tpls c="2">
          <tpl fld="1" item="0"/>
          <tpl fld="0" item="692"/>
        </tpls>
      </n>
      <n v="22.7">
        <tpls c="2">
          <tpl fld="1" item="0"/>
          <tpl fld="0" item="704"/>
        </tpls>
      </n>
      <n v="19.899999999999999">
        <tpls c="2">
          <tpl fld="1" item="0"/>
          <tpl fld="0" item="716"/>
        </tpls>
      </n>
      <n v="18.5">
        <tpls c="2">
          <tpl fld="1" item="0"/>
          <tpl fld="0" item="728"/>
        </tpls>
      </n>
      <n v="20.5">
        <tpls c="2">
          <tpl fld="1" item="0"/>
          <tpl fld="0" item="740"/>
        </tpls>
      </n>
      <n v="19.399999999999999">
        <tpls c="2">
          <tpl fld="1" item="0"/>
          <tpl fld="0" item="752"/>
        </tpls>
      </n>
      <n v="21.3">
        <tpls c="2">
          <tpl fld="1" item="0"/>
          <tpl fld="0" item="764"/>
        </tpls>
      </n>
      <n v="20">
        <tpls c="2">
          <tpl fld="1" item="0"/>
          <tpl fld="0" item="776"/>
        </tpls>
      </n>
      <n v="19.7">
        <tpls c="2">
          <tpl fld="1" item="0"/>
          <tpl fld="0" item="788"/>
        </tpls>
      </n>
      <n v="21.5">
        <tpls c="2">
          <tpl fld="1" item="0"/>
          <tpl fld="0" item="800"/>
        </tpls>
      </n>
      <n v="18.600000000000001">
        <tpls c="2">
          <tpl fld="1" item="0"/>
          <tpl fld="0" item="812"/>
        </tpls>
      </n>
      <n v="22.4">
        <tpls c="2">
          <tpl fld="1" item="0"/>
          <tpl fld="0" item="824"/>
        </tpls>
      </n>
      <n v="19.2">
        <tpls c="2">
          <tpl fld="1" item="0"/>
          <tpl fld="0" item="836"/>
        </tpls>
      </n>
      <n v="20.9">
        <tpls c="2">
          <tpl fld="1" item="0"/>
          <tpl fld="0" item="848"/>
        </tpls>
      </n>
      <n v="21.2">
        <tpls c="2">
          <tpl fld="1" item="0"/>
          <tpl fld="0" item="860"/>
        </tpls>
      </n>
      <n v="21.6">
        <tpls c="2">
          <tpl fld="1" item="0"/>
          <tpl fld="0" item="872"/>
        </tpls>
      </n>
      <n v="22.3">
        <tpls c="2">
          <tpl fld="1" item="0"/>
          <tpl fld="0" item="884"/>
        </tpls>
      </n>
      <n v="20.2">
        <tpls c="2">
          <tpl fld="1" item="0"/>
          <tpl fld="0" item="896"/>
        </tpls>
      </n>
      <n v="16.5">
        <tpls c="2">
          <tpl fld="1" item="0"/>
          <tpl fld="0" item="849"/>
        </tpls>
      </n>
      <n v="15.5">
        <tpls c="2">
          <tpl fld="1" item="0"/>
          <tpl fld="0" item="861"/>
        </tpls>
      </n>
      <n v="15.1">
        <tpls c="2">
          <tpl fld="1" item="0"/>
          <tpl fld="0" item="873"/>
        </tpls>
      </n>
      <n v="16.899999999999999">
        <tpls c="2">
          <tpl fld="1" item="0"/>
          <tpl fld="0" item="885"/>
        </tpls>
      </n>
      <n v="18.3">
        <tpls c="2">
          <tpl fld="1" item="0"/>
          <tpl fld="0" item="897"/>
        </tpls>
      </n>
      <n v="9.6">
        <tpls c="2">
          <tpl fld="1" item="0"/>
          <tpl fld="0" item="262"/>
        </tpls>
      </n>
      <n v="11.9">
        <tpls c="2">
          <tpl fld="1" item="0"/>
          <tpl fld="0" item="274"/>
        </tpls>
      </n>
      <n v="10.4">
        <tpls c="2">
          <tpl fld="1" item="0"/>
          <tpl fld="0" item="286"/>
        </tpls>
      </n>
      <n v="9.9">
        <tpls c="2">
          <tpl fld="1" item="0"/>
          <tpl fld="0" item="298"/>
        </tpls>
      </n>
      <n v="10.3">
        <tpls c="2">
          <tpl fld="1" item="0"/>
          <tpl fld="0" item="310"/>
        </tpls>
      </n>
      <n v="10.6">
        <tpls c="2">
          <tpl fld="1" item="0"/>
          <tpl fld="0" item="322"/>
        </tpls>
      </n>
      <n v="10.1">
        <tpls c="2">
          <tpl fld="1" item="0"/>
          <tpl fld="0" item="334"/>
        </tpls>
      </n>
      <n v="9.9">
        <tpls c="2">
          <tpl fld="1" item="0"/>
          <tpl fld="0" item="346"/>
        </tpls>
      </n>
      <n v="10.4">
        <tpls c="2">
          <tpl fld="1" item="0"/>
          <tpl fld="0" item="358"/>
        </tpls>
      </n>
      <n v="12.6">
        <tpls c="2">
          <tpl fld="1" item="0"/>
          <tpl fld="0" item="370"/>
        </tpls>
      </n>
      <n v="10.8">
        <tpls c="2">
          <tpl fld="1" item="0"/>
          <tpl fld="0" item="382"/>
        </tpls>
      </n>
      <n v="9.3000000000000007">
        <tpls c="2">
          <tpl fld="1" item="0"/>
          <tpl fld="0" item="394"/>
        </tpls>
      </n>
      <n v="11.5">
        <tpls c="2">
          <tpl fld="1" item="0"/>
          <tpl fld="0" item="406"/>
        </tpls>
      </n>
      <n v="11.4">
        <tpls c="2">
          <tpl fld="1" item="0"/>
          <tpl fld="0" item="418"/>
        </tpls>
      </n>
      <n v="11.3">
        <tpls c="2">
          <tpl fld="1" item="0"/>
          <tpl fld="0" item="430"/>
        </tpls>
      </n>
      <n v="12.2">
        <tpls c="2">
          <tpl fld="1" item="0"/>
          <tpl fld="0" item="442"/>
        </tpls>
      </n>
      <n v="8.1">
        <tpls c="2">
          <tpl fld="1" item="0"/>
          <tpl fld="0" item="454"/>
        </tpls>
      </n>
      <n v="12.1">
        <tpls c="2">
          <tpl fld="1" item="0"/>
          <tpl fld="0" item="466"/>
        </tpls>
      </n>
      <n v="9.8000000000000007">
        <tpls c="2">
          <tpl fld="1" item="0"/>
          <tpl fld="0" item="478"/>
        </tpls>
      </n>
      <n v="9.9">
        <tpls c="2">
          <tpl fld="1" item="0"/>
          <tpl fld="0" item="490"/>
        </tpls>
      </n>
      <n v="10.9">
        <tpls c="2">
          <tpl fld="1" item="0"/>
          <tpl fld="0" item="502"/>
        </tpls>
      </n>
      <n v="10.7">
        <tpls c="2">
          <tpl fld="1" item="0"/>
          <tpl fld="0" item="514"/>
        </tpls>
      </n>
      <n v="10.6">
        <tpls c="2">
          <tpl fld="1" item="0"/>
          <tpl fld="0" item="526"/>
        </tpls>
      </n>
      <n v="12">
        <tpls c="2">
          <tpl fld="1" item="0"/>
          <tpl fld="0" item="538"/>
        </tpls>
      </n>
      <n v="8.8000000000000007">
        <tpls c="2">
          <tpl fld="1" item="0"/>
          <tpl fld="0" item="550"/>
        </tpls>
      </n>
      <n v="13.6">
        <tpls c="2">
          <tpl fld="1" item="0"/>
          <tpl fld="0" item="562"/>
        </tpls>
      </n>
      <n v="12">
        <tpls c="2">
          <tpl fld="1" item="0"/>
          <tpl fld="0" item="574"/>
        </tpls>
      </n>
      <n v="10.5">
        <tpls c="2">
          <tpl fld="1" item="0"/>
          <tpl fld="0" item="586"/>
        </tpls>
      </n>
      <n v="12.5">
        <tpls c="2">
          <tpl fld="1" item="0"/>
          <tpl fld="0" item="598"/>
        </tpls>
      </n>
      <n v="9.6">
        <tpls c="2">
          <tpl fld="1" item="0"/>
          <tpl fld="0" item="610"/>
        </tpls>
      </n>
      <n v="11.3">
        <tpls c="2">
          <tpl fld="1" item="0"/>
          <tpl fld="0" item="622"/>
        </tpls>
      </n>
      <n v="11">
        <tpls c="2">
          <tpl fld="1" item="0"/>
          <tpl fld="0" item="634"/>
        </tpls>
      </n>
      <n v="11.3">
        <tpls c="2">
          <tpl fld="1" item="0"/>
          <tpl fld="0" item="646"/>
        </tpls>
      </n>
      <n v="12.4">
        <tpls c="2">
          <tpl fld="1" item="0"/>
          <tpl fld="0" item="658"/>
        </tpls>
      </n>
      <n v="12.6">
        <tpls c="2">
          <tpl fld="1" item="0"/>
          <tpl fld="0" item="670"/>
        </tpls>
      </n>
      <n v="11.2">
        <tpls c="2">
          <tpl fld="1" item="0"/>
          <tpl fld="0" item="682"/>
        </tpls>
      </n>
      <n v="10.7">
        <tpls c="2">
          <tpl fld="1" item="0"/>
          <tpl fld="0" item="694"/>
        </tpls>
      </n>
      <n v="12.7">
        <tpls c="2">
          <tpl fld="1" item="0"/>
          <tpl fld="0" item="706"/>
        </tpls>
      </n>
      <n v="11.4">
        <tpls c="2">
          <tpl fld="1" item="0"/>
          <tpl fld="0" item="718"/>
        </tpls>
      </n>
      <n v="10.7">
        <tpls c="2">
          <tpl fld="1" item="0"/>
          <tpl fld="0" item="730"/>
        </tpls>
      </n>
      <n v="12.6">
        <tpls c="2">
          <tpl fld="1" item="0"/>
          <tpl fld="0" item="742"/>
        </tpls>
      </n>
      <n v="9.1">
        <tpls c="2">
          <tpl fld="1" item="0"/>
          <tpl fld="0" item="754"/>
        </tpls>
      </n>
      <n v="13.6">
        <tpls c="2">
          <tpl fld="1" item="0"/>
          <tpl fld="0" item="766"/>
        </tpls>
      </n>
      <n v="11">
        <tpls c="2">
          <tpl fld="1" item="0"/>
          <tpl fld="0" item="778"/>
        </tpls>
      </n>
      <n v="10.4">
        <tpls c="2">
          <tpl fld="1" item="0"/>
          <tpl fld="0" item="790"/>
        </tpls>
      </n>
      <n v="12.5">
        <tpls c="2">
          <tpl fld="1" item="0"/>
          <tpl fld="0" item="802"/>
        </tpls>
      </n>
      <n v="13.4">
        <tpls c="2">
          <tpl fld="1" item="0"/>
          <tpl fld="0" item="814"/>
        </tpls>
      </n>
      <n v="10.5">
        <tpls c="2">
          <tpl fld="1" item="0"/>
          <tpl fld="0" item="826"/>
        </tpls>
      </n>
      <n v="11.1">
        <tpls c="2">
          <tpl fld="1" item="0"/>
          <tpl fld="0" item="838"/>
        </tpls>
      </n>
      <n v="12.2">
        <tpls c="2">
          <tpl fld="1" item="0"/>
          <tpl fld="0" item="850"/>
        </tpls>
      </n>
      <n v="10.3">
        <tpls c="2">
          <tpl fld="1" item="0"/>
          <tpl fld="0" item="862"/>
        </tpls>
      </n>
      <n v="12.7">
        <tpls c="2">
          <tpl fld="1" item="0"/>
          <tpl fld="0" item="874"/>
        </tpls>
      </n>
      <n v="11.4">
        <tpls c="2">
          <tpl fld="1" item="0"/>
          <tpl fld="0" item="886"/>
        </tpls>
      </n>
      <n v="13459.6">
        <tpls c="2">
          <tpl fld="1" item="0"/>
          <tpl hier="10" item="4294967295"/>
        </tpls>
      </n>
      <n v="7.6">
        <tpls c="2">
          <tpl fld="1" item="1"/>
          <tpl fld="0" item="429"/>
        </tpls>
      </n>
      <n v="8.5">
        <tpls c="2">
          <tpl fld="1" item="1"/>
          <tpl fld="0" item="141"/>
        </tpls>
      </n>
      <n v="3.8">
        <tpls c="2">
          <tpl fld="1" item="1"/>
          <tpl fld="0" item="50"/>
        </tpls>
      </n>
      <n v="10.6">
        <tpls c="2">
          <tpl fld="1" item="1"/>
          <tpl fld="0" item="789"/>
        </tpls>
      </n>
      <n v="12">
        <tpls c="2">
          <tpl fld="1" item="1"/>
          <tpl fld="0" item="740"/>
        </tpls>
      </n>
      <n v="11.2">
        <tpls c="2">
          <tpl fld="1" item="1"/>
          <tpl fld="0" item="705"/>
        </tpls>
      </n>
      <n v="10.8">
        <tpls c="2">
          <tpl fld="1" item="1"/>
          <tpl fld="0" item="668"/>
        </tpls>
      </n>
      <n v="14">
        <tpls c="2">
          <tpl fld="1" item="1"/>
          <tpl fld="0" item="631"/>
        </tpls>
      </n>
      <n v="11.8">
        <tpls c="2">
          <tpl fld="1" item="1"/>
          <tpl fld="0" item="596"/>
        </tpls>
      </n>
      <n v="2">
        <tpls c="2">
          <tpl fld="1" item="1"/>
          <tpl fld="0" item="566"/>
        </tpls>
      </n>
      <n v="13.6">
        <tpls c="2">
          <tpl fld="1" item="1"/>
          <tpl fld="0" item="535"/>
        </tpls>
      </n>
      <n v="4.4000000000000004">
        <tpls c="2">
          <tpl fld="1" item="1"/>
          <tpl fld="0" item="504"/>
        </tpls>
      </n>
      <n v="11.4">
        <tpls c="2">
          <tpl fld="1" item="1"/>
          <tpl fld="0" item="476"/>
        </tpls>
      </n>
      <n v="2.8">
        <tpls c="2">
          <tpl fld="1" item="1"/>
          <tpl fld="0" item="443"/>
        </tpls>
      </n>
      <n v="2.4">
        <tpls c="2">
          <tpl fld="1" item="1"/>
          <tpl fld="0" item="409"/>
        </tpls>
      </n>
      <n v="10.3">
        <tpls c="2">
          <tpl fld="1" item="1"/>
          <tpl fld="0" item="380"/>
        </tpls>
      </n>
      <n v="4.5">
        <tpls c="2">
          <tpl fld="1" item="1"/>
          <tpl fld="0" item="350"/>
        </tpls>
      </n>
      <n v="12.1">
        <tpls c="2">
          <tpl fld="1" item="1"/>
          <tpl fld="0" item="319"/>
        </tpls>
      </n>
      <n v="1.2">
        <tpls c="2">
          <tpl fld="1" item="1"/>
          <tpl fld="0" item="782"/>
        </tpls>
      </n>
      <n v="3.7">
        <tpls c="2">
          <tpl fld="1" item="1"/>
          <tpl fld="0" item="734"/>
        </tpls>
      </n>
      <n v="2.8">
        <tpls c="2">
          <tpl fld="1" item="1"/>
          <tpl fld="0" item="698"/>
        </tpls>
      </n>
      <n v="15.7">
        <tpls c="2">
          <tpl fld="1" item="1"/>
          <tpl fld="0" item="667"/>
        </tpls>
      </n>
      <n v="12.8">
        <tpls c="2">
          <tpl fld="1" item="1"/>
          <tpl fld="0" item="629"/>
        </tpls>
      </n>
      <n v="16.600000000000001">
        <tpls c="2">
          <tpl fld="1" item="1"/>
          <tpl fld="0" item="595"/>
        </tpls>
      </n>
      <n v="4.4000000000000004">
        <tpls c="2">
          <tpl fld="1" item="1"/>
          <tpl fld="0" item="565"/>
        </tpls>
      </n>
      <n v="12.3">
        <tpls c="2">
          <tpl fld="1" item="1"/>
          <tpl fld="0" item="533"/>
        </tpls>
      </n>
      <n v="12.6">
        <tpls c="2">
          <tpl fld="1" item="1"/>
          <tpl fld="0" item="500"/>
        </tpls>
      </n>
      <n v="1.4">
        <tpls c="2">
          <tpl fld="1" item="1"/>
          <tpl fld="0" item="469"/>
        </tpls>
      </n>
      <n v="8.5">
        <tpls c="2">
          <tpl fld="1" item="1"/>
          <tpl fld="0" item="441"/>
        </tpls>
      </n>
      <n v="0.4">
        <tpls c="2">
          <tpl fld="1" item="1"/>
          <tpl fld="0" item="408"/>
        </tpls>
      </n>
      <n v="12.2">
        <tpls c="2">
          <tpl fld="1" item="1"/>
          <tpl fld="0" item="379"/>
        </tpls>
      </n>
      <n v="3.4">
        <tpls c="2">
          <tpl fld="1" item="1"/>
          <tpl fld="0" item="349"/>
        </tpls>
      </n>
      <n v="10.6">
        <tpls c="2">
          <tpl fld="1" item="1"/>
          <tpl fld="0" item="317"/>
        </tpls>
      </n>
      <n v="10.1">
        <tpls c="2">
          <tpl fld="1" item="1"/>
          <tpl fld="0" item="765"/>
        </tpls>
      </n>
      <n v="14.2">
        <tpls c="2">
          <tpl fld="1" item="1"/>
          <tpl fld="0" item="727"/>
        </tpls>
      </n>
      <n v="12.9">
        <tpls c="2">
          <tpl fld="1" item="1"/>
          <tpl fld="0" item="689"/>
        </tpls>
      </n>
      <n v="5.0999999999999996">
        <tpls c="2">
          <tpl fld="1" item="1"/>
          <tpl fld="0" item="650"/>
        </tpls>
      </n>
      <n v="11">
        <tpls c="2">
          <tpl fld="1" item="1"/>
          <tpl fld="0" item="617"/>
        </tpls>
      </n>
      <n v="8.9">
        <tpls c="2">
          <tpl fld="1" item="1"/>
          <tpl fld="0" item="585"/>
        </tpls>
      </n>
      <n v="2.8">
        <tpls c="2">
          <tpl fld="1" item="1"/>
          <tpl fld="0" item="552"/>
        </tpls>
      </n>
      <n v="14.4">
        <tpls c="2">
          <tpl fld="1" item="1"/>
          <tpl fld="0" item="523"/>
        </tpls>
      </n>
      <n v="2.6">
        <tpls c="2">
          <tpl fld="1" item="1"/>
          <tpl fld="0" item="493"/>
        </tpls>
      </n>
      <n v="11.4">
        <tpls c="2">
          <tpl fld="1" item="1"/>
          <tpl fld="0" item="461"/>
        </tpls>
      </n>
      <n v="11.3">
        <tpls c="2">
          <tpl fld="1" item="1"/>
          <tpl fld="0" item="428"/>
        </tpls>
      </n>
      <n v="-0.1">
        <tpls c="2">
          <tpl fld="1" item="1"/>
          <tpl fld="0" item="397"/>
        </tpls>
      </n>
      <n v="8.4">
        <tpls c="2">
          <tpl fld="1" item="1"/>
          <tpl fld="0" item="369"/>
        </tpls>
      </n>
      <n v="3">
        <tpls c="2">
          <tpl fld="1" item="1"/>
          <tpl fld="0" item="336"/>
        </tpls>
      </n>
      <n v="13.8">
        <tpls c="2">
          <tpl fld="1" item="1"/>
          <tpl fld="0" item="307"/>
        </tpls>
      </n>
      <n v="1.9">
        <tpls c="2">
          <tpl fld="1" item="1"/>
          <tpl fld="0" item="277"/>
        </tpls>
      </n>
      <n v="11.5">
        <tpls c="2">
          <tpl fld="1" item="1"/>
          <tpl fld="0" item="245"/>
        </tpls>
      </n>
      <n v="9.1999999999999993">
        <tpls c="2">
          <tpl fld="1" item="1"/>
          <tpl fld="0" item="212"/>
        </tpls>
      </n>
      <n v="3">
        <tpls c="2">
          <tpl fld="1" item="1"/>
          <tpl fld="0" item="182"/>
        </tpls>
      </n>
      <n v="1.2">
        <tpls c="2">
          <tpl fld="1" item="1"/>
          <tpl fld="0" item="156"/>
        </tpls>
      </n>
      <n v="8.3000000000000007">
        <tpls c="2">
          <tpl fld="1" item="1"/>
          <tpl fld="0" item="129"/>
        </tpls>
      </n>
      <n v="10.9">
        <tpls c="2">
          <tpl fld="1" item="1"/>
          <tpl fld="0" item="103"/>
        </tpls>
      </n>
      <n v="3">
        <tpls c="2">
          <tpl fld="1" item="1"/>
          <tpl fld="0" item="74"/>
        </tpls>
      </n>
      <n v="0.4">
        <tpls c="2">
          <tpl fld="1" item="1"/>
          <tpl fld="0" item="48"/>
        </tpls>
      </n>
      <n v="8.6">
        <tpls c="2">
          <tpl fld="1" item="1"/>
          <tpl fld="0" item="21"/>
        </tpls>
      </n>
      <n v="3.8">
        <tpls c="2">
          <tpl fld="1" item="1"/>
          <tpl fld="0" item="758"/>
        </tpls>
      </n>
      <n v="3.1">
        <tpls c="2">
          <tpl fld="1" item="1"/>
          <tpl fld="0" item="719"/>
        </tpls>
      </n>
      <n v="4.5">
        <tpls c="2">
          <tpl fld="1" item="1"/>
          <tpl fld="0" item="686"/>
        </tpls>
      </n>
      <n v="4.8">
        <tpls c="2">
          <tpl fld="1" item="1"/>
          <tpl fld="0" item="649"/>
        </tpls>
      </n>
      <n v="5">
        <tpls c="2">
          <tpl fld="1" item="1"/>
          <tpl fld="0" item="614"/>
        </tpls>
      </n>
      <n v="10.7">
        <tpls c="2">
          <tpl fld="1" item="1"/>
          <tpl fld="0" item="584"/>
        </tpls>
      </n>
      <n v="3.6">
        <tpls c="2">
          <tpl fld="1" item="1"/>
          <tpl fld="0" item="551"/>
        </tpls>
      </n>
      <n v="-1.3">
        <tpls c="2">
          <tpl fld="1" item="1"/>
          <tpl fld="0" item="517"/>
        </tpls>
      </n>
      <n v="10.8">
        <tpls c="2">
          <tpl fld="1" item="1"/>
          <tpl fld="0" item="488"/>
        </tpls>
      </n>
      <n v="1.8">
        <tpls c="2">
          <tpl fld="1" item="1"/>
          <tpl fld="0" item="458"/>
        </tpls>
      </n>
      <n v="13.8">
        <tpls c="2">
          <tpl fld="1" item="1"/>
          <tpl fld="0" item="427"/>
        </tpls>
      </n>
      <n v="2">
        <tpls c="2">
          <tpl fld="1" item="1"/>
          <tpl fld="0" item="396"/>
        </tpls>
      </n>
      <n v="10.8">
        <tpls c="2">
          <tpl fld="1" item="1"/>
          <tpl fld="0" item="368"/>
        </tpls>
      </n>
      <n v="1.5">
        <tpls c="2">
          <tpl fld="1" item="1"/>
          <tpl fld="0" item="335"/>
        </tpls>
      </n>
      <n v="0.7">
        <tpls c="2">
          <tpl fld="1" item="1"/>
          <tpl fld="0" item="301"/>
        </tpls>
      </n>
      <n v="11.4">
        <tpls c="2">
          <tpl fld="1" item="1"/>
          <tpl fld="0" item="272"/>
        </tpls>
      </n>
      <n v="3.5">
        <tpls c="2">
          <tpl fld="1" item="1"/>
          <tpl fld="0" item="242"/>
        </tpls>
      </n>
      <n v="11.9">
        <tpls c="2">
          <tpl fld="1" item="1"/>
          <tpl fld="0" item="211"/>
        </tpls>
      </n>
      <n v="-2.2000000000000002">
        <tpls c="2">
          <tpl fld="1" item="1"/>
          <tpl fld="0" item="181"/>
        </tpls>
      </n>
      <n v="2.1">
        <tpls c="2">
          <tpl fld="1" item="1"/>
          <tpl fld="0" item="155"/>
        </tpls>
      </n>
      <n v="12.1">
        <tpls c="2">
          <tpl fld="1" item="1"/>
          <tpl fld="0" item="128"/>
        </tpls>
      </n>
      <n v="9.6">
        <tpls c="2">
          <tpl fld="1" item="1"/>
          <tpl fld="0" item="101"/>
        </tpls>
      </n>
      <n v="0.4">
        <tpls c="2">
          <tpl fld="1" item="1"/>
          <tpl fld="0" item="73"/>
        </tpls>
      </n>
      <n v="3.1">
        <tpls c="2">
          <tpl fld="1" item="1"/>
          <tpl fld="0" item="47"/>
        </tpls>
      </n>
      <n v="13.3">
        <tpls c="2">
          <tpl fld="1" item="1"/>
          <tpl fld="0" item="20"/>
        </tpls>
      </n>
      <n v="4.8">
        <tpls c="2">
          <tpl fld="1" item="1"/>
          <tpl fld="0" item="757"/>
        </tpls>
      </n>
      <n v="8.5">
        <tpls c="2">
          <tpl fld="1" item="1"/>
          <tpl fld="0" item="717"/>
        </tpls>
      </n>
      <n v="2.5">
        <tpls c="2">
          <tpl fld="1" item="1"/>
          <tpl fld="0" item="685"/>
        </tpls>
      </n>
      <n v="1.4">
        <tpls c="2">
          <tpl fld="1" item="1"/>
          <tpl fld="0" item="647"/>
        </tpls>
      </n>
      <n v="8.6">
        <tpls c="2">
          <tpl fld="1" item="1"/>
          <tpl fld="0" item="609"/>
        </tpls>
      </n>
      <n v="0.1">
        <tpls c="2">
          <tpl fld="1" item="1"/>
          <tpl fld="0" item="577"/>
        </tpls>
      </n>
      <n v="7">
        <tpls c="2">
          <tpl fld="1" item="1"/>
          <tpl fld="0" item="549"/>
        </tpls>
      </n>
      <n v="1.8">
        <tpls c="2">
          <tpl fld="1" item="1"/>
          <tpl fld="0" item="516"/>
        </tpls>
      </n>
      <n v="12.4">
        <tpls c="2">
          <tpl fld="1" item="1"/>
          <tpl fld="0" item="487"/>
        </tpls>
      </n>
      <n v="-2.7">
        <tpls c="2">
          <tpl fld="1" item="1"/>
          <tpl fld="0" item="457"/>
        </tpls>
      </n>
      <n v="11.4">
        <tpls c="2">
          <tpl fld="1" item="1"/>
          <tpl fld="0" item="425"/>
        </tpls>
      </n>
      <n v="12">
        <tpls c="2">
          <tpl fld="1" item="1"/>
          <tpl fld="0" item="392"/>
        </tpls>
      </n>
      <n v="0.7">
        <tpls c="2">
          <tpl fld="1" item="1"/>
          <tpl fld="0" item="361"/>
        </tpls>
      </n>
      <n v="7">
        <tpls c="2">
          <tpl fld="1" item="1"/>
          <tpl fld="0" item="333"/>
        </tpls>
      </n>
      <n v="8.3000000000000007">
        <tpls c="2">
          <tpl fld="1" item="1"/>
          <tpl fld="0" item="753"/>
        </tpls>
      </n>
      <n v="12.6">
        <tpls c="2">
          <tpl fld="1" item="1"/>
          <tpl fld="0" item="713"/>
        </tpls>
      </n>
      <n v="15.1">
        <tpls c="2">
          <tpl fld="1" item="1"/>
          <tpl fld="0" item="679"/>
        </tpls>
      </n>
      <n v="11.3">
        <tpls c="2">
          <tpl fld="1" item="1"/>
          <tpl fld="0" item="645"/>
        </tpls>
      </n>
      <n v="12.7">
        <tpls c="2">
          <tpl fld="1" item="1"/>
          <tpl fld="0" item="608"/>
        </tpls>
      </n>
      <n v="3.1">
        <tpls c="2">
          <tpl fld="1" item="1"/>
          <tpl fld="0" item="576"/>
        </tpls>
      </n>
      <n v="9.8000000000000007">
        <tpls c="2">
          <tpl fld="1" item="1"/>
          <tpl fld="0" item="548"/>
        </tpls>
      </n>
      <n v="2.5">
        <tpls c="2">
          <tpl fld="1" item="1"/>
          <tpl fld="0" item="515"/>
        </tpls>
      </n>
      <n v="1.8">
        <tpls c="2">
          <tpl fld="1" item="1"/>
          <tpl fld="0" item="481"/>
        </tpls>
      </n>
      <n v="11.4">
        <tpls c="2">
          <tpl fld="1" item="1"/>
          <tpl fld="0" item="452"/>
        </tpls>
      </n>
      <n v="3">
        <tpls c="2">
          <tpl fld="1" item="1"/>
          <tpl fld="0" item="422"/>
        </tpls>
      </n>
      <n v="13.3">
        <tpls c="2">
          <tpl fld="1" item="1"/>
          <tpl fld="0" item="391"/>
        </tpls>
      </n>
      <n v="0.7">
        <tpls c="2">
          <tpl fld="1" item="1"/>
          <tpl fld="0" item="360"/>
        </tpls>
      </n>
      <n v="10.6">
        <tpls c="2">
          <tpl fld="1" item="1"/>
          <tpl fld="0" item="332"/>
        </tpls>
      </n>
      <n v="3.5">
        <tpls c="2">
          <tpl fld="1" item="1"/>
          <tpl fld="0" item="299"/>
        </tpls>
      </n>
      <n v="13.2">
        <tpls c="2">
          <tpl fld="1" item="1"/>
          <tpl fld="0" item="751"/>
        </tpls>
      </n>
      <n v="3.9">
        <tpls c="2">
          <tpl fld="1" item="1"/>
          <tpl fld="0" item="709"/>
        </tpls>
      </n>
      <n v="3.2">
        <tpls c="2">
          <tpl fld="1" item="1"/>
          <tpl fld="0" item="671"/>
        </tpls>
      </n>
      <n v="2.8">
        <tpls c="2">
          <tpl fld="1" item="1"/>
          <tpl fld="0" item="637"/>
        </tpls>
      </n>
      <n v="12">
        <tpls c="2">
          <tpl fld="1" item="1"/>
          <tpl fld="0" item="605"/>
        </tpls>
      </n>
      <n v="15.6">
        <tpls c="2">
          <tpl fld="1" item="1"/>
          <tpl fld="0" item="571"/>
        </tpls>
      </n>
      <n v="3.5">
        <tpls c="2">
          <tpl fld="1" item="1"/>
          <tpl fld="0" item="540"/>
        </tpls>
      </n>
      <n v="10">
        <tpls c="2">
          <tpl fld="1" item="1"/>
          <tpl fld="0" item="512"/>
        </tpls>
      </n>
      <n v="4.0999999999999996">
        <tpls c="2">
          <tpl fld="1" item="1"/>
          <tpl fld="0" item="479"/>
        </tpls>
      </n>
      <n v="0.1">
        <tpls c="2">
          <tpl fld="1" item="1"/>
          <tpl fld="0" item="445"/>
        </tpls>
      </n>
      <n v="11.1">
        <tpls c="2">
          <tpl fld="1" item="1"/>
          <tpl fld="0" item="416"/>
        </tpls>
      </n>
      <n v="2.4">
        <tpls c="2">
          <tpl fld="1" item="1"/>
          <tpl fld="0" item="386"/>
        </tpls>
      </n>
      <n v="13">
        <tpls c="2">
          <tpl fld="1" item="1"/>
          <tpl fld="0" item="355"/>
        </tpls>
      </n>
      <n v="4.5">
        <tpls c="2">
          <tpl fld="1" item="1"/>
          <tpl fld="0" item="324"/>
        </tpls>
      </n>
      <n v="9">
        <tpls c="2">
          <tpl fld="1" item="1"/>
          <tpl fld="0" item="296"/>
        </tpls>
      </n>
      <n v="1.4">
        <tpls c="2">
          <tpl fld="1" item="1"/>
          <tpl fld="0" item="263"/>
        </tpls>
      </n>
      <n v="2.6">
        <tpls c="2">
          <tpl fld="1" item="1"/>
          <tpl fld="0" item="229"/>
        </tpls>
      </n>
      <n v="10.6">
        <tpls c="2">
          <tpl fld="1" item="1"/>
          <tpl fld="0" item="200"/>
        </tpls>
      </n>
      <n v="9.4">
        <tpls c="2">
          <tpl fld="1" item="1"/>
          <tpl fld="0" item="173"/>
        </tpls>
      </n>
      <n v="1.6">
        <tpls c="2">
          <tpl fld="1" item="1"/>
          <tpl fld="0" item="145"/>
        </tpls>
      </n>
      <n v="1">
        <tpls c="2">
          <tpl fld="1" item="1"/>
          <tpl fld="0" item="119"/>
        </tpls>
      </n>
      <n v="9.9">
        <tpls c="2">
          <tpl fld="1" item="1"/>
          <tpl fld="0" item="92"/>
        </tpls>
      </n>
      <n v="10.8">
        <tpls c="2">
          <tpl fld="1" item="1"/>
          <tpl fld="0" item="65"/>
        </tpls>
      </n>
      <n v="0.8">
        <tpls c="2">
          <tpl fld="1" item="1"/>
          <tpl fld="0" item="37"/>
        </tpls>
      </n>
      <n v="3.8">
        <tpls c="2">
          <tpl fld="1" item="1"/>
          <tpl fld="0" item="11"/>
        </tpls>
      </n>
      <n v="4.4000000000000004">
        <tpls c="2">
          <tpl fld="1" item="1"/>
          <tpl fld="0" item="793"/>
        </tpls>
      </n>
      <n v="9.3000000000000007">
        <tpls c="2">
          <tpl fld="1" item="1"/>
          <tpl fld="0" item="741"/>
        </tpls>
      </n>
      <n v="4.5">
        <tpls c="2">
          <tpl fld="1" item="1"/>
          <tpl fld="0" item="707"/>
        </tpls>
      </n>
      <n v="6.4">
        <tpls c="2">
          <tpl fld="1" item="1"/>
          <tpl fld="0" item="669"/>
        </tpls>
      </n>
      <n v="4.5999999999999996">
        <tpls c="2">
          <tpl fld="1" item="1"/>
          <tpl fld="0" item="635"/>
        </tpls>
      </n>
      <n v="5.7">
        <tpls c="2">
          <tpl fld="1" item="1"/>
          <tpl fld="0" item="602"/>
        </tpls>
      </n>
      <n v="10.8">
        <tpls c="2">
          <tpl fld="1" item="1"/>
          <tpl fld="0" item="569"/>
        </tpls>
      </n>
      <n v="11">
        <tpls c="2">
          <tpl fld="1" item="1"/>
          <tpl fld="0" item="536"/>
        </tpls>
      </n>
      <n v="5.3">
        <tpls c="2">
          <tpl fld="1" item="1"/>
          <tpl fld="0" item="505"/>
        </tpls>
      </n>
      <n v="7.7">
        <tpls c="2">
          <tpl fld="1" item="1"/>
          <tpl fld="0" item="477"/>
        </tpls>
      </n>
      <n v="-1.8">
        <tpls c="2">
          <tpl fld="1" item="1"/>
          <tpl fld="0" item="444"/>
        </tpls>
      </n>
      <n v="12.9">
        <tpls c="2">
          <tpl fld="1" item="1"/>
          <tpl fld="0" item="415"/>
        </tpls>
      </n>
      <n v="2.9">
        <tpls c="2">
          <tpl fld="1" item="1"/>
          <tpl fld="0" item="385"/>
        </tpls>
      </n>
      <n v="9.6">
        <tpls c="2">
          <tpl fld="1" item="1"/>
          <tpl fld="0" item="353"/>
        </tpls>
      </n>
      <n v="9.5">
        <tpls c="2">
          <tpl fld="1" item="1"/>
          <tpl fld="0" item="320"/>
        </tpls>
      </n>
      <n v="2.6">
        <tpls c="2">
          <tpl fld="1" item="1"/>
          <tpl fld="0" item="289"/>
        </tpls>
      </n>
      <n v="9.9">
        <tpls c="2">
          <tpl fld="1" item="1"/>
          <tpl fld="0" item="261"/>
        </tpls>
      </n>
      <n v="2.1">
        <tpls c="2">
          <tpl fld="1" item="1"/>
          <tpl fld="0" item="228"/>
        </tpls>
      </n>
      <n v="12.7">
        <tpls c="2">
          <tpl fld="1" item="1"/>
          <tpl fld="0" item="199"/>
        </tpls>
      </n>
      <n v="-0.6">
        <tpls c="2">
          <tpl fld="1" item="1"/>
          <tpl fld="0" item="170"/>
        </tpls>
      </n>
      <n v="1.8">
        <tpls c="2">
          <tpl fld="1" item="1"/>
          <tpl fld="0" item="144"/>
        </tpls>
      </n>
      <n v="7.7">
        <tpls c="2">
          <tpl fld="1" item="1"/>
          <tpl fld="0" item="117"/>
        </tpls>
      </n>
      <n v="13.6">
        <tpls c="2">
          <tpl fld="1" item="1"/>
          <tpl fld="0" item="91"/>
        </tpls>
      </n>
      <n v="1">
        <tpls c="2">
          <tpl fld="1" item="1"/>
          <tpl fld="0" item="62"/>
        </tpls>
      </n>
      <n v="1.5">
        <tpls c="2">
          <tpl fld="1" item="1"/>
          <tpl fld="0" item="36"/>
        </tpls>
      </n>
      <n v="6">
        <tpls c="2">
          <tpl fld="1" item="1"/>
          <tpl fld="0" item="9"/>
        </tpls>
      </n>
      <n v="1.2">
        <tpls c="2">
          <tpl fld="1" item="1"/>
          <tpl fld="0" item="781"/>
        </tpls>
      </n>
      <n v="13.3">
        <tpls c="2">
          <tpl fld="1" item="1"/>
          <tpl fld="0" item="665"/>
        </tpls>
      </n>
      <n v="10.8">
        <tpls c="2">
          <tpl fld="1" item="1"/>
          <tpl fld="0" item="560"/>
        </tpls>
      </n>
      <n v="-1">
        <tpls c="2">
          <tpl fld="1" item="1"/>
          <tpl fld="0" item="468"/>
        </tpls>
      </n>
      <n v="-0.4">
        <tpls c="2">
          <tpl fld="1" item="1"/>
          <tpl fld="0" item="373"/>
        </tpls>
      </n>
      <n v="8.5">
        <tpls c="2">
          <tpl fld="1" item="1"/>
          <tpl fld="0" item="297"/>
        </tpls>
      </n>
      <n v="11.6">
        <tpls c="2">
          <tpl fld="1" item="1"/>
          <tpl fld="0" item="248"/>
        </tpls>
      </n>
      <n v="0.9">
        <tpls c="2">
          <tpl fld="1" item="1"/>
          <tpl fld="0" item="205"/>
        </tpls>
      </n>
      <n v="12.6">
        <tpls c="2">
          <tpl fld="1" item="1"/>
          <tpl fld="0" item="163"/>
        </tpls>
      </n>
      <n v="0.9">
        <tpls c="2">
          <tpl fld="1" item="1"/>
          <tpl fld="0" item="120"/>
        </tpls>
      </n>
      <n v="8.9">
        <tpls c="2">
          <tpl fld="1" item="1"/>
          <tpl fld="0" item="81"/>
        </tpls>
      </n>
      <n v="1.7">
        <tpls c="2">
          <tpl fld="1" item="1"/>
          <tpl fld="0" item="38"/>
        </tpls>
      </n>
      <n v="3.3">
        <tpls c="2">
          <tpl fld="1" item="1"/>
          <tpl fld="0" item="0"/>
        </tpls>
      </n>
      <n v="8">
        <tpls c="2">
          <tpl fld="1" item="1"/>
          <tpl fld="0" item="777"/>
        </tpls>
      </n>
      <n v="8.4">
        <tpls c="2">
          <tpl fld="1" item="1"/>
          <tpl fld="0" item="657"/>
        </tpls>
      </n>
      <n v="13.8">
        <tpls c="2">
          <tpl fld="1" item="1"/>
          <tpl fld="0" item="559"/>
        </tpls>
      </n>
      <n v="8.1">
        <tpls c="2">
          <tpl fld="1" item="1"/>
          <tpl fld="0" item="464"/>
        </tpls>
      </n>
      <n v="-2.6">
        <tpls c="2">
          <tpl fld="1" item="1"/>
          <tpl fld="0" item="372"/>
        </tpls>
      </n>
      <n v="2.1">
        <tpls c="2">
          <tpl fld="1" item="1"/>
          <tpl fld="0" item="288"/>
        </tpls>
      </n>
      <n v="12.6">
        <tpls c="2">
          <tpl fld="1" item="1"/>
          <tpl fld="0" item="247"/>
        </tpls>
      </n>
      <n v="2">
        <tpls c="2">
          <tpl fld="1" item="1"/>
          <tpl fld="0" item="193"/>
        </tpls>
      </n>
      <n v="4.9000000000000004">
        <tpls c="2">
          <tpl fld="1" item="1"/>
          <tpl fld="0" item="157"/>
        </tpls>
      </n>
      <n v="10.1">
        <tpls c="2">
          <tpl fld="1" item="1"/>
          <tpl fld="0" item="116"/>
        </tpls>
      </n>
      <n v="9.6">
        <tpls c="2">
          <tpl fld="1" item="1"/>
          <tpl fld="0" item="80"/>
        </tpls>
      </n>
      <n v="10.199999999999999">
        <tpls c="2">
          <tpl fld="1" item="1"/>
          <tpl fld="0" item="32"/>
        </tpls>
      </n>
      <n v="1.3">
        <tpls c="2">
          <tpl fld="1" item="1"/>
          <tpl fld="0" item="769"/>
        </tpls>
      </n>
      <n v="1.2">
        <tpls c="2">
          <tpl fld="1" item="1"/>
          <tpl fld="0" item="553"/>
        </tpls>
      </n>
      <n v="2.6">
        <tpls c="2">
          <tpl fld="1" item="1"/>
          <tpl fld="0" item="371"/>
        </tpls>
      </n>
      <n v="0.2">
        <tpls c="2">
          <tpl fld="1" item="1"/>
          <tpl fld="0" item="241"/>
        </tpls>
      </n>
      <n v="8.1999999999999993">
        <tpls c="2">
          <tpl fld="1" item="1"/>
          <tpl fld="0" item="153"/>
        </tpls>
      </n>
      <n v="0.3">
        <tpls c="2">
          <tpl fld="1" item="1"/>
          <tpl fld="0" item="72"/>
        </tpls>
      </n>
      <n v="11.2">
        <tpls c="2">
          <tpl fld="1" item="1"/>
          <tpl fld="0" item="752"/>
        </tpls>
      </n>
      <n v="10.7">
        <tpls c="2">
          <tpl fld="1" item="1"/>
          <tpl fld="0" item="356"/>
        </tpls>
      </n>
      <n v="0">
        <tpls c="2">
          <tpl fld="1" item="1"/>
          <tpl fld="0" item="191"/>
        </tpls>
      </n>
      <n v="12.3">
        <tpls c="2">
          <tpl fld="1" item="1"/>
          <tpl fld="0" item="29"/>
        </tpls>
      </n>
      <n v="4.9000000000000004">
        <tpls c="2">
          <tpl fld="1" item="1"/>
          <tpl fld="0" item="626"/>
        </tpls>
      </n>
      <n v="3.5">
        <tpls c="2">
          <tpl fld="1" item="1"/>
          <tpl fld="0" item="26"/>
        </tpls>
      </n>
      <n v="10.8">
        <tpls c="2">
          <tpl fld="1" item="1"/>
          <tpl fld="0" item="644"/>
        </tpls>
      </n>
      <n v="13.5">
        <tpls c="2">
          <tpl fld="1" item="1"/>
          <tpl fld="0" item="283"/>
        </tpls>
      </n>
      <n v="2.9">
        <tpls c="2">
          <tpl fld="1" item="1"/>
          <tpl fld="0" item="109"/>
        </tpls>
      </n>
      <n v="4.9000000000000004">
        <tpls c="2">
          <tpl fld="1" item="1"/>
          <tpl fld="0" item="530"/>
        </tpls>
      </n>
      <n v="12.7">
        <tpls c="2">
          <tpl fld="1" item="1"/>
          <tpl fld="0" item="235"/>
        </tpls>
      </n>
      <n v="4.5">
        <tpls c="2">
          <tpl fld="1" item="1"/>
          <tpl fld="0" item="146"/>
        </tpls>
      </n>
      <n v="6.8">
        <tpls c="2">
          <tpl fld="1" item="1"/>
          <tpl fld="0" item="729"/>
        </tpls>
      </n>
      <n v="11.2">
        <tpls c="2">
          <tpl fld="1" item="1"/>
          <tpl fld="0" item="728"/>
        </tpls>
      </n>
      <n v="2.4">
        <tpls c="2">
          <tpl fld="1" item="1"/>
          <tpl fld="0" item="623"/>
        </tpls>
      </n>
      <n v="11.5">
        <tpls c="2">
          <tpl fld="1" item="1"/>
          <tpl fld="0" item="524"/>
        </tpls>
      </n>
      <n v="1.4">
        <tpls c="2">
          <tpl fld="1" item="1"/>
          <tpl fld="0" item="432"/>
        </tpls>
      </n>
      <n v="2.2999999999999998">
        <tpls c="2">
          <tpl fld="1" item="1"/>
          <tpl fld="0" item="337"/>
        </tpls>
      </n>
      <n v="13">
        <tpls c="2">
          <tpl fld="1" item="1"/>
          <tpl fld="0" item="271"/>
        </tpls>
      </n>
      <n v="8.6">
        <tpls c="2">
          <tpl fld="1" item="1"/>
          <tpl fld="0" item="225"/>
        </tpls>
      </n>
      <n v="-4.5999999999999996">
        <tpls c="2">
          <tpl fld="1" item="1"/>
          <tpl fld="0" item="180"/>
        </tpls>
      </n>
      <n v="13.7">
        <tpls c="2">
          <tpl fld="1" item="1"/>
          <tpl fld="0" item="139"/>
        </tpls>
      </n>
      <n v="2.7">
        <tpls c="2">
          <tpl fld="1" item="1"/>
          <tpl fld="0" item="98"/>
        </tpls>
      </n>
      <n v="5.7">
        <tpls c="2">
          <tpl fld="1" item="1"/>
          <tpl fld="0" item="57"/>
        </tpls>
      </n>
      <n v="12.5">
        <tpls c="2">
          <tpl fld="1" item="1"/>
          <tpl fld="0" item="19"/>
        </tpls>
      </n>
      <n v="4">
        <tpls c="2">
          <tpl fld="1" item="1"/>
          <tpl fld="0" item="589"/>
        </tpls>
      </n>
      <n v="13">
        <tpls c="2">
          <tpl fld="1" item="1"/>
          <tpl fld="0" item="691"/>
        </tpls>
      </n>
      <n v="11.6">
        <tpls c="2">
          <tpl fld="1" item="1"/>
          <tpl fld="0" item="308"/>
        </tpls>
      </n>
      <n v="7.6">
        <tpls c="2">
          <tpl fld="1" item="1"/>
          <tpl fld="0" item="165"/>
        </tpls>
      </n>
      <n v="6">
        <tpls c="2">
          <tpl fld="1" item="1"/>
          <tpl fld="0" item="45"/>
        </tpls>
      </n>
      <n v="11">
        <tpls c="2">
          <tpl fld="1" item="1"/>
          <tpl fld="0" item="440"/>
        </tpls>
      </n>
      <n v="8.1999999999999993">
        <tpls c="2">
          <tpl fld="1" item="1"/>
          <tpl fld="0" item="189"/>
        </tpls>
      </n>
      <n v="4.4000000000000004">
        <tpls c="2">
          <tpl fld="1" item="1"/>
          <tpl fld="0" item="710"/>
        </tpls>
      </n>
      <n v="12.7">
        <tpls c="2">
          <tpl fld="1" item="1"/>
          <tpl fld="0" item="607"/>
        </tpls>
      </n>
      <n v="9.6">
        <tpls c="2">
          <tpl fld="1" item="1"/>
          <tpl fld="0" item="513"/>
        </tpls>
      </n>
      <n v="-0.5">
        <tpls c="2">
          <tpl fld="1" item="1"/>
          <tpl fld="0" item="421"/>
        </tpls>
      </n>
      <n v="1.9">
        <tpls c="2">
          <tpl fld="1" item="1"/>
          <tpl fld="0" item="325"/>
        </tpls>
      </n>
      <n v="0.8">
        <tpls c="2">
          <tpl fld="1" item="1"/>
          <tpl fld="0" item="265"/>
        </tpls>
      </n>
      <n v="10.8">
        <tpls c="2">
          <tpl fld="1" item="1"/>
          <tpl fld="0" item="224"/>
        </tpls>
      </n>
      <n v="9.6">
        <tpls c="2">
          <tpl fld="1" item="1"/>
          <tpl fld="0" item="176"/>
        </tpls>
      </n>
      <n v="11.1">
        <tpls c="2">
          <tpl fld="1" item="1"/>
          <tpl fld="0" item="137"/>
        </tpls>
      </n>
      <n v="-3.6">
        <tpls c="2">
          <tpl fld="1" item="1"/>
          <tpl fld="0" item="97"/>
        </tpls>
      </n>
      <n v="7.6">
        <tpls c="2">
          <tpl fld="1" item="1"/>
          <tpl fld="0" item="56"/>
        </tpls>
      </n>
      <n v="0.6">
        <tpls c="2">
          <tpl fld="1" item="1"/>
          <tpl fld="0" item="13"/>
        </tpls>
      </n>
      <n v="1.7">
        <tpls c="2">
          <tpl fld="1" item="1"/>
          <tpl fld="0" item="697"/>
        </tpls>
      </n>
      <n v="13.1">
        <tpls c="2">
          <tpl fld="1" item="1"/>
          <tpl fld="0" item="499"/>
        </tpls>
      </n>
      <n v="-1.5">
        <tpls c="2">
          <tpl fld="1" item="1"/>
          <tpl fld="0" item="407"/>
        </tpls>
      </n>
      <n v="2.8">
        <tpls c="2">
          <tpl fld="1" item="1"/>
          <tpl fld="0" item="314"/>
        </tpls>
      </n>
      <n v="2.1">
        <tpls c="2">
          <tpl fld="1" item="1"/>
          <tpl fld="0" item="264"/>
        </tpls>
      </n>
      <n v="4.4000000000000004">
        <tpls c="2">
          <tpl fld="1" item="1"/>
          <tpl fld="0" item="217"/>
        </tpls>
      </n>
      <n v="11.6">
        <tpls c="2">
          <tpl fld="1" item="1"/>
          <tpl fld="0" item="175"/>
        </tpls>
      </n>
      <n v="4.4000000000000004">
        <tpls c="2">
          <tpl fld="1" item="1"/>
          <tpl fld="0" item="134"/>
        </tpls>
      </n>
      <n v="5.3">
        <tpls c="2">
          <tpl fld="1" item="1"/>
          <tpl fld="0" item="93"/>
        </tpls>
      </n>
      <n v="13.3">
        <tpls c="2">
          <tpl fld="1" item="1"/>
          <tpl fld="0" item="55"/>
        </tpls>
      </n>
      <n v="1.8">
        <tpls c="2">
          <tpl fld="1" item="1"/>
          <tpl fld="0" item="12"/>
        </tpls>
      </n>
      <n v="1.4">
        <tpls c="2">
          <tpl fld="1" item="1"/>
          <tpl fld="0" item="587"/>
        </tpls>
      </n>
      <n v="-0.9">
        <tpls c="2">
          <tpl fld="1" item="1"/>
          <tpl fld="0" item="253"/>
        </tpls>
      </n>
      <n v="0.4">
        <tpls c="2">
          <tpl fld="1" item="1"/>
          <tpl fld="0" item="84"/>
        </tpls>
      </n>
      <n v="11.2">
        <tpls c="2">
          <tpl fld="1" item="1"/>
          <tpl fld="0" item="344"/>
        </tpls>
      </n>
      <n v="12.6">
        <tpls c="2">
          <tpl fld="1" item="1"/>
          <tpl fld="0" item="67"/>
        </tpls>
      </n>
      <n v="12.7">
        <tpls c="2">
          <tpl fld="1" item="1"/>
          <tpl fld="0" item="692"/>
        </tpls>
      </n>
      <n v="0.2">
        <tpls c="2">
          <tpl fld="1" item="1"/>
          <tpl fld="0" item="588"/>
        </tpls>
      </n>
      <n v="11.4">
        <tpls c="2">
          <tpl fld="1" item="1"/>
          <tpl fld="0" item="497"/>
        </tpls>
      </n>
      <n v="5.8">
        <tpls c="2">
          <tpl fld="1" item="1"/>
          <tpl fld="0" item="405"/>
        </tpls>
      </n>
      <n v="3">
        <tpls c="2">
          <tpl fld="1" item="1"/>
          <tpl fld="0" item="313"/>
        </tpls>
      </n>
      <n v="11.7">
        <tpls c="2">
          <tpl fld="1" item="1"/>
          <tpl fld="0" item="260"/>
        </tpls>
      </n>
      <n v="1">
        <tpls c="2">
          <tpl fld="1" item="1"/>
          <tpl fld="0" item="216"/>
        </tpls>
      </n>
      <n v="1.4">
        <tpls c="2">
          <tpl fld="1" item="1"/>
          <tpl fld="0" item="169"/>
        </tpls>
      </n>
      <n v="1.2">
        <tpls c="2">
          <tpl fld="1" item="1"/>
          <tpl fld="0" item="133"/>
        </tpls>
      </n>
      <n v="-0.8">
        <tpls c="2">
          <tpl fld="1" item="1"/>
          <tpl fld="0" item="85"/>
        </tpls>
      </n>
      <n v="-0.3">
        <tpls c="2">
          <tpl fld="1" item="1"/>
          <tpl fld="0" item="49"/>
        </tpls>
      </n>
      <n v="10.199999999999999">
        <tpls c="2">
          <tpl fld="1" item="1"/>
          <tpl fld="0" item="8"/>
        </tpls>
      </n>
      <n v="4.5">
        <tpls c="2">
          <tpl fld="1" item="1"/>
          <tpl fld="0" item="494"/>
        </tpls>
      </n>
      <n v="11.3">
        <tpls c="2">
          <tpl fld="1" item="1"/>
          <tpl fld="0" item="404"/>
        </tpls>
      </n>
      <n v="11">
        <tpls c="2">
          <tpl fld="1" item="1"/>
          <tpl fld="0" item="209"/>
        </tpls>
      </n>
      <n v="13.1">
        <tpls c="2">
          <tpl fld="1" item="1"/>
          <tpl fld="0" item="127"/>
        </tpls>
      </n>
      <n v="3.8">
        <tpls c="2">
          <tpl fld="1" item="1"/>
          <tpl fld="0" item="2"/>
        </tpls>
      </n>
      <n v="10.1">
        <tpls c="2">
          <tpl fld="1" item="1"/>
          <tpl fld="0" item="281"/>
        </tpls>
      </n>
      <n v="12.6">
        <tpls c="2">
          <tpl fld="1" item="1"/>
          <tpl fld="0" item="677"/>
        </tpls>
      </n>
      <n v="10.7">
        <tpls c="2">
          <tpl fld="1" item="1"/>
          <tpl fld="0" item="572"/>
        </tpls>
      </n>
      <n v="3.1">
        <tpls c="2">
          <tpl fld="1" item="1"/>
          <tpl fld="0" item="480"/>
        </tpls>
      </n>
      <n v="10.9">
        <tpls c="2">
          <tpl fld="1" item="1"/>
          <tpl fld="0" item="389"/>
        </tpls>
      </n>
      <n v="2">
        <tpls c="2">
          <tpl fld="1" item="1"/>
          <tpl fld="0" item="300"/>
        </tpls>
      </n>
      <n v="3.4">
        <tpls c="2">
          <tpl fld="1" item="1"/>
          <tpl fld="0" item="252"/>
        </tpls>
      </n>
      <n v="2.2000000000000002">
        <tpls c="2">
          <tpl fld="1" item="1"/>
          <tpl fld="0" item="206"/>
        </tpls>
      </n>
      <n v="12">
        <tpls c="2">
          <tpl fld="1" item="1"/>
          <tpl fld="0" item="164"/>
        </tpls>
      </n>
      <n v="1.9">
        <tpls c="2">
          <tpl fld="1" item="1"/>
          <tpl fld="0" item="121"/>
        </tpls>
      </n>
      <n v="3.4">
        <tpls c="2">
          <tpl fld="1" item="1"/>
          <tpl fld="0" item="83"/>
        </tpls>
      </n>
      <n v="11.3">
        <tpls c="2">
          <tpl fld="1" item="1"/>
          <tpl fld="0" item="44"/>
        </tpls>
      </n>
      <n v="2.2000000000000002">
        <tpls c="2">
          <tpl fld="1" item="1"/>
          <tpl fld="0" item="1"/>
        </tpls>
      </n>
      <n v="11.5">
        <tpls c="2">
          <tpl fld="1" item="1"/>
          <tpl fld="0" item="656"/>
        </tpls>
      </n>
      <n v="11.5">
        <tpls c="2">
          <tpl fld="1" item="1"/>
          <tpl fld="0" item="463"/>
        </tpls>
      </n>
      <n v="10.199999999999999">
        <tpls c="2">
          <tpl fld="1" item="1"/>
          <tpl fld="0" item="284"/>
        </tpls>
      </n>
      <n v="0.4">
        <tpls c="2">
          <tpl fld="1" item="1"/>
          <tpl fld="0" item="192"/>
        </tpls>
      </n>
      <n v="5.7">
        <tpls c="2">
          <tpl fld="1" item="1"/>
          <tpl fld="0" item="110"/>
        </tpls>
      </n>
      <n v="12.1">
        <tpls c="2">
          <tpl fld="1" item="1"/>
          <tpl fld="0" item="31"/>
        </tpls>
      </n>
      <n v="2.5">
        <tpls c="2">
          <tpl fld="1" item="1"/>
          <tpl fld="0" item="541"/>
        </tpls>
      </n>
      <n v="11.9">
        <tpls c="2">
          <tpl fld="1" item="1"/>
          <tpl fld="0" item="451"/>
        </tpls>
      </n>
      <n v="11.1">
        <tpls c="2">
          <tpl fld="1" item="1"/>
          <tpl fld="0" item="236"/>
        </tpls>
      </n>
      <n v="10.5">
        <tpls c="2">
          <tpl fld="1" item="1"/>
          <tpl fld="0" item="152"/>
        </tpls>
      </n>
      <n v="9.8000000000000007">
        <tpls c="2">
          <tpl fld="1" item="1"/>
          <tpl fld="0" item="68"/>
        </tpls>
      </n>
      <n v="2.1">
        <tpls c="2">
          <tpl fld="1" item="1"/>
          <tpl fld="0" item="733"/>
        </tpls>
      </n>
      <n v="2.7">
        <tpls c="2">
          <tpl fld="1" item="1"/>
          <tpl fld="0" item="108"/>
        </tpls>
      </n>
      <n v="3.8">
        <tpls c="2">
          <tpl fld="1" item="1"/>
          <tpl fld="0" item="625"/>
        </tpls>
      </n>
      <n v="2.2999999999999998">
        <tpls c="2">
          <tpl fld="1" item="1"/>
          <tpl fld="0" item="529"/>
        </tpls>
      </n>
      <n v="1.3">
        <tpls c="2">
          <tpl fld="1" item="1"/>
          <tpl fld="0" item="433"/>
        </tpls>
      </n>
      <n v="13.2">
        <tpls c="2">
          <tpl fld="1" item="1"/>
          <tpl fld="0" item="343"/>
        </tpls>
      </n>
      <n v="2.2999999999999998">
        <tpls c="2">
          <tpl fld="1" item="1"/>
          <tpl fld="0" item="278"/>
        </tpls>
      </n>
      <n v="2.2000000000000002">
        <tpls c="2">
          <tpl fld="1" item="1"/>
          <tpl fld="0" item="227"/>
        </tpls>
      </n>
      <n v="10.1">
        <tpls c="2">
          <tpl fld="1" item="1"/>
          <tpl fld="0" item="188"/>
        </tpls>
      </n>
      <n v="2.4">
        <tpls c="2">
          <tpl fld="1" item="1"/>
          <tpl fld="0" item="25"/>
        </tpls>
      </n>
      <n v="10.6">
        <tpls c="2">
          <tpl fld="1" item="1"/>
          <tpl fld="0" item="140"/>
        </tpls>
      </n>
      <n v="11.7">
        <tpls c="2">
          <tpl fld="1" item="1"/>
          <tpl fld="0" item="104"/>
        </tpls>
      </n>
      <n v="1">
        <tpls c="2">
          <tpl fld="1" item="1"/>
          <tpl fld="0" item="61"/>
        </tpls>
      </n>
      <n v="10.5">
        <tpls c="2">
          <tpl fld="1" item="1"/>
          <tpl fld="0" item="17"/>
        </tpls>
      </n>
      <n v="-1">
        <tpls c="2">
          <tpl fld="1" item="1"/>
          <tpl fld="0" item="35"/>
        </tpls>
      </n>
      <n v="10.9">
        <tpls c="2">
          <tpl fld="1" item="1"/>
          <tpl fld="0" item="53"/>
        </tpls>
      </n>
      <n v="5.0999999999999996">
        <tpls c="2">
          <tpl fld="1" item="1"/>
          <tpl fld="0" item="71"/>
        </tpls>
      </n>
      <n v="11.1">
        <tpls c="2">
          <tpl fld="1" item="1"/>
          <tpl fld="0" item="89"/>
        </tpls>
      </n>
      <n v="3.5">
        <tpls c="2">
          <tpl fld="1" item="1"/>
          <tpl fld="0" item="107"/>
        </tpls>
      </n>
      <n v="10.7">
        <tpls c="2">
          <tpl fld="1" item="1"/>
          <tpl fld="0" item="125"/>
        </tpls>
      </n>
      <n v="3">
        <tpls c="2">
          <tpl fld="1" item="1"/>
          <tpl fld="0" item="143"/>
        </tpls>
      </n>
      <n v="10.5">
        <tpls c="2">
          <tpl fld="1" item="1"/>
          <tpl fld="0" item="161"/>
        </tpls>
      </n>
      <n v="-1.1000000000000001">
        <tpls c="2">
          <tpl fld="1" item="1"/>
          <tpl fld="0" item="179"/>
        </tpls>
      </n>
      <n v="11.2">
        <tpls c="2">
          <tpl fld="1" item="1"/>
          <tpl fld="0" item="197"/>
        </tpls>
      </n>
      <n v="1.7">
        <tpls c="2">
          <tpl fld="1" item="1"/>
          <tpl fld="0" item="215"/>
        </tpls>
      </n>
      <n v="10.3">
        <tpls c="2">
          <tpl fld="1" item="1"/>
          <tpl fld="0" item="233"/>
        </tpls>
      </n>
      <n v="1">
        <tpls c="2">
          <tpl fld="1" item="1"/>
          <tpl fld="0" item="251"/>
        </tpls>
      </n>
      <n v="12.7">
        <tpls c="2">
          <tpl fld="1" item="1"/>
          <tpl fld="0" item="269"/>
        </tpls>
      </n>
      <n v="4.5">
        <tpls c="2">
          <tpl fld="1" item="1"/>
          <tpl fld="0" item="287"/>
        </tpls>
      </n>
      <n v="11.6">
        <tpls c="2">
          <tpl fld="1" item="1"/>
          <tpl fld="0" item="305"/>
        </tpls>
      </n>
      <n v="5.6">
        <tpls c="2">
          <tpl fld="1" item="1"/>
          <tpl fld="0" item="323"/>
        </tpls>
      </n>
      <n v="13.7">
        <tpls c="2">
          <tpl fld="1" item="1"/>
          <tpl fld="0" item="341"/>
        </tpls>
      </n>
      <n v="4.0999999999999996">
        <tpls c="2">
          <tpl fld="1" item="1"/>
          <tpl fld="0" item="359"/>
        </tpls>
      </n>
      <n v="11.1">
        <tpls c="2">
          <tpl fld="1" item="1"/>
          <tpl fld="0" item="377"/>
        </tpls>
      </n>
      <n v="2.7">
        <tpls c="2">
          <tpl fld="1" item="1"/>
          <tpl fld="0" item="395"/>
        </tpls>
      </n>
      <n v="12.8">
        <tpls c="2">
          <tpl fld="1" item="1"/>
          <tpl fld="0" item="413"/>
        </tpls>
      </n>
      <n v="2.7">
        <tpls c="2">
          <tpl fld="1" item="1"/>
          <tpl fld="0" item="431"/>
        </tpls>
      </n>
      <n v="9.9">
        <tpls c="2">
          <tpl fld="1" item="1"/>
          <tpl fld="0" item="449"/>
        </tpls>
      </n>
      <n v="3.2">
        <tpls c="2">
          <tpl fld="1" item="1"/>
          <tpl fld="0" item="467"/>
        </tpls>
      </n>
      <n v="11.3">
        <tpls c="2">
          <tpl fld="1" item="1"/>
          <tpl fld="0" item="485"/>
        </tpls>
      </n>
      <n v="4.2">
        <tpls c="2">
          <tpl fld="1" item="1"/>
          <tpl fld="0" item="503"/>
        </tpls>
      </n>
      <n v="9.6999999999999993">
        <tpls c="2">
          <tpl fld="1" item="1"/>
          <tpl fld="0" item="521"/>
        </tpls>
      </n>
      <n v="1.6">
        <tpls c="2">
          <tpl fld="1" item="1"/>
          <tpl fld="0" item="539"/>
        </tpls>
      </n>
      <n v="11.2">
        <tpls c="2">
          <tpl fld="1" item="1"/>
          <tpl fld="0" item="557"/>
        </tpls>
      </n>
      <n v="1">
        <tpls c="2">
          <tpl fld="1" item="1"/>
          <tpl fld="0" item="575"/>
        </tpls>
      </n>
      <n v="12.2">
        <tpls c="2">
          <tpl fld="1" item="1"/>
          <tpl fld="0" item="593"/>
        </tpls>
      </n>
      <n v="2.8">
        <tpls c="2">
          <tpl fld="1" item="1"/>
          <tpl fld="0" item="613"/>
        </tpls>
      </n>
      <n v="8.5">
        <tpls c="2">
          <tpl fld="1" item="1"/>
          <tpl fld="0" item="633"/>
        </tpls>
      </n>
      <n v="14.7">
        <tpls c="2">
          <tpl fld="1" item="1"/>
          <tpl fld="0" item="655"/>
        </tpls>
      </n>
      <n v="3.9">
        <tpls c="2">
          <tpl fld="1" item="1"/>
          <tpl fld="0" item="674"/>
        </tpls>
      </n>
      <n v="1.9">
        <tpls c="2">
          <tpl fld="1" item="1"/>
          <tpl fld="0" item="695"/>
        </tpls>
      </n>
      <n v="11.4">
        <tpls c="2">
          <tpl fld="1" item="1"/>
          <tpl fld="0" item="716"/>
        </tpls>
      </n>
      <n v="14.1">
        <tpls c="2">
          <tpl fld="1" item="1"/>
          <tpl fld="0" item="739"/>
        </tpls>
      </n>
      <n v="12.4">
        <tpls c="2">
          <tpl fld="1" item="1"/>
          <tpl fld="0" item="764"/>
        </tpls>
      </n>
      <n v="5.3">
        <tpls c="2">
          <tpl fld="1" item="1"/>
          <tpl fld="0" item="201"/>
        </tpls>
      </n>
      <n v="2.6">
        <tpls c="2">
          <tpl fld="1" item="1"/>
          <tpl fld="0" item="218"/>
        </tpls>
      </n>
      <n v="8.8000000000000007">
        <tpls c="2">
          <tpl fld="1" item="1"/>
          <tpl fld="0" item="237"/>
        </tpls>
      </n>
      <n v="1.3">
        <tpls c="2">
          <tpl fld="1" item="1"/>
          <tpl fld="0" item="254"/>
        </tpls>
      </n>
      <n v="8.1">
        <tpls c="2">
          <tpl fld="1" item="1"/>
          <tpl fld="0" item="273"/>
        </tpls>
      </n>
      <n v="3.3">
        <tpls c="2">
          <tpl fld="1" item="1"/>
          <tpl fld="0" item="290"/>
        </tpls>
      </n>
      <n v="6.1">
        <tpls c="2">
          <tpl fld="1" item="1"/>
          <tpl fld="0" item="309"/>
        </tpls>
      </n>
      <n v="2.8">
        <tpls c="2">
          <tpl fld="1" item="1"/>
          <tpl fld="0" item="326"/>
        </tpls>
      </n>
      <n v="8.8000000000000007">
        <tpls c="2">
          <tpl fld="1" item="1"/>
          <tpl fld="0" item="345"/>
        </tpls>
      </n>
      <n v="3.5">
        <tpls c="2">
          <tpl fld="1" item="1"/>
          <tpl fld="0" item="362"/>
        </tpls>
      </n>
      <n v="8.8000000000000007">
        <tpls c="2">
          <tpl fld="1" item="1"/>
          <tpl fld="0" item="381"/>
        </tpls>
      </n>
      <n v="6.5">
        <tpls c="2">
          <tpl fld="1" item="1"/>
          <tpl fld="0" item="398"/>
        </tpls>
      </n>
      <n v="7.8">
        <tpls c="2">
          <tpl fld="1" item="1"/>
          <tpl fld="0" item="417"/>
        </tpls>
      </n>
      <n v="2.5">
        <tpls c="2">
          <tpl fld="1" item="1"/>
          <tpl fld="0" item="434"/>
        </tpls>
      </n>
      <n v="8.8000000000000007">
        <tpls c="2">
          <tpl fld="1" item="1"/>
          <tpl fld="0" item="453"/>
        </tpls>
      </n>
      <n v="1.4">
        <tpls c="2">
          <tpl fld="1" item="1"/>
          <tpl fld="0" item="470"/>
        </tpls>
      </n>
      <n v="8.5">
        <tpls c="2">
          <tpl fld="1" item="1"/>
          <tpl fld="0" item="489"/>
        </tpls>
      </n>
      <n v="4.8">
        <tpls c="2">
          <tpl fld="1" item="1"/>
          <tpl fld="0" item="506"/>
        </tpls>
      </n>
      <n v="7.6">
        <tpls c="2">
          <tpl fld="1" item="1"/>
          <tpl fld="0" item="525"/>
        </tpls>
      </n>
      <n v="3.3">
        <tpls c="2">
          <tpl fld="1" item="1"/>
          <tpl fld="0" item="542"/>
        </tpls>
      </n>
      <n v="7.7">
        <tpls c="2">
          <tpl fld="1" item="1"/>
          <tpl fld="0" item="561"/>
        </tpls>
      </n>
      <n v="2.1">
        <tpls c="2">
          <tpl fld="1" item="1"/>
          <tpl fld="0" item="578"/>
        </tpls>
      </n>
      <n v="7.5">
        <tpls c="2">
          <tpl fld="1" item="1"/>
          <tpl fld="0" item="597"/>
        </tpls>
      </n>
      <n v="14">
        <tpls c="2">
          <tpl fld="1" item="1"/>
          <tpl fld="0" item="619"/>
        </tpls>
      </n>
      <n v="3.8">
        <tpls c="2">
          <tpl fld="1" item="1"/>
          <tpl fld="0" item="638"/>
        </tpls>
      </n>
      <n v="5.2">
        <tpls c="2">
          <tpl fld="1" item="1"/>
          <tpl fld="0" item="659"/>
        </tpls>
      </n>
      <n v="12.5">
        <tpls c="2">
          <tpl fld="1" item="1"/>
          <tpl fld="0" item="680"/>
        </tpls>
      </n>
      <n v="12.9">
        <tpls c="2">
          <tpl fld="1" item="1"/>
          <tpl fld="0" item="701"/>
        </tpls>
      </n>
      <n v="2">
        <tpls c="2">
          <tpl fld="1" item="1"/>
          <tpl fld="0" item="721"/>
        </tpls>
      </n>
      <n v="1.7">
        <tpls c="2">
          <tpl fld="1" item="1"/>
          <tpl fld="0" item="745"/>
        </tpls>
      </n>
      <n v="4.7">
        <tpls c="2">
          <tpl fld="1" item="1"/>
          <tpl fld="0" item="770"/>
        </tpls>
      </n>
      <n v="10.3">
        <tpls c="2">
          <tpl fld="1" item="1"/>
          <tpl fld="0" item="5"/>
        </tpls>
      </n>
      <n v="2.9">
        <tpls c="2">
          <tpl fld="1" item="1"/>
          <tpl fld="0" item="23"/>
        </tpls>
      </n>
      <n v="10">
        <tpls c="2">
          <tpl fld="1" item="1"/>
          <tpl fld="0" item="41"/>
        </tpls>
      </n>
      <n v="-0.2">
        <tpls c="2">
          <tpl fld="1" item="1"/>
          <tpl fld="0" item="59"/>
        </tpls>
      </n>
      <n v="10.7">
        <tpls c="2">
          <tpl fld="1" item="1"/>
          <tpl fld="0" item="77"/>
        </tpls>
      </n>
      <n v="2.2999999999999998">
        <tpls c="2">
          <tpl fld="1" item="1"/>
          <tpl fld="0" item="95"/>
        </tpls>
      </n>
      <n v="10.7">
        <tpls c="2">
          <tpl fld="1" item="1"/>
          <tpl fld="0" item="113"/>
        </tpls>
      </n>
      <n v="2.7">
        <tpls c="2">
          <tpl fld="1" item="1"/>
          <tpl fld="0" item="131"/>
        </tpls>
      </n>
      <n v="12.1">
        <tpls c="2">
          <tpl fld="1" item="1"/>
          <tpl fld="0" item="149"/>
        </tpls>
      </n>
      <n v="0.2">
        <tpls c="2">
          <tpl fld="1" item="1"/>
          <tpl fld="0" item="167"/>
        </tpls>
      </n>
      <n v="11.3">
        <tpls c="2">
          <tpl fld="1" item="1"/>
          <tpl fld="0" item="185"/>
        </tpls>
      </n>
      <n v="0.9">
        <tpls c="2">
          <tpl fld="1" item="1"/>
          <tpl fld="0" item="203"/>
        </tpls>
      </n>
      <n v="12.2">
        <tpls c="2">
          <tpl fld="1" item="1"/>
          <tpl fld="0" item="221"/>
        </tpls>
      </n>
      <n v="1.3">
        <tpls c="2">
          <tpl fld="1" item="1"/>
          <tpl fld="0" item="239"/>
        </tpls>
      </n>
      <n v="10.199999999999999">
        <tpls c="2">
          <tpl fld="1" item="1"/>
          <tpl fld="0" item="257"/>
        </tpls>
      </n>
      <n v="1.7">
        <tpls c="2">
          <tpl fld="1" item="1"/>
          <tpl fld="0" item="275"/>
        </tpls>
      </n>
      <n v="9">
        <tpls c="2">
          <tpl fld="1" item="1"/>
          <tpl fld="0" item="293"/>
        </tpls>
      </n>
      <n v="2.1">
        <tpls c="2">
          <tpl fld="1" item="1"/>
          <tpl fld="0" item="311"/>
        </tpls>
      </n>
      <n v="10.4">
        <tpls c="2">
          <tpl fld="1" item="1"/>
          <tpl fld="0" item="329"/>
        </tpls>
      </n>
      <n v="-0.2">
        <tpls c="2">
          <tpl fld="1" item="1"/>
          <tpl fld="0" item="347"/>
        </tpls>
      </n>
      <n v="10.7">
        <tpls c="2">
          <tpl fld="1" item="1"/>
          <tpl fld="0" item="365"/>
        </tpls>
      </n>
      <n v="3.9">
        <tpls c="2">
          <tpl fld="1" item="1"/>
          <tpl fld="0" item="383"/>
        </tpls>
      </n>
      <n v="10.4">
        <tpls c="2">
          <tpl fld="1" item="1"/>
          <tpl fld="0" item="401"/>
        </tpls>
      </n>
      <n v="1.9">
        <tpls c="2">
          <tpl fld="1" item="1"/>
          <tpl fld="0" item="419"/>
        </tpls>
      </n>
      <n v="11.3">
        <tpls c="2">
          <tpl fld="1" item="1"/>
          <tpl fld="0" item="437"/>
        </tpls>
      </n>
      <n v="5.2">
        <tpls c="2">
          <tpl fld="1" item="1"/>
          <tpl fld="0" item="455"/>
        </tpls>
      </n>
      <n v="10.6">
        <tpls c="2">
          <tpl fld="1" item="1"/>
          <tpl fld="0" item="473"/>
        </tpls>
      </n>
      <n v="4.8">
        <tpls c="2">
          <tpl fld="1" item="1"/>
          <tpl fld="0" item="491"/>
        </tpls>
      </n>
      <n v="10.8">
        <tpls c="2">
          <tpl fld="1" item="1"/>
          <tpl fld="0" item="509"/>
        </tpls>
      </n>
      <n v="1.7">
        <tpls c="2">
          <tpl fld="1" item="1"/>
          <tpl fld="0" item="527"/>
        </tpls>
      </n>
      <n v="12.2">
        <tpls c="2">
          <tpl fld="1" item="1"/>
          <tpl fld="0" item="545"/>
        </tpls>
      </n>
      <n v="4">
        <tpls c="2">
          <tpl fld="1" item="1"/>
          <tpl fld="0" item="563"/>
        </tpls>
      </n>
      <n v="11.3">
        <tpls c="2">
          <tpl fld="1" item="1"/>
          <tpl fld="0" item="581"/>
        </tpls>
      </n>
      <n v="4.2">
        <tpls c="2">
          <tpl fld="1" item="1"/>
          <tpl fld="0" item="599"/>
        </tpls>
      </n>
      <n v="13.2">
        <tpls c="2">
          <tpl fld="1" item="1"/>
          <tpl fld="0" item="620"/>
        </tpls>
      </n>
      <n v="11.3">
        <tpls c="2">
          <tpl fld="1" item="1"/>
          <tpl fld="0" item="641"/>
        </tpls>
      </n>
      <n v="1.8">
        <tpls c="2">
          <tpl fld="1" item="1"/>
          <tpl fld="0" item="661"/>
        </tpls>
      </n>
      <n v="9.1">
        <tpls c="2">
          <tpl fld="1" item="1"/>
          <tpl fld="0" item="681"/>
        </tpls>
      </n>
      <n v="13.5">
        <tpls c="2">
          <tpl fld="1" item="1"/>
          <tpl fld="0" item="703"/>
        </tpls>
      </n>
      <n v="3.7">
        <tpls c="2">
          <tpl fld="1" item="1"/>
          <tpl fld="0" item="722"/>
        </tpls>
      </n>
      <n v="3.7">
        <tpls c="2">
          <tpl fld="1" item="1"/>
          <tpl fld="0" item="746"/>
        </tpls>
      </n>
      <n v="14.3">
        <tpls c="2">
          <tpl fld="1" item="1"/>
          <tpl fld="0" item="775"/>
        </tpls>
      </n>
      <n v="11.7">
        <tpls c="2">
          <tpl fld="1" item="1"/>
          <tpl fld="0" item="7"/>
        </tpls>
      </n>
      <n v="1.7">
        <tpls c="2">
          <tpl fld="1" item="1"/>
          <tpl fld="0" item="24"/>
        </tpls>
      </n>
      <n v="12.3">
        <tpls c="2">
          <tpl fld="1" item="1"/>
          <tpl fld="0" item="43"/>
        </tpls>
      </n>
      <n v="0.6">
        <tpls c="2">
          <tpl fld="1" item="1"/>
          <tpl fld="0" item="60"/>
        </tpls>
      </n>
      <n v="11.5">
        <tpls c="2">
          <tpl fld="1" item="1"/>
          <tpl fld="0" item="79"/>
        </tpls>
      </n>
      <n v="0.5">
        <tpls c="2">
          <tpl fld="1" item="1"/>
          <tpl fld="0" item="96"/>
        </tpls>
      </n>
      <n v="12.5">
        <tpls c="2">
          <tpl fld="1" item="1"/>
          <tpl fld="0" item="115"/>
        </tpls>
      </n>
      <n v="-1.1000000000000001">
        <tpls c="2">
          <tpl fld="1" item="1"/>
          <tpl fld="0" item="132"/>
        </tpls>
      </n>
      <n v="11.8">
        <tpls c="2">
          <tpl fld="1" item="1"/>
          <tpl fld="0" item="151"/>
        </tpls>
      </n>
      <n v="1.2">
        <tpls c="2">
          <tpl fld="1" item="1"/>
          <tpl fld="0" item="168"/>
        </tpls>
      </n>
      <n v="11.7">
        <tpls c="2">
          <tpl fld="1" item="1"/>
          <tpl fld="0" item="187"/>
        </tpls>
      </n>
      <n v="1">
        <tpls c="2">
          <tpl fld="1" item="1"/>
          <tpl fld="0" item="204"/>
        </tpls>
      </n>
      <n v="11.6">
        <tpls c="2">
          <tpl fld="1" item="1"/>
          <tpl fld="0" item="223"/>
        </tpls>
      </n>
      <n v="1.3">
        <tpls c="2">
          <tpl fld="1" item="1"/>
          <tpl fld="0" item="240"/>
        </tpls>
      </n>
      <n v="13.6">
        <tpls c="2">
          <tpl fld="1" item="1"/>
          <tpl fld="0" item="259"/>
        </tpls>
      </n>
      <n v="2.8">
        <tpls c="2">
          <tpl fld="1" item="1"/>
          <tpl fld="0" item="276"/>
        </tpls>
      </n>
      <n v="12.1">
        <tpls c="2">
          <tpl fld="1" item="1"/>
          <tpl fld="0" item="295"/>
        </tpls>
      </n>
      <n v="3.6">
        <tpls c="2">
          <tpl fld="1" item="1"/>
          <tpl fld="0" item="312"/>
        </tpls>
      </n>
      <n v="15">
        <tpls c="2">
          <tpl fld="1" item="1"/>
          <tpl fld="0" item="331"/>
        </tpls>
      </n>
      <n v="0.8">
        <tpls c="2">
          <tpl fld="1" item="1"/>
          <tpl fld="0" item="348"/>
        </tpls>
      </n>
      <n v="12.1">
        <tpls c="2">
          <tpl fld="1" item="1"/>
          <tpl fld="0" item="367"/>
        </tpls>
      </n>
      <n v="-0.1">
        <tpls c="2">
          <tpl fld="1" item="1"/>
          <tpl fld="0" item="384"/>
        </tpls>
      </n>
      <n v="13">
        <tpls c="2">
          <tpl fld="1" item="1"/>
          <tpl fld="0" item="403"/>
        </tpls>
      </n>
      <n v="4.3">
        <tpls c="2">
          <tpl fld="1" item="1"/>
          <tpl fld="0" item="420"/>
        </tpls>
      </n>
      <n v="14.2">
        <tpls c="2">
          <tpl fld="1" item="1"/>
          <tpl fld="0" item="439"/>
        </tpls>
      </n>
      <n v="1">
        <tpls c="2">
          <tpl fld="1" item="1"/>
          <tpl fld="0" item="456"/>
        </tpls>
      </n>
      <n v="12.5">
        <tpls c="2">
          <tpl fld="1" item="1"/>
          <tpl fld="0" item="475"/>
        </tpls>
      </n>
      <n v="3.1">
        <tpls c="2">
          <tpl fld="1" item="1"/>
          <tpl fld="0" item="492"/>
        </tpls>
      </n>
      <n v="14.7">
        <tpls c="2">
          <tpl fld="1" item="1"/>
          <tpl fld="0" item="511"/>
        </tpls>
      </n>
      <n v="2">
        <tpls c="2">
          <tpl fld="1" item="1"/>
          <tpl fld="0" item="528"/>
        </tpls>
      </n>
      <n v="11.7">
        <tpls c="2">
          <tpl fld="1" item="1"/>
          <tpl fld="0" item="547"/>
        </tpls>
      </n>
      <n v="2.2000000000000002">
        <tpls c="2">
          <tpl fld="1" item="1"/>
          <tpl fld="0" item="564"/>
        </tpls>
      </n>
      <n v="13.4">
        <tpls c="2">
          <tpl fld="1" item="1"/>
          <tpl fld="0" item="583"/>
        </tpls>
      </n>
      <n v="3.5">
        <tpls c="2">
          <tpl fld="1" item="1"/>
          <tpl fld="0" item="601"/>
        </tpls>
      </n>
      <n v="7.9">
        <tpls c="2">
          <tpl fld="1" item="1"/>
          <tpl fld="0" item="621"/>
        </tpls>
      </n>
      <n v="14.5">
        <tpls c="2">
          <tpl fld="1" item="1"/>
          <tpl fld="0" item="643"/>
        </tpls>
      </n>
      <n v="4.4000000000000004">
        <tpls c="2">
          <tpl fld="1" item="1"/>
          <tpl fld="0" item="662"/>
        </tpls>
      </n>
      <n v="2.9">
        <tpls c="2">
          <tpl fld="1" item="1"/>
          <tpl fld="0" item="683"/>
        </tpls>
      </n>
      <n v="14.5">
        <tpls c="2">
          <tpl fld="1" item="1"/>
          <tpl fld="0" item="704"/>
        </tpls>
      </n>
      <n v="11.9">
        <tpls c="2">
          <tpl fld="1" item="1"/>
          <tpl fld="0" item="725"/>
        </tpls>
      </n>
      <n v="12.1">
        <tpls c="2">
          <tpl fld="1" item="1"/>
          <tpl fld="0" item="749"/>
        </tpls>
      </n>
      <n v="10.3">
        <tpls c="2">
          <tpl fld="1" item="1"/>
          <tpl fld="0" item="776"/>
        </tpls>
      </n>
      <n v="1.2">
        <tpls c="2">
          <tpl fld="1" item="1"/>
          <tpl fld="0" item="14"/>
        </tpls>
      </n>
      <n v="6.1">
        <tpls c="2">
          <tpl fld="1" item="1"/>
          <tpl fld="0" item="33"/>
        </tpls>
      </n>
      <n v="7.1">
        <tpls c="2">
          <tpl fld="1" item="1"/>
          <tpl fld="0" item="69"/>
        </tpls>
      </n>
      <n v="0.2">
        <tpls c="2">
          <tpl fld="1" item="1"/>
          <tpl fld="0" item="86"/>
        </tpls>
      </n>
      <n v="6">
        <tpls c="2">
          <tpl fld="1" item="1"/>
          <tpl fld="0" item="105"/>
        </tpls>
      </n>
      <n v="1.1000000000000001">
        <tpls c="2">
          <tpl fld="1" item="1"/>
          <tpl fld="0" item="122"/>
        </tpls>
      </n>
      <n v="2.9">
        <tpls c="2">
          <tpl fld="1" item="1"/>
          <tpl fld="0" item="158"/>
        </tpls>
      </n>
      <n v="7.1">
        <tpls c="2">
          <tpl fld="1" item="1"/>
          <tpl fld="0" item="177"/>
        </tpls>
      </n>
      <n v="2.6">
        <tpls c="2">
          <tpl fld="1" item="1"/>
          <tpl fld="0" item="194"/>
        </tpls>
      </n>
      <n v="7.5">
        <tpls c="2">
          <tpl fld="1" item="1"/>
          <tpl fld="0" item="213"/>
        </tpls>
      </n>
      <n v="3.7">
        <tpls c="2">
          <tpl fld="1" item="1"/>
          <tpl fld="0" item="230"/>
        </tpls>
      </n>
      <n v="10.7">
        <tpls c="2">
          <tpl fld="1" item="1"/>
          <tpl fld="0" item="249"/>
        </tpls>
      </n>
      <n v="0.7">
        <tpls c="2">
          <tpl fld="1" item="1"/>
          <tpl fld="0" item="266"/>
        </tpls>
      </n>
      <n v="8.1">
        <tpls c="2">
          <tpl fld="1" item="1"/>
          <tpl fld="0" item="285"/>
        </tpls>
      </n>
      <n v="2.2000000000000002">
        <tpls c="2">
          <tpl fld="1" item="1"/>
          <tpl fld="0" item="302"/>
        </tpls>
      </n>
      <n v="5">
        <tpls c="2">
          <tpl fld="1" item="1"/>
          <tpl fld="0" item="321"/>
        </tpls>
      </n>
      <n v="2">
        <tpls c="2">
          <tpl fld="1" item="1"/>
          <tpl fld="0" item="338"/>
        </tpls>
      </n>
      <n v="9">
        <tpls c="2">
          <tpl fld="1" item="1"/>
          <tpl fld="0" item="357"/>
        </tpls>
      </n>
      <n v="2">
        <tpls c="2">
          <tpl fld="1" item="1"/>
          <tpl fld="0" item="374"/>
        </tpls>
      </n>
      <n v="5.8">
        <tpls c="2">
          <tpl fld="1" item="1"/>
          <tpl fld="0" item="393"/>
        </tpls>
      </n>
      <n v="2.5">
        <tpls c="2">
          <tpl fld="1" item="1"/>
          <tpl fld="0" item="410"/>
        </tpls>
      </n>
      <n v="1.3">
        <tpls c="2">
          <tpl fld="1" item="1"/>
          <tpl fld="0" item="446"/>
        </tpls>
      </n>
      <n v="8.5">
        <tpls c="2">
          <tpl fld="1" item="1"/>
          <tpl fld="0" item="465"/>
        </tpls>
      </n>
      <n v="3.7">
        <tpls c="2">
          <tpl fld="1" item="1"/>
          <tpl fld="0" item="482"/>
        </tpls>
      </n>
      <n v="9.6999999999999993">
        <tpls c="2">
          <tpl fld="1" item="1"/>
          <tpl fld="0" item="501"/>
        </tpls>
      </n>
      <n v="5.3">
        <tpls c="2">
          <tpl fld="1" item="1"/>
          <tpl fld="0" item="518"/>
        </tpls>
      </n>
      <n v="5.3">
        <tpls c="2">
          <tpl fld="1" item="1"/>
          <tpl fld="0" item="537"/>
        </tpls>
      </n>
      <n v="5.0999999999999996">
        <tpls c="2">
          <tpl fld="1" item="1"/>
          <tpl fld="0" item="554"/>
        </tpls>
      </n>
      <n v="10.199999999999999">
        <tpls c="2">
          <tpl fld="1" item="1"/>
          <tpl fld="0" item="573"/>
        </tpls>
      </n>
      <n v="5.3">
        <tpls c="2">
          <tpl fld="1" item="1"/>
          <tpl fld="0" item="590"/>
        </tpls>
      </n>
      <n v="3.8">
        <tpls c="2">
          <tpl fld="1" item="1"/>
          <tpl fld="0" item="611"/>
        </tpls>
      </n>
      <n v="12.5">
        <tpls c="2">
          <tpl fld="1" item="1"/>
          <tpl fld="0" item="632"/>
        </tpls>
      </n>
      <n v="11.6">
        <tpls c="2">
          <tpl fld="1" item="1"/>
          <tpl fld="0" item="653"/>
        </tpls>
      </n>
      <n v="3.8">
        <tpls c="2">
          <tpl fld="1" item="1"/>
          <tpl fld="0" item="673"/>
        </tpls>
      </n>
      <n v="11.3">
        <tpls c="2">
          <tpl fld="1" item="1"/>
          <tpl fld="0" item="693"/>
        </tpls>
      </n>
      <n v="12.9">
        <tpls c="2">
          <tpl fld="1" item="1"/>
          <tpl fld="0" item="715"/>
        </tpls>
      </n>
      <n v="12.2">
        <tpls c="2">
          <tpl fld="1" item="1"/>
          <tpl fld="0" item="737"/>
        </tpls>
      </n>
      <n v="13.4">
        <tpls c="2">
          <tpl fld="1" item="1"/>
          <tpl fld="0" item="763"/>
        </tpls>
      </n>
      <n v="11">
        <tpls c="2">
          <tpl fld="1" item="1"/>
          <tpl fld="0" item="801"/>
        </tpls>
      </n>
      <n v="1.7">
        <tpls c="2">
          <tpl fld="1" item="1"/>
          <tpl fld="0" item="731"/>
        </tpls>
      </n>
      <n v="1.3">
        <tpls c="2">
          <tpl fld="1" item="1"/>
          <tpl fld="0" item="743"/>
        </tpls>
      </n>
      <n v="-1.5">
        <tpls c="2">
          <tpl fld="1" item="1"/>
          <tpl fld="0" item="755"/>
        </tpls>
      </n>
      <n v="3.8">
        <tpls c="2">
          <tpl fld="1" item="1"/>
          <tpl fld="0" item="767"/>
        </tpls>
      </n>
      <n v="2.6">
        <tpls c="2">
          <tpl fld="1" item="1"/>
          <tpl fld="0" item="779"/>
        </tpls>
      </n>
      <n v="3.5">
        <tpls c="2">
          <tpl fld="1" item="1"/>
          <tpl fld="0" item="791"/>
        </tpls>
      </n>
      <n v="3">
        <tpls c="2">
          <tpl fld="1" item="1"/>
          <tpl fld="0" item="803"/>
        </tpls>
      </n>
      <n v="8.9">
        <tpls c="2">
          <tpl fld="1" item="1"/>
          <tpl fld="0" item="815"/>
        </tpls>
      </n>
      <n v="3.4">
        <tpls c="2">
          <tpl fld="1" item="1"/>
          <tpl fld="0" item="827"/>
        </tpls>
      </n>
      <n v="2.9">
        <tpls c="2">
          <tpl fld="1" item="1"/>
          <tpl fld="0" item="839"/>
        </tpls>
      </n>
      <n v="5.2">
        <tpls c="2">
          <tpl fld="1" item="1"/>
          <tpl fld="0" item="851"/>
        </tpls>
      </n>
      <n v="4">
        <tpls c="2">
          <tpl fld="1" item="1"/>
          <tpl fld="0" item="863"/>
        </tpls>
      </n>
      <n v="3.5">
        <tpls c="2">
          <tpl fld="1" item="1"/>
          <tpl fld="0" item="875"/>
        </tpls>
      </n>
      <n v="5.3">
        <tpls c="2">
          <tpl fld="1" item="1"/>
          <tpl fld="0" item="887"/>
        </tpls>
      </n>
      <n v="3.5">
        <tpls c="2">
          <tpl fld="1" item="1"/>
          <tpl fld="0" item="600"/>
        </tpls>
      </n>
      <n v="3.8">
        <tpls c="2">
          <tpl fld="1" item="1"/>
          <tpl fld="0" item="612"/>
        </tpls>
      </n>
      <n v="2.4">
        <tpls c="2">
          <tpl fld="1" item="1"/>
          <tpl fld="0" item="624"/>
        </tpls>
      </n>
      <n v="1.8">
        <tpls c="2">
          <tpl fld="1" item="1"/>
          <tpl fld="0" item="636"/>
        </tpls>
      </n>
      <n v="3.5">
        <tpls c="2">
          <tpl fld="1" item="1"/>
          <tpl fld="0" item="648"/>
        </tpls>
      </n>
      <n v="2.2999999999999998">
        <tpls c="2">
          <tpl fld="1" item="1"/>
          <tpl fld="0" item="660"/>
        </tpls>
      </n>
      <n v="3.1">
        <tpls c="2">
          <tpl fld="1" item="1"/>
          <tpl fld="0" item="672"/>
        </tpls>
      </n>
      <n v="3.8">
        <tpls c="2">
          <tpl fld="1" item="1"/>
          <tpl fld="0" item="684"/>
        </tpls>
      </n>
      <n v="2.9">
        <tpls c="2">
          <tpl fld="1" item="1"/>
          <tpl fld="0" item="696"/>
        </tpls>
      </n>
      <n v="5.0999999999999996">
        <tpls c="2">
          <tpl fld="1" item="1"/>
          <tpl fld="0" item="708"/>
        </tpls>
      </n>
      <n v="4.7">
        <tpls c="2">
          <tpl fld="1" item="1"/>
          <tpl fld="0" item="720"/>
        </tpls>
      </n>
      <n v="0.3">
        <tpls c="2">
          <tpl fld="1" item="1"/>
          <tpl fld="0" item="732"/>
        </tpls>
      </n>
      <n v="-0.3">
        <tpls c="2">
          <tpl fld="1" item="1"/>
          <tpl fld="0" item="744"/>
        </tpls>
      </n>
      <n v="2.8">
        <tpls c="2">
          <tpl fld="1" item="1"/>
          <tpl fld="0" item="756"/>
        </tpls>
      </n>
      <n v="3.4">
        <tpls c="2">
          <tpl fld="1" item="1"/>
          <tpl fld="0" item="768"/>
        </tpls>
      </n>
      <n v="2">
        <tpls c="2">
          <tpl fld="1" item="1"/>
          <tpl fld="0" item="780"/>
        </tpls>
      </n>
      <n v="3.8">
        <tpls c="2">
          <tpl fld="1" item="1"/>
          <tpl fld="0" item="792"/>
        </tpls>
      </n>
      <n v="1.6">
        <tpls c="2">
          <tpl fld="1" item="1"/>
          <tpl fld="0" item="804"/>
        </tpls>
      </n>
      <n v="3">
        <tpls c="2">
          <tpl fld="1" item="1"/>
          <tpl fld="0" item="816"/>
        </tpls>
      </n>
      <n v="0.7">
        <tpls c="2">
          <tpl fld="1" item="1"/>
          <tpl fld="0" item="828"/>
        </tpls>
      </n>
      <n v="3.8">
        <tpls c="2">
          <tpl fld="1" item="1"/>
          <tpl fld="0" item="840"/>
        </tpls>
      </n>
      <n v="2">
        <tpls c="2">
          <tpl fld="1" item="1"/>
          <tpl fld="0" item="852"/>
        </tpls>
      </n>
      <n v="4.7">
        <tpls c="2">
          <tpl fld="1" item="1"/>
          <tpl fld="0" item="864"/>
        </tpls>
      </n>
      <n v="1.3">
        <tpls c="2">
          <tpl fld="1" item="1"/>
          <tpl fld="0" item="876"/>
        </tpls>
      </n>
      <n v="1.9">
        <tpls c="2">
          <tpl fld="1" item="1"/>
          <tpl fld="0" item="888"/>
        </tpls>
      </n>
      <n v="1.8">
        <tpls c="2">
          <tpl fld="1" item="1"/>
          <tpl fld="0" item="805"/>
        </tpls>
      </n>
      <n v="2.9">
        <tpls c="2">
          <tpl fld="1" item="1"/>
          <tpl fld="0" item="817"/>
        </tpls>
      </n>
      <n v="4.4000000000000004">
        <tpls c="2">
          <tpl fld="1" item="1"/>
          <tpl fld="0" item="829"/>
        </tpls>
      </n>
      <n v="0.6">
        <tpls c="2">
          <tpl fld="1" item="1"/>
          <tpl fld="0" item="841"/>
        </tpls>
      </n>
      <n v="3.3">
        <tpls c="2">
          <tpl fld="1" item="1"/>
          <tpl fld="0" item="853"/>
        </tpls>
      </n>
      <n v="4.3">
        <tpls c="2">
          <tpl fld="1" item="1"/>
          <tpl fld="0" item="865"/>
        </tpls>
      </n>
      <n v="3.1">
        <tpls c="2">
          <tpl fld="1" item="1"/>
          <tpl fld="0" item="877"/>
        </tpls>
      </n>
      <n v="4">
        <tpls c="2">
          <tpl fld="1" item="1"/>
          <tpl fld="0" item="889"/>
        </tpls>
      </n>
      <n v="4.4000000000000004">
        <tpls c="2">
          <tpl fld="1" item="1"/>
          <tpl fld="0" item="794"/>
        </tpls>
      </n>
      <n v="4.0999999999999996">
        <tpls c="2">
          <tpl fld="1" item="1"/>
          <tpl fld="0" item="806"/>
        </tpls>
      </n>
      <n v="3.2">
        <tpls c="2">
          <tpl fld="1" item="1"/>
          <tpl fld="0" item="818"/>
        </tpls>
      </n>
      <n v="6.6">
        <tpls c="2">
          <tpl fld="1" item="1"/>
          <tpl fld="0" item="830"/>
        </tpls>
      </n>
      <n v="3">
        <tpls c="2">
          <tpl fld="1" item="1"/>
          <tpl fld="0" item="842"/>
        </tpls>
      </n>
      <n v="5.8">
        <tpls c="2">
          <tpl fld="1" item="1"/>
          <tpl fld="0" item="854"/>
        </tpls>
      </n>
      <n v="3.9">
        <tpls c="2">
          <tpl fld="1" item="1"/>
          <tpl fld="0" item="866"/>
        </tpls>
      </n>
      <n v="4.0999999999999996">
        <tpls c="2">
          <tpl fld="1" item="1"/>
          <tpl fld="0" item="878"/>
        </tpls>
      </n>
      <n v="4.9000000000000004">
        <tpls c="2">
          <tpl fld="1" item="1"/>
          <tpl fld="0" item="890"/>
        </tpls>
      </n>
      <n v="5.0999999999999996">
        <tpls c="2">
          <tpl fld="1" item="1"/>
          <tpl fld="0" item="3"/>
        </tpls>
      </n>
      <n v="6">
        <tpls c="2">
          <tpl fld="1" item="1"/>
          <tpl fld="0" item="15"/>
        </tpls>
      </n>
      <n v="4.2">
        <tpls c="2">
          <tpl fld="1" item="1"/>
          <tpl fld="0" item="27"/>
        </tpls>
      </n>
      <n v="3">
        <tpls c="2">
          <tpl fld="1" item="1"/>
          <tpl fld="0" item="39"/>
        </tpls>
      </n>
      <n v="5.8">
        <tpls c="2">
          <tpl fld="1" item="1"/>
          <tpl fld="0" item="51"/>
        </tpls>
      </n>
      <n v="4.3">
        <tpls c="2">
          <tpl fld="1" item="1"/>
          <tpl fld="0" item="63"/>
        </tpls>
      </n>
      <n v="2.8">
        <tpls c="2">
          <tpl fld="1" item="1"/>
          <tpl fld="0" item="75"/>
        </tpls>
      </n>
      <n v="5.0999999999999996">
        <tpls c="2">
          <tpl fld="1" item="1"/>
          <tpl fld="0" item="87"/>
        </tpls>
      </n>
      <n v="2.4">
        <tpls c="2">
          <tpl fld="1" item="1"/>
          <tpl fld="0" item="99"/>
        </tpls>
      </n>
      <n v="5.2">
        <tpls c="2">
          <tpl fld="1" item="1"/>
          <tpl fld="0" item="111"/>
        </tpls>
      </n>
      <n v="3.8">
        <tpls c="2">
          <tpl fld="1" item="1"/>
          <tpl fld="0" item="123"/>
        </tpls>
      </n>
      <n v="6.3">
        <tpls c="2">
          <tpl fld="1" item="1"/>
          <tpl fld="0" item="135"/>
        </tpls>
      </n>
      <n v="4.5999999999999996">
        <tpls c="2">
          <tpl fld="1" item="1"/>
          <tpl fld="0" item="147"/>
        </tpls>
      </n>
      <n v="7.1">
        <tpls c="2">
          <tpl fld="1" item="1"/>
          <tpl fld="0" item="159"/>
        </tpls>
      </n>
      <n v="4.7">
        <tpls c="2">
          <tpl fld="1" item="1"/>
          <tpl fld="0" item="171"/>
        </tpls>
      </n>
      <n v="5.7">
        <tpls c="2">
          <tpl fld="1" item="1"/>
          <tpl fld="0" item="183"/>
        </tpls>
      </n>
      <n v="5.4">
        <tpls c="2">
          <tpl fld="1" item="1"/>
          <tpl fld="0" item="195"/>
        </tpls>
      </n>
      <n v="4.8">
        <tpls c="2">
          <tpl fld="1" item="1"/>
          <tpl fld="0" item="207"/>
        </tpls>
      </n>
      <n v="5.4">
        <tpls c="2">
          <tpl fld="1" item="1"/>
          <tpl fld="0" item="219"/>
        </tpls>
      </n>
      <n v="4.4000000000000004">
        <tpls c="2">
          <tpl fld="1" item="1"/>
          <tpl fld="0" item="231"/>
        </tpls>
      </n>
      <n v="4.4000000000000004">
        <tpls c="2">
          <tpl fld="1" item="1"/>
          <tpl fld="0" item="243"/>
        </tpls>
      </n>
      <n v="3.9">
        <tpls c="2">
          <tpl fld="1" item="1"/>
          <tpl fld="0" item="255"/>
        </tpls>
      </n>
      <n v="3.7">
        <tpls c="2">
          <tpl fld="1" item="1"/>
          <tpl fld="0" item="267"/>
        </tpls>
      </n>
      <n v="4.8">
        <tpls c="2">
          <tpl fld="1" item="1"/>
          <tpl fld="0" item="279"/>
        </tpls>
      </n>
      <n v="5.7">
        <tpls c="2">
          <tpl fld="1" item="1"/>
          <tpl fld="0" item="291"/>
        </tpls>
      </n>
      <n v="3.9">
        <tpls c="2">
          <tpl fld="1" item="1"/>
          <tpl fld="0" item="303"/>
        </tpls>
      </n>
      <n v="4.7">
        <tpls c="2">
          <tpl fld="1" item="1"/>
          <tpl fld="0" item="315"/>
        </tpls>
      </n>
      <n v="5">
        <tpls c="2">
          <tpl fld="1" item="1"/>
          <tpl fld="0" item="327"/>
        </tpls>
      </n>
      <n v="4.3">
        <tpls c="2">
          <tpl fld="1" item="1"/>
          <tpl fld="0" item="339"/>
        </tpls>
      </n>
      <n v="4.0999999999999996">
        <tpls c="2">
          <tpl fld="1" item="1"/>
          <tpl fld="0" item="351"/>
        </tpls>
      </n>
      <n v="3.9">
        <tpls c="2">
          <tpl fld="1" item="1"/>
          <tpl fld="0" item="363"/>
        </tpls>
      </n>
      <n v="4.8">
        <tpls c="2">
          <tpl fld="1" item="1"/>
          <tpl fld="0" item="375"/>
        </tpls>
      </n>
      <n v="5.4">
        <tpls c="2">
          <tpl fld="1" item="1"/>
          <tpl fld="0" item="387"/>
        </tpls>
      </n>
      <n v="4.9000000000000004">
        <tpls c="2">
          <tpl fld="1" item="1"/>
          <tpl fld="0" item="399"/>
        </tpls>
      </n>
      <n v="5">
        <tpls c="2">
          <tpl fld="1" item="1"/>
          <tpl fld="0" item="411"/>
        </tpls>
      </n>
      <n v="3.6">
        <tpls c="2">
          <tpl fld="1" item="1"/>
          <tpl fld="0" item="423"/>
        </tpls>
      </n>
      <n v="3.9">
        <tpls c="2">
          <tpl fld="1" item="1"/>
          <tpl fld="0" item="435"/>
        </tpls>
      </n>
      <n v="5.3">
        <tpls c="2">
          <tpl fld="1" item="1"/>
          <tpl fld="0" item="447"/>
        </tpls>
      </n>
      <n v="3.2">
        <tpls c="2">
          <tpl fld="1" item="1"/>
          <tpl fld="0" item="459"/>
        </tpls>
      </n>
      <n v="6.7">
        <tpls c="2">
          <tpl fld="1" item="1"/>
          <tpl fld="0" item="471"/>
        </tpls>
      </n>
      <n v="5.0999999999999996">
        <tpls c="2">
          <tpl fld="1" item="1"/>
          <tpl fld="0" item="483"/>
        </tpls>
      </n>
      <n v="4.3">
        <tpls c="2">
          <tpl fld="1" item="1"/>
          <tpl fld="0" item="495"/>
        </tpls>
      </n>
      <n v="4.2">
        <tpls c="2">
          <tpl fld="1" item="1"/>
          <tpl fld="0" item="507"/>
        </tpls>
      </n>
      <n v="4.8">
        <tpls c="2">
          <tpl fld="1" item="1"/>
          <tpl fld="0" item="519"/>
        </tpls>
      </n>
      <n v="5.6">
        <tpls c="2">
          <tpl fld="1" item="1"/>
          <tpl fld="0" item="531"/>
        </tpls>
      </n>
      <n v="6.8">
        <tpls c="2">
          <tpl fld="1" item="1"/>
          <tpl fld="0" item="543"/>
        </tpls>
      </n>
      <n v="5.0999999999999996">
        <tpls c="2">
          <tpl fld="1" item="1"/>
          <tpl fld="0" item="555"/>
        </tpls>
      </n>
      <n v="6.1">
        <tpls c="2">
          <tpl fld="1" item="1"/>
          <tpl fld="0" item="567"/>
        </tpls>
      </n>
      <n v="5.5">
        <tpls c="2">
          <tpl fld="1" item="1"/>
          <tpl fld="0" item="579"/>
        </tpls>
      </n>
      <n v="5.4">
        <tpls c="2">
          <tpl fld="1" item="1"/>
          <tpl fld="0" item="591"/>
        </tpls>
      </n>
      <n v="5.7">
        <tpls c="2">
          <tpl fld="1" item="1"/>
          <tpl fld="0" item="603"/>
        </tpls>
      </n>
      <n v="6.3">
        <tpls c="2">
          <tpl fld="1" item="1"/>
          <tpl fld="0" item="615"/>
        </tpls>
      </n>
      <n v="5.4">
        <tpls c="2">
          <tpl fld="1" item="1"/>
          <tpl fld="0" item="627"/>
        </tpls>
      </n>
      <n v="5.4">
        <tpls c="2">
          <tpl fld="1" item="1"/>
          <tpl fld="0" item="639"/>
        </tpls>
      </n>
      <n v="6.1">
        <tpls c="2">
          <tpl fld="1" item="1"/>
          <tpl fld="0" item="651"/>
        </tpls>
      </n>
      <n v="6.3">
        <tpls c="2">
          <tpl fld="1" item="1"/>
          <tpl fld="0" item="663"/>
        </tpls>
      </n>
      <n v="6.3">
        <tpls c="2">
          <tpl fld="1" item="1"/>
          <tpl fld="0" item="675"/>
        </tpls>
      </n>
      <n v="6.2">
        <tpls c="2">
          <tpl fld="1" item="1"/>
          <tpl fld="0" item="687"/>
        </tpls>
      </n>
      <n v="6">
        <tpls c="2">
          <tpl fld="1" item="1"/>
          <tpl fld="0" item="699"/>
        </tpls>
      </n>
      <n v="7.7">
        <tpls c="2">
          <tpl fld="1" item="1"/>
          <tpl fld="0" item="711"/>
        </tpls>
      </n>
      <n v="5.2">
        <tpls c="2">
          <tpl fld="1" item="1"/>
          <tpl fld="0" item="723"/>
        </tpls>
      </n>
      <n v="7.2">
        <tpls c="2">
          <tpl fld="1" item="1"/>
          <tpl fld="0" item="735"/>
        </tpls>
      </n>
      <n v="5.6">
        <tpls c="2">
          <tpl fld="1" item="1"/>
          <tpl fld="0" item="747"/>
        </tpls>
      </n>
      <n v="8.6">
        <tpls c="2">
          <tpl fld="1" item="1"/>
          <tpl fld="0" item="759"/>
        </tpls>
      </n>
      <n v="4.9000000000000004">
        <tpls c="2">
          <tpl fld="1" item="1"/>
          <tpl fld="0" item="771"/>
        </tpls>
      </n>
      <n v="4.7">
        <tpls c="2">
          <tpl fld="1" item="1"/>
          <tpl fld="0" item="783"/>
        </tpls>
      </n>
      <n v="7.5">
        <tpls c="2">
          <tpl fld="1" item="1"/>
          <tpl fld="0" item="795"/>
        </tpls>
      </n>
      <n v="6">
        <tpls c="2">
          <tpl fld="1" item="1"/>
          <tpl fld="0" item="807"/>
        </tpls>
      </n>
      <n v="4.9000000000000004">
        <tpls c="2">
          <tpl fld="1" item="1"/>
          <tpl fld="0" item="819"/>
        </tpls>
      </n>
      <n v="5.9">
        <tpls c="2">
          <tpl fld="1" item="1"/>
          <tpl fld="0" item="831"/>
        </tpls>
      </n>
      <n v="7.9">
        <tpls c="2">
          <tpl fld="1" item="1"/>
          <tpl fld="0" item="843"/>
        </tpls>
      </n>
      <n v="5.7">
        <tpls c="2">
          <tpl fld="1" item="1"/>
          <tpl fld="0" item="855"/>
        </tpls>
      </n>
      <n v="6.5">
        <tpls c="2">
          <tpl fld="1" item="1"/>
          <tpl fld="0" item="867"/>
        </tpls>
      </n>
      <n v="2.9">
        <tpls c="2">
          <tpl fld="1" item="1"/>
          <tpl fld="0" item="879"/>
        </tpls>
      </n>
      <n v="5.7">
        <tpls c="2">
          <tpl fld="1" item="1"/>
          <tpl fld="0" item="891"/>
        </tpls>
      </n>
      <n v="6.9">
        <tpls c="2">
          <tpl fld="1" item="1"/>
          <tpl fld="0" item="4"/>
        </tpls>
      </n>
      <n v="6.8">
        <tpls c="2">
          <tpl fld="1" item="1"/>
          <tpl fld="0" item="16"/>
        </tpls>
      </n>
      <n v="7.6">
        <tpls c="2">
          <tpl fld="1" item="1"/>
          <tpl fld="0" item="28"/>
        </tpls>
      </n>
      <n v="7">
        <tpls c="2">
          <tpl fld="1" item="1"/>
          <tpl fld="0" item="40"/>
        </tpls>
      </n>
      <n v="9.4">
        <tpls c="2">
          <tpl fld="1" item="1"/>
          <tpl fld="0" item="52"/>
        </tpls>
      </n>
      <n v="8.9">
        <tpls c="2">
          <tpl fld="1" item="1"/>
          <tpl fld="0" item="64"/>
        </tpls>
      </n>
      <n v="7.6">
        <tpls c="2">
          <tpl fld="1" item="1"/>
          <tpl fld="0" item="76"/>
        </tpls>
      </n>
      <n v="6.4">
        <tpls c="2">
          <tpl fld="1" item="1"/>
          <tpl fld="0" item="88"/>
        </tpls>
      </n>
      <n v="7.1">
        <tpls c="2">
          <tpl fld="1" item="1"/>
          <tpl fld="0" item="100"/>
        </tpls>
      </n>
      <n v="6.5">
        <tpls c="2">
          <tpl fld="1" item="1"/>
          <tpl fld="0" item="112"/>
        </tpls>
      </n>
      <n v="7.8">
        <tpls c="2">
          <tpl fld="1" item="1"/>
          <tpl fld="0" item="124"/>
        </tpls>
      </n>
      <n v="8">
        <tpls c="2">
          <tpl fld="1" item="1"/>
          <tpl fld="0" item="136"/>
        </tpls>
      </n>
      <n v="9.3000000000000007">
        <tpls c="2">
          <tpl fld="1" item="1"/>
          <tpl fld="0" item="148"/>
        </tpls>
      </n>
      <n v="7.4">
        <tpls c="2">
          <tpl fld="1" item="1"/>
          <tpl fld="0" item="160"/>
        </tpls>
      </n>
      <n v="7.1">
        <tpls c="2">
          <tpl fld="1" item="1"/>
          <tpl fld="0" item="172"/>
        </tpls>
      </n>
      <n v="6.9">
        <tpls c="2">
          <tpl fld="1" item="1"/>
          <tpl fld="0" item="184"/>
        </tpls>
      </n>
      <n v="9.8000000000000007">
        <tpls c="2">
          <tpl fld="1" item="1"/>
          <tpl fld="0" item="196"/>
        </tpls>
      </n>
      <n v="8.6">
        <tpls c="2">
          <tpl fld="1" item="1"/>
          <tpl fld="0" item="208"/>
        </tpls>
      </n>
      <n v="7.5">
        <tpls c="2">
          <tpl fld="1" item="1"/>
          <tpl fld="0" item="220"/>
        </tpls>
      </n>
      <n v="7.8">
        <tpls c="2">
          <tpl fld="1" item="1"/>
          <tpl fld="0" item="232"/>
        </tpls>
      </n>
      <n v="7">
        <tpls c="2">
          <tpl fld="1" item="1"/>
          <tpl fld="0" item="244"/>
        </tpls>
      </n>
      <n v="8.6">
        <tpls c="2">
          <tpl fld="1" item="1"/>
          <tpl fld="0" item="256"/>
        </tpls>
      </n>
      <n v="9.1999999999999993">
        <tpls c="2">
          <tpl fld="1" item="1"/>
          <tpl fld="0" item="268"/>
        </tpls>
      </n>
      <n v="8.1999999999999993">
        <tpls c="2">
          <tpl fld="1" item="1"/>
          <tpl fld="0" item="280"/>
        </tpls>
      </n>
      <n v="7.6">
        <tpls c="2">
          <tpl fld="1" item="1"/>
          <tpl fld="0" item="292"/>
        </tpls>
      </n>
      <n v="8.6">
        <tpls c="2">
          <tpl fld="1" item="1"/>
          <tpl fld="0" item="304"/>
        </tpls>
      </n>
      <n v="7.5">
        <tpls c="2">
          <tpl fld="1" item="1"/>
          <tpl fld="0" item="316"/>
        </tpls>
      </n>
      <n v="6.9">
        <tpls c="2">
          <tpl fld="1" item="1"/>
          <tpl fld="0" item="328"/>
        </tpls>
      </n>
      <n v="8.9">
        <tpls c="2">
          <tpl fld="1" item="1"/>
          <tpl fld="0" item="340"/>
        </tpls>
      </n>
      <n v="7.2">
        <tpls c="2">
          <tpl fld="1" item="1"/>
          <tpl fld="0" item="352"/>
        </tpls>
      </n>
      <n v="7.9">
        <tpls c="2">
          <tpl fld="1" item="1"/>
          <tpl fld="0" item="364"/>
        </tpls>
      </n>
      <n v="7.2">
        <tpls c="2">
          <tpl fld="1" item="1"/>
          <tpl fld="0" item="376"/>
        </tpls>
      </n>
      <n v="7.4">
        <tpls c="2">
          <tpl fld="1" item="1"/>
          <tpl fld="0" item="388"/>
        </tpls>
      </n>
      <n v="8.4">
        <tpls c="2">
          <tpl fld="1" item="1"/>
          <tpl fld="0" item="400"/>
        </tpls>
      </n>
      <n v="7.6">
        <tpls c="2">
          <tpl fld="1" item="1"/>
          <tpl fld="0" item="412"/>
        </tpls>
      </n>
      <n v="7.5">
        <tpls c="2">
          <tpl fld="1" item="1"/>
          <tpl fld="0" item="424"/>
        </tpls>
      </n>
      <n v="6.8">
        <tpls c="2">
          <tpl fld="1" item="1"/>
          <tpl fld="0" item="436"/>
        </tpls>
      </n>
      <n v="8.1999999999999993">
        <tpls c="2">
          <tpl fld="1" item="1"/>
          <tpl fld="0" item="448"/>
        </tpls>
      </n>
      <n v="7.9">
        <tpls c="2">
          <tpl fld="1" item="1"/>
          <tpl fld="0" item="460"/>
        </tpls>
      </n>
      <n v="7">
        <tpls c="2">
          <tpl fld="1" item="1"/>
          <tpl fld="0" item="472"/>
        </tpls>
      </n>
      <n v="9.1">
        <tpls c="2">
          <tpl fld="1" item="1"/>
          <tpl fld="0" item="484"/>
        </tpls>
      </n>
      <n v="10">
        <tpls c="2">
          <tpl fld="1" item="1"/>
          <tpl fld="0" item="496"/>
        </tpls>
      </n>
      <n v="9">
        <tpls c="2">
          <tpl fld="1" item="1"/>
          <tpl fld="0" item="508"/>
        </tpls>
      </n>
      <n v="7.7">
        <tpls c="2">
          <tpl fld="1" item="1"/>
          <tpl fld="0" item="520"/>
        </tpls>
      </n>
      <n v="10.199999999999999">
        <tpls c="2">
          <tpl fld="1" item="1"/>
          <tpl fld="0" item="532"/>
        </tpls>
      </n>
      <n v="8.8000000000000007">
        <tpls c="2">
          <tpl fld="1" item="1"/>
          <tpl fld="0" item="544"/>
        </tpls>
      </n>
      <n v="8.1999999999999993">
        <tpls c="2">
          <tpl fld="1" item="1"/>
          <tpl fld="0" item="556"/>
        </tpls>
      </n>
      <n v="8.1999999999999993">
        <tpls c="2">
          <tpl fld="1" item="1"/>
          <tpl fld="0" item="568"/>
        </tpls>
      </n>
      <n v="5.9">
        <tpls c="2">
          <tpl fld="1" item="1"/>
          <tpl fld="0" item="580"/>
        </tpls>
      </n>
      <n v="8.5">
        <tpls c="2">
          <tpl fld="1" item="1"/>
          <tpl fld="0" item="592"/>
        </tpls>
      </n>
      <n v="10.199999999999999">
        <tpls c="2">
          <tpl fld="1" item="1"/>
          <tpl fld="0" item="604"/>
        </tpls>
      </n>
      <n v="10.199999999999999">
        <tpls c="2">
          <tpl fld="1" item="1"/>
          <tpl fld="0" item="616"/>
        </tpls>
      </n>
      <n v="9.6">
        <tpls c="2">
          <tpl fld="1" item="1"/>
          <tpl fld="0" item="628"/>
        </tpls>
      </n>
      <n v="9.1">
        <tpls c="2">
          <tpl fld="1" item="1"/>
          <tpl fld="0" item="640"/>
        </tpls>
      </n>
      <n v="9.4">
        <tpls c="2">
          <tpl fld="1" item="1"/>
          <tpl fld="0" item="652"/>
        </tpls>
      </n>
      <n v="9">
        <tpls c="2">
          <tpl fld="1" item="1"/>
          <tpl fld="0" item="664"/>
        </tpls>
      </n>
      <n v="9.5">
        <tpls c="2">
          <tpl fld="1" item="1"/>
          <tpl fld="0" item="676"/>
        </tpls>
      </n>
      <n v="8.5">
        <tpls c="2">
          <tpl fld="1" item="1"/>
          <tpl fld="0" item="688"/>
        </tpls>
      </n>
      <n v="9.8000000000000007">
        <tpls c="2">
          <tpl fld="1" item="1"/>
          <tpl fld="0" item="700"/>
        </tpls>
      </n>
      <n v="9.6999999999999993">
        <tpls c="2">
          <tpl fld="1" item="1"/>
          <tpl fld="0" item="712"/>
        </tpls>
      </n>
      <n v="10.5">
        <tpls c="2">
          <tpl fld="1" item="1"/>
          <tpl fld="0" item="724"/>
        </tpls>
      </n>
      <n v="9.4">
        <tpls c="2">
          <tpl fld="1" item="1"/>
          <tpl fld="0" item="736"/>
        </tpls>
      </n>
      <n v="7.7">
        <tpls c="2">
          <tpl fld="1" item="1"/>
          <tpl fld="0" item="748"/>
        </tpls>
      </n>
      <n v="9.4">
        <tpls c="2">
          <tpl fld="1" item="1"/>
          <tpl fld="0" item="760"/>
        </tpls>
      </n>
      <n v="9.6999999999999993">
        <tpls c="2">
          <tpl fld="1" item="1"/>
          <tpl fld="0" item="772"/>
        </tpls>
      </n>
      <n v="7.7">
        <tpls c="2">
          <tpl fld="1" item="1"/>
          <tpl fld="0" item="784"/>
        </tpls>
      </n>
      <n v="9.8000000000000007">
        <tpls c="2">
          <tpl fld="1" item="1"/>
          <tpl fld="0" item="796"/>
        </tpls>
      </n>
      <n v="8.8000000000000007">
        <tpls c="2">
          <tpl fld="1" item="1"/>
          <tpl fld="0" item="808"/>
        </tpls>
      </n>
      <n v="9.6999999999999993">
        <tpls c="2">
          <tpl fld="1" item="1"/>
          <tpl fld="0" item="820"/>
        </tpls>
      </n>
      <n v="10.4">
        <tpls c="2">
          <tpl fld="1" item="1"/>
          <tpl fld="0" item="832"/>
        </tpls>
      </n>
      <n v="9.8000000000000007">
        <tpls c="2">
          <tpl fld="1" item="1"/>
          <tpl fld="0" item="844"/>
        </tpls>
      </n>
      <n v="8.4">
        <tpls c="2">
          <tpl fld="1" item="1"/>
          <tpl fld="0" item="856"/>
        </tpls>
      </n>
      <n v="9.1">
        <tpls c="2">
          <tpl fld="1" item="1"/>
          <tpl fld="0" item="868"/>
        </tpls>
      </n>
      <n v="7.2">
        <tpls c="2">
          <tpl fld="1" item="1"/>
          <tpl fld="0" item="880"/>
        </tpls>
      </n>
      <n v="10.1">
        <tpls c="2">
          <tpl fld="1" item="1"/>
          <tpl fld="0" item="892"/>
        </tpls>
      </n>
      <n v="11">
        <tpls c="2">
          <tpl fld="1" item="1"/>
          <tpl fld="0" item="761"/>
        </tpls>
      </n>
      <n v="11.6">
        <tpls c="2">
          <tpl fld="1" item="1"/>
          <tpl fld="0" item="773"/>
        </tpls>
      </n>
      <n v="11.2">
        <tpls c="2">
          <tpl fld="1" item="1"/>
          <tpl fld="0" item="785"/>
        </tpls>
      </n>
      <n v="12.5">
        <tpls c="2">
          <tpl fld="1" item="1"/>
          <tpl fld="0" item="797"/>
        </tpls>
      </n>
      <n v="11.4">
        <tpls c="2">
          <tpl fld="1" item="1"/>
          <tpl fld="0" item="809"/>
        </tpls>
      </n>
      <n v="12.7">
        <tpls c="2">
          <tpl fld="1" item="1"/>
          <tpl fld="0" item="821"/>
        </tpls>
      </n>
      <n v="13.9">
        <tpls c="2">
          <tpl fld="1" item="1"/>
          <tpl fld="0" item="833"/>
        </tpls>
      </n>
      <n v="13.1">
        <tpls c="2">
          <tpl fld="1" item="1"/>
          <tpl fld="0" item="845"/>
        </tpls>
      </n>
      <n v="11.9">
        <tpls c="2">
          <tpl fld="1" item="1"/>
          <tpl fld="0" item="857"/>
        </tpls>
      </n>
      <n v="12.6">
        <tpls c="2">
          <tpl fld="1" item="1"/>
          <tpl fld="0" item="869"/>
        </tpls>
      </n>
      <n v="13.3">
        <tpls c="2">
          <tpl fld="1" item="1"/>
          <tpl fld="0" item="881"/>
        </tpls>
      </n>
      <n v="11.9">
        <tpls c="2">
          <tpl fld="1" item="1"/>
          <tpl fld="0" item="893"/>
        </tpls>
      </n>
      <n v="12">
        <tpls c="2">
          <tpl fld="1" item="1"/>
          <tpl fld="0" item="6"/>
        </tpls>
      </n>
      <n v="12.9">
        <tpls c="2">
          <tpl fld="1" item="1"/>
          <tpl fld="0" item="18"/>
        </tpls>
      </n>
      <n v="12.9">
        <tpls c="2">
          <tpl fld="1" item="1"/>
          <tpl fld="0" item="30"/>
        </tpls>
      </n>
      <n v="12.9">
        <tpls c="2">
          <tpl fld="1" item="1"/>
          <tpl fld="0" item="42"/>
        </tpls>
      </n>
      <n v="13.4">
        <tpls c="2">
          <tpl fld="1" item="1"/>
          <tpl fld="0" item="54"/>
        </tpls>
      </n>
      <n v="12.1">
        <tpls c="2">
          <tpl fld="1" item="1"/>
          <tpl fld="0" item="66"/>
        </tpls>
      </n>
      <n v="11.7">
        <tpls c="2">
          <tpl fld="1" item="1"/>
          <tpl fld="0" item="78"/>
        </tpls>
      </n>
      <n v="13.1">
        <tpls c="2">
          <tpl fld="1" item="1"/>
          <tpl fld="0" item="90"/>
        </tpls>
      </n>
      <n v="12.8">
        <tpls c="2">
          <tpl fld="1" item="1"/>
          <tpl fld="0" item="102"/>
        </tpls>
      </n>
      <n v="13.8">
        <tpls c="2">
          <tpl fld="1" item="1"/>
          <tpl fld="0" item="114"/>
        </tpls>
      </n>
      <n v="12.9">
        <tpls c="2">
          <tpl fld="1" item="1"/>
          <tpl fld="0" item="126"/>
        </tpls>
      </n>
      <n v="13.3">
        <tpls c="2">
          <tpl fld="1" item="1"/>
          <tpl fld="0" item="138"/>
        </tpls>
      </n>
      <n v="12.4">
        <tpls c="2">
          <tpl fld="1" item="1"/>
          <tpl fld="0" item="150"/>
        </tpls>
      </n>
      <n v="12.1">
        <tpls c="2">
          <tpl fld="1" item="1"/>
          <tpl fld="0" item="162"/>
        </tpls>
      </n>
      <n v="12.1">
        <tpls c="2">
          <tpl fld="1" item="1"/>
          <tpl fld="0" item="174"/>
        </tpls>
      </n>
      <n v="11.9">
        <tpls c="2">
          <tpl fld="1" item="1"/>
          <tpl fld="0" item="186"/>
        </tpls>
      </n>
      <n v="13.5">
        <tpls c="2">
          <tpl fld="1" item="1"/>
          <tpl fld="0" item="198"/>
        </tpls>
      </n>
      <n v="11.7">
        <tpls c="2">
          <tpl fld="1" item="1"/>
          <tpl fld="0" item="210"/>
        </tpls>
      </n>
      <n v="12.2">
        <tpls c="2">
          <tpl fld="1" item="1"/>
          <tpl fld="0" item="222"/>
        </tpls>
      </n>
      <n v="13.8">
        <tpls c="2">
          <tpl fld="1" item="1"/>
          <tpl fld="0" item="234"/>
        </tpls>
      </n>
      <n v="12.6">
        <tpls c="2">
          <tpl fld="1" item="1"/>
          <tpl fld="0" item="246"/>
        </tpls>
      </n>
      <n v="13.9">
        <tpls c="2">
          <tpl fld="1" item="1"/>
          <tpl fld="0" item="258"/>
        </tpls>
      </n>
      <n v="12.3">
        <tpls c="2">
          <tpl fld="1" item="1"/>
          <tpl fld="0" item="270"/>
        </tpls>
      </n>
      <n v="13.8">
        <tpls c="2">
          <tpl fld="1" item="1"/>
          <tpl fld="0" item="282"/>
        </tpls>
      </n>
      <n v="12.7">
        <tpls c="2">
          <tpl fld="1" item="1"/>
          <tpl fld="0" item="294"/>
        </tpls>
      </n>
      <n v="12.7">
        <tpls c="2">
          <tpl fld="1" item="1"/>
          <tpl fld="0" item="306"/>
        </tpls>
      </n>
      <n v="12.5">
        <tpls c="2">
          <tpl fld="1" item="1"/>
          <tpl fld="0" item="318"/>
        </tpls>
      </n>
      <n v="14.1">
        <tpls c="2">
          <tpl fld="1" item="1"/>
          <tpl fld="0" item="330"/>
        </tpls>
      </n>
      <n v="14.9">
        <tpls c="2">
          <tpl fld="1" item="1"/>
          <tpl fld="0" item="342"/>
        </tpls>
      </n>
      <n v="12.7">
        <tpls c="2">
          <tpl fld="1" item="1"/>
          <tpl fld="0" item="354"/>
        </tpls>
      </n>
      <n v="12.7">
        <tpls c="2">
          <tpl fld="1" item="1"/>
          <tpl fld="0" item="366"/>
        </tpls>
      </n>
      <n v="13.4">
        <tpls c="2">
          <tpl fld="1" item="1"/>
          <tpl fld="0" item="378"/>
        </tpls>
      </n>
      <n v="11.9">
        <tpls c="2">
          <tpl fld="1" item="1"/>
          <tpl fld="0" item="390"/>
        </tpls>
      </n>
      <n v="12.8">
        <tpls c="2">
          <tpl fld="1" item="1"/>
          <tpl fld="0" item="402"/>
        </tpls>
      </n>
      <n v="13.4">
        <tpls c="2">
          <tpl fld="1" item="1"/>
          <tpl fld="0" item="414"/>
        </tpls>
      </n>
      <n v="16">
        <tpls c="2">
          <tpl fld="1" item="1"/>
          <tpl fld="0" item="426"/>
        </tpls>
      </n>
      <n v="12.9">
        <tpls c="2">
          <tpl fld="1" item="1"/>
          <tpl fld="0" item="438"/>
        </tpls>
      </n>
      <n v="13.2">
        <tpls c="2">
          <tpl fld="1" item="1"/>
          <tpl fld="0" item="450"/>
        </tpls>
      </n>
      <n v="13.3">
        <tpls c="2">
          <tpl fld="1" item="1"/>
          <tpl fld="0" item="462"/>
        </tpls>
      </n>
      <n v="13.2">
        <tpls c="2">
          <tpl fld="1" item="1"/>
          <tpl fld="0" item="474"/>
        </tpls>
      </n>
      <n v="12.2">
        <tpls c="2">
          <tpl fld="1" item="1"/>
          <tpl fld="0" item="486"/>
        </tpls>
      </n>
      <n v="14.8">
        <tpls c="2">
          <tpl fld="1" item="1"/>
          <tpl fld="0" item="498"/>
        </tpls>
      </n>
      <n v="13.2">
        <tpls c="2">
          <tpl fld="1" item="1"/>
          <tpl fld="0" item="510"/>
        </tpls>
      </n>
      <n v="14.4">
        <tpls c="2">
          <tpl fld="1" item="1"/>
          <tpl fld="0" item="522"/>
        </tpls>
      </n>
      <n v="14.2">
        <tpls c="2">
          <tpl fld="1" item="1"/>
          <tpl fld="0" item="534"/>
        </tpls>
      </n>
      <n v="12.6">
        <tpls c="2">
          <tpl fld="1" item="1"/>
          <tpl fld="0" item="546"/>
        </tpls>
      </n>
      <n v="15.2">
        <tpls c="2">
          <tpl fld="1" item="1"/>
          <tpl fld="0" item="558"/>
        </tpls>
      </n>
      <n v="15.2">
        <tpls c="2">
          <tpl fld="1" item="1"/>
          <tpl fld="0" item="570"/>
        </tpls>
      </n>
      <n v="13.2">
        <tpls c="2">
          <tpl fld="1" item="1"/>
          <tpl fld="0" item="582"/>
        </tpls>
      </n>
      <n v="13.9">
        <tpls c="2">
          <tpl fld="1" item="1"/>
          <tpl fld="0" item="594"/>
        </tpls>
      </n>
      <n v="13">
        <tpls c="2">
          <tpl fld="1" item="1"/>
          <tpl fld="0" item="606"/>
        </tpls>
      </n>
      <n v="14.3">
        <tpls c="2">
          <tpl fld="1" item="1"/>
          <tpl fld="0" item="618"/>
        </tpls>
      </n>
      <n v="12.8">
        <tpls c="2">
          <tpl fld="1" item="1"/>
          <tpl fld="0" item="630"/>
        </tpls>
      </n>
      <n v="14.5">
        <tpls c="2">
          <tpl fld="1" item="1"/>
          <tpl fld="0" item="642"/>
        </tpls>
      </n>
      <n v="13.5">
        <tpls c="2">
          <tpl fld="1" item="1"/>
          <tpl fld="0" item="654"/>
        </tpls>
      </n>
      <n v="14.7">
        <tpls c="2">
          <tpl fld="1" item="1"/>
          <tpl fld="0" item="666"/>
        </tpls>
      </n>
      <n v="13.3">
        <tpls c="2">
          <tpl fld="1" item="1"/>
          <tpl fld="0" item="678"/>
        </tpls>
      </n>
      <n v="14.1">
        <tpls c="2">
          <tpl fld="1" item="1"/>
          <tpl fld="0" item="690"/>
        </tpls>
      </n>
      <n v="16.7">
        <tpls c="2">
          <tpl fld="1" item="1"/>
          <tpl fld="0" item="702"/>
        </tpls>
      </n>
      <n v="13.1">
        <tpls c="2">
          <tpl fld="1" item="1"/>
          <tpl fld="0" item="714"/>
        </tpls>
      </n>
      <n v="13.7">
        <tpls c="2">
          <tpl fld="1" item="1"/>
          <tpl fld="0" item="726"/>
        </tpls>
      </n>
      <n v="13.7">
        <tpls c="2">
          <tpl fld="1" item="1"/>
          <tpl fld="0" item="738"/>
        </tpls>
      </n>
      <n v="15.1">
        <tpls c="2">
          <tpl fld="1" item="1"/>
          <tpl fld="0" item="750"/>
        </tpls>
      </n>
      <n v="12.6">
        <tpls c="2">
          <tpl fld="1" item="1"/>
          <tpl fld="0" item="762"/>
        </tpls>
      </n>
      <n v="13.2">
        <tpls c="2">
          <tpl fld="1" item="1"/>
          <tpl fld="0" item="774"/>
        </tpls>
      </n>
      <n v="15.2">
        <tpls c="2">
          <tpl fld="1" item="1"/>
          <tpl fld="0" item="786"/>
        </tpls>
      </n>
      <n v="15">
        <tpls c="2">
          <tpl fld="1" item="1"/>
          <tpl fld="0" item="798"/>
        </tpls>
      </n>
      <n v="13.8">
        <tpls c="2">
          <tpl fld="1" item="1"/>
          <tpl fld="0" item="810"/>
        </tpls>
      </n>
      <n v="14.5">
        <tpls c="2">
          <tpl fld="1" item="1"/>
          <tpl fld="0" item="822"/>
        </tpls>
      </n>
      <n v="14.9">
        <tpls c="2">
          <tpl fld="1" item="1"/>
          <tpl fld="0" item="834"/>
        </tpls>
      </n>
      <n v="16.399999999999999">
        <tpls c="2">
          <tpl fld="1" item="1"/>
          <tpl fld="0" item="846"/>
        </tpls>
      </n>
      <n v="14.9">
        <tpls c="2">
          <tpl fld="1" item="1"/>
          <tpl fld="0" item="858"/>
        </tpls>
      </n>
      <n v="13.4">
        <tpls c="2">
          <tpl fld="1" item="1"/>
          <tpl fld="0" item="870"/>
        </tpls>
      </n>
      <n v="14.9">
        <tpls c="2">
          <tpl fld="1" item="1"/>
          <tpl fld="0" item="882"/>
        </tpls>
      </n>
      <n v="15.5">
        <tpls c="2">
          <tpl fld="1" item="1"/>
          <tpl fld="0" item="894"/>
        </tpls>
      </n>
      <n v="14.3">
        <tpls c="2">
          <tpl fld="1" item="1"/>
          <tpl fld="0" item="787"/>
        </tpls>
      </n>
      <n v="12.7">
        <tpls c="2">
          <tpl fld="1" item="1"/>
          <tpl fld="0" item="799"/>
        </tpls>
      </n>
      <n v="14.1">
        <tpls c="2">
          <tpl fld="1" item="1"/>
          <tpl fld="0" item="811"/>
        </tpls>
      </n>
      <n v="14.6">
        <tpls c="2">
          <tpl fld="1" item="1"/>
          <tpl fld="0" item="823"/>
        </tpls>
      </n>
      <n v="13.5">
        <tpls c="2">
          <tpl fld="1" item="1"/>
          <tpl fld="0" item="835"/>
        </tpls>
      </n>
      <n v="14.5">
        <tpls c="2">
          <tpl fld="1" item="1"/>
          <tpl fld="0" item="847"/>
        </tpls>
      </n>
      <n v="14.1">
        <tpls c="2">
          <tpl fld="1" item="1"/>
          <tpl fld="0" item="859"/>
        </tpls>
      </n>
      <n v="15.6">
        <tpls c="2">
          <tpl fld="1" item="1"/>
          <tpl fld="0" item="871"/>
        </tpls>
      </n>
      <n v="13.4">
        <tpls c="2">
          <tpl fld="1" item="1"/>
          <tpl fld="0" item="883"/>
        </tpls>
      </n>
      <n v="15.9">
        <tpls c="2">
          <tpl fld="1" item="1"/>
          <tpl fld="0" item="895"/>
        </tpls>
      </n>
      <n v="11.1">
        <tpls c="2">
          <tpl fld="1" item="1"/>
          <tpl fld="0" item="788"/>
        </tpls>
      </n>
      <n v="12.8">
        <tpls c="2">
          <tpl fld="1" item="1"/>
          <tpl fld="0" item="800"/>
        </tpls>
      </n>
      <n v="10.199999999999999">
        <tpls c="2">
          <tpl fld="1" item="1"/>
          <tpl fld="0" item="812"/>
        </tpls>
      </n>
      <n v="13.7">
        <tpls c="2">
          <tpl fld="1" item="1"/>
          <tpl fld="0" item="824"/>
        </tpls>
      </n>
      <n v="11">
        <tpls c="2">
          <tpl fld="1" item="1"/>
          <tpl fld="0" item="836"/>
        </tpls>
      </n>
      <n v="11">
        <tpls c="2">
          <tpl fld="1" item="1"/>
          <tpl fld="0" item="848"/>
        </tpls>
      </n>
      <n v="11.8">
        <tpls c="2">
          <tpl fld="1" item="1"/>
          <tpl fld="0" item="860"/>
        </tpls>
      </n>
      <n v="11.2">
        <tpls c="2">
          <tpl fld="1" item="1"/>
          <tpl fld="0" item="872"/>
        </tpls>
      </n>
      <n v="13.3">
        <tpls c="2">
          <tpl fld="1" item="1"/>
          <tpl fld="0" item="884"/>
        </tpls>
      </n>
      <n v="11.8">
        <tpls c="2">
          <tpl fld="1" item="1"/>
          <tpl fld="0" item="896"/>
        </tpls>
      </n>
      <n v="9.3000000000000007">
        <tpls c="2">
          <tpl fld="1" item="1"/>
          <tpl fld="0" item="813"/>
        </tpls>
      </n>
      <n v="8.6999999999999993">
        <tpls c="2">
          <tpl fld="1" item="1"/>
          <tpl fld="0" item="825"/>
        </tpls>
      </n>
      <n v="10.3">
        <tpls c="2">
          <tpl fld="1" item="1"/>
          <tpl fld="0" item="837"/>
        </tpls>
      </n>
      <n v="8.5">
        <tpls c="2">
          <tpl fld="1" item="1"/>
          <tpl fld="0" item="849"/>
        </tpls>
      </n>
      <n v="8.6">
        <tpls c="2">
          <tpl fld="1" item="1"/>
          <tpl fld="0" item="861"/>
        </tpls>
      </n>
      <n v="8.8000000000000007">
        <tpls c="2">
          <tpl fld="1" item="1"/>
          <tpl fld="0" item="873"/>
        </tpls>
      </n>
      <n v="9.6999999999999993">
        <tpls c="2">
          <tpl fld="1" item="1"/>
          <tpl fld="0" item="885"/>
        </tpls>
      </n>
      <n v="10.4">
        <tpls c="2">
          <tpl fld="1" item="1"/>
          <tpl fld="0" item="897"/>
        </tpls>
      </n>
      <n v="4.5999999999999996">
        <tpls c="2">
          <tpl fld="1" item="1"/>
          <tpl fld="0" item="10"/>
        </tpls>
      </n>
      <n v="2.9">
        <tpls c="2">
          <tpl fld="1" item="1"/>
          <tpl fld="0" item="22"/>
        </tpls>
      </n>
      <n v="3.3">
        <tpls c="2">
          <tpl fld="1" item="1"/>
          <tpl fld="0" item="34"/>
        </tpls>
      </n>
      <n v="6.2">
        <tpls c="2">
          <tpl fld="1" item="1"/>
          <tpl fld="0" item="46"/>
        </tpls>
      </n>
      <n v="1.6">
        <tpls c="2">
          <tpl fld="1" item="1"/>
          <tpl fld="0" item="58"/>
        </tpls>
      </n>
      <n v="5.2">
        <tpls c="2">
          <tpl fld="1" item="1"/>
          <tpl fld="0" item="70"/>
        </tpls>
      </n>
      <n v="3.6">
        <tpls c="2">
          <tpl fld="1" item="1"/>
          <tpl fld="0" item="82"/>
        </tpls>
      </n>
      <n v="4.2">
        <tpls c="2">
          <tpl fld="1" item="1"/>
          <tpl fld="0" item="94"/>
        </tpls>
      </n>
      <n v="2.5">
        <tpls c="2">
          <tpl fld="1" item="1"/>
          <tpl fld="0" item="106"/>
        </tpls>
      </n>
      <n v="4.3">
        <tpls c="2">
          <tpl fld="1" item="1"/>
          <tpl fld="0" item="118"/>
        </tpls>
      </n>
      <n v="4.4000000000000004">
        <tpls c="2">
          <tpl fld="1" item="1"/>
          <tpl fld="0" item="130"/>
        </tpls>
      </n>
      <n v="3.5">
        <tpls c="2">
          <tpl fld="1" item="1"/>
          <tpl fld="0" item="142"/>
        </tpls>
      </n>
      <n v="4.5">
        <tpls c="2">
          <tpl fld="1" item="1"/>
          <tpl fld="0" item="154"/>
        </tpls>
      </n>
      <n v="3.5">
        <tpls c="2">
          <tpl fld="1" item="1"/>
          <tpl fld="0" item="166"/>
        </tpls>
      </n>
      <n v="3.2">
        <tpls c="2">
          <tpl fld="1" item="1"/>
          <tpl fld="0" item="178"/>
        </tpls>
      </n>
      <n v="6">
        <tpls c="2">
          <tpl fld="1" item="1"/>
          <tpl fld="0" item="190"/>
        </tpls>
      </n>
      <n v="5.3">
        <tpls c="2">
          <tpl fld="1" item="1"/>
          <tpl fld="0" item="202"/>
        </tpls>
      </n>
      <n v="2.2000000000000002">
        <tpls c="2">
          <tpl fld="1" item="1"/>
          <tpl fld="0" item="214"/>
        </tpls>
      </n>
      <n v="2.9">
        <tpls c="2">
          <tpl fld="1" item="1"/>
          <tpl fld="0" item="226"/>
        </tpls>
      </n>
      <n v="2.6">
        <tpls c="2">
          <tpl fld="1" item="1"/>
          <tpl fld="0" item="238"/>
        </tpls>
      </n>
      <n v="4.8">
        <tpls c="2">
          <tpl fld="1" item="1"/>
          <tpl fld="0" item="250"/>
        </tpls>
      </n>
      <n v="3.3">
        <tpls c="2">
          <tpl fld="1" item="1"/>
          <tpl fld="0" item="262"/>
        </tpls>
      </n>
      <n v="5.5">
        <tpls c="2">
          <tpl fld="1" item="1"/>
          <tpl fld="0" item="274"/>
        </tpls>
      </n>
      <n v="3">
        <tpls c="2">
          <tpl fld="1" item="1"/>
          <tpl fld="0" item="286"/>
        </tpls>
      </n>
      <n v="3.2">
        <tpls c="2">
          <tpl fld="1" item="1"/>
          <tpl fld="0" item="298"/>
        </tpls>
      </n>
      <n v="2.5">
        <tpls c="2">
          <tpl fld="1" item="1"/>
          <tpl fld="0" item="310"/>
        </tpls>
      </n>
      <n v="5">
        <tpls c="2">
          <tpl fld="1" item="1"/>
          <tpl fld="0" item="322"/>
        </tpls>
      </n>
      <n v="3.2">
        <tpls c="2">
          <tpl fld="1" item="1"/>
          <tpl fld="0" item="334"/>
        </tpls>
      </n>
      <n v="3.5">
        <tpls c="2">
          <tpl fld="1" item="1"/>
          <tpl fld="0" item="346"/>
        </tpls>
      </n>
      <n v="4.5999999999999996">
        <tpls c="2">
          <tpl fld="1" item="1"/>
          <tpl fld="0" item="358"/>
        </tpls>
      </n>
      <n v="6.2">
        <tpls c="2">
          <tpl fld="1" item="1"/>
          <tpl fld="0" item="370"/>
        </tpls>
      </n>
      <n v="3.5">
        <tpls c="2">
          <tpl fld="1" item="1"/>
          <tpl fld="0" item="382"/>
        </tpls>
      </n>
      <n v="4.5">
        <tpls c="2">
          <tpl fld="1" item="1"/>
          <tpl fld="0" item="394"/>
        </tpls>
      </n>
      <n v="5.0999999999999996">
        <tpls c="2">
          <tpl fld="1" item="1"/>
          <tpl fld="0" item="406"/>
        </tpls>
      </n>
      <n v="6.2">
        <tpls c="2">
          <tpl fld="1" item="1"/>
          <tpl fld="0" item="418"/>
        </tpls>
      </n>
      <n v="5.5">
        <tpls c="2">
          <tpl fld="1" item="1"/>
          <tpl fld="0" item="430"/>
        </tpls>
      </n>
      <n v="6.4">
        <tpls c="2">
          <tpl fld="1" item="1"/>
          <tpl fld="0" item="442"/>
        </tpls>
      </n>
      <n v="1.2">
        <tpls c="2">
          <tpl fld="1" item="1"/>
          <tpl fld="0" item="454"/>
        </tpls>
      </n>
      <n v="5.2">
        <tpls c="2">
          <tpl fld="1" item="1"/>
          <tpl fld="0" item="466"/>
        </tpls>
      </n>
      <n v="4.2">
        <tpls c="2">
          <tpl fld="1" item="1"/>
          <tpl fld="0" item="478"/>
        </tpls>
      </n>
      <n v="1.8">
        <tpls c="2">
          <tpl fld="1" item="1"/>
          <tpl fld="0" item="490"/>
        </tpls>
      </n>
      <n v="3.7">
        <tpls c="2">
          <tpl fld="1" item="1"/>
          <tpl fld="0" item="502"/>
        </tpls>
      </n>
      <n v="5.0999999999999996">
        <tpls c="2">
          <tpl fld="1" item="1"/>
          <tpl fld="0" item="514"/>
        </tpls>
      </n>
      <n v="4.2">
        <tpls c="2">
          <tpl fld="1" item="1"/>
          <tpl fld="0" item="526"/>
        </tpls>
      </n>
      <n v="4.8">
        <tpls c="2">
          <tpl fld="1" item="1"/>
          <tpl fld="0" item="538"/>
        </tpls>
      </n>
      <n v="2.4">
        <tpls c="2">
          <tpl fld="1" item="1"/>
          <tpl fld="0" item="550"/>
        </tpls>
      </n>
      <n v="8.4">
        <tpls c="2">
          <tpl fld="1" item="1"/>
          <tpl fld="0" item="562"/>
        </tpls>
      </n>
      <n v="5.0999999999999996">
        <tpls c="2">
          <tpl fld="1" item="1"/>
          <tpl fld="0" item="574"/>
        </tpls>
      </n>
      <n v="2.7">
        <tpls c="2">
          <tpl fld="1" item="1"/>
          <tpl fld="0" item="586"/>
        </tpls>
      </n>
      <n v="6.2">
        <tpls c="2">
          <tpl fld="1" item="1"/>
          <tpl fld="0" item="598"/>
        </tpls>
      </n>
      <n v="3.4">
        <tpls c="2">
          <tpl fld="1" item="1"/>
          <tpl fld="0" item="610"/>
        </tpls>
      </n>
      <n v="5.9">
        <tpls c="2">
          <tpl fld="1" item="1"/>
          <tpl fld="0" item="622"/>
        </tpls>
      </n>
      <n v="4.5">
        <tpls c="2">
          <tpl fld="1" item="1"/>
          <tpl fld="0" item="634"/>
        </tpls>
      </n>
      <n v="4.4000000000000004">
        <tpls c="2">
          <tpl fld="1" item="1"/>
          <tpl fld="0" item="646"/>
        </tpls>
      </n>
      <n v="7">
        <tpls c="2">
          <tpl fld="1" item="1"/>
          <tpl fld="0" item="658"/>
        </tpls>
      </n>
      <n v="6.7">
        <tpls c="2">
          <tpl fld="1" item="1"/>
          <tpl fld="0" item="670"/>
        </tpls>
      </n>
      <n v="6.2">
        <tpls c="2">
          <tpl fld="1" item="1"/>
          <tpl fld="0" item="682"/>
        </tpls>
      </n>
      <n v="3.5">
        <tpls c="2">
          <tpl fld="1" item="1"/>
          <tpl fld="0" item="694"/>
        </tpls>
      </n>
      <n v="5.4">
        <tpls c="2">
          <tpl fld="1" item="1"/>
          <tpl fld="0" item="706"/>
        </tpls>
      </n>
      <n v="4.5999999999999996">
        <tpls c="2">
          <tpl fld="1" item="1"/>
          <tpl fld="0" item="718"/>
        </tpls>
      </n>
      <n v="5.2">
        <tpls c="2">
          <tpl fld="1" item="1"/>
          <tpl fld="0" item="730"/>
        </tpls>
      </n>
      <n v="7.4">
        <tpls c="2">
          <tpl fld="1" item="1"/>
          <tpl fld="0" item="742"/>
        </tpls>
      </n>
      <n v="4">
        <tpls c="2">
          <tpl fld="1" item="1"/>
          <tpl fld="0" item="754"/>
        </tpls>
      </n>
      <n v="7.3">
        <tpls c="2">
          <tpl fld="1" item="1"/>
          <tpl fld="0" item="766"/>
        </tpls>
      </n>
      <n v="4.5999999999999996">
        <tpls c="2">
          <tpl fld="1" item="1"/>
          <tpl fld="0" item="778"/>
        </tpls>
      </n>
      <n v="4.7">
        <tpls c="2">
          <tpl fld="1" item="1"/>
          <tpl fld="0" item="790"/>
        </tpls>
      </n>
      <n v="6.9">
        <tpls c="2">
          <tpl fld="1" item="1"/>
          <tpl fld="0" item="802"/>
        </tpls>
      </n>
      <n v="8">
        <tpls c="2">
          <tpl fld="1" item="1"/>
          <tpl fld="0" item="814"/>
        </tpls>
      </n>
      <n v="3.8">
        <tpls c="2">
          <tpl fld="1" item="1"/>
          <tpl fld="0" item="826"/>
        </tpls>
      </n>
      <n v="4.5">
        <tpls c="2">
          <tpl fld="1" item="1"/>
          <tpl fld="0" item="838"/>
        </tpls>
      </n>
      <n v="5.8">
        <tpls c="2">
          <tpl fld="1" item="1"/>
          <tpl fld="0" item="850"/>
        </tpls>
      </n>
      <n v="4.3">
        <tpls c="2">
          <tpl fld="1" item="1"/>
          <tpl fld="0" item="862"/>
        </tpls>
      </n>
      <n v="6.2">
        <tpls c="2">
          <tpl fld="1" item="1"/>
          <tpl fld="0" item="874"/>
        </tpls>
      </n>
      <n v="4.5">
        <tpls c="2">
          <tpl fld="1" item="1"/>
          <tpl fld="0" item="886"/>
        </tpls>
      </n>
      <n v="6406">
        <tpls c="2">
          <tpl fld="1" item="1"/>
          <tpl hier="10" item="4294967295"/>
        </tpls>
      </n>
    </entries>
    <queryCache count="901">
      <query mdx="[Table1_2].[Date].&amp;[1948-01-01T00:00:00]">
        <tpls c="1">
          <tpl fld="0" item="0"/>
        </tpls>
      </query>
      <query mdx="[Table1_2].[Date].&amp;[1948-02-01T00:00:00]">
        <tpls c="1">
          <tpl fld="0" item="1"/>
        </tpls>
      </query>
      <query mdx="[Table1_2].[Date].&amp;[1948-03-01T00:00:00]">
        <tpls c="1">
          <tpl fld="0" item="2"/>
        </tpls>
      </query>
      <query mdx="[Table1_2].[Date].&amp;[1948-04-01T00:00:00]">
        <tpls c="1">
          <tpl fld="0" item="3"/>
        </tpls>
      </query>
      <query mdx="[Table1_2].[Date].&amp;[1948-05-01T00:00:00]">
        <tpls c="1">
          <tpl fld="0" item="4"/>
        </tpls>
      </query>
      <query mdx="[Table1_2].[Date].&amp;[1948-06-01T00:00:00]">
        <tpls c="1">
          <tpl fld="0" item="5"/>
        </tpls>
      </query>
      <query mdx="[Table1_2].[Date].&amp;[1948-07-01T00:00:00]">
        <tpls c="1">
          <tpl fld="0" item="6"/>
        </tpls>
      </query>
      <query mdx="[Table1_2].[Date].&amp;[1948-08-01T00:00:00]">
        <tpls c="1">
          <tpl fld="0" item="7"/>
        </tpls>
      </query>
      <query mdx="[Table1_2].[Date].&amp;[1948-09-01T00:00:00]">
        <tpls c="1">
          <tpl fld="0" item="8"/>
        </tpls>
      </query>
      <query mdx="[Table1_2].[Date].&amp;[1948-10-01T00:00:00]">
        <tpls c="1">
          <tpl fld="0" item="9"/>
        </tpls>
      </query>
      <query mdx="[Table1_2].[Date].&amp;[1948-11-01T00:00:00]">
        <tpls c="1">
          <tpl fld="0" item="10"/>
        </tpls>
      </query>
      <query mdx="[Table1_2].[Date].&amp;[1948-12-01T00:00:00]">
        <tpls c="1">
          <tpl fld="0" item="11"/>
        </tpls>
      </query>
      <query mdx="[Table1_2].[Date].&amp;[1949-01-01T00:00:00]">
        <tpls c="1">
          <tpl fld="0" item="12"/>
        </tpls>
      </query>
      <query mdx="[Table1_2].[Date].&amp;[1949-02-01T00:00:00]">
        <tpls c="1">
          <tpl fld="0" item="13"/>
        </tpls>
      </query>
      <query mdx="[Table1_2].[Date].&amp;[1949-03-01T00:00:00]">
        <tpls c="1">
          <tpl fld="0" item="14"/>
        </tpls>
      </query>
      <query mdx="[Table1_2].[Date].&amp;[1949-04-01T00:00:00]">
        <tpls c="1">
          <tpl fld="0" item="15"/>
        </tpls>
      </query>
      <query mdx="[Table1_2].[Date].&amp;[1949-05-01T00:00:00]">
        <tpls c="1">
          <tpl fld="0" item="16"/>
        </tpls>
      </query>
      <query mdx="[Table1_2].[Date].&amp;[1949-06-01T00:00:00]">
        <tpls c="1">
          <tpl fld="0" item="17"/>
        </tpls>
      </query>
      <query mdx="[Table1_2].[Date].&amp;[1949-07-01T00:00:00]">
        <tpls c="1">
          <tpl fld="0" item="18"/>
        </tpls>
      </query>
      <query mdx="[Table1_2].[Date].&amp;[1949-08-01T00:00:00]">
        <tpls c="1">
          <tpl fld="0" item="19"/>
        </tpls>
      </query>
      <query mdx="[Table1_2].[Date].&amp;[1949-09-01T00:00:00]">
        <tpls c="1">
          <tpl fld="0" item="20"/>
        </tpls>
      </query>
      <query mdx="[Table1_2].[Date].&amp;[1949-10-01T00:00:00]">
        <tpls c="1">
          <tpl fld="0" item="21"/>
        </tpls>
      </query>
      <query mdx="[Table1_2].[Date].&amp;[1949-11-01T00:00:00]">
        <tpls c="1">
          <tpl fld="0" item="22"/>
        </tpls>
      </query>
      <query mdx="[Table1_2].[Date].&amp;[1949-12-01T00:00:00]">
        <tpls c="1">
          <tpl fld="0" item="23"/>
        </tpls>
      </query>
      <query mdx="[Table1_2].[Date].&amp;[1950-01-01T00:00:00]">
        <tpls c="1">
          <tpl fld="0" item="24"/>
        </tpls>
      </query>
      <query mdx="[Table1_2].[Date].&amp;[1950-02-01T00:00:00]">
        <tpls c="1">
          <tpl fld="0" item="25"/>
        </tpls>
      </query>
      <query mdx="[Table1_2].[Date].&amp;[1950-03-01T00:00:00]">
        <tpls c="1">
          <tpl fld="0" item="26"/>
        </tpls>
      </query>
      <query mdx="[Table1_2].[Date].&amp;[1950-04-01T00:00:00]">
        <tpls c="1">
          <tpl fld="0" item="27"/>
        </tpls>
      </query>
      <query mdx="[Table1_2].[Date].&amp;[1950-05-01T00:00:00]">
        <tpls c="1">
          <tpl fld="0" item="28"/>
        </tpls>
      </query>
      <query mdx="[Table1_2].[Date].&amp;[1950-06-01T00:00:00]">
        <tpls c="1">
          <tpl fld="0" item="29"/>
        </tpls>
      </query>
      <query mdx="[Table1_2].[Date].&amp;[1950-07-01T00:00:00]">
        <tpls c="1">
          <tpl fld="0" item="30"/>
        </tpls>
      </query>
      <query mdx="[Table1_2].[Date].&amp;[1950-08-01T00:00:00]">
        <tpls c="1">
          <tpl fld="0" item="31"/>
        </tpls>
      </query>
      <query mdx="[Table1_2].[Date].&amp;[1950-09-01T00:00:00]">
        <tpls c="1">
          <tpl fld="0" item="32"/>
        </tpls>
      </query>
      <query mdx="[Table1_2].[Date].&amp;[1950-10-01T00:00:00]">
        <tpls c="1">
          <tpl fld="0" item="33"/>
        </tpls>
      </query>
      <query mdx="[Table1_2].[Date].&amp;[1950-11-01T00:00:00]">
        <tpls c="1">
          <tpl fld="0" item="34"/>
        </tpls>
      </query>
      <query mdx="[Table1_2].[Date].&amp;[1950-12-01T00:00:00]">
        <tpls c="1">
          <tpl fld="0" item="35"/>
        </tpls>
      </query>
      <query mdx="[Table1_2].[Date].&amp;[1951-01-01T00:00:00]">
        <tpls c="1">
          <tpl fld="0" item="36"/>
        </tpls>
      </query>
      <query mdx="[Table1_2].[Date].&amp;[1951-02-01T00:00:00]">
        <tpls c="1">
          <tpl fld="0" item="37"/>
        </tpls>
      </query>
      <query mdx="[Table1_2].[Date].&amp;[1951-03-01T00:00:00]">
        <tpls c="1">
          <tpl fld="0" item="38"/>
        </tpls>
      </query>
      <query mdx="[Table1_2].[Date].&amp;[1951-04-01T00:00:00]">
        <tpls c="1">
          <tpl fld="0" item="39"/>
        </tpls>
      </query>
      <query mdx="[Table1_2].[Date].&amp;[1951-05-01T00:00:00]">
        <tpls c="1">
          <tpl fld="0" item="40"/>
        </tpls>
      </query>
      <query mdx="[Table1_2].[Date].&amp;[1951-06-01T00:00:00]">
        <tpls c="1">
          <tpl fld="0" item="41"/>
        </tpls>
      </query>
      <query mdx="[Table1_2].[Date].&amp;[1951-07-01T00:00:00]">
        <tpls c="1">
          <tpl fld="0" item="42"/>
        </tpls>
      </query>
      <query mdx="[Table1_2].[Date].&amp;[1951-08-01T00:00:00]">
        <tpls c="1">
          <tpl fld="0" item="43"/>
        </tpls>
      </query>
      <query mdx="[Table1_2].[Date].&amp;[1951-09-01T00:00:00]">
        <tpls c="1">
          <tpl fld="0" item="44"/>
        </tpls>
      </query>
      <query mdx="[Table1_2].[Date].&amp;[1951-10-01T00:00:00]">
        <tpls c="1">
          <tpl fld="0" item="45"/>
        </tpls>
      </query>
      <query mdx="[Table1_2].[Date].&amp;[1951-11-01T00:00:00]">
        <tpls c="1">
          <tpl fld="0" item="46"/>
        </tpls>
      </query>
      <query mdx="[Table1_2].[Date].&amp;[1951-12-01T00:00:00]">
        <tpls c="1">
          <tpl fld="0" item="47"/>
        </tpls>
      </query>
      <query mdx="[Table1_2].[Date].&amp;[1952-01-01T00:00:00]">
        <tpls c="1">
          <tpl fld="0" item="48"/>
        </tpls>
      </query>
      <query mdx="[Table1_2].[Date].&amp;[1952-02-01T00:00:00]">
        <tpls c="1">
          <tpl fld="0" item="49"/>
        </tpls>
      </query>
      <query mdx="[Table1_2].[Date].&amp;[1952-03-01T00:00:00]">
        <tpls c="1">
          <tpl fld="0" item="50"/>
        </tpls>
      </query>
      <query mdx="[Table1_2].[Date].&amp;[1952-04-01T00:00:00]">
        <tpls c="1">
          <tpl fld="0" item="51"/>
        </tpls>
      </query>
      <query mdx="[Table1_2].[Date].&amp;[1952-05-01T00:00:00]">
        <tpls c="1">
          <tpl fld="0" item="52"/>
        </tpls>
      </query>
      <query mdx="[Table1_2].[Date].&amp;[1952-06-01T00:00:00]">
        <tpls c="1">
          <tpl fld="0" item="53"/>
        </tpls>
      </query>
      <query mdx="[Table1_2].[Date].&amp;[1952-07-01T00:00:00]">
        <tpls c="1">
          <tpl fld="0" item="54"/>
        </tpls>
      </query>
      <query mdx="[Table1_2].[Date].&amp;[1952-08-01T00:00:00]">
        <tpls c="1">
          <tpl fld="0" item="55"/>
        </tpls>
      </query>
      <query mdx="[Table1_2].[Date].&amp;[1952-09-01T00:00:00]">
        <tpls c="1">
          <tpl fld="0" item="56"/>
        </tpls>
      </query>
      <query mdx="[Table1_2].[Date].&amp;[1952-10-01T00:00:00]">
        <tpls c="1">
          <tpl fld="0" item="57"/>
        </tpls>
      </query>
      <query mdx="[Table1_2].[Date].&amp;[1952-11-01T00:00:00]">
        <tpls c="1">
          <tpl fld="0" item="58"/>
        </tpls>
      </query>
      <query mdx="[Table1_2].[Date].&amp;[1952-12-01T00:00:00]">
        <tpls c="1">
          <tpl fld="0" item="59"/>
        </tpls>
      </query>
      <query mdx="[Table1_2].[Date].&amp;[1953-01-01T00:00:00]">
        <tpls c="1">
          <tpl fld="0" item="60"/>
        </tpls>
      </query>
      <query mdx="[Table1_2].[Date].&amp;[1953-02-01T00:00:00]">
        <tpls c="1">
          <tpl fld="0" item="61"/>
        </tpls>
      </query>
      <query mdx="[Table1_2].[Date].&amp;[1953-03-01T00:00:00]">
        <tpls c="1">
          <tpl fld="0" item="62"/>
        </tpls>
      </query>
      <query mdx="[Table1_2].[Date].&amp;[1953-04-01T00:00:00]">
        <tpls c="1">
          <tpl fld="0" item="63"/>
        </tpls>
      </query>
      <query mdx="[Table1_2].[Date].&amp;[1953-05-01T00:00:00]">
        <tpls c="1">
          <tpl fld="0" item="64"/>
        </tpls>
      </query>
      <query mdx="[Table1_2].[Date].&amp;[1953-06-01T00:00:00]">
        <tpls c="1">
          <tpl fld="0" item="65"/>
        </tpls>
      </query>
      <query mdx="[Table1_2].[Date].&amp;[1953-07-01T00:00:00]">
        <tpls c="1">
          <tpl fld="0" item="66"/>
        </tpls>
      </query>
      <query mdx="[Table1_2].[Date].&amp;[1953-08-01T00:00:00]">
        <tpls c="1">
          <tpl fld="0" item="67"/>
        </tpls>
      </query>
      <query mdx="[Table1_2].[Date].&amp;[1953-09-01T00:00:00]">
        <tpls c="1">
          <tpl fld="0" item="68"/>
        </tpls>
      </query>
      <query mdx="[Table1_2].[Date].&amp;[1953-10-01T00:00:00]">
        <tpls c="1">
          <tpl fld="0" item="69"/>
        </tpls>
      </query>
      <query mdx="[Table1_2].[Date].&amp;[1953-11-01T00:00:00]">
        <tpls c="1">
          <tpl fld="0" item="70"/>
        </tpls>
      </query>
      <query mdx="[Table1_2].[Date].&amp;[1953-12-01T00:00:00]">
        <tpls c="1">
          <tpl fld="0" item="71"/>
        </tpls>
      </query>
      <query mdx="[Table1_2].[Date].&amp;[1954-01-01T00:00:00]">
        <tpls c="1">
          <tpl fld="0" item="72"/>
        </tpls>
      </query>
      <query mdx="[Table1_2].[Date].&amp;[1954-02-01T00:00:00]">
        <tpls c="1">
          <tpl fld="0" item="73"/>
        </tpls>
      </query>
      <query mdx="[Table1_2].[Date].&amp;[1954-03-01T00:00:00]">
        <tpls c="1">
          <tpl fld="0" item="74"/>
        </tpls>
      </query>
      <query mdx="[Table1_2].[Date].&amp;[1954-04-01T00:00:00]">
        <tpls c="1">
          <tpl fld="0" item="75"/>
        </tpls>
      </query>
      <query mdx="[Table1_2].[Date].&amp;[1954-05-01T00:00:00]">
        <tpls c="1">
          <tpl fld="0" item="76"/>
        </tpls>
      </query>
      <query mdx="[Table1_2].[Date].&amp;[1954-06-01T00:00:00]">
        <tpls c="1">
          <tpl fld="0" item="77"/>
        </tpls>
      </query>
      <query mdx="[Table1_2].[Date].&amp;[1954-07-01T00:00:00]">
        <tpls c="1">
          <tpl fld="0" item="78"/>
        </tpls>
      </query>
      <query mdx="[Table1_2].[Date].&amp;[1954-08-01T00:00:00]">
        <tpls c="1">
          <tpl fld="0" item="79"/>
        </tpls>
      </query>
      <query mdx="[Table1_2].[Date].&amp;[1954-09-01T00:00:00]">
        <tpls c="1">
          <tpl fld="0" item="80"/>
        </tpls>
      </query>
      <query mdx="[Table1_2].[Date].&amp;[1954-10-01T00:00:00]">
        <tpls c="1">
          <tpl fld="0" item="81"/>
        </tpls>
      </query>
      <query mdx="[Table1_2].[Date].&amp;[1954-11-01T00:00:00]">
        <tpls c="1">
          <tpl fld="0" item="82"/>
        </tpls>
      </query>
      <query mdx="[Table1_2].[Date].&amp;[1954-12-01T00:00:00]">
        <tpls c="1">
          <tpl fld="0" item="83"/>
        </tpls>
      </query>
      <query mdx="[Table1_2].[Date].&amp;[1955-01-01T00:00:00]">
        <tpls c="1">
          <tpl fld="0" item="84"/>
        </tpls>
      </query>
      <query mdx="[Table1_2].[Date].&amp;[1955-02-01T00:00:00]">
        <tpls c="1">
          <tpl fld="0" item="85"/>
        </tpls>
      </query>
      <query mdx="[Table1_2].[Date].&amp;[1955-03-01T00:00:00]">
        <tpls c="1">
          <tpl fld="0" item="86"/>
        </tpls>
      </query>
      <query mdx="[Table1_2].[Date].&amp;[1955-04-01T00:00:00]">
        <tpls c="1">
          <tpl fld="0" item="87"/>
        </tpls>
      </query>
      <query mdx="[Table1_2].[Date].&amp;[1955-05-01T00:00:00]">
        <tpls c="1">
          <tpl fld="0" item="88"/>
        </tpls>
      </query>
      <query mdx="[Table1_2].[Date].&amp;[1955-06-01T00:00:00]">
        <tpls c="1">
          <tpl fld="0" item="89"/>
        </tpls>
      </query>
      <query mdx="[Table1_2].[Date].&amp;[1955-07-01T00:00:00]">
        <tpls c="1">
          <tpl fld="0" item="90"/>
        </tpls>
      </query>
      <query mdx="[Table1_2].[Date].&amp;[1955-08-01T00:00:00]">
        <tpls c="1">
          <tpl fld="0" item="91"/>
        </tpls>
      </query>
      <query mdx="[Table1_2].[Date].&amp;[1955-09-01T00:00:00]">
        <tpls c="1">
          <tpl fld="0" item="92"/>
        </tpls>
      </query>
      <query mdx="[Table1_2].[Date].&amp;[1955-10-01T00:00:00]">
        <tpls c="1">
          <tpl fld="0" item="93"/>
        </tpls>
      </query>
      <query mdx="[Table1_2].[Date].&amp;[1955-11-01T00:00:00]">
        <tpls c="1">
          <tpl fld="0" item="94"/>
        </tpls>
      </query>
      <query mdx="[Table1_2].[Date].&amp;[1955-12-01T00:00:00]">
        <tpls c="1">
          <tpl fld="0" item="95"/>
        </tpls>
      </query>
      <query mdx="[Table1_2].[Date].&amp;[1956-01-01T00:00:00]">
        <tpls c="1">
          <tpl fld="0" item="96"/>
        </tpls>
      </query>
      <query mdx="[Table1_2].[Date].&amp;[1956-02-01T00:00:00]">
        <tpls c="1">
          <tpl fld="0" item="97"/>
        </tpls>
      </query>
      <query mdx="[Table1_2].[Date].&amp;[1956-03-01T00:00:00]">
        <tpls c="1">
          <tpl fld="0" item="98"/>
        </tpls>
      </query>
      <query mdx="[Table1_2].[Date].&amp;[1956-04-01T00:00:00]">
        <tpls c="1">
          <tpl fld="0" item="99"/>
        </tpls>
      </query>
      <query mdx="[Table1_2].[Date].&amp;[1956-05-01T00:00:00]">
        <tpls c="1">
          <tpl fld="0" item="100"/>
        </tpls>
      </query>
      <query mdx="[Table1_2].[Date].&amp;[1956-06-01T00:00:00]">
        <tpls c="1">
          <tpl fld="0" item="101"/>
        </tpls>
      </query>
      <query mdx="[Table1_2].[Date].&amp;[1956-07-01T00:00:00]">
        <tpls c="1">
          <tpl fld="0" item="102"/>
        </tpls>
      </query>
      <query mdx="[Table1_2].[Date].&amp;[1956-08-01T00:00:00]">
        <tpls c="1">
          <tpl fld="0" item="103"/>
        </tpls>
      </query>
      <query mdx="[Table1_2].[Date].&amp;[1956-09-01T00:00:00]">
        <tpls c="1">
          <tpl fld="0" item="104"/>
        </tpls>
      </query>
      <query mdx="[Table1_2].[Date].&amp;[1956-10-01T00:00:00]">
        <tpls c="1">
          <tpl fld="0" item="105"/>
        </tpls>
      </query>
      <query mdx="[Table1_2].[Date].&amp;[1956-11-01T00:00:00]">
        <tpls c="1">
          <tpl fld="0" item="106"/>
        </tpls>
      </query>
      <query mdx="[Table1_2].[Date].&amp;[1956-12-01T00:00:00]">
        <tpls c="1">
          <tpl fld="0" item="107"/>
        </tpls>
      </query>
      <query mdx="[Table1_2].[Date].&amp;[1957-01-01T00:00:00]">
        <tpls c="1">
          <tpl fld="0" item="108"/>
        </tpls>
      </query>
      <query mdx="[Table1_2].[Date].&amp;[1957-02-01T00:00:00]">
        <tpls c="1">
          <tpl fld="0" item="109"/>
        </tpls>
      </query>
      <query mdx="[Table1_2].[Date].&amp;[1957-03-01T00:00:00]">
        <tpls c="1">
          <tpl fld="0" item="110"/>
        </tpls>
      </query>
      <query mdx="[Table1_2].[Date].&amp;[1957-04-01T00:00:00]">
        <tpls c="1">
          <tpl fld="0" item="111"/>
        </tpls>
      </query>
      <query mdx="[Table1_2].[Date].&amp;[1957-05-01T00:00:00]">
        <tpls c="1">
          <tpl fld="0" item="112"/>
        </tpls>
      </query>
      <query mdx="[Table1_2].[Date].&amp;[1957-06-01T00:00:00]">
        <tpls c="1">
          <tpl fld="0" item="113"/>
        </tpls>
      </query>
      <query mdx="[Table1_2].[Date].&amp;[1957-07-01T00:00:00]">
        <tpls c="1">
          <tpl fld="0" item="114"/>
        </tpls>
      </query>
      <query mdx="[Table1_2].[Date].&amp;[1957-08-01T00:00:00]">
        <tpls c="1">
          <tpl fld="0" item="115"/>
        </tpls>
      </query>
      <query mdx="[Table1_2].[Date].&amp;[1957-09-01T00:00:00]">
        <tpls c="1">
          <tpl fld="0" item="116"/>
        </tpls>
      </query>
      <query mdx="[Table1_2].[Date].&amp;[1957-10-01T00:00:00]">
        <tpls c="1">
          <tpl fld="0" item="117"/>
        </tpls>
      </query>
      <query mdx="[Table1_2].[Date].&amp;[1957-11-01T00:00:00]">
        <tpls c="1">
          <tpl fld="0" item="118"/>
        </tpls>
      </query>
      <query mdx="[Table1_2].[Date].&amp;[1957-12-01T00:00:00]">
        <tpls c="1">
          <tpl fld="0" item="119"/>
        </tpls>
      </query>
      <query mdx="[Table1_2].[Date].&amp;[1958-01-01T00:00:00]">
        <tpls c="1">
          <tpl fld="0" item="120"/>
        </tpls>
      </query>
      <query mdx="[Table1_2].[Date].&amp;[1958-02-01T00:00:00]">
        <tpls c="1">
          <tpl fld="0" item="121"/>
        </tpls>
      </query>
      <query mdx="[Table1_2].[Date].&amp;[1958-03-01T00:00:00]">
        <tpls c="1">
          <tpl fld="0" item="122"/>
        </tpls>
      </query>
      <query mdx="[Table1_2].[Date].&amp;[1958-04-01T00:00:00]">
        <tpls c="1">
          <tpl fld="0" item="123"/>
        </tpls>
      </query>
      <query mdx="[Table1_2].[Date].&amp;[1958-05-01T00:00:00]">
        <tpls c="1">
          <tpl fld="0" item="124"/>
        </tpls>
      </query>
      <query mdx="[Table1_2].[Date].&amp;[1958-06-01T00:00:00]">
        <tpls c="1">
          <tpl fld="0" item="125"/>
        </tpls>
      </query>
      <query mdx="[Table1_2].[Date].&amp;[1958-07-01T00:00:00]">
        <tpls c="1">
          <tpl fld="0" item="126"/>
        </tpls>
      </query>
      <query mdx="[Table1_2].[Date].&amp;[1958-08-01T00:00:00]">
        <tpls c="1">
          <tpl fld="0" item="127"/>
        </tpls>
      </query>
      <query mdx="[Table1_2].[Date].&amp;[1958-09-01T00:00:00]">
        <tpls c="1">
          <tpl fld="0" item="128"/>
        </tpls>
      </query>
      <query mdx="[Table1_2].[Date].&amp;[1958-10-01T00:00:00]">
        <tpls c="1">
          <tpl fld="0" item="129"/>
        </tpls>
      </query>
      <query mdx="[Table1_2].[Date].&amp;[1958-11-01T00:00:00]">
        <tpls c="1">
          <tpl fld="0" item="130"/>
        </tpls>
      </query>
      <query mdx="[Table1_2].[Date].&amp;[1958-12-01T00:00:00]">
        <tpls c="1">
          <tpl fld="0" item="131"/>
        </tpls>
      </query>
      <query mdx="[Table1_2].[Date].&amp;[1959-01-01T00:00:00]">
        <tpls c="1">
          <tpl fld="0" item="132"/>
        </tpls>
      </query>
      <query mdx="[Table1_2].[Date].&amp;[1959-02-01T00:00:00]">
        <tpls c="1">
          <tpl fld="0" item="133"/>
        </tpls>
      </query>
      <query mdx="[Table1_2].[Date].&amp;[1959-03-01T00:00:00]">
        <tpls c="1">
          <tpl fld="0" item="134"/>
        </tpls>
      </query>
      <query mdx="[Table1_2].[Date].&amp;[1959-04-01T00:00:00]">
        <tpls c="1">
          <tpl fld="0" item="135"/>
        </tpls>
      </query>
      <query mdx="[Table1_2].[Date].&amp;[1959-05-01T00:00:00]">
        <tpls c="1">
          <tpl fld="0" item="136"/>
        </tpls>
      </query>
      <query mdx="[Table1_2].[Date].&amp;[1959-06-01T00:00:00]">
        <tpls c="1">
          <tpl fld="0" item="137"/>
        </tpls>
      </query>
      <query mdx="[Table1_2].[Date].&amp;[1959-07-01T00:00:00]">
        <tpls c="1">
          <tpl fld="0" item="138"/>
        </tpls>
      </query>
      <query mdx="[Table1_2].[Date].&amp;[1959-08-01T00:00:00]">
        <tpls c="1">
          <tpl fld="0" item="139"/>
        </tpls>
      </query>
      <query mdx="[Table1_2].[Date].&amp;[1959-09-01T00:00:00]">
        <tpls c="1">
          <tpl fld="0" item="140"/>
        </tpls>
      </query>
      <query mdx="[Table1_2].[Date].&amp;[1959-10-01T00:00:00]">
        <tpls c="1">
          <tpl fld="0" item="141"/>
        </tpls>
      </query>
      <query mdx="[Table1_2].[Date].&amp;[1959-11-01T00:00:00]">
        <tpls c="1">
          <tpl fld="0" item="142"/>
        </tpls>
      </query>
      <query mdx="[Table1_2].[Date].&amp;[1959-12-01T00:00:00]">
        <tpls c="1">
          <tpl fld="0" item="143"/>
        </tpls>
      </query>
      <query mdx="[Table1_2].[Date].&amp;[1960-01-01T00:00:00]">
        <tpls c="1">
          <tpl fld="0" item="144"/>
        </tpls>
      </query>
      <query mdx="[Table1_2].[Date].&amp;[1960-02-01T00:00:00]">
        <tpls c="1">
          <tpl fld="0" item="145"/>
        </tpls>
      </query>
      <query mdx="[Table1_2].[Date].&amp;[1960-03-01T00:00:00]">
        <tpls c="1">
          <tpl fld="0" item="146"/>
        </tpls>
      </query>
      <query mdx="[Table1_2].[Date].&amp;[1960-04-01T00:00:00]">
        <tpls c="1">
          <tpl fld="0" item="147"/>
        </tpls>
      </query>
      <query mdx="[Table1_2].[Date].&amp;[1960-05-01T00:00:00]">
        <tpls c="1">
          <tpl fld="0" item="148"/>
        </tpls>
      </query>
      <query mdx="[Table1_2].[Date].&amp;[1960-06-01T00:00:00]">
        <tpls c="1">
          <tpl fld="0" item="149"/>
        </tpls>
      </query>
      <query mdx="[Table1_2].[Date].&amp;[1960-07-01T00:00:00]">
        <tpls c="1">
          <tpl fld="0" item="150"/>
        </tpls>
      </query>
      <query mdx="[Table1_2].[Date].&amp;[1960-08-01T00:00:00]">
        <tpls c="1">
          <tpl fld="0" item="151"/>
        </tpls>
      </query>
      <query mdx="[Table1_2].[Date].&amp;[1960-09-01T00:00:00]">
        <tpls c="1">
          <tpl fld="0" item="152"/>
        </tpls>
      </query>
      <query mdx="[Table1_2].[Date].&amp;[1960-10-01T00:00:00]">
        <tpls c="1">
          <tpl fld="0" item="153"/>
        </tpls>
      </query>
      <query mdx="[Table1_2].[Date].&amp;[1960-11-01T00:00:00]">
        <tpls c="1">
          <tpl fld="0" item="154"/>
        </tpls>
      </query>
      <query mdx="[Table1_2].[Date].&amp;[1960-12-01T00:00:00]">
        <tpls c="1">
          <tpl fld="0" item="155"/>
        </tpls>
      </query>
      <query mdx="[Table1_2].[Date].&amp;[1961-01-01T00:00:00]">
        <tpls c="1">
          <tpl fld="0" item="156"/>
        </tpls>
      </query>
      <query mdx="[Table1_2].[Date].&amp;[1961-02-01T00:00:00]">
        <tpls c="1">
          <tpl fld="0" item="157"/>
        </tpls>
      </query>
      <query mdx="[Table1_2].[Date].&amp;[1961-03-01T00:00:00]">
        <tpls c="1">
          <tpl fld="0" item="158"/>
        </tpls>
      </query>
      <query mdx="[Table1_2].[Date].&amp;[1961-04-01T00:00:00]">
        <tpls c="1">
          <tpl fld="0" item="159"/>
        </tpls>
      </query>
      <query mdx="[Table1_2].[Date].&amp;[1961-05-01T00:00:00]">
        <tpls c="1">
          <tpl fld="0" item="160"/>
        </tpls>
      </query>
      <query mdx="[Table1_2].[Date].&amp;[1961-06-01T00:00:00]">
        <tpls c="1">
          <tpl fld="0" item="161"/>
        </tpls>
      </query>
      <query mdx="[Table1_2].[Date].&amp;[1961-07-01T00:00:00]">
        <tpls c="1">
          <tpl fld="0" item="162"/>
        </tpls>
      </query>
      <query mdx="[Table1_2].[Date].&amp;[1961-08-01T00:00:00]">
        <tpls c="1">
          <tpl fld="0" item="163"/>
        </tpls>
      </query>
      <query mdx="[Table1_2].[Date].&amp;[1961-09-01T00:00:00]">
        <tpls c="1">
          <tpl fld="0" item="164"/>
        </tpls>
      </query>
      <query mdx="[Table1_2].[Date].&amp;[1961-10-01T00:00:00]">
        <tpls c="1">
          <tpl fld="0" item="165"/>
        </tpls>
      </query>
      <query mdx="[Table1_2].[Date].&amp;[1961-11-01T00:00:00]">
        <tpls c="1">
          <tpl fld="0" item="166"/>
        </tpls>
      </query>
      <query mdx="[Table1_2].[Date].&amp;[1961-12-01T00:00:00]">
        <tpls c="1">
          <tpl fld="0" item="167"/>
        </tpls>
      </query>
      <query mdx="[Table1_2].[Date].&amp;[1962-01-01T00:00:00]">
        <tpls c="1">
          <tpl fld="0" item="168"/>
        </tpls>
      </query>
      <query mdx="[Table1_2].[Date].&amp;[1962-02-01T00:00:00]">
        <tpls c="1">
          <tpl fld="0" item="169"/>
        </tpls>
      </query>
      <query mdx="[Table1_2].[Date].&amp;[1962-03-01T00:00:00]">
        <tpls c="1">
          <tpl fld="0" item="170"/>
        </tpls>
      </query>
      <query mdx="[Table1_2].[Date].&amp;[1962-04-01T00:00:00]">
        <tpls c="1">
          <tpl fld="0" item="171"/>
        </tpls>
      </query>
      <query mdx="[Table1_2].[Date].&amp;[1962-05-01T00:00:00]">
        <tpls c="1">
          <tpl fld="0" item="172"/>
        </tpls>
      </query>
      <query mdx="[Table1_2].[Date].&amp;[1962-06-01T00:00:00]">
        <tpls c="1">
          <tpl fld="0" item="173"/>
        </tpls>
      </query>
      <query mdx="[Table1_2].[Date].&amp;[1962-07-01T00:00:00]">
        <tpls c="1">
          <tpl fld="0" item="174"/>
        </tpls>
      </query>
      <query mdx="[Table1_2].[Date].&amp;[1962-08-01T00:00:00]">
        <tpls c="1">
          <tpl fld="0" item="175"/>
        </tpls>
      </query>
      <query mdx="[Table1_2].[Date].&amp;[1962-09-01T00:00:00]">
        <tpls c="1">
          <tpl fld="0" item="176"/>
        </tpls>
      </query>
      <query mdx="[Table1_2].[Date].&amp;[1962-10-01T00:00:00]">
        <tpls c="1">
          <tpl fld="0" item="177"/>
        </tpls>
      </query>
      <query mdx="[Table1_2].[Date].&amp;[1962-11-01T00:00:00]">
        <tpls c="1">
          <tpl fld="0" item="178"/>
        </tpls>
      </query>
      <query mdx="[Table1_2].[Date].&amp;[1962-12-01T00:00:00]">
        <tpls c="1">
          <tpl fld="0" item="179"/>
        </tpls>
      </query>
      <query mdx="[Table1_2].[Date].&amp;[1963-01-01T00:00:00]">
        <tpls c="1">
          <tpl fld="0" item="180"/>
        </tpls>
      </query>
      <query mdx="[Table1_2].[Date].&amp;[1963-02-01T00:00:00]">
        <tpls c="1">
          <tpl fld="0" item="181"/>
        </tpls>
      </query>
      <query mdx="[Table1_2].[Date].&amp;[1963-03-01T00:00:00]">
        <tpls c="1">
          <tpl fld="0" item="182"/>
        </tpls>
      </query>
      <query mdx="[Table1_2].[Date].&amp;[1963-04-01T00:00:00]">
        <tpls c="1">
          <tpl fld="0" item="183"/>
        </tpls>
      </query>
      <query mdx="[Table1_2].[Date].&amp;[1963-05-01T00:00:00]">
        <tpls c="1">
          <tpl fld="0" item="184"/>
        </tpls>
      </query>
      <query mdx="[Table1_2].[Date].&amp;[1963-06-01T00:00:00]">
        <tpls c="1">
          <tpl fld="0" item="185"/>
        </tpls>
      </query>
      <query mdx="[Table1_2].[Date].&amp;[1963-07-01T00:00:00]">
        <tpls c="1">
          <tpl fld="0" item="186"/>
        </tpls>
      </query>
      <query mdx="[Table1_2].[Date].&amp;[1963-08-01T00:00:00]">
        <tpls c="1">
          <tpl fld="0" item="187"/>
        </tpls>
      </query>
      <query mdx="[Table1_2].[Date].&amp;[1963-09-01T00:00:00]">
        <tpls c="1">
          <tpl fld="0" item="188"/>
        </tpls>
      </query>
      <query mdx="[Table1_2].[Date].&amp;[1963-10-01T00:00:00]">
        <tpls c="1">
          <tpl fld="0" item="189"/>
        </tpls>
      </query>
      <query mdx="[Table1_2].[Date].&amp;[1963-11-01T00:00:00]">
        <tpls c="1">
          <tpl fld="0" item="190"/>
        </tpls>
      </query>
      <query mdx="[Table1_2].[Date].&amp;[1963-12-01T00:00:00]">
        <tpls c="1">
          <tpl fld="0" item="191"/>
        </tpls>
      </query>
      <query mdx="[Table1_2].[Date].&amp;[1964-01-01T00:00:00]">
        <tpls c="1">
          <tpl fld="0" item="192"/>
        </tpls>
      </query>
      <query mdx="[Table1_2].[Date].&amp;[1964-02-01T00:00:00]">
        <tpls c="1">
          <tpl fld="0" item="193"/>
        </tpls>
      </query>
      <query mdx="[Table1_2].[Date].&amp;[1964-03-01T00:00:00]">
        <tpls c="1">
          <tpl fld="0" item="194"/>
        </tpls>
      </query>
      <query mdx="[Table1_2].[Date].&amp;[1964-04-01T00:00:00]">
        <tpls c="1">
          <tpl fld="0" item="195"/>
        </tpls>
      </query>
      <query mdx="[Table1_2].[Date].&amp;[1964-05-01T00:00:00]">
        <tpls c="1">
          <tpl fld="0" item="196"/>
        </tpls>
      </query>
      <query mdx="[Table1_2].[Date].&amp;[1964-06-01T00:00:00]">
        <tpls c="1">
          <tpl fld="0" item="197"/>
        </tpls>
      </query>
      <query mdx="[Table1_2].[Date].&amp;[1964-07-01T00:00:00]">
        <tpls c="1">
          <tpl fld="0" item="198"/>
        </tpls>
      </query>
      <query mdx="[Table1_2].[Date].&amp;[1964-08-01T00:00:00]">
        <tpls c="1">
          <tpl fld="0" item="199"/>
        </tpls>
      </query>
      <query mdx="[Table1_2].[Date].&amp;[1964-09-01T00:00:00]">
        <tpls c="1">
          <tpl fld="0" item="200"/>
        </tpls>
      </query>
      <query mdx="[Table1_2].[Date].&amp;[1964-10-01T00:00:00]">
        <tpls c="1">
          <tpl fld="0" item="201"/>
        </tpls>
      </query>
      <query mdx="[Table1_2].[Date].&amp;[1964-11-01T00:00:00]">
        <tpls c="1">
          <tpl fld="0" item="202"/>
        </tpls>
      </query>
      <query mdx="[Table1_2].[Date].&amp;[1964-12-01T00:00:00]">
        <tpls c="1">
          <tpl fld="0" item="203"/>
        </tpls>
      </query>
      <query mdx="[Table1_2].[Date].&amp;[1965-01-01T00:00:00]">
        <tpls c="1">
          <tpl fld="0" item="204"/>
        </tpls>
      </query>
      <query mdx="[Table1_2].[Date].&amp;[1965-02-01T00:00:00]">
        <tpls c="1">
          <tpl fld="0" item="205"/>
        </tpls>
      </query>
      <query mdx="[Table1_2].[Date].&amp;[1965-03-01T00:00:00]">
        <tpls c="1">
          <tpl fld="0" item="206"/>
        </tpls>
      </query>
      <query mdx="[Table1_2].[Date].&amp;[1965-04-01T00:00:00]">
        <tpls c="1">
          <tpl fld="0" item="207"/>
        </tpls>
      </query>
      <query mdx="[Table1_2].[Date].&amp;[1965-05-01T00:00:00]">
        <tpls c="1">
          <tpl fld="0" item="208"/>
        </tpls>
      </query>
      <query mdx="[Table1_2].[Date].&amp;[1965-06-01T00:00:00]">
        <tpls c="1">
          <tpl fld="0" item="209"/>
        </tpls>
      </query>
      <query mdx="[Table1_2].[Date].&amp;[1965-07-01T00:00:00]">
        <tpls c="1">
          <tpl fld="0" item="210"/>
        </tpls>
      </query>
      <query mdx="[Table1_2].[Date].&amp;[1965-08-01T00:00:00]">
        <tpls c="1">
          <tpl fld="0" item="211"/>
        </tpls>
      </query>
      <query mdx="[Table1_2].[Date].&amp;[1965-09-01T00:00:00]">
        <tpls c="1">
          <tpl fld="0" item="212"/>
        </tpls>
      </query>
      <query mdx="[Table1_2].[Date].&amp;[1965-10-01T00:00:00]">
        <tpls c="1">
          <tpl fld="0" item="213"/>
        </tpls>
      </query>
      <query mdx="[Table1_2].[Date].&amp;[1965-11-01T00:00:00]">
        <tpls c="1">
          <tpl fld="0" item="214"/>
        </tpls>
      </query>
      <query mdx="[Table1_2].[Date].&amp;[1965-12-01T00:00:00]">
        <tpls c="1">
          <tpl fld="0" item="215"/>
        </tpls>
      </query>
      <query mdx="[Table1_2].[Date].&amp;[1966-01-01T00:00:00]">
        <tpls c="1">
          <tpl fld="0" item="216"/>
        </tpls>
      </query>
      <query mdx="[Table1_2].[Date].&amp;[1966-02-01T00:00:00]">
        <tpls c="1">
          <tpl fld="0" item="217"/>
        </tpls>
      </query>
      <query mdx="[Table1_2].[Date].&amp;[1966-03-01T00:00:00]">
        <tpls c="1">
          <tpl fld="0" item="218"/>
        </tpls>
      </query>
      <query mdx="[Table1_2].[Date].&amp;[1966-04-01T00:00:00]">
        <tpls c="1">
          <tpl fld="0" item="219"/>
        </tpls>
      </query>
      <query mdx="[Table1_2].[Date].&amp;[1966-05-01T00:00:00]">
        <tpls c="1">
          <tpl fld="0" item="220"/>
        </tpls>
      </query>
      <query mdx="[Table1_2].[Date].&amp;[1966-06-01T00:00:00]">
        <tpls c="1">
          <tpl fld="0" item="221"/>
        </tpls>
      </query>
      <query mdx="[Table1_2].[Date].&amp;[1966-07-01T00:00:00]">
        <tpls c="1">
          <tpl fld="0" item="222"/>
        </tpls>
      </query>
      <query mdx="[Table1_2].[Date].&amp;[1966-08-01T00:00:00]">
        <tpls c="1">
          <tpl fld="0" item="223"/>
        </tpls>
      </query>
      <query mdx="[Table1_2].[Date].&amp;[1966-09-01T00:00:00]">
        <tpls c="1">
          <tpl fld="0" item="224"/>
        </tpls>
      </query>
      <query mdx="[Table1_2].[Date].&amp;[1966-10-01T00:00:00]">
        <tpls c="1">
          <tpl fld="0" item="225"/>
        </tpls>
      </query>
      <query mdx="[Table1_2].[Date].&amp;[1966-11-01T00:00:00]">
        <tpls c="1">
          <tpl fld="0" item="226"/>
        </tpls>
      </query>
      <query mdx="[Table1_2].[Date].&amp;[1966-12-01T00:00:00]">
        <tpls c="1">
          <tpl fld="0" item="227"/>
        </tpls>
      </query>
      <query mdx="[Table1_2].[Date].&amp;[1967-01-01T00:00:00]">
        <tpls c="1">
          <tpl fld="0" item="228"/>
        </tpls>
      </query>
      <query mdx="[Table1_2].[Date].&amp;[1967-02-01T00:00:00]">
        <tpls c="1">
          <tpl fld="0" item="229"/>
        </tpls>
      </query>
      <query mdx="[Table1_2].[Date].&amp;[1967-03-01T00:00:00]">
        <tpls c="1">
          <tpl fld="0" item="230"/>
        </tpls>
      </query>
      <query mdx="[Table1_2].[Date].&amp;[1967-04-01T00:00:00]">
        <tpls c="1">
          <tpl fld="0" item="231"/>
        </tpls>
      </query>
      <query mdx="[Table1_2].[Date].&amp;[1967-05-01T00:00:00]">
        <tpls c="1">
          <tpl fld="0" item="232"/>
        </tpls>
      </query>
      <query mdx="[Table1_2].[Date].&amp;[1967-06-01T00:00:00]">
        <tpls c="1">
          <tpl fld="0" item="233"/>
        </tpls>
      </query>
      <query mdx="[Table1_2].[Date].&amp;[1967-07-01T00:00:00]">
        <tpls c="1">
          <tpl fld="0" item="234"/>
        </tpls>
      </query>
      <query mdx="[Table1_2].[Date].&amp;[1967-08-01T00:00:00]">
        <tpls c="1">
          <tpl fld="0" item="235"/>
        </tpls>
      </query>
      <query mdx="[Table1_2].[Date].&amp;[1967-09-01T00:00:00]">
        <tpls c="1">
          <tpl fld="0" item="236"/>
        </tpls>
      </query>
      <query mdx="[Table1_2].[Date].&amp;[1967-10-01T00:00:00]">
        <tpls c="1">
          <tpl fld="0" item="237"/>
        </tpls>
      </query>
      <query mdx="[Table1_2].[Date].&amp;[1967-11-01T00:00:00]">
        <tpls c="1">
          <tpl fld="0" item="238"/>
        </tpls>
      </query>
      <query mdx="[Table1_2].[Date].&amp;[1967-12-01T00:00:00]">
        <tpls c="1">
          <tpl fld="0" item="239"/>
        </tpls>
      </query>
      <query mdx="[Table1_2].[Date].&amp;[1968-01-01T00:00:00]">
        <tpls c="1">
          <tpl fld="0" item="240"/>
        </tpls>
      </query>
      <query mdx="[Table1_2].[Date].&amp;[1968-02-01T00:00:00]">
        <tpls c="1">
          <tpl fld="0" item="241"/>
        </tpls>
      </query>
      <query mdx="[Table1_2].[Date].&amp;[1968-03-01T00:00:00]">
        <tpls c="1">
          <tpl fld="0" item="242"/>
        </tpls>
      </query>
      <query mdx="[Table1_2].[Date].&amp;[1968-04-01T00:00:00]">
        <tpls c="1">
          <tpl fld="0" item="243"/>
        </tpls>
      </query>
      <query mdx="[Table1_2].[Date].&amp;[1968-05-01T00:00:00]">
        <tpls c="1">
          <tpl fld="0" item="244"/>
        </tpls>
      </query>
      <query mdx="[Table1_2].[Date].&amp;[1968-06-01T00:00:00]">
        <tpls c="1">
          <tpl fld="0" item="245"/>
        </tpls>
      </query>
      <query mdx="[Table1_2].[Date].&amp;[1968-07-01T00:00:00]">
        <tpls c="1">
          <tpl fld="0" item="246"/>
        </tpls>
      </query>
      <query mdx="[Table1_2].[Date].&amp;[1968-08-01T00:00:00]">
        <tpls c="1">
          <tpl fld="0" item="247"/>
        </tpls>
      </query>
      <query mdx="[Table1_2].[Date].&amp;[1968-09-01T00:00:00]">
        <tpls c="1">
          <tpl fld="0" item="248"/>
        </tpls>
      </query>
      <query mdx="[Table1_2].[Date].&amp;[1968-10-01T00:00:00]">
        <tpls c="1">
          <tpl fld="0" item="249"/>
        </tpls>
      </query>
      <query mdx="[Table1_2].[Date].&amp;[1968-11-01T00:00:00]">
        <tpls c="1">
          <tpl fld="0" item="250"/>
        </tpls>
      </query>
      <query mdx="[Table1_2].[Date].&amp;[1968-12-01T00:00:00]">
        <tpls c="1">
          <tpl fld="0" item="251"/>
        </tpls>
      </query>
      <query mdx="[Table1_2].[Date].&amp;[1969-01-01T00:00:00]">
        <tpls c="1">
          <tpl fld="0" item="252"/>
        </tpls>
      </query>
      <query mdx="[Table1_2].[Date].&amp;[1969-02-01T00:00:00]">
        <tpls c="1">
          <tpl fld="0" item="253"/>
        </tpls>
      </query>
      <query mdx="[Table1_2].[Date].&amp;[1969-03-01T00:00:00]">
        <tpls c="1">
          <tpl fld="0" item="254"/>
        </tpls>
      </query>
      <query mdx="[Table1_2].[Date].&amp;[1969-04-01T00:00:00]">
        <tpls c="1">
          <tpl fld="0" item="255"/>
        </tpls>
      </query>
      <query mdx="[Table1_2].[Date].&amp;[1969-05-01T00:00:00]">
        <tpls c="1">
          <tpl fld="0" item="256"/>
        </tpls>
      </query>
      <query mdx="[Table1_2].[Date].&amp;[1969-06-01T00:00:00]">
        <tpls c="1">
          <tpl fld="0" item="257"/>
        </tpls>
      </query>
      <query mdx="[Table1_2].[Date].&amp;[1969-07-01T00:00:00]">
        <tpls c="1">
          <tpl fld="0" item="258"/>
        </tpls>
      </query>
      <query mdx="[Table1_2].[Date].&amp;[1969-08-01T00:00:00]">
        <tpls c="1">
          <tpl fld="0" item="259"/>
        </tpls>
      </query>
      <query mdx="[Table1_2].[Date].&amp;[1969-09-01T00:00:00]">
        <tpls c="1">
          <tpl fld="0" item="260"/>
        </tpls>
      </query>
      <query mdx="[Table1_2].[Date].&amp;[1969-10-01T00:00:00]">
        <tpls c="1">
          <tpl fld="0" item="261"/>
        </tpls>
      </query>
      <query mdx="[Table1_2].[Date].&amp;[1969-11-01T00:00:00]">
        <tpls c="1">
          <tpl fld="0" item="262"/>
        </tpls>
      </query>
      <query mdx="[Table1_2].[Date].&amp;[1969-12-01T00:00:00]">
        <tpls c="1">
          <tpl fld="0" item="263"/>
        </tpls>
      </query>
      <query mdx="[Table1_2].[Date].&amp;[1970-01-01T00:00:00]">
        <tpls c="1">
          <tpl fld="0" item="264"/>
        </tpls>
      </query>
      <query mdx="[Table1_2].[Date].&amp;[1970-02-01T00:00:00]">
        <tpls c="1">
          <tpl fld="0" item="265"/>
        </tpls>
      </query>
      <query mdx="[Table1_2].[Date].&amp;[1970-03-01T00:00:00]">
        <tpls c="1">
          <tpl fld="0" item="266"/>
        </tpls>
      </query>
      <query mdx="[Table1_2].[Date].&amp;[1970-04-01T00:00:00]">
        <tpls c="1">
          <tpl fld="0" item="267"/>
        </tpls>
      </query>
      <query mdx="[Table1_2].[Date].&amp;[1970-05-01T00:00:00]">
        <tpls c="1">
          <tpl fld="0" item="268"/>
        </tpls>
      </query>
      <query mdx="[Table1_2].[Date].&amp;[1970-06-01T00:00:00]">
        <tpls c="1">
          <tpl fld="0" item="269"/>
        </tpls>
      </query>
      <query mdx="[Table1_2].[Date].&amp;[1970-07-01T00:00:00]">
        <tpls c="1">
          <tpl fld="0" item="270"/>
        </tpls>
      </query>
      <query mdx="[Table1_2].[Date].&amp;[1970-08-01T00:00:00]">
        <tpls c="1">
          <tpl fld="0" item="271"/>
        </tpls>
      </query>
      <query mdx="[Table1_2].[Date].&amp;[1970-09-01T00:00:00]">
        <tpls c="1">
          <tpl fld="0" item="272"/>
        </tpls>
      </query>
      <query mdx="[Table1_2].[Date].&amp;[1970-10-01T00:00:00]">
        <tpls c="1">
          <tpl fld="0" item="273"/>
        </tpls>
      </query>
      <query mdx="[Table1_2].[Date].&amp;[1970-11-01T00:00:00]">
        <tpls c="1">
          <tpl fld="0" item="274"/>
        </tpls>
      </query>
      <query mdx="[Table1_2].[Date].&amp;[1970-12-01T00:00:00]">
        <tpls c="1">
          <tpl fld="0" item="275"/>
        </tpls>
      </query>
      <query mdx="[Table1_2].[Date].&amp;[1971-01-01T00:00:00]">
        <tpls c="1">
          <tpl fld="0" item="276"/>
        </tpls>
      </query>
      <query mdx="[Table1_2].[Date].&amp;[1971-02-01T00:00:00]">
        <tpls c="1">
          <tpl fld="0" item="277"/>
        </tpls>
      </query>
      <query mdx="[Table1_2].[Date].&amp;[1971-03-01T00:00:00]">
        <tpls c="1">
          <tpl fld="0" item="278"/>
        </tpls>
      </query>
      <query mdx="[Table1_2].[Date].&amp;[1971-04-01T00:00:00]">
        <tpls c="1">
          <tpl fld="0" item="279"/>
        </tpls>
      </query>
      <query mdx="[Table1_2].[Date].&amp;[1971-05-01T00:00:00]">
        <tpls c="1">
          <tpl fld="0" item="280"/>
        </tpls>
      </query>
      <query mdx="[Table1_2].[Date].&amp;[1971-06-01T00:00:00]">
        <tpls c="1">
          <tpl fld="0" item="281"/>
        </tpls>
      </query>
      <query mdx="[Table1_2].[Date].&amp;[1971-07-01T00:00:00]">
        <tpls c="1">
          <tpl fld="0" item="282"/>
        </tpls>
      </query>
      <query mdx="[Table1_2].[Date].&amp;[1971-08-01T00:00:00]">
        <tpls c="1">
          <tpl fld="0" item="283"/>
        </tpls>
      </query>
      <query mdx="[Table1_2].[Date].&amp;[1971-09-01T00:00:00]">
        <tpls c="1">
          <tpl fld="0" item="284"/>
        </tpls>
      </query>
      <query mdx="[Table1_2].[Date].&amp;[1971-10-01T00:00:00]">
        <tpls c="1">
          <tpl fld="0" item="285"/>
        </tpls>
      </query>
      <query mdx="[Table1_2].[Date].&amp;[1971-11-01T00:00:00]">
        <tpls c="1">
          <tpl fld="0" item="286"/>
        </tpls>
      </query>
      <query mdx="[Table1_2].[Date].&amp;[1971-12-01T00:00:00]">
        <tpls c="1">
          <tpl fld="0" item="287"/>
        </tpls>
      </query>
      <query mdx="[Table1_2].[Date].&amp;[1972-01-01T00:00:00]">
        <tpls c="1">
          <tpl fld="0" item="288"/>
        </tpls>
      </query>
      <query mdx="[Table1_2].[Date].&amp;[1972-02-01T00:00:00]">
        <tpls c="1">
          <tpl fld="0" item="289"/>
        </tpls>
      </query>
      <query mdx="[Table1_2].[Date].&amp;[1972-03-01T00:00:00]">
        <tpls c="1">
          <tpl fld="0" item="290"/>
        </tpls>
      </query>
      <query mdx="[Table1_2].[Date].&amp;[1972-04-01T00:00:00]">
        <tpls c="1">
          <tpl fld="0" item="291"/>
        </tpls>
      </query>
      <query mdx="[Table1_2].[Date].&amp;[1972-05-01T00:00:00]">
        <tpls c="1">
          <tpl fld="0" item="292"/>
        </tpls>
      </query>
      <query mdx="[Table1_2].[Date].&amp;[1972-06-01T00:00:00]">
        <tpls c="1">
          <tpl fld="0" item="293"/>
        </tpls>
      </query>
      <query mdx="[Table1_2].[Date].&amp;[1972-07-01T00:00:00]">
        <tpls c="1">
          <tpl fld="0" item="294"/>
        </tpls>
      </query>
      <query mdx="[Table1_2].[Date].&amp;[1972-08-01T00:00:00]">
        <tpls c="1">
          <tpl fld="0" item="295"/>
        </tpls>
      </query>
      <query mdx="[Table1_2].[Date].&amp;[1972-09-01T00:00:00]">
        <tpls c="1">
          <tpl fld="0" item="296"/>
        </tpls>
      </query>
      <query mdx="[Table1_2].[Date].&amp;[1972-10-01T00:00:00]">
        <tpls c="1">
          <tpl fld="0" item="297"/>
        </tpls>
      </query>
      <query mdx="[Table1_2].[Date].&amp;[1972-11-01T00:00:00]">
        <tpls c="1">
          <tpl fld="0" item="298"/>
        </tpls>
      </query>
      <query mdx="[Table1_2].[Date].&amp;[1972-12-01T00:00:00]">
        <tpls c="1">
          <tpl fld="0" item="299"/>
        </tpls>
      </query>
      <query mdx="[Table1_2].[Date].&amp;[1973-01-01T00:00:00]">
        <tpls c="1">
          <tpl fld="0" item="300"/>
        </tpls>
      </query>
      <query mdx="[Table1_2].[Date].&amp;[1973-02-01T00:00:00]">
        <tpls c="1">
          <tpl fld="0" item="301"/>
        </tpls>
      </query>
      <query mdx="[Table1_2].[Date].&amp;[1973-03-01T00:00:00]">
        <tpls c="1">
          <tpl fld="0" item="302"/>
        </tpls>
      </query>
      <query mdx="[Table1_2].[Date].&amp;[1973-04-01T00:00:00]">
        <tpls c="1">
          <tpl fld="0" item="303"/>
        </tpls>
      </query>
      <query mdx="[Table1_2].[Date].&amp;[1973-05-01T00:00:00]">
        <tpls c="1">
          <tpl fld="0" item="304"/>
        </tpls>
      </query>
      <query mdx="[Table1_2].[Date].&amp;[1973-06-01T00:00:00]">
        <tpls c="1">
          <tpl fld="0" item="305"/>
        </tpls>
      </query>
      <query mdx="[Table1_2].[Date].&amp;[1973-07-01T00:00:00]">
        <tpls c="1">
          <tpl fld="0" item="306"/>
        </tpls>
      </query>
      <query mdx="[Table1_2].[Date].&amp;[1973-08-01T00:00:00]">
        <tpls c="1">
          <tpl fld="0" item="307"/>
        </tpls>
      </query>
      <query mdx="[Table1_2].[Date].&amp;[1973-09-01T00:00:00]">
        <tpls c="1">
          <tpl fld="0" item="308"/>
        </tpls>
      </query>
      <query mdx="[Table1_2].[Date].&amp;[1973-10-01T00:00:00]">
        <tpls c="1">
          <tpl fld="0" item="309"/>
        </tpls>
      </query>
      <query mdx="[Table1_2].[Date].&amp;[1973-11-01T00:00:00]">
        <tpls c="1">
          <tpl fld="0" item="310"/>
        </tpls>
      </query>
      <query mdx="[Table1_2].[Date].&amp;[1973-12-01T00:00:00]">
        <tpls c="1">
          <tpl fld="0" item="311"/>
        </tpls>
      </query>
      <query mdx="[Table1_2].[Date].&amp;[1974-01-01T00:00:00]">
        <tpls c="1">
          <tpl fld="0" item="312"/>
        </tpls>
      </query>
      <query mdx="[Table1_2].[Date].&amp;[1974-02-01T00:00:00]">
        <tpls c="1">
          <tpl fld="0" item="313"/>
        </tpls>
      </query>
      <query mdx="[Table1_2].[Date].&amp;[1974-03-01T00:00:00]">
        <tpls c="1">
          <tpl fld="0" item="314"/>
        </tpls>
      </query>
      <query mdx="[Table1_2].[Date].&amp;[1974-04-01T00:00:00]">
        <tpls c="1">
          <tpl fld="0" item="315"/>
        </tpls>
      </query>
      <query mdx="[Table1_2].[Date].&amp;[1974-05-01T00:00:00]">
        <tpls c="1">
          <tpl fld="0" item="316"/>
        </tpls>
      </query>
      <query mdx="[Table1_2].[Date].&amp;[1974-06-01T00:00:00]">
        <tpls c="1">
          <tpl fld="0" item="317"/>
        </tpls>
      </query>
      <query mdx="[Table1_2].[Date].&amp;[1974-07-01T00:00:00]">
        <tpls c="1">
          <tpl fld="0" item="318"/>
        </tpls>
      </query>
      <query mdx="[Table1_2].[Date].&amp;[1974-08-01T00:00:00]">
        <tpls c="1">
          <tpl fld="0" item="319"/>
        </tpls>
      </query>
      <query mdx="[Table1_2].[Date].&amp;[1974-09-01T00:00:00]">
        <tpls c="1">
          <tpl fld="0" item="320"/>
        </tpls>
      </query>
      <query mdx="[Table1_2].[Date].&amp;[1974-10-01T00:00:00]">
        <tpls c="1">
          <tpl fld="0" item="321"/>
        </tpls>
      </query>
      <query mdx="[Table1_2].[Date].&amp;[1974-11-01T00:00:00]">
        <tpls c="1">
          <tpl fld="0" item="322"/>
        </tpls>
      </query>
      <query mdx="[Table1_2].[Date].&amp;[1974-12-01T00:00:00]">
        <tpls c="1">
          <tpl fld="0" item="323"/>
        </tpls>
      </query>
      <query mdx="[Table1_2].[Date].&amp;[1975-01-01T00:00:00]">
        <tpls c="1">
          <tpl fld="0" item="324"/>
        </tpls>
      </query>
      <query mdx="[Table1_2].[Date].&amp;[1975-02-01T00:00:00]">
        <tpls c="1">
          <tpl fld="0" item="325"/>
        </tpls>
      </query>
      <query mdx="[Table1_2].[Date].&amp;[1975-03-01T00:00:00]">
        <tpls c="1">
          <tpl fld="0" item="326"/>
        </tpls>
      </query>
      <query mdx="[Table1_2].[Date].&amp;[1975-04-01T00:00:00]">
        <tpls c="1">
          <tpl fld="0" item="327"/>
        </tpls>
      </query>
      <query mdx="[Table1_2].[Date].&amp;[1975-05-01T00:00:00]">
        <tpls c="1">
          <tpl fld="0" item="328"/>
        </tpls>
      </query>
      <query mdx="[Table1_2].[Date].&amp;[1975-06-01T00:00:00]">
        <tpls c="1">
          <tpl fld="0" item="329"/>
        </tpls>
      </query>
      <query mdx="[Table1_2].[Date].&amp;[1975-07-01T00:00:00]">
        <tpls c="1">
          <tpl fld="0" item="330"/>
        </tpls>
      </query>
      <query mdx="[Table1_2].[Date].&amp;[1975-08-01T00:00:00]">
        <tpls c="1">
          <tpl fld="0" item="331"/>
        </tpls>
      </query>
      <query mdx="[Table1_2].[Date].&amp;[1975-09-01T00:00:00]">
        <tpls c="1">
          <tpl fld="0" item="332"/>
        </tpls>
      </query>
      <query mdx="[Table1_2].[Date].&amp;[1975-10-01T00:00:00]">
        <tpls c="1">
          <tpl fld="0" item="333"/>
        </tpls>
      </query>
      <query mdx="[Table1_2].[Date].&amp;[1975-11-01T00:00:00]">
        <tpls c="1">
          <tpl fld="0" item="334"/>
        </tpls>
      </query>
      <query mdx="[Table1_2].[Date].&amp;[1975-12-01T00:00:00]">
        <tpls c="1">
          <tpl fld="0" item="335"/>
        </tpls>
      </query>
      <query mdx="[Table1_2].[Date].&amp;[1976-01-01T00:00:00]">
        <tpls c="1">
          <tpl fld="0" item="336"/>
        </tpls>
      </query>
      <query mdx="[Table1_2].[Date].&amp;[1976-02-01T00:00:00]">
        <tpls c="1">
          <tpl fld="0" item="337"/>
        </tpls>
      </query>
      <query mdx="[Table1_2].[Date].&amp;[1976-03-01T00:00:00]">
        <tpls c="1">
          <tpl fld="0" item="338"/>
        </tpls>
      </query>
      <query mdx="[Table1_2].[Date].&amp;[1976-04-01T00:00:00]">
        <tpls c="1">
          <tpl fld="0" item="339"/>
        </tpls>
      </query>
      <query mdx="[Table1_2].[Date].&amp;[1976-05-01T00:00:00]">
        <tpls c="1">
          <tpl fld="0" item="340"/>
        </tpls>
      </query>
      <query mdx="[Table1_2].[Date].&amp;[1976-06-01T00:00:00]">
        <tpls c="1">
          <tpl fld="0" item="341"/>
        </tpls>
      </query>
      <query mdx="[Table1_2].[Date].&amp;[1976-07-01T00:00:00]">
        <tpls c="1">
          <tpl fld="0" item="342"/>
        </tpls>
      </query>
      <query mdx="[Table1_2].[Date].&amp;[1976-08-01T00:00:00]">
        <tpls c="1">
          <tpl fld="0" item="343"/>
        </tpls>
      </query>
      <query mdx="[Table1_2].[Date].&amp;[1976-09-01T00:00:00]">
        <tpls c="1">
          <tpl fld="0" item="344"/>
        </tpls>
      </query>
      <query mdx="[Table1_2].[Date].&amp;[1976-10-01T00:00:00]">
        <tpls c="1">
          <tpl fld="0" item="345"/>
        </tpls>
      </query>
      <query mdx="[Table1_2].[Date].&amp;[1976-11-01T00:00:00]">
        <tpls c="1">
          <tpl fld="0" item="346"/>
        </tpls>
      </query>
      <query mdx="[Table1_2].[Date].&amp;[1976-12-01T00:00:00]">
        <tpls c="1">
          <tpl fld="0" item="347"/>
        </tpls>
      </query>
      <query mdx="[Table1_2].[Date].&amp;[1977-01-01T00:00:00]">
        <tpls c="1">
          <tpl fld="0" item="348"/>
        </tpls>
      </query>
      <query mdx="[Table1_2].[Date].&amp;[1977-02-01T00:00:00]">
        <tpls c="1">
          <tpl fld="0" item="349"/>
        </tpls>
      </query>
      <query mdx="[Table1_2].[Date].&amp;[1977-03-01T00:00:00]">
        <tpls c="1">
          <tpl fld="0" item="350"/>
        </tpls>
      </query>
      <query mdx="[Table1_2].[Date].&amp;[1977-04-01T00:00:00]">
        <tpls c="1">
          <tpl fld="0" item="351"/>
        </tpls>
      </query>
      <query mdx="[Table1_2].[Date].&amp;[1977-05-01T00:00:00]">
        <tpls c="1">
          <tpl fld="0" item="352"/>
        </tpls>
      </query>
      <query mdx="[Table1_2].[Date].&amp;[1977-06-01T00:00:00]">
        <tpls c="1">
          <tpl fld="0" item="353"/>
        </tpls>
      </query>
      <query mdx="[Table1_2].[Date].&amp;[1977-07-01T00:00:00]">
        <tpls c="1">
          <tpl fld="0" item="354"/>
        </tpls>
      </query>
      <query mdx="[Table1_2].[Date].&amp;[1977-08-01T00:00:00]">
        <tpls c="1">
          <tpl fld="0" item="355"/>
        </tpls>
      </query>
      <query mdx="[Table1_2].[Date].&amp;[1977-09-01T00:00:00]">
        <tpls c="1">
          <tpl fld="0" item="356"/>
        </tpls>
      </query>
      <query mdx="[Table1_2].[Date].&amp;[1977-10-01T00:00:00]">
        <tpls c="1">
          <tpl fld="0" item="357"/>
        </tpls>
      </query>
      <query mdx="[Table1_2].[Date].&amp;[1977-11-01T00:00:00]">
        <tpls c="1">
          <tpl fld="0" item="358"/>
        </tpls>
      </query>
      <query mdx="[Table1_2].[Date].&amp;[1977-12-01T00:00:00]">
        <tpls c="1">
          <tpl fld="0" item="359"/>
        </tpls>
      </query>
      <query mdx="[Table1_2].[Date].&amp;[1978-01-01T00:00:00]">
        <tpls c="1">
          <tpl fld="0" item="360"/>
        </tpls>
      </query>
      <query mdx="[Table1_2].[Date].&amp;[1978-02-01T00:00:00]">
        <tpls c="1">
          <tpl fld="0" item="361"/>
        </tpls>
      </query>
      <query mdx="[Table1_2].[Date].&amp;[1978-03-01T00:00:00]">
        <tpls c="1">
          <tpl fld="0" item="362"/>
        </tpls>
      </query>
      <query mdx="[Table1_2].[Date].&amp;[1978-04-01T00:00:00]">
        <tpls c="1">
          <tpl fld="0" item="363"/>
        </tpls>
      </query>
      <query mdx="[Table1_2].[Date].&amp;[1978-05-01T00:00:00]">
        <tpls c="1">
          <tpl fld="0" item="364"/>
        </tpls>
      </query>
      <query mdx="[Table1_2].[Date].&amp;[1978-06-01T00:00:00]">
        <tpls c="1">
          <tpl fld="0" item="365"/>
        </tpls>
      </query>
      <query mdx="[Table1_2].[Date].&amp;[1978-07-01T00:00:00]">
        <tpls c="1">
          <tpl fld="0" item="366"/>
        </tpls>
      </query>
      <query mdx="[Table1_2].[Date].&amp;[1978-08-01T00:00:00]">
        <tpls c="1">
          <tpl fld="0" item="367"/>
        </tpls>
      </query>
      <query mdx="[Table1_2].[Date].&amp;[1978-09-01T00:00:00]">
        <tpls c="1">
          <tpl fld="0" item="368"/>
        </tpls>
      </query>
      <query mdx="[Table1_2].[Date].&amp;[1978-10-01T00:00:00]">
        <tpls c="1">
          <tpl fld="0" item="369"/>
        </tpls>
      </query>
      <query mdx="[Table1_2].[Date].&amp;[1978-11-01T00:00:00]">
        <tpls c="1">
          <tpl fld="0" item="370"/>
        </tpls>
      </query>
      <query mdx="[Table1_2].[Date].&amp;[1978-12-01T00:00:00]">
        <tpls c="1">
          <tpl fld="0" item="371"/>
        </tpls>
      </query>
      <query mdx="[Table1_2].[Date].&amp;[1979-01-01T00:00:00]">
        <tpls c="1">
          <tpl fld="0" item="372"/>
        </tpls>
      </query>
      <query mdx="[Table1_2].[Date].&amp;[1979-02-01T00:00:00]">
        <tpls c="1">
          <tpl fld="0" item="373"/>
        </tpls>
      </query>
      <query mdx="[Table1_2].[Date].&amp;[1979-03-01T00:00:00]">
        <tpls c="1">
          <tpl fld="0" item="374"/>
        </tpls>
      </query>
      <query mdx="[Table1_2].[Date].&amp;[1979-04-01T00:00:00]">
        <tpls c="1">
          <tpl fld="0" item="375"/>
        </tpls>
      </query>
      <query mdx="[Table1_2].[Date].&amp;[1979-05-01T00:00:00]">
        <tpls c="1">
          <tpl fld="0" item="376"/>
        </tpls>
      </query>
      <query mdx="[Table1_2].[Date].&amp;[1979-06-01T00:00:00]">
        <tpls c="1">
          <tpl fld="0" item="377"/>
        </tpls>
      </query>
      <query mdx="[Table1_2].[Date].&amp;[1979-07-01T00:00:00]">
        <tpls c="1">
          <tpl fld="0" item="378"/>
        </tpls>
      </query>
      <query mdx="[Table1_2].[Date].&amp;[1979-08-01T00:00:00]">
        <tpls c="1">
          <tpl fld="0" item="379"/>
        </tpls>
      </query>
      <query mdx="[Table1_2].[Date].&amp;[1979-09-01T00:00:00]">
        <tpls c="1">
          <tpl fld="0" item="380"/>
        </tpls>
      </query>
      <query mdx="[Table1_2].[Date].&amp;[1979-10-01T00:00:00]">
        <tpls c="1">
          <tpl fld="0" item="381"/>
        </tpls>
      </query>
      <query mdx="[Table1_2].[Date].&amp;[1979-11-01T00:00:00]">
        <tpls c="1">
          <tpl fld="0" item="382"/>
        </tpls>
      </query>
      <query mdx="[Table1_2].[Date].&amp;[1979-12-01T00:00:00]">
        <tpls c="1">
          <tpl fld="0" item="383"/>
        </tpls>
      </query>
      <query mdx="[Table1_2].[Date].&amp;[1980-01-01T00:00:00]">
        <tpls c="1">
          <tpl fld="0" item="384"/>
        </tpls>
      </query>
      <query mdx="[Table1_2].[Date].&amp;[1980-02-01T00:00:00]">
        <tpls c="1">
          <tpl fld="0" item="385"/>
        </tpls>
      </query>
      <query mdx="[Table1_2].[Date].&amp;[1980-03-01T00:00:00]">
        <tpls c="1">
          <tpl fld="0" item="386"/>
        </tpls>
      </query>
      <query mdx="[Table1_2].[Date].&amp;[1980-04-01T00:00:00]">
        <tpls c="1">
          <tpl fld="0" item="387"/>
        </tpls>
      </query>
      <query mdx="[Table1_2].[Date].&amp;[1980-05-01T00:00:00]">
        <tpls c="1">
          <tpl fld="0" item="388"/>
        </tpls>
      </query>
      <query mdx="[Table1_2].[Date].&amp;[1980-06-01T00:00:00]">
        <tpls c="1">
          <tpl fld="0" item="389"/>
        </tpls>
      </query>
      <query mdx="[Table1_2].[Date].&amp;[1980-07-01T00:00:00]">
        <tpls c="1">
          <tpl fld="0" item="390"/>
        </tpls>
      </query>
      <query mdx="[Table1_2].[Date].&amp;[1980-08-01T00:00:00]">
        <tpls c="1">
          <tpl fld="0" item="391"/>
        </tpls>
      </query>
      <query mdx="[Table1_2].[Date].&amp;[1980-09-01T00:00:00]">
        <tpls c="1">
          <tpl fld="0" item="392"/>
        </tpls>
      </query>
      <query mdx="[Table1_2].[Date].&amp;[1980-10-01T00:00:00]">
        <tpls c="1">
          <tpl fld="0" item="393"/>
        </tpls>
      </query>
      <query mdx="[Table1_2].[Date].&amp;[1980-11-01T00:00:00]">
        <tpls c="1">
          <tpl fld="0" item="394"/>
        </tpls>
      </query>
      <query mdx="[Table1_2].[Date].&amp;[1980-12-01T00:00:00]">
        <tpls c="1">
          <tpl fld="0" item="395"/>
        </tpls>
      </query>
      <query mdx="[Table1_2].[Date].&amp;[1981-01-01T00:00:00]">
        <tpls c="1">
          <tpl fld="0" item="396"/>
        </tpls>
      </query>
      <query mdx="[Table1_2].[Date].&amp;[1981-02-01T00:00:00]">
        <tpls c="1">
          <tpl fld="0" item="397"/>
        </tpls>
      </query>
      <query mdx="[Table1_2].[Date].&amp;[1981-03-01T00:00:00]">
        <tpls c="1">
          <tpl fld="0" item="398"/>
        </tpls>
      </query>
      <query mdx="[Table1_2].[Date].&amp;[1981-04-01T00:00:00]">
        <tpls c="1">
          <tpl fld="0" item="399"/>
        </tpls>
      </query>
      <query mdx="[Table1_2].[Date].&amp;[1981-05-01T00:00:00]">
        <tpls c="1">
          <tpl fld="0" item="400"/>
        </tpls>
      </query>
      <query mdx="[Table1_2].[Date].&amp;[1981-06-01T00:00:00]">
        <tpls c="1">
          <tpl fld="0" item="401"/>
        </tpls>
      </query>
      <query mdx="[Table1_2].[Date].&amp;[1981-07-01T00:00:00]">
        <tpls c="1">
          <tpl fld="0" item="402"/>
        </tpls>
      </query>
      <query mdx="[Table1_2].[Date].&amp;[1981-08-01T00:00:00]">
        <tpls c="1">
          <tpl fld="0" item="403"/>
        </tpls>
      </query>
      <query mdx="[Table1_2].[Date].&amp;[1981-09-01T00:00:00]">
        <tpls c="1">
          <tpl fld="0" item="404"/>
        </tpls>
      </query>
      <query mdx="[Table1_2].[Date].&amp;[1981-10-01T00:00:00]">
        <tpls c="1">
          <tpl fld="0" item="405"/>
        </tpls>
      </query>
      <query mdx="[Table1_2].[Date].&amp;[1981-11-01T00:00:00]">
        <tpls c="1">
          <tpl fld="0" item="406"/>
        </tpls>
      </query>
      <query mdx="[Table1_2].[Date].&amp;[1981-12-01T00:00:00]">
        <tpls c="1">
          <tpl fld="0" item="407"/>
        </tpls>
      </query>
      <query mdx="[Table1_2].[Date].&amp;[1982-01-01T00:00:00]">
        <tpls c="1">
          <tpl fld="0" item="408"/>
        </tpls>
      </query>
      <query mdx="[Table1_2].[Date].&amp;[1982-02-01T00:00:00]">
        <tpls c="1">
          <tpl fld="0" item="409"/>
        </tpls>
      </query>
      <query mdx="[Table1_2].[Date].&amp;[1982-03-01T00:00:00]">
        <tpls c="1">
          <tpl fld="0" item="410"/>
        </tpls>
      </query>
      <query mdx="[Table1_2].[Date].&amp;[1982-04-01T00:00:00]">
        <tpls c="1">
          <tpl fld="0" item="411"/>
        </tpls>
      </query>
      <query mdx="[Table1_2].[Date].&amp;[1982-05-01T00:00:00]">
        <tpls c="1">
          <tpl fld="0" item="412"/>
        </tpls>
      </query>
      <query mdx="[Table1_2].[Date].&amp;[1982-06-01T00:00:00]">
        <tpls c="1">
          <tpl fld="0" item="413"/>
        </tpls>
      </query>
      <query mdx="[Table1_2].[Date].&amp;[1982-07-01T00:00:00]">
        <tpls c="1">
          <tpl fld="0" item="414"/>
        </tpls>
      </query>
      <query mdx="[Table1_2].[Date].&amp;[1982-08-01T00:00:00]">
        <tpls c="1">
          <tpl fld="0" item="415"/>
        </tpls>
      </query>
      <query mdx="[Table1_2].[Date].&amp;[1982-09-01T00:00:00]">
        <tpls c="1">
          <tpl fld="0" item="416"/>
        </tpls>
      </query>
      <query mdx="[Table1_2].[Date].&amp;[1982-10-01T00:00:00]">
        <tpls c="1">
          <tpl fld="0" item="417"/>
        </tpls>
      </query>
      <query mdx="[Table1_2].[Date].&amp;[1982-11-01T00:00:00]">
        <tpls c="1">
          <tpl fld="0" item="418"/>
        </tpls>
      </query>
      <query mdx="[Table1_2].[Date].&amp;[1982-12-01T00:00:00]">
        <tpls c="1">
          <tpl fld="0" item="419"/>
        </tpls>
      </query>
      <query mdx="[Table1_2].[Date].&amp;[1983-01-01T00:00:00]">
        <tpls c="1">
          <tpl fld="0" item="420"/>
        </tpls>
      </query>
      <query mdx="[Table1_2].[Date].&amp;[1983-02-01T00:00:00]">
        <tpls c="1">
          <tpl fld="0" item="421"/>
        </tpls>
      </query>
      <query mdx="[Table1_2].[Date].&amp;[1983-03-01T00:00:00]">
        <tpls c="1">
          <tpl fld="0" item="422"/>
        </tpls>
      </query>
      <query mdx="[Table1_2].[Date].&amp;[1983-04-01T00:00:00]">
        <tpls c="1">
          <tpl fld="0" item="423"/>
        </tpls>
      </query>
      <query mdx="[Table1_2].[Date].&amp;[1983-05-01T00:00:00]">
        <tpls c="1">
          <tpl fld="0" item="424"/>
        </tpls>
      </query>
      <query mdx="[Table1_2].[Date].&amp;[1983-06-01T00:00:00]">
        <tpls c="1">
          <tpl fld="0" item="425"/>
        </tpls>
      </query>
      <query mdx="[Table1_2].[Date].&amp;[1983-07-01T00:00:00]">
        <tpls c="1">
          <tpl fld="0" item="426"/>
        </tpls>
      </query>
      <query mdx="[Table1_2].[Date].&amp;[1983-08-01T00:00:00]">
        <tpls c="1">
          <tpl fld="0" item="427"/>
        </tpls>
      </query>
      <query mdx="[Table1_2].[Date].&amp;[1983-09-01T00:00:00]">
        <tpls c="1">
          <tpl fld="0" item="428"/>
        </tpls>
      </query>
      <query mdx="[Table1_2].[Date].&amp;[1983-10-01T00:00:00]">
        <tpls c="1">
          <tpl fld="0" item="429"/>
        </tpls>
      </query>
      <query mdx="[Table1_2].[Date].&amp;[1983-11-01T00:00:00]">
        <tpls c="1">
          <tpl fld="0" item="430"/>
        </tpls>
      </query>
      <query mdx="[Table1_2].[Date].&amp;[1983-12-01T00:00:00]">
        <tpls c="1">
          <tpl fld="0" item="431"/>
        </tpls>
      </query>
      <query mdx="[Table1_2].[Date].&amp;[1984-01-01T00:00:00]">
        <tpls c="1">
          <tpl fld="0" item="432"/>
        </tpls>
      </query>
      <query mdx="[Table1_2].[Date].&amp;[1984-02-01T00:00:00]">
        <tpls c="1">
          <tpl fld="0" item="433"/>
        </tpls>
      </query>
      <query mdx="[Table1_2].[Date].&amp;[1984-03-01T00:00:00]">
        <tpls c="1">
          <tpl fld="0" item="434"/>
        </tpls>
      </query>
      <query mdx="[Table1_2].[Date].&amp;[1984-04-01T00:00:00]">
        <tpls c="1">
          <tpl fld="0" item="435"/>
        </tpls>
      </query>
      <query mdx="[Table1_2].[Date].&amp;[1984-05-01T00:00:00]">
        <tpls c="1">
          <tpl fld="0" item="436"/>
        </tpls>
      </query>
      <query mdx="[Table1_2].[Date].&amp;[1984-06-01T00:00:00]">
        <tpls c="1">
          <tpl fld="0" item="437"/>
        </tpls>
      </query>
      <query mdx="[Table1_2].[Date].&amp;[1984-07-01T00:00:00]">
        <tpls c="1">
          <tpl fld="0" item="438"/>
        </tpls>
      </query>
      <query mdx="[Table1_2].[Date].&amp;[1984-08-01T00:00:00]">
        <tpls c="1">
          <tpl fld="0" item="439"/>
        </tpls>
      </query>
      <query mdx="[Table1_2].[Date].&amp;[1984-09-01T00:00:00]">
        <tpls c="1">
          <tpl fld="0" item="440"/>
        </tpls>
      </query>
      <query mdx="[Table1_2].[Date].&amp;[1984-10-01T00:00:00]">
        <tpls c="1">
          <tpl fld="0" item="441"/>
        </tpls>
      </query>
      <query mdx="[Table1_2].[Date].&amp;[1984-11-01T00:00:00]">
        <tpls c="1">
          <tpl fld="0" item="442"/>
        </tpls>
      </query>
      <query mdx="[Table1_2].[Date].&amp;[1984-12-01T00:00:00]">
        <tpls c="1">
          <tpl fld="0" item="443"/>
        </tpls>
      </query>
      <query mdx="[Table1_2].[Date].&amp;[1985-01-01T00:00:00]">
        <tpls c="1">
          <tpl fld="0" item="444"/>
        </tpls>
      </query>
      <query mdx="[Table1_2].[Date].&amp;[1985-02-01T00:00:00]">
        <tpls c="1">
          <tpl fld="0" item="445"/>
        </tpls>
      </query>
      <query mdx="[Table1_2].[Date].&amp;[1985-03-01T00:00:00]">
        <tpls c="1">
          <tpl fld="0" item="446"/>
        </tpls>
      </query>
      <query mdx="[Table1_2].[Date].&amp;[1985-04-01T00:00:00]">
        <tpls c="1">
          <tpl fld="0" item="447"/>
        </tpls>
      </query>
      <query mdx="[Table1_2].[Date].&amp;[1985-05-01T00:00:00]">
        <tpls c="1">
          <tpl fld="0" item="448"/>
        </tpls>
      </query>
      <query mdx="[Table1_2].[Date].&amp;[1985-06-01T00:00:00]">
        <tpls c="1">
          <tpl fld="0" item="449"/>
        </tpls>
      </query>
      <query mdx="[Table1_2].[Date].&amp;[1985-07-01T00:00:00]">
        <tpls c="1">
          <tpl fld="0" item="450"/>
        </tpls>
      </query>
      <query mdx="[Table1_2].[Date].&amp;[1985-08-01T00:00:00]">
        <tpls c="1">
          <tpl fld="0" item="451"/>
        </tpls>
      </query>
      <query mdx="[Table1_2].[Date].&amp;[1985-09-01T00:00:00]">
        <tpls c="1">
          <tpl fld="0" item="452"/>
        </tpls>
      </query>
      <query mdx="[Table1_2].[Date].&amp;[1985-10-01T00:00:00]">
        <tpls c="1">
          <tpl fld="0" item="453"/>
        </tpls>
      </query>
      <query mdx="[Table1_2].[Date].&amp;[1985-11-01T00:00:00]">
        <tpls c="1">
          <tpl fld="0" item="454"/>
        </tpls>
      </query>
      <query mdx="[Table1_2].[Date].&amp;[1985-12-01T00:00:00]">
        <tpls c="1">
          <tpl fld="0" item="455"/>
        </tpls>
      </query>
      <query mdx="[Table1_2].[Date].&amp;[1986-01-01T00:00:00]">
        <tpls c="1">
          <tpl fld="0" item="456"/>
        </tpls>
      </query>
      <query mdx="[Table1_2].[Date].&amp;[1986-02-01T00:00:00]">
        <tpls c="1">
          <tpl fld="0" item="457"/>
        </tpls>
      </query>
      <query mdx="[Table1_2].[Date].&amp;[1986-03-01T00:00:00]">
        <tpls c="1">
          <tpl fld="0" item="458"/>
        </tpls>
      </query>
      <query mdx="[Table1_2].[Date].&amp;[1986-04-01T00:00:00]">
        <tpls c="1">
          <tpl fld="0" item="459"/>
        </tpls>
      </query>
      <query mdx="[Table1_2].[Date].&amp;[1986-05-01T00:00:00]">
        <tpls c="1">
          <tpl fld="0" item="460"/>
        </tpls>
      </query>
      <query mdx="[Table1_2].[Date].&amp;[1986-06-01T00:00:00]">
        <tpls c="1">
          <tpl fld="0" item="461"/>
        </tpls>
      </query>
      <query mdx="[Table1_2].[Date].&amp;[1986-07-01T00:00:00]">
        <tpls c="1">
          <tpl fld="0" item="462"/>
        </tpls>
      </query>
      <query mdx="[Table1_2].[Date].&amp;[1986-08-01T00:00:00]">
        <tpls c="1">
          <tpl fld="0" item="463"/>
        </tpls>
      </query>
      <query mdx="[Table1_2].[Date].&amp;[1986-09-01T00:00:00]">
        <tpls c="1">
          <tpl fld="0" item="464"/>
        </tpls>
      </query>
      <query mdx="[Table1_2].[Date].&amp;[1986-10-01T00:00:00]">
        <tpls c="1">
          <tpl fld="0" item="465"/>
        </tpls>
      </query>
      <query mdx="[Table1_2].[Date].&amp;[1986-11-01T00:00:00]">
        <tpls c="1">
          <tpl fld="0" item="466"/>
        </tpls>
      </query>
      <query mdx="[Table1_2].[Date].&amp;[1986-12-01T00:00:00]">
        <tpls c="1">
          <tpl fld="0" item="467"/>
        </tpls>
      </query>
      <query mdx="[Table1_2].[Date].&amp;[1987-01-01T00:00:00]">
        <tpls c="1">
          <tpl fld="0" item="468"/>
        </tpls>
      </query>
      <query mdx="[Table1_2].[Date].&amp;[1987-02-01T00:00:00]">
        <tpls c="1">
          <tpl fld="0" item="469"/>
        </tpls>
      </query>
      <query mdx="[Table1_2].[Date].&amp;[1987-03-01T00:00:00]">
        <tpls c="1">
          <tpl fld="0" item="470"/>
        </tpls>
      </query>
      <query mdx="[Table1_2].[Date].&amp;[1987-04-01T00:00:00]">
        <tpls c="1">
          <tpl fld="0" item="471"/>
        </tpls>
      </query>
      <query mdx="[Table1_2].[Date].&amp;[1987-05-01T00:00:00]">
        <tpls c="1">
          <tpl fld="0" item="472"/>
        </tpls>
      </query>
      <query mdx="[Table1_2].[Date].&amp;[1987-06-01T00:00:00]">
        <tpls c="1">
          <tpl fld="0" item="473"/>
        </tpls>
      </query>
      <query mdx="[Table1_2].[Date].&amp;[1987-07-01T00:00:00]">
        <tpls c="1">
          <tpl fld="0" item="474"/>
        </tpls>
      </query>
      <query mdx="[Table1_2].[Date].&amp;[1987-08-01T00:00:00]">
        <tpls c="1">
          <tpl fld="0" item="475"/>
        </tpls>
      </query>
      <query mdx="[Table1_2].[Date].&amp;[1987-09-01T00:00:00]">
        <tpls c="1">
          <tpl fld="0" item="476"/>
        </tpls>
      </query>
      <query mdx="[Table1_2].[Date].&amp;[1987-10-01T00:00:00]">
        <tpls c="1">
          <tpl fld="0" item="477"/>
        </tpls>
      </query>
      <query mdx="[Table1_2].[Date].&amp;[1987-11-01T00:00:00]">
        <tpls c="1">
          <tpl fld="0" item="478"/>
        </tpls>
      </query>
      <query mdx="[Table1_2].[Date].&amp;[1987-12-01T00:00:00]">
        <tpls c="1">
          <tpl fld="0" item="479"/>
        </tpls>
      </query>
      <query mdx="[Table1_2].[Date].&amp;[1988-01-01T00:00:00]">
        <tpls c="1">
          <tpl fld="0" item="480"/>
        </tpls>
      </query>
      <query mdx="[Table1_2].[Date].&amp;[1988-02-01T00:00:00]">
        <tpls c="1">
          <tpl fld="0" item="481"/>
        </tpls>
      </query>
      <query mdx="[Table1_2].[Date].&amp;[1988-03-01T00:00:00]">
        <tpls c="1">
          <tpl fld="0" item="482"/>
        </tpls>
      </query>
      <query mdx="[Table1_2].[Date].&amp;[1988-04-01T00:00:00]">
        <tpls c="1">
          <tpl fld="0" item="483"/>
        </tpls>
      </query>
      <query mdx="[Table1_2].[Date].&amp;[1988-05-01T00:00:00]">
        <tpls c="1">
          <tpl fld="0" item="484"/>
        </tpls>
      </query>
      <query mdx="[Table1_2].[Date].&amp;[1988-06-01T00:00:00]">
        <tpls c="1">
          <tpl fld="0" item="485"/>
        </tpls>
      </query>
      <query mdx="[Table1_2].[Date].&amp;[1988-07-01T00:00:00]">
        <tpls c="1">
          <tpl fld="0" item="486"/>
        </tpls>
      </query>
      <query mdx="[Table1_2].[Date].&amp;[1988-08-01T00:00:00]">
        <tpls c="1">
          <tpl fld="0" item="487"/>
        </tpls>
      </query>
      <query mdx="[Table1_2].[Date].&amp;[1988-09-01T00:00:00]">
        <tpls c="1">
          <tpl fld="0" item="488"/>
        </tpls>
      </query>
      <query mdx="[Table1_2].[Date].&amp;[1988-10-01T00:00:00]">
        <tpls c="1">
          <tpl fld="0" item="489"/>
        </tpls>
      </query>
      <query mdx="[Table1_2].[Date].&amp;[1988-11-01T00:00:00]">
        <tpls c="1">
          <tpl fld="0" item="490"/>
        </tpls>
      </query>
      <query mdx="[Table1_2].[Date].&amp;[1988-12-01T00:00:00]">
        <tpls c="1">
          <tpl fld="0" item="491"/>
        </tpls>
      </query>
      <query mdx="[Table1_2].[Date].&amp;[1989-01-01T00:00:00]">
        <tpls c="1">
          <tpl fld="0" item="492"/>
        </tpls>
      </query>
      <query mdx="[Table1_2].[Date].&amp;[1989-02-01T00:00:00]">
        <tpls c="1">
          <tpl fld="0" item="493"/>
        </tpls>
      </query>
      <query mdx="[Table1_2].[Date].&amp;[1989-03-01T00:00:00]">
        <tpls c="1">
          <tpl fld="0" item="494"/>
        </tpls>
      </query>
      <query mdx="[Table1_2].[Date].&amp;[1989-04-01T00:00:00]">
        <tpls c="1">
          <tpl fld="0" item="495"/>
        </tpls>
      </query>
      <query mdx="[Table1_2].[Date].&amp;[1989-05-01T00:00:00]">
        <tpls c="1">
          <tpl fld="0" item="496"/>
        </tpls>
      </query>
      <query mdx="[Table1_2].[Date].&amp;[1989-06-01T00:00:00]">
        <tpls c="1">
          <tpl fld="0" item="497"/>
        </tpls>
      </query>
      <query mdx="[Table1_2].[Date].&amp;[1989-07-01T00:00:00]">
        <tpls c="1">
          <tpl fld="0" item="498"/>
        </tpls>
      </query>
      <query mdx="[Table1_2].[Date].&amp;[1989-08-01T00:00:00]">
        <tpls c="1">
          <tpl fld="0" item="499"/>
        </tpls>
      </query>
      <query mdx="[Table1_2].[Date].&amp;[1989-09-01T00:00:00]">
        <tpls c="1">
          <tpl fld="0" item="500"/>
        </tpls>
      </query>
      <query mdx="[Table1_2].[Date].&amp;[1989-10-01T00:00:00]">
        <tpls c="1">
          <tpl fld="0" item="501"/>
        </tpls>
      </query>
      <query mdx="[Table1_2].[Date].&amp;[1989-11-01T00:00:00]">
        <tpls c="1">
          <tpl fld="0" item="502"/>
        </tpls>
      </query>
      <query mdx="[Table1_2].[Date].&amp;[1989-12-01T00:00:00]">
        <tpls c="1">
          <tpl fld="0" item="503"/>
        </tpls>
      </query>
      <query mdx="[Table1_2].[Date].&amp;[1990-01-01T00:00:00]">
        <tpls c="1">
          <tpl fld="0" item="504"/>
        </tpls>
      </query>
      <query mdx="[Table1_2].[Date].&amp;[1990-02-01T00:00:00]">
        <tpls c="1">
          <tpl fld="0" item="505"/>
        </tpls>
      </query>
      <query mdx="[Table1_2].[Date].&amp;[1990-03-01T00:00:00]">
        <tpls c="1">
          <tpl fld="0" item="506"/>
        </tpls>
      </query>
      <query mdx="[Table1_2].[Date].&amp;[1990-04-01T00:00:00]">
        <tpls c="1">
          <tpl fld="0" item="507"/>
        </tpls>
      </query>
      <query mdx="[Table1_2].[Date].&amp;[1990-05-01T00:00:00]">
        <tpls c="1">
          <tpl fld="0" item="508"/>
        </tpls>
      </query>
      <query mdx="[Table1_2].[Date].&amp;[1990-06-01T00:00:00]">
        <tpls c="1">
          <tpl fld="0" item="509"/>
        </tpls>
      </query>
      <query mdx="[Table1_2].[Date].&amp;[1990-07-01T00:00:00]">
        <tpls c="1">
          <tpl fld="0" item="510"/>
        </tpls>
      </query>
      <query mdx="[Table1_2].[Date].&amp;[1990-08-01T00:00:00]">
        <tpls c="1">
          <tpl fld="0" item="511"/>
        </tpls>
      </query>
      <query mdx="[Table1_2].[Date].&amp;[1990-09-01T00:00:00]">
        <tpls c="1">
          <tpl fld="0" item="512"/>
        </tpls>
      </query>
      <query mdx="[Table1_2].[Date].&amp;[1990-10-01T00:00:00]">
        <tpls c="1">
          <tpl fld="0" item="513"/>
        </tpls>
      </query>
      <query mdx="[Table1_2].[Date].&amp;[1990-11-01T00:00:00]">
        <tpls c="1">
          <tpl fld="0" item="514"/>
        </tpls>
      </query>
      <query mdx="[Table1_2].[Date].&amp;[1990-12-01T00:00:00]">
        <tpls c="1">
          <tpl fld="0" item="515"/>
        </tpls>
      </query>
      <query mdx="[Table1_2].[Date].&amp;[1991-01-01T00:00:00]">
        <tpls c="1">
          <tpl fld="0" item="516"/>
        </tpls>
      </query>
      <query mdx="[Table1_2].[Date].&amp;[1991-02-01T00:00:00]">
        <tpls c="1">
          <tpl fld="0" item="517"/>
        </tpls>
      </query>
      <query mdx="[Table1_2].[Date].&amp;[1991-03-01T00:00:00]">
        <tpls c="1">
          <tpl fld="0" item="518"/>
        </tpls>
      </query>
      <query mdx="[Table1_2].[Date].&amp;[1991-04-01T00:00:00]">
        <tpls c="1">
          <tpl fld="0" item="519"/>
        </tpls>
      </query>
      <query mdx="[Table1_2].[Date].&amp;[1991-05-01T00:00:00]">
        <tpls c="1">
          <tpl fld="0" item="520"/>
        </tpls>
      </query>
      <query mdx="[Table1_2].[Date].&amp;[1991-06-01T00:00:00]">
        <tpls c="1">
          <tpl fld="0" item="521"/>
        </tpls>
      </query>
      <query mdx="[Table1_2].[Date].&amp;[1991-07-01T00:00:00]">
        <tpls c="1">
          <tpl fld="0" item="522"/>
        </tpls>
      </query>
      <query mdx="[Table1_2].[Date].&amp;[1991-08-01T00:00:00]">
        <tpls c="1">
          <tpl fld="0" item="523"/>
        </tpls>
      </query>
      <query mdx="[Table1_2].[Date].&amp;[1991-09-01T00:00:00]">
        <tpls c="1">
          <tpl fld="0" item="524"/>
        </tpls>
      </query>
      <query mdx="[Table1_2].[Date].&amp;[1991-10-01T00:00:00]">
        <tpls c="1">
          <tpl fld="0" item="525"/>
        </tpls>
      </query>
      <query mdx="[Table1_2].[Date].&amp;[1991-11-01T00:00:00]">
        <tpls c="1">
          <tpl fld="0" item="526"/>
        </tpls>
      </query>
      <query mdx="[Table1_2].[Date].&amp;[1991-12-01T00:00:00]">
        <tpls c="1">
          <tpl fld="0" item="527"/>
        </tpls>
      </query>
      <query mdx="[Table1_2].[Date].&amp;[1992-01-01T00:00:00]">
        <tpls c="1">
          <tpl fld="0" item="528"/>
        </tpls>
      </query>
      <query mdx="[Table1_2].[Date].&amp;[1992-02-01T00:00:00]">
        <tpls c="1">
          <tpl fld="0" item="529"/>
        </tpls>
      </query>
      <query mdx="[Table1_2].[Date].&amp;[1992-03-01T00:00:00]">
        <tpls c="1">
          <tpl fld="0" item="530"/>
        </tpls>
      </query>
      <query mdx="[Table1_2].[Date].&amp;[1992-04-01T00:00:00]">
        <tpls c="1">
          <tpl fld="0" item="531"/>
        </tpls>
      </query>
      <query mdx="[Table1_2].[Date].&amp;[1992-05-01T00:00:00]">
        <tpls c="1">
          <tpl fld="0" item="532"/>
        </tpls>
      </query>
      <query mdx="[Table1_2].[Date].&amp;[1992-06-01T00:00:00]">
        <tpls c="1">
          <tpl fld="0" item="533"/>
        </tpls>
      </query>
      <query mdx="[Table1_2].[Date].&amp;[1992-07-01T00:00:00]">
        <tpls c="1">
          <tpl fld="0" item="534"/>
        </tpls>
      </query>
      <query mdx="[Table1_2].[Date].&amp;[1992-08-01T00:00:00]">
        <tpls c="1">
          <tpl fld="0" item="535"/>
        </tpls>
      </query>
      <query mdx="[Table1_2].[Date].&amp;[1992-09-01T00:00:00]">
        <tpls c="1">
          <tpl fld="0" item="536"/>
        </tpls>
      </query>
      <query mdx="[Table1_2].[Date].&amp;[1992-10-01T00:00:00]">
        <tpls c="1">
          <tpl fld="0" item="537"/>
        </tpls>
      </query>
      <query mdx="[Table1_2].[Date].&amp;[1992-11-01T00:00:00]">
        <tpls c="1">
          <tpl fld="0" item="538"/>
        </tpls>
      </query>
      <query mdx="[Table1_2].[Date].&amp;[1992-12-01T00:00:00]">
        <tpls c="1">
          <tpl fld="0" item="539"/>
        </tpls>
      </query>
      <query mdx="[Table1_2].[Date].&amp;[1993-01-01T00:00:00]">
        <tpls c="1">
          <tpl fld="0" item="540"/>
        </tpls>
      </query>
      <query mdx="[Table1_2].[Date].&amp;[1993-02-01T00:00:00]">
        <tpls c="1">
          <tpl fld="0" item="541"/>
        </tpls>
      </query>
      <query mdx="[Table1_2].[Date].&amp;[1993-03-01T00:00:00]">
        <tpls c="1">
          <tpl fld="0" item="542"/>
        </tpls>
      </query>
      <query mdx="[Table1_2].[Date].&amp;[1993-04-01T00:00:00]">
        <tpls c="1">
          <tpl fld="0" item="543"/>
        </tpls>
      </query>
      <query mdx="[Table1_2].[Date].&amp;[1993-05-01T00:00:00]">
        <tpls c="1">
          <tpl fld="0" item="544"/>
        </tpls>
      </query>
      <query mdx="[Table1_2].[Date].&amp;[1993-06-01T00:00:00]">
        <tpls c="1">
          <tpl fld="0" item="545"/>
        </tpls>
      </query>
      <query mdx="[Table1_2].[Date].&amp;[1993-07-01T00:00:00]">
        <tpls c="1">
          <tpl fld="0" item="546"/>
        </tpls>
      </query>
      <query mdx="[Table1_2].[Date].&amp;[1993-08-01T00:00:00]">
        <tpls c="1">
          <tpl fld="0" item="547"/>
        </tpls>
      </query>
      <query mdx="[Table1_2].[Date].&amp;[1993-09-01T00:00:00]">
        <tpls c="1">
          <tpl fld="0" item="548"/>
        </tpls>
      </query>
      <query mdx="[Table1_2].[Date].&amp;[1993-10-01T00:00:00]">
        <tpls c="1">
          <tpl fld="0" item="549"/>
        </tpls>
      </query>
      <query mdx="[Table1_2].[Date].&amp;[1993-11-01T00:00:00]">
        <tpls c="1">
          <tpl fld="0" item="550"/>
        </tpls>
      </query>
      <query mdx="[Table1_2].[Date].&amp;[1993-12-01T00:00:00]">
        <tpls c="1">
          <tpl fld="0" item="551"/>
        </tpls>
      </query>
      <query mdx="[Table1_2].[Date].&amp;[1994-01-01T00:00:00]">
        <tpls c="1">
          <tpl fld="0" item="552"/>
        </tpls>
      </query>
      <query mdx="[Table1_2].[Date].&amp;[1994-02-01T00:00:00]">
        <tpls c="1">
          <tpl fld="0" item="553"/>
        </tpls>
      </query>
      <query mdx="[Table1_2].[Date].&amp;[1994-03-01T00:00:00]">
        <tpls c="1">
          <tpl fld="0" item="554"/>
        </tpls>
      </query>
      <query mdx="[Table1_2].[Date].&amp;[1994-04-01T00:00:00]">
        <tpls c="1">
          <tpl fld="0" item="555"/>
        </tpls>
      </query>
      <query mdx="[Table1_2].[Date].&amp;[1994-05-01T00:00:00]">
        <tpls c="1">
          <tpl fld="0" item="556"/>
        </tpls>
      </query>
      <query mdx="[Table1_2].[Date].&amp;[1994-06-01T00:00:00]">
        <tpls c="1">
          <tpl fld="0" item="557"/>
        </tpls>
      </query>
      <query mdx="[Table1_2].[Date].&amp;[1994-07-01T00:00:00]">
        <tpls c="1">
          <tpl fld="0" item="558"/>
        </tpls>
      </query>
      <query mdx="[Table1_2].[Date].&amp;[1994-08-01T00:00:00]">
        <tpls c="1">
          <tpl fld="0" item="559"/>
        </tpls>
      </query>
      <query mdx="[Table1_2].[Date].&amp;[1994-09-01T00:00:00]">
        <tpls c="1">
          <tpl fld="0" item="560"/>
        </tpls>
      </query>
      <query mdx="[Table1_2].[Date].&amp;[1994-10-01T00:00:00]">
        <tpls c="1">
          <tpl fld="0" item="561"/>
        </tpls>
      </query>
      <query mdx="[Table1_2].[Date].&amp;[1994-11-01T00:00:00]">
        <tpls c="1">
          <tpl fld="0" item="562"/>
        </tpls>
      </query>
      <query mdx="[Table1_2].[Date].&amp;[1994-12-01T00:00:00]">
        <tpls c="1">
          <tpl fld="0" item="563"/>
        </tpls>
      </query>
      <query mdx="[Table1_2].[Date].&amp;[1995-01-01T00:00:00]">
        <tpls c="1">
          <tpl fld="0" item="564"/>
        </tpls>
      </query>
      <query mdx="[Table1_2].[Date].&amp;[1995-02-01T00:00:00]">
        <tpls c="1">
          <tpl fld="0" item="565"/>
        </tpls>
      </query>
      <query mdx="[Table1_2].[Date].&amp;[1995-03-01T00:00:00]">
        <tpls c="1">
          <tpl fld="0" item="566"/>
        </tpls>
      </query>
      <query mdx="[Table1_2].[Date].&amp;[1995-04-01T00:00:00]">
        <tpls c="1">
          <tpl fld="0" item="567"/>
        </tpls>
      </query>
      <query mdx="[Table1_2].[Date].&amp;[1995-05-01T00:00:00]">
        <tpls c="1">
          <tpl fld="0" item="568"/>
        </tpls>
      </query>
      <query mdx="[Table1_2].[Date].&amp;[1995-06-01T00:00:00]">
        <tpls c="1">
          <tpl fld="0" item="569"/>
        </tpls>
      </query>
      <query mdx="[Table1_2].[Date].&amp;[1995-07-01T00:00:00]">
        <tpls c="1">
          <tpl fld="0" item="570"/>
        </tpls>
      </query>
      <query mdx="[Table1_2].[Date].&amp;[1995-08-01T00:00:00]">
        <tpls c="1">
          <tpl fld="0" item="571"/>
        </tpls>
      </query>
      <query mdx="[Table1_2].[Date].&amp;[1995-09-01T00:00:00]">
        <tpls c="1">
          <tpl fld="0" item="572"/>
        </tpls>
      </query>
      <query mdx="[Table1_2].[Date].&amp;[1995-10-01T00:00:00]">
        <tpls c="1">
          <tpl fld="0" item="573"/>
        </tpls>
      </query>
      <query mdx="[Table1_2].[Date].&amp;[1995-11-01T00:00:00]">
        <tpls c="1">
          <tpl fld="0" item="574"/>
        </tpls>
      </query>
      <query mdx="[Table1_2].[Date].&amp;[1995-12-01T00:00:00]">
        <tpls c="1">
          <tpl fld="0" item="575"/>
        </tpls>
      </query>
      <query mdx="[Table1_2].[Date].&amp;[1996-01-01T00:00:00]">
        <tpls c="1">
          <tpl fld="0" item="576"/>
        </tpls>
      </query>
      <query mdx="[Table1_2].[Date].&amp;[1996-02-01T00:00:00]">
        <tpls c="1">
          <tpl fld="0" item="577"/>
        </tpls>
      </query>
      <query mdx="[Table1_2].[Date].&amp;[1996-03-01T00:00:00]">
        <tpls c="1">
          <tpl fld="0" item="578"/>
        </tpls>
      </query>
      <query mdx="[Table1_2].[Date].&amp;[1996-04-01T00:00:00]">
        <tpls c="1">
          <tpl fld="0" item="579"/>
        </tpls>
      </query>
      <query mdx="[Table1_2].[Date].&amp;[1996-05-01T00:00:00]">
        <tpls c="1">
          <tpl fld="0" item="580"/>
        </tpls>
      </query>
      <query mdx="[Table1_2].[Date].&amp;[1996-06-01T00:00:00]">
        <tpls c="1">
          <tpl fld="0" item="581"/>
        </tpls>
      </query>
      <query mdx="[Table1_2].[Date].&amp;[1996-07-01T00:00:00]">
        <tpls c="1">
          <tpl fld="0" item="582"/>
        </tpls>
      </query>
      <query mdx="[Table1_2].[Date].&amp;[1996-08-01T00:00:00]">
        <tpls c="1">
          <tpl fld="0" item="583"/>
        </tpls>
      </query>
      <query mdx="[Table1_2].[Date].&amp;[1996-09-01T00:00:00]">
        <tpls c="1">
          <tpl fld="0" item="584"/>
        </tpls>
      </query>
      <query mdx="[Table1_2].[Date].&amp;[1996-10-01T00:00:00]">
        <tpls c="1">
          <tpl fld="0" item="585"/>
        </tpls>
      </query>
      <query mdx="[Table1_2].[Date].&amp;[1996-11-01T00:00:00]">
        <tpls c="1">
          <tpl fld="0" item="586"/>
        </tpls>
      </query>
      <query mdx="[Table1_2].[Date].&amp;[1996-12-01T00:00:00]">
        <tpls c="1">
          <tpl fld="0" item="587"/>
        </tpls>
      </query>
      <query mdx="[Table1_2].[Date].&amp;[1997-01-01T00:00:00]">
        <tpls c="1">
          <tpl fld="0" item="588"/>
        </tpls>
      </query>
      <query mdx="[Table1_2].[Date].&amp;[1997-02-01T00:00:00]">
        <tpls c="1">
          <tpl fld="0" item="589"/>
        </tpls>
      </query>
      <query mdx="[Table1_2].[Date].&amp;[1997-03-01T00:00:00]">
        <tpls c="1">
          <tpl fld="0" item="590"/>
        </tpls>
      </query>
      <query mdx="[Table1_2].[Date].&amp;[1997-04-01T00:00:00]">
        <tpls c="1">
          <tpl fld="0" item="591"/>
        </tpls>
      </query>
      <query mdx="[Table1_2].[Date].&amp;[1997-05-01T00:00:00]">
        <tpls c="1">
          <tpl fld="0" item="592"/>
        </tpls>
      </query>
      <query mdx="[Table1_2].[Date].&amp;[1997-06-01T00:00:00]">
        <tpls c="1">
          <tpl fld="0" item="593"/>
        </tpls>
      </query>
      <query mdx="[Table1_2].[Date].&amp;[1997-07-01T00:00:00]">
        <tpls c="1">
          <tpl fld="0" item="594"/>
        </tpls>
      </query>
      <query mdx="[Table1_2].[Date].&amp;[1997-08-01T00:00:00]">
        <tpls c="1">
          <tpl fld="0" item="595"/>
        </tpls>
      </query>
      <query mdx="[Table1_2].[Date].&amp;[1997-09-01T00:00:00]">
        <tpls c="1">
          <tpl fld="0" item="596"/>
        </tpls>
      </query>
      <query mdx="[Table1_2].[Date].&amp;[1997-10-01T00:00:00]">
        <tpls c="1">
          <tpl fld="0" item="597"/>
        </tpls>
      </query>
      <query mdx="[Table1_2].[Date].&amp;[1997-11-01T00:00:00]">
        <tpls c="1">
          <tpl fld="0" item="598"/>
        </tpls>
      </query>
      <query mdx="[Table1_2].[Date].&amp;[1997-12-01T00:00:00]">
        <tpls c="1">
          <tpl fld="0" item="599"/>
        </tpls>
      </query>
      <query mdx="[Table1_2].[Date].&amp;[1998-01-01T00:00:00]">
        <tpls c="1">
          <tpl fld="0" item="600"/>
        </tpls>
      </query>
      <query mdx="[Table1_2].[Date].&amp;[1998-02-01T00:00:00]">
        <tpls c="1">
          <tpl fld="0" item="601"/>
        </tpls>
      </query>
      <query mdx="[Table1_2].[Date].&amp;[1998-03-01T00:00:00]">
        <tpls c="1">
          <tpl fld="0" item="602"/>
        </tpls>
      </query>
      <query mdx="[Table1_2].[Date].&amp;[1998-04-01T00:00:00]">
        <tpls c="1">
          <tpl fld="0" item="603"/>
        </tpls>
      </query>
      <query mdx="[Table1_2].[Date].&amp;[1998-05-01T00:00:00]">
        <tpls c="1">
          <tpl fld="0" item="604"/>
        </tpls>
      </query>
      <query mdx="[Table1_2].[Date].&amp;[1998-06-01T00:00:00]">
        <tpls c="1">
          <tpl fld="0" item="605"/>
        </tpls>
      </query>
      <query mdx="[Table1_2].[Date].&amp;[1998-07-01T00:00:00]">
        <tpls c="1">
          <tpl fld="0" item="606"/>
        </tpls>
      </query>
      <query mdx="[Table1_2].[Date].&amp;[1998-08-01T00:00:00]">
        <tpls c="1">
          <tpl fld="0" item="607"/>
        </tpls>
      </query>
      <query mdx="[Table1_2].[Date].&amp;[1998-09-01T00:00:00]">
        <tpls c="1">
          <tpl fld="0" item="608"/>
        </tpls>
      </query>
      <query mdx="[Table1_2].[Date].&amp;[1998-10-01T00:00:00]">
        <tpls c="1">
          <tpl fld="0" item="609"/>
        </tpls>
      </query>
      <query mdx="[Table1_2].[Date].&amp;[1998-11-01T00:00:00]">
        <tpls c="1">
          <tpl fld="0" item="610"/>
        </tpls>
      </query>
      <query mdx="[Table1_2].[Date].&amp;[1998-12-01T00:00:00]">
        <tpls c="1">
          <tpl fld="0" item="611"/>
        </tpls>
      </query>
      <query mdx="[Table1_2].[Date].&amp;[1999-01-01T00:00:00]">
        <tpls c="1">
          <tpl fld="0" item="612"/>
        </tpls>
      </query>
      <query mdx="[Table1_2].[Date].&amp;[1999-02-01T00:00:00]">
        <tpls c="1">
          <tpl fld="0" item="613"/>
        </tpls>
      </query>
      <query mdx="[Table1_2].[Date].&amp;[1999-03-01T00:00:00]">
        <tpls c="1">
          <tpl fld="0" item="614"/>
        </tpls>
      </query>
      <query mdx="[Table1_2].[Date].&amp;[1999-04-01T00:00:00]">
        <tpls c="1">
          <tpl fld="0" item="615"/>
        </tpls>
      </query>
      <query mdx="[Table1_2].[Date].&amp;[1999-05-01T00:00:00]">
        <tpls c="1">
          <tpl fld="0" item="616"/>
        </tpls>
      </query>
      <query mdx="[Table1_2].[Date].&amp;[1999-06-01T00:00:00]">
        <tpls c="1">
          <tpl fld="0" item="617"/>
        </tpls>
      </query>
      <query mdx="[Table1_2].[Date].&amp;[1999-07-01T00:00:00]">
        <tpls c="1">
          <tpl fld="0" item="618"/>
        </tpls>
      </query>
      <query mdx="[Table1_2].[Date].&amp;[1999-08-01T00:00:00]">
        <tpls c="1">
          <tpl fld="0" item="619"/>
        </tpls>
      </query>
      <query mdx="[Table1_2].[Date].&amp;[1999-09-01T00:00:00]">
        <tpls c="1">
          <tpl fld="0" item="620"/>
        </tpls>
      </query>
      <query mdx="[Table1_2].[Date].&amp;[1999-10-01T00:00:00]">
        <tpls c="1">
          <tpl fld="0" item="621"/>
        </tpls>
      </query>
      <query mdx="[Table1_2].[Date].&amp;[1999-11-01T00:00:00]">
        <tpls c="1">
          <tpl fld="0" item="622"/>
        </tpls>
      </query>
      <query mdx="[Table1_2].[Date].&amp;[1999-12-01T00:00:00]">
        <tpls c="1">
          <tpl fld="0" item="623"/>
        </tpls>
      </query>
      <query mdx="[Table1_2].[Date].&amp;[2000-01-01T00:00:00]">
        <tpls c="1">
          <tpl fld="0" item="624"/>
        </tpls>
      </query>
      <query mdx="[Table1_2].[Date].&amp;[2000-02-01T00:00:00]">
        <tpls c="1">
          <tpl fld="0" item="625"/>
        </tpls>
      </query>
      <query mdx="[Table1_2].[Date].&amp;[2000-03-01T00:00:00]">
        <tpls c="1">
          <tpl fld="0" item="626"/>
        </tpls>
      </query>
      <query mdx="[Table1_2].[Date].&amp;[2000-04-01T00:00:00]">
        <tpls c="1">
          <tpl fld="0" item="627"/>
        </tpls>
      </query>
      <query mdx="[Table1_2].[Date].&amp;[2000-05-01T00:00:00]">
        <tpls c="1">
          <tpl fld="0" item="628"/>
        </tpls>
      </query>
      <query mdx="[Table1_2].[Date].&amp;[2000-06-01T00:00:00]">
        <tpls c="1">
          <tpl fld="0" item="629"/>
        </tpls>
      </query>
      <query mdx="[Table1_2].[Date].&amp;[2000-07-01T00:00:00]">
        <tpls c="1">
          <tpl fld="0" item="630"/>
        </tpls>
      </query>
      <query mdx="[Table1_2].[Date].&amp;[2000-08-01T00:00:00]">
        <tpls c="1">
          <tpl fld="0" item="631"/>
        </tpls>
      </query>
      <query mdx="[Table1_2].[Date].&amp;[2000-09-01T00:00:00]">
        <tpls c="1">
          <tpl fld="0" item="632"/>
        </tpls>
      </query>
      <query mdx="[Table1_2].[Date].&amp;[2000-10-01T00:00:00]">
        <tpls c="1">
          <tpl fld="0" item="633"/>
        </tpls>
      </query>
      <query mdx="[Table1_2].[Date].&amp;[2000-11-01T00:00:00]">
        <tpls c="1">
          <tpl fld="0" item="634"/>
        </tpls>
      </query>
      <query mdx="[Table1_2].[Date].&amp;[2000-12-01T00:00:00]">
        <tpls c="1">
          <tpl fld="0" item="635"/>
        </tpls>
      </query>
      <query mdx="[Table1_2].[Date].&amp;[2001-01-01T00:00:00]">
        <tpls c="1">
          <tpl fld="0" item="636"/>
        </tpls>
      </query>
      <query mdx="[Table1_2].[Date].&amp;[2001-02-01T00:00:00]">
        <tpls c="1">
          <tpl fld="0" item="637"/>
        </tpls>
      </query>
      <query mdx="[Table1_2].[Date].&amp;[2001-03-01T00:00:00]">
        <tpls c="1">
          <tpl fld="0" item="638"/>
        </tpls>
      </query>
      <query mdx="[Table1_2].[Date].&amp;[2001-04-01T00:00:00]">
        <tpls c="1">
          <tpl fld="0" item="639"/>
        </tpls>
      </query>
      <query mdx="[Table1_2].[Date].&amp;[2001-05-01T00:00:00]">
        <tpls c="1">
          <tpl fld="0" item="640"/>
        </tpls>
      </query>
      <query mdx="[Table1_2].[Date].&amp;[2001-06-01T00:00:00]">
        <tpls c="1">
          <tpl fld="0" item="641"/>
        </tpls>
      </query>
      <query mdx="[Table1_2].[Date].&amp;[2001-07-01T00:00:00]">
        <tpls c="1">
          <tpl fld="0" item="642"/>
        </tpls>
      </query>
      <query mdx="[Table1_2].[Date].&amp;[2001-08-01T00:00:00]">
        <tpls c="1">
          <tpl fld="0" item="643"/>
        </tpls>
      </query>
      <query mdx="[Table1_2].[Date].&amp;[2001-09-01T00:00:00]">
        <tpls c="1">
          <tpl fld="0" item="644"/>
        </tpls>
      </query>
      <query mdx="[Table1_2].[Date].&amp;[2001-10-01T00:00:00]">
        <tpls c="1">
          <tpl fld="0" item="645"/>
        </tpls>
      </query>
      <query mdx="[Table1_2].[Date].&amp;[2001-11-01T00:00:00]">
        <tpls c="1">
          <tpl fld="0" item="646"/>
        </tpls>
      </query>
      <query mdx="[Table1_2].[Date].&amp;[2001-12-01T00:00:00]">
        <tpls c="1">
          <tpl fld="0" item="647"/>
        </tpls>
      </query>
      <query mdx="[Table1_2].[Date].&amp;[2002-01-01T00:00:00]">
        <tpls c="1">
          <tpl fld="0" item="648"/>
        </tpls>
      </query>
      <query mdx="[Table1_2].[Date].&amp;[2002-02-01T00:00:00]">
        <tpls c="1">
          <tpl fld="0" item="649"/>
        </tpls>
      </query>
      <query mdx="[Table1_2].[Date].&amp;[2002-03-01T00:00:00]">
        <tpls c="1">
          <tpl fld="0" item="650"/>
        </tpls>
      </query>
      <query mdx="[Table1_2].[Date].&amp;[2002-04-01T00:00:00]">
        <tpls c="1">
          <tpl fld="0" item="651"/>
        </tpls>
      </query>
      <query mdx="[Table1_2].[Date].&amp;[2002-05-01T00:00:00]">
        <tpls c="1">
          <tpl fld="0" item="652"/>
        </tpls>
      </query>
      <query mdx="[Table1_2].[Date].&amp;[2002-06-01T00:00:00]">
        <tpls c="1">
          <tpl fld="0" item="653"/>
        </tpls>
      </query>
      <query mdx="[Table1_2].[Date].&amp;[2002-07-01T00:00:00]">
        <tpls c="1">
          <tpl fld="0" item="654"/>
        </tpls>
      </query>
      <query mdx="[Table1_2].[Date].&amp;[2002-08-01T00:00:00]">
        <tpls c="1">
          <tpl fld="0" item="655"/>
        </tpls>
      </query>
      <query mdx="[Table1_2].[Date].&amp;[2002-09-01T00:00:00]">
        <tpls c="1">
          <tpl fld="0" item="656"/>
        </tpls>
      </query>
      <query mdx="[Table1_2].[Date].&amp;[2002-10-01T00:00:00]">
        <tpls c="1">
          <tpl fld="0" item="657"/>
        </tpls>
      </query>
      <query mdx="[Table1_2].[Date].&amp;[2002-11-01T00:00:00]">
        <tpls c="1">
          <tpl fld="0" item="658"/>
        </tpls>
      </query>
      <query mdx="[Table1_2].[Date].&amp;[2002-12-01T00:00:00]">
        <tpls c="1">
          <tpl fld="0" item="659"/>
        </tpls>
      </query>
      <query mdx="[Table1_2].[Date].&amp;[2003-01-01T00:00:00]">
        <tpls c="1">
          <tpl fld="0" item="660"/>
        </tpls>
      </query>
      <query mdx="[Table1_2].[Date].&amp;[2003-02-01T00:00:00]">
        <tpls c="1">
          <tpl fld="0" item="661"/>
        </tpls>
      </query>
      <query mdx="[Table1_2].[Date].&amp;[2003-03-01T00:00:00]">
        <tpls c="1">
          <tpl fld="0" item="662"/>
        </tpls>
      </query>
      <query mdx="[Table1_2].[Date].&amp;[2003-04-01T00:00:00]">
        <tpls c="1">
          <tpl fld="0" item="663"/>
        </tpls>
      </query>
      <query mdx="[Table1_2].[Date].&amp;[2003-05-01T00:00:00]">
        <tpls c="1">
          <tpl fld="0" item="664"/>
        </tpls>
      </query>
      <query mdx="[Table1_2].[Date].&amp;[2003-06-01T00:00:00]">
        <tpls c="1">
          <tpl fld="0" item="665"/>
        </tpls>
      </query>
      <query mdx="[Table1_2].[Date].&amp;[2003-07-01T00:00:00]">
        <tpls c="1">
          <tpl fld="0" item="666"/>
        </tpls>
      </query>
      <query mdx="[Table1_2].[Date].&amp;[2003-08-01T00:00:00]">
        <tpls c="1">
          <tpl fld="0" item="667"/>
        </tpls>
      </query>
      <query mdx="[Table1_2].[Date].&amp;[2003-09-01T00:00:00]">
        <tpls c="1">
          <tpl fld="0" item="668"/>
        </tpls>
      </query>
      <query mdx="[Table1_2].[Date].&amp;[2003-10-01T00:00:00]">
        <tpls c="1">
          <tpl fld="0" item="669"/>
        </tpls>
      </query>
      <query mdx="[Table1_2].[Date].&amp;[2003-11-01T00:00:00]">
        <tpls c="1">
          <tpl fld="0" item="670"/>
        </tpls>
      </query>
      <query mdx="[Table1_2].[Date].&amp;[2003-12-01T00:00:00]">
        <tpls c="1">
          <tpl fld="0" item="671"/>
        </tpls>
      </query>
      <query mdx="[Table1_2].[Date].&amp;[2004-01-01T00:00:00]">
        <tpls c="1">
          <tpl fld="0" item="672"/>
        </tpls>
      </query>
      <query mdx="[Table1_2].[Date].&amp;[2004-02-01T00:00:00]">
        <tpls c="1">
          <tpl fld="0" item="673"/>
        </tpls>
      </query>
      <query mdx="[Table1_2].[Date].&amp;[2004-03-01T00:00:00]">
        <tpls c="1">
          <tpl fld="0" item="674"/>
        </tpls>
      </query>
      <query mdx="[Table1_2].[Date].&amp;[2004-04-01T00:00:00]">
        <tpls c="1">
          <tpl fld="0" item="675"/>
        </tpls>
      </query>
      <query mdx="[Table1_2].[Date].&amp;[2004-05-01T00:00:00]">
        <tpls c="1">
          <tpl fld="0" item="676"/>
        </tpls>
      </query>
      <query mdx="[Table1_2].[Date].&amp;[2004-06-01T00:00:00]">
        <tpls c="1">
          <tpl fld="0" item="677"/>
        </tpls>
      </query>
      <query mdx="[Table1_2].[Date].&amp;[2004-07-01T00:00:00]">
        <tpls c="1">
          <tpl fld="0" item="678"/>
        </tpls>
      </query>
      <query mdx="[Table1_2].[Date].&amp;[2004-08-01T00:00:00]">
        <tpls c="1">
          <tpl fld="0" item="679"/>
        </tpls>
      </query>
      <query mdx="[Table1_2].[Date].&amp;[2004-09-01T00:00:00]">
        <tpls c="1">
          <tpl fld="0" item="680"/>
        </tpls>
      </query>
      <query mdx="[Table1_2].[Date].&amp;[2004-10-01T00:00:00]">
        <tpls c="1">
          <tpl fld="0" item="681"/>
        </tpls>
      </query>
      <query mdx="[Table1_2].[Date].&amp;[2004-11-01T00:00:00]">
        <tpls c="1">
          <tpl fld="0" item="682"/>
        </tpls>
      </query>
      <query mdx="[Table1_2].[Date].&amp;[2004-12-01T00:00:00]">
        <tpls c="1">
          <tpl fld="0" item="683"/>
        </tpls>
      </query>
      <query mdx="[Table1_2].[Date].&amp;[2005-01-01T00:00:00]">
        <tpls c="1">
          <tpl fld="0" item="684"/>
        </tpls>
      </query>
      <query mdx="[Table1_2].[Date].&amp;[2005-02-01T00:00:00]">
        <tpls c="1">
          <tpl fld="0" item="685"/>
        </tpls>
      </query>
      <query mdx="[Table1_2].[Date].&amp;[2005-03-01T00:00:00]">
        <tpls c="1">
          <tpl fld="0" item="686"/>
        </tpls>
      </query>
      <query mdx="[Table1_2].[Date].&amp;[2005-04-01T00:00:00]">
        <tpls c="1">
          <tpl fld="0" item="687"/>
        </tpls>
      </query>
      <query mdx="[Table1_2].[Date].&amp;[2005-05-01T00:00:00]">
        <tpls c="1">
          <tpl fld="0" item="688"/>
        </tpls>
      </query>
      <query mdx="[Table1_2].[Date].&amp;[2005-06-01T00:00:00]">
        <tpls c="1">
          <tpl fld="0" item="689"/>
        </tpls>
      </query>
      <query mdx="[Table1_2].[Date].&amp;[2005-07-01T00:00:00]">
        <tpls c="1">
          <tpl fld="0" item="690"/>
        </tpls>
      </query>
      <query mdx="[Table1_2].[Date].&amp;[2005-08-01T00:00:00]">
        <tpls c="1">
          <tpl fld="0" item="691"/>
        </tpls>
      </query>
      <query mdx="[Table1_2].[Date].&amp;[2005-09-01T00:00:00]">
        <tpls c="1">
          <tpl fld="0" item="692"/>
        </tpls>
      </query>
      <query mdx="[Table1_2].[Date].&amp;[2005-10-01T00:00:00]">
        <tpls c="1">
          <tpl fld="0" item="693"/>
        </tpls>
      </query>
      <query mdx="[Table1_2].[Date].&amp;[2005-11-01T00:00:00]">
        <tpls c="1">
          <tpl fld="0" item="694"/>
        </tpls>
      </query>
      <query mdx="[Table1_2].[Date].&amp;[2005-12-01T00:00:00]">
        <tpls c="1">
          <tpl fld="0" item="695"/>
        </tpls>
      </query>
      <query mdx="[Table1_2].[Date].&amp;[2006-01-01T00:00:00]">
        <tpls c="1">
          <tpl fld="0" item="696"/>
        </tpls>
      </query>
      <query mdx="[Table1_2].[Date].&amp;[2006-02-01T00:00:00]">
        <tpls c="1">
          <tpl fld="0" item="697"/>
        </tpls>
      </query>
      <query mdx="[Table1_2].[Date].&amp;[2006-03-01T00:00:00]">
        <tpls c="1">
          <tpl fld="0" item="698"/>
        </tpls>
      </query>
      <query mdx="[Table1_2].[Date].&amp;[2006-04-01T00:00:00]">
        <tpls c="1">
          <tpl fld="0" item="699"/>
        </tpls>
      </query>
      <query mdx="[Table1_2].[Date].&amp;[2006-05-01T00:00:00]">
        <tpls c="1">
          <tpl fld="0" item="700"/>
        </tpls>
      </query>
      <query mdx="[Table1_2].[Date].&amp;[2006-06-01T00:00:00]">
        <tpls c="1">
          <tpl fld="0" item="701"/>
        </tpls>
      </query>
      <query mdx="[Table1_2].[Date].&amp;[2006-07-01T00:00:00]">
        <tpls c="1">
          <tpl fld="0" item="702"/>
        </tpls>
      </query>
      <query mdx="[Table1_2].[Date].&amp;[2006-08-01T00:00:00]">
        <tpls c="1">
          <tpl fld="0" item="703"/>
        </tpls>
      </query>
      <query mdx="[Table1_2].[Date].&amp;[2006-09-01T00:00:00]">
        <tpls c="1">
          <tpl fld="0" item="704"/>
        </tpls>
      </query>
      <query mdx="[Table1_2].[Date].&amp;[2006-10-01T00:00:00]">
        <tpls c="1">
          <tpl fld="0" item="705"/>
        </tpls>
      </query>
      <query mdx="[Table1_2].[Date].&amp;[2006-11-01T00:00:00]">
        <tpls c="1">
          <tpl fld="0" item="706"/>
        </tpls>
      </query>
      <query mdx="[Table1_2].[Date].&amp;[2006-12-01T00:00:00]">
        <tpls c="1">
          <tpl fld="0" item="707"/>
        </tpls>
      </query>
      <query mdx="[Table1_2].[Date].&amp;[2007-01-01T00:00:00]">
        <tpls c="1">
          <tpl fld="0" item="708"/>
        </tpls>
      </query>
      <query mdx="[Table1_2].[Date].&amp;[2007-02-01T00:00:00]">
        <tpls c="1">
          <tpl fld="0" item="709"/>
        </tpls>
      </query>
      <query mdx="[Table1_2].[Date].&amp;[2007-03-01T00:00:00]">
        <tpls c="1">
          <tpl fld="0" item="710"/>
        </tpls>
      </query>
      <query mdx="[Table1_2].[Date].&amp;[2007-04-01T00:00:00]">
        <tpls c="1">
          <tpl fld="0" item="711"/>
        </tpls>
      </query>
      <query mdx="[Table1_2].[Date].&amp;[2007-05-01T00:00:00]">
        <tpls c="1">
          <tpl fld="0" item="712"/>
        </tpls>
      </query>
      <query mdx="[Table1_2].[Date].&amp;[2007-06-01T00:00:00]">
        <tpls c="1">
          <tpl fld="0" item="713"/>
        </tpls>
      </query>
      <query mdx="[Table1_2].[Date].&amp;[2007-07-01T00:00:00]">
        <tpls c="1">
          <tpl fld="0" item="714"/>
        </tpls>
      </query>
      <query mdx="[Table1_2].[Date].&amp;[2007-08-01T00:00:00]">
        <tpls c="1">
          <tpl fld="0" item="715"/>
        </tpls>
      </query>
      <query mdx="[Table1_2].[Date].&amp;[2007-09-01T00:00:00]">
        <tpls c="1">
          <tpl fld="0" item="716"/>
        </tpls>
      </query>
      <query mdx="[Table1_2].[Date].&amp;[2007-10-01T00:00:00]">
        <tpls c="1">
          <tpl fld="0" item="717"/>
        </tpls>
      </query>
      <query mdx="[Table1_2].[Date].&amp;[2007-11-01T00:00:00]">
        <tpls c="1">
          <tpl fld="0" item="718"/>
        </tpls>
      </query>
      <query mdx="[Table1_2].[Date].&amp;[2007-12-01T00:00:00]">
        <tpls c="1">
          <tpl fld="0" item="719"/>
        </tpls>
      </query>
      <query mdx="[Table1_2].[Date].&amp;[2008-01-01T00:00:00]">
        <tpls c="1">
          <tpl fld="0" item="720"/>
        </tpls>
      </query>
      <query mdx="[Table1_2].[Date].&amp;[2008-02-01T00:00:00]">
        <tpls c="1">
          <tpl fld="0" item="721"/>
        </tpls>
      </query>
      <query mdx="[Table1_2].[Date].&amp;[2008-03-01T00:00:00]">
        <tpls c="1">
          <tpl fld="0" item="722"/>
        </tpls>
      </query>
      <query mdx="[Table1_2].[Date].&amp;[2008-04-01T00:00:00]">
        <tpls c="1">
          <tpl fld="0" item="723"/>
        </tpls>
      </query>
      <query mdx="[Table1_2].[Date].&amp;[2008-05-01T00:00:00]">
        <tpls c="1">
          <tpl fld="0" item="724"/>
        </tpls>
      </query>
      <query mdx="[Table1_2].[Date].&amp;[2008-06-01T00:00:00]">
        <tpls c="1">
          <tpl fld="0" item="725"/>
        </tpls>
      </query>
      <query mdx="[Table1_2].[Date].&amp;[2008-07-01T00:00:00]">
        <tpls c="1">
          <tpl fld="0" item="726"/>
        </tpls>
      </query>
      <query mdx="[Table1_2].[Date].&amp;[2008-08-01T00:00:00]">
        <tpls c="1">
          <tpl fld="0" item="727"/>
        </tpls>
      </query>
      <query mdx="[Table1_2].[Date].&amp;[2008-09-01T00:00:00]">
        <tpls c="1">
          <tpl fld="0" item="728"/>
        </tpls>
      </query>
      <query mdx="[Table1_2].[Date].&amp;[2008-10-01T00:00:00]">
        <tpls c="1">
          <tpl fld="0" item="729"/>
        </tpls>
      </query>
      <query mdx="[Table1_2].[Date].&amp;[2008-11-01T00:00:00]">
        <tpls c="1">
          <tpl fld="0" item="730"/>
        </tpls>
      </query>
      <query mdx="[Table1_2].[Date].&amp;[2008-12-01T00:00:00]">
        <tpls c="1">
          <tpl fld="0" item="731"/>
        </tpls>
      </query>
      <query mdx="[Table1_2].[Date].&amp;[2009-01-01T00:00:00]">
        <tpls c="1">
          <tpl fld="0" item="732"/>
        </tpls>
      </query>
      <query mdx="[Table1_2].[Date].&amp;[2009-02-01T00:00:00]">
        <tpls c="1">
          <tpl fld="0" item="733"/>
        </tpls>
      </query>
      <query mdx="[Table1_2].[Date].&amp;[2009-03-01T00:00:00]">
        <tpls c="1">
          <tpl fld="0" item="734"/>
        </tpls>
      </query>
      <query mdx="[Table1_2].[Date].&amp;[2009-04-01T00:00:00]">
        <tpls c="1">
          <tpl fld="0" item="735"/>
        </tpls>
      </query>
      <query mdx="[Table1_2].[Date].&amp;[2009-05-01T00:00:00]">
        <tpls c="1">
          <tpl fld="0" item="736"/>
        </tpls>
      </query>
      <query mdx="[Table1_2].[Date].&amp;[2009-06-01T00:00:00]">
        <tpls c="1">
          <tpl fld="0" item="737"/>
        </tpls>
      </query>
      <query mdx="[Table1_2].[Date].&amp;[2009-07-01T00:00:00]">
        <tpls c="1">
          <tpl fld="0" item="738"/>
        </tpls>
      </query>
      <query mdx="[Table1_2].[Date].&amp;[2009-08-01T00:00:00]">
        <tpls c="1">
          <tpl fld="0" item="739"/>
        </tpls>
      </query>
      <query mdx="[Table1_2].[Date].&amp;[2009-09-01T00:00:00]">
        <tpls c="1">
          <tpl fld="0" item="740"/>
        </tpls>
      </query>
      <query mdx="[Table1_2].[Date].&amp;[2009-10-01T00:00:00]">
        <tpls c="1">
          <tpl fld="0" item="741"/>
        </tpls>
      </query>
      <query mdx="[Table1_2].[Date].&amp;[2009-11-01T00:00:00]">
        <tpls c="1">
          <tpl fld="0" item="742"/>
        </tpls>
      </query>
      <query mdx="[Table1_2].[Date].&amp;[2009-12-01T00:00:00]">
        <tpls c="1">
          <tpl fld="0" item="743"/>
        </tpls>
      </query>
      <query mdx="[Table1_2].[Date].&amp;[2010-01-01T00:00:00]">
        <tpls c="1">
          <tpl fld="0" item="744"/>
        </tpls>
      </query>
      <query mdx="[Table1_2].[Date].&amp;[2010-02-01T00:00:00]">
        <tpls c="1">
          <tpl fld="0" item="745"/>
        </tpls>
      </query>
      <query mdx="[Table1_2].[Date].&amp;[2010-03-01T00:00:00]">
        <tpls c="1">
          <tpl fld="0" item="746"/>
        </tpls>
      </query>
      <query mdx="[Table1_2].[Date].&amp;[2010-04-01T00:00:00]">
        <tpls c="1">
          <tpl fld="0" item="747"/>
        </tpls>
      </query>
      <query mdx="[Table1_2].[Date].&amp;[2010-05-01T00:00:00]">
        <tpls c="1">
          <tpl fld="0" item="748"/>
        </tpls>
      </query>
      <query mdx="[Table1_2].[Date].&amp;[2010-06-01T00:00:00]">
        <tpls c="1">
          <tpl fld="0" item="749"/>
        </tpls>
      </query>
      <query mdx="[Table1_2].[Date].&amp;[2010-07-01T00:00:00]">
        <tpls c="1">
          <tpl fld="0" item="750"/>
        </tpls>
      </query>
      <query mdx="[Table1_2].[Date].&amp;[2010-08-01T00:00:00]">
        <tpls c="1">
          <tpl fld="0" item="751"/>
        </tpls>
      </query>
      <query mdx="[Table1_2].[Date].&amp;[2010-09-01T00:00:00]">
        <tpls c="1">
          <tpl fld="0" item="752"/>
        </tpls>
      </query>
      <query mdx="[Table1_2].[Date].&amp;[2010-10-01T00:00:00]">
        <tpls c="1">
          <tpl fld="0" item="753"/>
        </tpls>
      </query>
      <query mdx="[Table1_2].[Date].&amp;[2010-11-01T00:00:00]">
        <tpls c="1">
          <tpl fld="0" item="754"/>
        </tpls>
      </query>
      <query mdx="[Table1_2].[Date].&amp;[2010-12-01T00:00:00]">
        <tpls c="1">
          <tpl fld="0" item="755"/>
        </tpls>
      </query>
      <query mdx="[Table1_2].[Date].&amp;[2011-01-01T00:00:00]">
        <tpls c="1">
          <tpl fld="0" item="756"/>
        </tpls>
      </query>
      <query mdx="[Table1_2].[Date].&amp;[2011-02-01T00:00:00]">
        <tpls c="1">
          <tpl fld="0" item="757"/>
        </tpls>
      </query>
      <query mdx="[Table1_2].[Date].&amp;[2011-03-01T00:00:00]">
        <tpls c="1">
          <tpl fld="0" item="758"/>
        </tpls>
      </query>
      <query mdx="[Table1_2].[Date].&amp;[2011-04-01T00:00:00]">
        <tpls c="1">
          <tpl fld="0" item="759"/>
        </tpls>
      </query>
      <query mdx="[Table1_2].[Date].&amp;[2011-05-01T00:00:00]">
        <tpls c="1">
          <tpl fld="0" item="760"/>
        </tpls>
      </query>
      <query mdx="[Table1_2].[Date].&amp;[2011-06-01T00:00:00]">
        <tpls c="1">
          <tpl fld="0" item="761"/>
        </tpls>
      </query>
      <query mdx="[Table1_2].[Date].&amp;[2011-07-01T00:00:00]">
        <tpls c="1">
          <tpl fld="0" item="762"/>
        </tpls>
      </query>
      <query mdx="[Table1_2].[Date].&amp;[2011-08-01T00:00:00]">
        <tpls c="1">
          <tpl fld="0" item="763"/>
        </tpls>
      </query>
      <query mdx="[Table1_2].[Date].&amp;[2011-09-01T00:00:00]">
        <tpls c="1">
          <tpl fld="0" item="764"/>
        </tpls>
      </query>
      <query mdx="[Table1_2].[Date].&amp;[2011-10-01T00:00:00]">
        <tpls c="1">
          <tpl fld="0" item="765"/>
        </tpls>
      </query>
      <query mdx="[Table1_2].[Date].&amp;[2011-11-01T00:00:00]">
        <tpls c="1">
          <tpl fld="0" item="766"/>
        </tpls>
      </query>
      <query mdx="[Table1_2].[Date].&amp;[2011-12-01T00:00:00]">
        <tpls c="1">
          <tpl fld="0" item="767"/>
        </tpls>
      </query>
      <query mdx="[Table1_2].[Date].&amp;[2012-01-01T00:00:00]">
        <tpls c="1">
          <tpl fld="0" item="768"/>
        </tpls>
      </query>
      <query mdx="[Table1_2].[Date].&amp;[2012-02-01T00:00:00]">
        <tpls c="1">
          <tpl fld="0" item="769"/>
        </tpls>
      </query>
      <query mdx="[Table1_2].[Date].&amp;[2012-03-01T00:00:00]">
        <tpls c="1">
          <tpl fld="0" item="770"/>
        </tpls>
      </query>
      <query mdx="[Table1_2].[Date].&amp;[2012-04-01T00:00:00]">
        <tpls c="1">
          <tpl fld="0" item="771"/>
        </tpls>
      </query>
      <query mdx="[Table1_2].[Date].&amp;[2012-05-01T00:00:00]">
        <tpls c="1">
          <tpl fld="0" item="772"/>
        </tpls>
      </query>
      <query mdx="[Table1_2].[Date].&amp;[2012-06-01T00:00:00]">
        <tpls c="1">
          <tpl fld="0" item="773"/>
        </tpls>
      </query>
      <query mdx="[Table1_2].[Date].&amp;[2012-07-01T00:00:00]">
        <tpls c="1">
          <tpl fld="0" item="774"/>
        </tpls>
      </query>
      <query mdx="[Table1_2].[Date].&amp;[2012-08-01T00:00:00]">
        <tpls c="1">
          <tpl fld="0" item="775"/>
        </tpls>
      </query>
      <query mdx="[Table1_2].[Date].&amp;[2012-09-01T00:00:00]">
        <tpls c="1">
          <tpl fld="0" item="776"/>
        </tpls>
      </query>
      <query mdx="[Table1_2].[Date].&amp;[2012-10-01T00:00:00]">
        <tpls c="1">
          <tpl fld="0" item="777"/>
        </tpls>
      </query>
      <query mdx="[Table1_2].[Date].&amp;[2012-11-01T00:00:00]">
        <tpls c="1">
          <tpl fld="0" item="778"/>
        </tpls>
      </query>
      <query mdx="[Table1_2].[Date].&amp;[2012-12-01T00:00:00]">
        <tpls c="1">
          <tpl fld="0" item="779"/>
        </tpls>
      </query>
      <query mdx="[Table1_2].[Date].&amp;[2013-01-01T00:00:00]">
        <tpls c="1">
          <tpl fld="0" item="780"/>
        </tpls>
      </query>
      <query mdx="[Table1_2].[Date].&amp;[2013-02-01T00:00:00]">
        <tpls c="1">
          <tpl fld="0" item="781"/>
        </tpls>
      </query>
      <query mdx="[Table1_2].[Date].&amp;[2013-03-01T00:00:00]">
        <tpls c="1">
          <tpl fld="0" item="782"/>
        </tpls>
      </query>
      <query mdx="[Table1_2].[Date].&amp;[2013-04-01T00:00:00]">
        <tpls c="1">
          <tpl fld="0" item="783"/>
        </tpls>
      </query>
      <query mdx="[Table1_2].[Date].&amp;[2013-05-01T00:00:00]">
        <tpls c="1">
          <tpl fld="0" item="784"/>
        </tpls>
      </query>
      <query mdx="[Table1_2].[Date].&amp;[2013-06-01T00:00:00]">
        <tpls c="1">
          <tpl fld="0" item="785"/>
        </tpls>
      </query>
      <query mdx="[Table1_2].[Date].&amp;[2013-07-01T00:00:00]">
        <tpls c="1">
          <tpl fld="0" item="786"/>
        </tpls>
      </query>
      <query mdx="[Table1_2].[Date].&amp;[2013-08-01T00:00:00]">
        <tpls c="1">
          <tpl fld="0" item="787"/>
        </tpls>
      </query>
      <query mdx="[Table1_2].[Date].&amp;[2013-09-01T00:00:00]">
        <tpls c="1">
          <tpl fld="0" item="788"/>
        </tpls>
      </query>
      <query mdx="[Table1_2].[Date].&amp;[2013-10-01T00:00:00]">
        <tpls c="1">
          <tpl fld="0" item="789"/>
        </tpls>
      </query>
      <query mdx="[Table1_2].[Date].&amp;[2013-11-01T00:00:00]">
        <tpls c="1">
          <tpl fld="0" item="790"/>
        </tpls>
      </query>
      <query mdx="[Table1_2].[Date].&amp;[2013-12-01T00:00:00]">
        <tpls c="1">
          <tpl fld="0" item="791"/>
        </tpls>
      </query>
      <query mdx="[Table1_2].[Date].&amp;[2014-01-01T00:00:00]">
        <tpls c="1">
          <tpl fld="0" item="792"/>
        </tpls>
      </query>
      <query mdx="[Table1_2].[Date].&amp;[2014-02-01T00:00:00]">
        <tpls c="1">
          <tpl fld="0" item="793"/>
        </tpls>
      </query>
      <query mdx="[Table1_2].[Date].&amp;[2014-03-01T00:00:00]">
        <tpls c="1">
          <tpl fld="0" item="794"/>
        </tpls>
      </query>
      <query mdx="[Table1_2].[Date].&amp;[2014-04-01T00:00:00]">
        <tpls c="1">
          <tpl fld="0" item="795"/>
        </tpls>
      </query>
      <query mdx="[Table1_2].[Date].&amp;[2014-05-01T00:00:00]">
        <tpls c="1">
          <tpl fld="0" item="796"/>
        </tpls>
      </query>
      <query mdx="[Table1_2].[Date].&amp;[2014-06-01T00:00:00]">
        <tpls c="1">
          <tpl fld="0" item="797"/>
        </tpls>
      </query>
      <query mdx="[Table1_2].[Date].&amp;[2014-07-01T00:00:00]">
        <tpls c="1">
          <tpl fld="0" item="798"/>
        </tpls>
      </query>
      <query mdx="[Table1_2].[Date].&amp;[2014-08-01T00:00:00]">
        <tpls c="1">
          <tpl fld="0" item="799"/>
        </tpls>
      </query>
      <query mdx="[Table1_2].[Date].&amp;[2014-09-01T00:00:00]">
        <tpls c="1">
          <tpl fld="0" item="800"/>
        </tpls>
      </query>
      <query mdx="[Table1_2].[Date].&amp;[2014-10-01T00:00:00]">
        <tpls c="1">
          <tpl fld="0" item="801"/>
        </tpls>
      </query>
      <query mdx="[Table1_2].[Date].&amp;[2014-11-01T00:00:00]">
        <tpls c="1">
          <tpl fld="0" item="802"/>
        </tpls>
      </query>
      <query mdx="[Table1_2].[Date].&amp;[2014-12-01T00:00:00]">
        <tpls c="1">
          <tpl fld="0" item="803"/>
        </tpls>
      </query>
      <query mdx="[Table1_2].[Date].&amp;[2015-01-01T00:00:00]">
        <tpls c="1">
          <tpl fld="0" item="804"/>
        </tpls>
      </query>
      <query mdx="[Table1_2].[Date].&amp;[2015-02-01T00:00:00]">
        <tpls c="1">
          <tpl fld="0" item="805"/>
        </tpls>
      </query>
      <query mdx="[Table1_2].[Date].&amp;[2015-03-01T00:00:00]">
        <tpls c="1">
          <tpl fld="0" item="806"/>
        </tpls>
      </query>
      <query mdx="[Table1_2].[Date].&amp;[2015-04-01T00:00:00]">
        <tpls c="1">
          <tpl fld="0" item="807"/>
        </tpls>
      </query>
      <query mdx="[Table1_2].[Date].&amp;[2015-05-01T00:00:00]">
        <tpls c="1">
          <tpl fld="0" item="808"/>
        </tpls>
      </query>
      <query mdx="[Table1_2].[Date].&amp;[2015-06-01T00:00:00]">
        <tpls c="1">
          <tpl fld="0" item="809"/>
        </tpls>
      </query>
      <query mdx="[Table1_2].[Date].&amp;[2015-07-01T00:00:00]">
        <tpls c="1">
          <tpl fld="0" item="810"/>
        </tpls>
      </query>
      <query mdx="[Table1_2].[Date].&amp;[2015-08-01T00:00:00]">
        <tpls c="1">
          <tpl fld="0" item="811"/>
        </tpls>
      </query>
      <query mdx="[Table1_2].[Date].&amp;[2015-09-01T00:00:00]">
        <tpls c="1">
          <tpl fld="0" item="812"/>
        </tpls>
      </query>
      <query mdx="[Table1_2].[Date].&amp;[2015-10-01T00:00:00]">
        <tpls c="1">
          <tpl fld="0" item="813"/>
        </tpls>
      </query>
      <query mdx="[Table1_2].[Date].&amp;[2015-11-01T00:00:00]">
        <tpls c="1">
          <tpl fld="0" item="814"/>
        </tpls>
      </query>
      <query mdx="[Table1_2].[Date].&amp;[2015-12-01T00:00:00]">
        <tpls c="1">
          <tpl fld="0" item="815"/>
        </tpls>
      </query>
      <query mdx="[Table1_2].[Date].&amp;[2016-01-01T00:00:00]">
        <tpls c="1">
          <tpl fld="0" item="816"/>
        </tpls>
      </query>
      <query mdx="[Table1_2].[Date].&amp;[2016-02-01T00:00:00]">
        <tpls c="1">
          <tpl fld="0" item="817"/>
        </tpls>
      </query>
      <query mdx="[Table1_2].[Date].&amp;[2016-03-01T00:00:00]">
        <tpls c="1">
          <tpl fld="0" item="818"/>
        </tpls>
      </query>
      <query mdx="[Table1_2].[Date].&amp;[2016-04-01T00:00:00]">
        <tpls c="1">
          <tpl fld="0" item="819"/>
        </tpls>
      </query>
      <query mdx="[Table1_2].[Date].&amp;[2016-05-01T00:00:00]">
        <tpls c="1">
          <tpl fld="0" item="820"/>
        </tpls>
      </query>
      <query mdx="[Table1_2].[Date].&amp;[2016-06-01T00:00:00]">
        <tpls c="1">
          <tpl fld="0" item="821"/>
        </tpls>
      </query>
      <query mdx="[Table1_2].[Date].&amp;[2016-07-01T00:00:00]">
        <tpls c="1">
          <tpl fld="0" item="822"/>
        </tpls>
      </query>
      <query mdx="[Table1_2].[Date].&amp;[2016-08-01T00:00:00]">
        <tpls c="1">
          <tpl fld="0" item="823"/>
        </tpls>
      </query>
      <query mdx="[Table1_2].[Date].&amp;[2016-09-01T00:00:00]">
        <tpls c="1">
          <tpl fld="0" item="824"/>
        </tpls>
      </query>
      <query mdx="[Table1_2].[Date].&amp;[2016-10-01T00:00:00]">
        <tpls c="1">
          <tpl fld="0" item="825"/>
        </tpls>
      </query>
      <query mdx="[Table1_2].[Date].&amp;[2016-11-01T00:00:00]">
        <tpls c="1">
          <tpl fld="0" item="826"/>
        </tpls>
      </query>
      <query mdx="[Table1_2].[Date].&amp;[2016-12-01T00:00:00]">
        <tpls c="1">
          <tpl fld="0" item="827"/>
        </tpls>
      </query>
      <query mdx="[Table1_2].[Date].&amp;[2017-01-01T00:00:00]">
        <tpls c="1">
          <tpl fld="0" item="828"/>
        </tpls>
      </query>
      <query mdx="[Table1_2].[Date].&amp;[2017-02-01T00:00:00]">
        <tpls c="1">
          <tpl fld="0" item="829"/>
        </tpls>
      </query>
      <query mdx="[Table1_2].[Date].&amp;[2017-03-01T00:00:00]">
        <tpls c="1">
          <tpl fld="0" item="830"/>
        </tpls>
      </query>
      <query mdx="[Table1_2].[Date].&amp;[2017-04-01T00:00:00]">
        <tpls c="1">
          <tpl fld="0" item="831"/>
        </tpls>
      </query>
      <query mdx="[Table1_2].[Date].&amp;[2017-05-01T00:00:00]">
        <tpls c="1">
          <tpl fld="0" item="832"/>
        </tpls>
      </query>
      <query mdx="[Table1_2].[Date].&amp;[2017-06-01T00:00:00]">
        <tpls c="1">
          <tpl fld="0" item="833"/>
        </tpls>
      </query>
      <query mdx="[Table1_2].[Date].&amp;[2017-07-01T00:00:00]">
        <tpls c="1">
          <tpl fld="0" item="834"/>
        </tpls>
      </query>
      <query mdx="[Table1_2].[Date].&amp;[2017-08-01T00:00:00]">
        <tpls c="1">
          <tpl fld="0" item="835"/>
        </tpls>
      </query>
      <query mdx="[Table1_2].[Date].&amp;[2017-09-01T00:00:00]">
        <tpls c="1">
          <tpl fld="0" item="836"/>
        </tpls>
      </query>
      <query mdx="[Table1_2].[Date].&amp;[2017-10-01T00:00:00]">
        <tpls c="1">
          <tpl fld="0" item="837"/>
        </tpls>
      </query>
      <query mdx="[Table1_2].[Date].&amp;[2017-11-01T00:00:00]">
        <tpls c="1">
          <tpl fld="0" item="838"/>
        </tpls>
      </query>
      <query mdx="[Table1_2].[Date].&amp;[2017-12-01T00:00:00]">
        <tpls c="1">
          <tpl fld="0" item="839"/>
        </tpls>
      </query>
      <query mdx="[Table1_2].[Date].&amp;[2018-01-01T00:00:00]">
        <tpls c="1">
          <tpl fld="0" item="840"/>
        </tpls>
      </query>
      <query mdx="[Table1_2].[Date].&amp;[2018-02-01T00:00:00]">
        <tpls c="1">
          <tpl fld="0" item="841"/>
        </tpls>
      </query>
      <query mdx="[Table1_2].[Date].&amp;[2018-03-01T00:00:00]">
        <tpls c="1">
          <tpl fld="0" item="842"/>
        </tpls>
      </query>
      <query mdx="[Table1_2].[Date].&amp;[2018-04-01T00:00:00]">
        <tpls c="1">
          <tpl fld="0" item="843"/>
        </tpls>
      </query>
      <query mdx="[Table1_2].[Date].&amp;[2018-05-01T00:00:00]">
        <tpls c="1">
          <tpl fld="0" item="844"/>
        </tpls>
      </query>
      <query mdx="[Table1_2].[Date].&amp;[2018-06-01T00:00:00]">
        <tpls c="1">
          <tpl fld="0" item="845"/>
        </tpls>
      </query>
      <query mdx="[Table1_2].[Date].&amp;[2018-07-01T00:00:00]">
        <tpls c="1">
          <tpl fld="0" item="846"/>
        </tpls>
      </query>
      <query mdx="[Table1_2].[Date].&amp;[2018-08-01T00:00:00]">
        <tpls c="1">
          <tpl fld="0" item="847"/>
        </tpls>
      </query>
      <query mdx="[Table1_2].[Date].&amp;[2018-09-01T00:00:00]">
        <tpls c="1">
          <tpl fld="0" item="848"/>
        </tpls>
      </query>
      <query mdx="[Table1_2].[Date].&amp;[2018-10-01T00:00:00]">
        <tpls c="1">
          <tpl fld="0" item="849"/>
        </tpls>
      </query>
      <query mdx="[Table1_2].[Date].&amp;[2018-11-01T00:00:00]">
        <tpls c="1">
          <tpl fld="0" item="850"/>
        </tpls>
      </query>
      <query mdx="[Table1_2].[Date].&amp;[2018-12-01T00:00:00]">
        <tpls c="1">
          <tpl fld="0" item="851"/>
        </tpls>
      </query>
      <query mdx="[Table1_2].[Date].&amp;[2019-01-01T00:00:00]">
        <tpls c="1">
          <tpl fld="0" item="852"/>
        </tpls>
      </query>
      <query mdx="[Table1_2].[Date].&amp;[2019-02-01T00:00:00]">
        <tpls c="1">
          <tpl fld="0" item="853"/>
        </tpls>
      </query>
      <query mdx="[Table1_2].[Date].&amp;[2019-03-01T00:00:00]">
        <tpls c="1">
          <tpl fld="0" item="854"/>
        </tpls>
      </query>
      <query mdx="[Table1_2].[Date].&amp;[2019-04-01T00:00:00]">
        <tpls c="1">
          <tpl fld="0" item="855"/>
        </tpls>
      </query>
      <query mdx="[Table1_2].[Date].&amp;[2019-05-01T00:00:00]">
        <tpls c="1">
          <tpl fld="0" item="856"/>
        </tpls>
      </query>
      <query mdx="[Table1_2].[Date].&amp;[2019-06-01T00:00:00]">
        <tpls c="1">
          <tpl fld="0" item="857"/>
        </tpls>
      </query>
      <query mdx="[Table1_2].[Date].&amp;[2019-07-01T00:00:00]">
        <tpls c="1">
          <tpl fld="0" item="858"/>
        </tpls>
      </query>
      <query mdx="[Table1_2].[Date].&amp;[2019-08-01T00:00:00]">
        <tpls c="1">
          <tpl fld="0" item="859"/>
        </tpls>
      </query>
      <query mdx="[Table1_2].[Date].&amp;[2019-09-01T00:00:00]">
        <tpls c="1">
          <tpl fld="0" item="860"/>
        </tpls>
      </query>
      <query mdx="[Table1_2].[Date].&amp;[2019-10-01T00:00:00]">
        <tpls c="1">
          <tpl fld="0" item="861"/>
        </tpls>
      </query>
      <query mdx="[Table1_2].[Date].&amp;[2019-11-01T00:00:00]">
        <tpls c="1">
          <tpl fld="0" item="862"/>
        </tpls>
      </query>
      <query mdx="[Table1_2].[Date].&amp;[2019-12-01T00:00:00]">
        <tpls c="1">
          <tpl fld="0" item="863"/>
        </tpls>
      </query>
      <query mdx="[Table1_2].[Date].&amp;[2020-01-01T00:00:00]">
        <tpls c="1">
          <tpl fld="0" item="864"/>
        </tpls>
      </query>
      <query mdx="[Table1_2].[Date].&amp;[2020-02-01T00:00:00]">
        <tpls c="1">
          <tpl fld="0" item="865"/>
        </tpls>
      </query>
      <query mdx="[Table1_2].[Date].&amp;[2020-03-01T00:00:00]">
        <tpls c="1">
          <tpl fld="0" item="866"/>
        </tpls>
      </query>
      <query mdx="[Table1_2].[Date].&amp;[2020-04-01T00:00:00]">
        <tpls c="1">
          <tpl fld="0" item="867"/>
        </tpls>
      </query>
      <query mdx="[Table1_2].[Date].&amp;[2020-05-01T00:00:00]">
        <tpls c="1">
          <tpl fld="0" item="868"/>
        </tpls>
      </query>
      <query mdx="[Table1_2].[Date].&amp;[2020-06-01T00:00:00]">
        <tpls c="1">
          <tpl fld="0" item="869"/>
        </tpls>
      </query>
      <query mdx="[Table1_2].[Date].&amp;[2020-07-01T00:00:00]">
        <tpls c="1">
          <tpl fld="0" item="870"/>
        </tpls>
      </query>
      <query mdx="[Table1_2].[Date].&amp;[2020-08-01T00:00:00]">
        <tpls c="1">
          <tpl fld="0" item="871"/>
        </tpls>
      </query>
      <query mdx="[Table1_2].[Date].&amp;[2020-09-01T00:00:00]">
        <tpls c="1">
          <tpl fld="0" item="872"/>
        </tpls>
      </query>
      <query mdx="[Table1_2].[Date].&amp;[2020-10-01T00:00:00]">
        <tpls c="1">
          <tpl fld="0" item="873"/>
        </tpls>
      </query>
      <query mdx="[Table1_2].[Date].&amp;[2020-11-01T00:00:00]">
        <tpls c="1">
          <tpl fld="0" item="874"/>
        </tpls>
      </query>
      <query mdx="[Table1_2].[Date].&amp;[2020-12-01T00:00:00]">
        <tpls c="1">
          <tpl fld="0" item="875"/>
        </tpls>
      </query>
      <query mdx="[Table1_2].[Date].&amp;[2021-01-01T00:00:00]">
        <tpls c="1">
          <tpl fld="0" item="876"/>
        </tpls>
      </query>
      <query mdx="[Table1_2].[Date].&amp;[2021-02-01T00:00:00]">
        <tpls c="1">
          <tpl fld="0" item="877"/>
        </tpls>
      </query>
      <query mdx="[Table1_2].[Date].&amp;[2021-03-01T00:00:00]">
        <tpls c="1">
          <tpl fld="0" item="878"/>
        </tpls>
      </query>
      <query mdx="[Table1_2].[Date].&amp;[2021-04-01T00:00:00]">
        <tpls c="1">
          <tpl fld="0" item="879"/>
        </tpls>
      </query>
      <query mdx="[Table1_2].[Date].&amp;[2021-05-01T00:00:00]">
        <tpls c="1">
          <tpl fld="0" item="880"/>
        </tpls>
      </query>
      <query mdx="[Table1_2].[Date].&amp;[2021-06-01T00:00:00]">
        <tpls c="1">
          <tpl fld="0" item="881"/>
        </tpls>
      </query>
      <query mdx="[Table1_2].[Date].&amp;[2021-07-01T00:00:00]">
        <tpls c="1">
          <tpl fld="0" item="882"/>
        </tpls>
      </query>
      <query mdx="[Table1_2].[Date].&amp;[2021-08-01T00:00:00]">
        <tpls c="1">
          <tpl fld="0" item="883"/>
        </tpls>
      </query>
      <query mdx="[Table1_2].[Date].&amp;[2021-09-01T00:00:00]">
        <tpls c="1">
          <tpl fld="0" item="884"/>
        </tpls>
      </query>
      <query mdx="[Table1_2].[Date].&amp;[2021-10-01T00:00:00]">
        <tpls c="1">
          <tpl fld="0" item="885"/>
        </tpls>
      </query>
      <query mdx="[Table1_2].[Date].&amp;[2021-11-01T00:00:00]">
        <tpls c="1">
          <tpl fld="0" item="886"/>
        </tpls>
      </query>
      <query mdx="[Table1_2].[Date].&amp;[2021-12-01T00:00:00]">
        <tpls c="1">
          <tpl fld="0" item="887"/>
        </tpls>
      </query>
      <query mdx="[Table1_2].[Date].&amp;[2022-01-01T00:00:00]">
        <tpls c="1">
          <tpl fld="0" item="888"/>
        </tpls>
      </query>
      <query mdx="[Table1_2].[Date].&amp;[2022-02-01T00:00:00]">
        <tpls c="1">
          <tpl fld="0" item="889"/>
        </tpls>
      </query>
      <query mdx="[Table1_2].[Date].&amp;[2022-03-01T00:00:00]">
        <tpls c="1">
          <tpl fld="0" item="890"/>
        </tpls>
      </query>
      <query mdx="[Table1_2].[Date].&amp;[2022-04-01T00:00:00]">
        <tpls c="1">
          <tpl fld="0" item="891"/>
        </tpls>
      </query>
      <query mdx="[Table1_2].[Date].&amp;[2022-05-01T00:00:00]">
        <tpls c="1">
          <tpl fld="0" item="892"/>
        </tpls>
      </query>
      <query mdx="[Table1_2].[Date].&amp;[2022-06-01T00:00:00]">
        <tpls c="1">
          <tpl fld="0" item="893"/>
        </tpls>
      </query>
      <query mdx="[Table1_2].[Date].&amp;[2022-07-01T00:00:00]">
        <tpls c="1">
          <tpl fld="0" item="894"/>
        </tpls>
      </query>
      <query mdx="[Table1_2].[Date].&amp;[2022-08-01T00:00:00]">
        <tpls c="1">
          <tpl fld="0" item="895"/>
        </tpls>
      </query>
      <query mdx="[Table1_2].[Date].&amp;[2022-09-01T00:00:00]">
        <tpls c="1">
          <tpl fld="0" item="896"/>
        </tpls>
      </query>
      <query mdx="[Table1_2].[Date].&amp;[2022-10-01T00:00:00]">
        <tpls c="1">
          <tpl fld="0" item="897"/>
        </tpls>
      </query>
      <query mdx="[Table1_2].[Date].[All]">
        <tpls c="1">
          <tpl hier="10" item="4294967295"/>
        </tpls>
      </query>
      <query mdx="[Measures].[Sum of tmax]">
        <tpls c="1">
          <tpl fld="1" item="0"/>
        </tpls>
      </query>
      <query mdx="[Measures].[Sum of tmin]">
        <tpls c="1">
          <tpl fld="1" item="1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queryTables/queryTable1.xml><?xml version="1.0" encoding="utf-8"?>
<queryTable xmlns="http://schemas.openxmlformats.org/spreadsheetml/2006/main" name="ExternalData_2" backgroundRefresh="0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yyyy" tableColumnId="1"/>
      <queryTableField id="2" name="mm" tableColumnId="2"/>
      <queryTableField id="3" name="tmax" tableColumnId="3"/>
      <queryTableField id="4" name="tmin" tableColumnId="4"/>
      <queryTableField id="5" name="Date" tableColumnId="5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Table1_2" displayName="Table1_2" ref="A1:E899" tableType="queryTable" totalsRowShown="0">
  <autoFilter ref="A1:E899"/>
  <tableColumns count="5">
    <tableColumn id="1" uniqueName="1" name="yyyy" queryTableFieldId="1"/>
    <tableColumn id="2" uniqueName="2" name="mm" queryTableFieldId="2"/>
    <tableColumn id="3" uniqueName="3" name="tmax" queryTableFieldId="3"/>
    <tableColumn id="4" uniqueName="4" name="tmin" queryTableFieldId="4"/>
    <tableColumn id="5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899" totalsRowShown="0">
  <autoFilter ref="A1:D899"/>
  <tableColumns count="4">
    <tableColumn id="1" name="yyyy"/>
    <tableColumn id="2" name="mm"/>
    <tableColumn id="3" name="tmax"/>
    <tableColumn id="4" name="t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9"/>
  <sheetViews>
    <sheetView workbookViewId="0">
      <selection sqref="A1:D899"/>
    </sheetView>
  </sheetViews>
  <sheetFormatPr defaultRowHeight="15" x14ac:dyDescent="0.25"/>
  <cols>
    <col min="1" max="1" width="7.28515625" bestFit="1" customWidth="1"/>
    <col min="2" max="2" width="6.7109375" bestFit="1" customWidth="1"/>
    <col min="3" max="3" width="7.7109375" bestFit="1" customWidth="1"/>
    <col min="4" max="4" width="7.42578125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1948</v>
      </c>
      <c r="B2">
        <v>1</v>
      </c>
      <c r="C2">
        <v>8.9</v>
      </c>
      <c r="D2">
        <v>3.3</v>
      </c>
      <c r="E2" s="1">
        <v>17533</v>
      </c>
    </row>
    <row r="3" spans="1:5" x14ac:dyDescent="0.25">
      <c r="A3">
        <v>1949</v>
      </c>
      <c r="B3">
        <v>1</v>
      </c>
      <c r="C3">
        <v>8.5</v>
      </c>
      <c r="D3">
        <v>1.8</v>
      </c>
      <c r="E3" s="1">
        <v>17899</v>
      </c>
    </row>
    <row r="4" spans="1:5" x14ac:dyDescent="0.25">
      <c r="A4">
        <v>1950</v>
      </c>
      <c r="B4">
        <v>1</v>
      </c>
      <c r="C4">
        <v>7.1</v>
      </c>
      <c r="D4">
        <v>1.7</v>
      </c>
      <c r="E4" s="1">
        <v>18264</v>
      </c>
    </row>
    <row r="5" spans="1:5" x14ac:dyDescent="0.25">
      <c r="A5">
        <v>1951</v>
      </c>
      <c r="B5">
        <v>1</v>
      </c>
      <c r="C5">
        <v>7.3</v>
      </c>
      <c r="D5">
        <v>1.5</v>
      </c>
      <c r="E5" s="1">
        <v>18629</v>
      </c>
    </row>
    <row r="6" spans="1:5" x14ac:dyDescent="0.25">
      <c r="A6">
        <v>1952</v>
      </c>
      <c r="B6">
        <v>1</v>
      </c>
      <c r="C6">
        <v>6.2</v>
      </c>
      <c r="D6">
        <v>0.4</v>
      </c>
      <c r="E6" s="1">
        <v>18994</v>
      </c>
    </row>
    <row r="7" spans="1:5" x14ac:dyDescent="0.25">
      <c r="A7">
        <v>1953</v>
      </c>
      <c r="B7">
        <v>1</v>
      </c>
      <c r="C7">
        <v>5.6</v>
      </c>
      <c r="D7">
        <v>0.6</v>
      </c>
      <c r="E7" s="1">
        <v>19360</v>
      </c>
    </row>
    <row r="8" spans="1:5" x14ac:dyDescent="0.25">
      <c r="A8">
        <v>1954</v>
      </c>
      <c r="B8">
        <v>1</v>
      </c>
      <c r="C8">
        <v>5.9</v>
      </c>
      <c r="D8">
        <v>0.3</v>
      </c>
      <c r="E8" s="1">
        <v>19725</v>
      </c>
    </row>
    <row r="9" spans="1:5" x14ac:dyDescent="0.25">
      <c r="A9">
        <v>1955</v>
      </c>
      <c r="B9">
        <v>1</v>
      </c>
      <c r="C9">
        <v>5.6</v>
      </c>
      <c r="D9">
        <v>0.4</v>
      </c>
      <c r="E9" s="1">
        <v>20090</v>
      </c>
    </row>
    <row r="10" spans="1:5" x14ac:dyDescent="0.25">
      <c r="A10">
        <v>1956</v>
      </c>
      <c r="B10">
        <v>1</v>
      </c>
      <c r="C10">
        <v>7</v>
      </c>
      <c r="D10">
        <v>0.5</v>
      </c>
      <c r="E10" s="1">
        <v>20455</v>
      </c>
    </row>
    <row r="11" spans="1:5" x14ac:dyDescent="0.25">
      <c r="A11">
        <v>1957</v>
      </c>
      <c r="B11">
        <v>1</v>
      </c>
      <c r="C11">
        <v>8.6999999999999993</v>
      </c>
      <c r="D11">
        <v>2.7</v>
      </c>
      <c r="E11" s="1">
        <v>20821</v>
      </c>
    </row>
    <row r="12" spans="1:5" x14ac:dyDescent="0.25">
      <c r="A12">
        <v>1958</v>
      </c>
      <c r="B12">
        <v>1</v>
      </c>
      <c r="C12">
        <v>6.8</v>
      </c>
      <c r="D12">
        <v>0.9</v>
      </c>
      <c r="E12" s="1">
        <v>21186</v>
      </c>
    </row>
    <row r="13" spans="1:5" x14ac:dyDescent="0.25">
      <c r="A13">
        <v>1959</v>
      </c>
      <c r="B13">
        <v>1</v>
      </c>
      <c r="C13">
        <v>5.7</v>
      </c>
      <c r="D13">
        <v>-1.1000000000000001</v>
      </c>
      <c r="E13" s="1">
        <v>21551</v>
      </c>
    </row>
    <row r="14" spans="1:5" x14ac:dyDescent="0.25">
      <c r="A14">
        <v>1960</v>
      </c>
      <c r="B14">
        <v>1</v>
      </c>
      <c r="C14">
        <v>6.9</v>
      </c>
      <c r="D14">
        <v>1.8</v>
      </c>
      <c r="E14" s="1">
        <v>21916</v>
      </c>
    </row>
    <row r="15" spans="1:5" x14ac:dyDescent="0.25">
      <c r="A15">
        <v>1961</v>
      </c>
      <c r="B15">
        <v>1</v>
      </c>
      <c r="C15">
        <v>6.9</v>
      </c>
      <c r="D15">
        <v>1.2</v>
      </c>
      <c r="E15" s="1">
        <v>22282</v>
      </c>
    </row>
    <row r="16" spans="1:5" x14ac:dyDescent="0.25">
      <c r="A16">
        <v>1962</v>
      </c>
      <c r="B16">
        <v>1</v>
      </c>
      <c r="C16">
        <v>7.9</v>
      </c>
      <c r="D16">
        <v>1.2</v>
      </c>
      <c r="E16" s="1">
        <v>22647</v>
      </c>
    </row>
    <row r="17" spans="1:5" x14ac:dyDescent="0.25">
      <c r="A17">
        <v>1963</v>
      </c>
      <c r="B17">
        <v>1</v>
      </c>
      <c r="C17">
        <v>0.8</v>
      </c>
      <c r="D17">
        <v>-4.5999999999999996</v>
      </c>
      <c r="E17" s="1">
        <v>23012</v>
      </c>
    </row>
    <row r="18" spans="1:5" x14ac:dyDescent="0.25">
      <c r="A18">
        <v>1964</v>
      </c>
      <c r="B18">
        <v>1</v>
      </c>
      <c r="C18">
        <v>5.8</v>
      </c>
      <c r="D18">
        <v>0.4</v>
      </c>
      <c r="E18" s="1">
        <v>23377</v>
      </c>
    </row>
    <row r="19" spans="1:5" x14ac:dyDescent="0.25">
      <c r="A19">
        <v>1965</v>
      </c>
      <c r="B19">
        <v>1</v>
      </c>
      <c r="C19">
        <v>6.6</v>
      </c>
      <c r="D19">
        <v>1</v>
      </c>
      <c r="E19" s="1">
        <v>23743</v>
      </c>
    </row>
    <row r="20" spans="1:5" x14ac:dyDescent="0.25">
      <c r="A20">
        <v>1966</v>
      </c>
      <c r="B20">
        <v>1</v>
      </c>
      <c r="C20">
        <v>5.3</v>
      </c>
      <c r="D20">
        <v>1</v>
      </c>
      <c r="E20" s="1">
        <v>24108</v>
      </c>
    </row>
    <row r="21" spans="1:5" x14ac:dyDescent="0.25">
      <c r="A21">
        <v>1967</v>
      </c>
      <c r="B21">
        <v>1</v>
      </c>
      <c r="C21">
        <v>7.3</v>
      </c>
      <c r="D21">
        <v>2.1</v>
      </c>
      <c r="E21" s="1">
        <v>24473</v>
      </c>
    </row>
    <row r="22" spans="1:5" x14ac:dyDescent="0.25">
      <c r="A22">
        <v>1968</v>
      </c>
      <c r="B22">
        <v>1</v>
      </c>
      <c r="C22">
        <v>7.2</v>
      </c>
      <c r="D22">
        <v>1.3</v>
      </c>
      <c r="E22" s="1">
        <v>24838</v>
      </c>
    </row>
    <row r="23" spans="1:5" x14ac:dyDescent="0.25">
      <c r="A23">
        <v>1969</v>
      </c>
      <c r="B23">
        <v>1</v>
      </c>
      <c r="C23">
        <v>8.9</v>
      </c>
      <c r="D23">
        <v>3.4</v>
      </c>
      <c r="E23" s="1">
        <v>25204</v>
      </c>
    </row>
    <row r="24" spans="1:5" x14ac:dyDescent="0.25">
      <c r="A24">
        <v>1970</v>
      </c>
      <c r="B24">
        <v>1</v>
      </c>
      <c r="C24">
        <v>7.1</v>
      </c>
      <c r="D24">
        <v>2.1</v>
      </c>
      <c r="E24" s="1">
        <v>25569</v>
      </c>
    </row>
    <row r="25" spans="1:5" x14ac:dyDescent="0.25">
      <c r="A25">
        <v>1971</v>
      </c>
      <c r="B25">
        <v>1</v>
      </c>
      <c r="C25">
        <v>7.8</v>
      </c>
      <c r="D25">
        <v>2.8</v>
      </c>
      <c r="E25" s="1">
        <v>25934</v>
      </c>
    </row>
    <row r="26" spans="1:5" x14ac:dyDescent="0.25">
      <c r="A26">
        <v>1972</v>
      </c>
      <c r="B26">
        <v>1</v>
      </c>
      <c r="C26">
        <v>6.9</v>
      </c>
      <c r="D26">
        <v>2.1</v>
      </c>
      <c r="E26" s="1">
        <v>26299</v>
      </c>
    </row>
    <row r="27" spans="1:5" x14ac:dyDescent="0.25">
      <c r="A27">
        <v>1973</v>
      </c>
      <c r="B27">
        <v>1</v>
      </c>
      <c r="C27">
        <v>7.3</v>
      </c>
      <c r="D27">
        <v>2</v>
      </c>
      <c r="E27" s="1">
        <v>26665</v>
      </c>
    </row>
    <row r="28" spans="1:5" x14ac:dyDescent="0.25">
      <c r="A28">
        <v>1974</v>
      </c>
      <c r="B28">
        <v>1</v>
      </c>
      <c r="C28">
        <v>9.6</v>
      </c>
      <c r="D28">
        <v>3.6</v>
      </c>
      <c r="E28" s="1">
        <v>27030</v>
      </c>
    </row>
    <row r="29" spans="1:5" x14ac:dyDescent="0.25">
      <c r="A29">
        <v>1975</v>
      </c>
      <c r="B29">
        <v>1</v>
      </c>
      <c r="C29">
        <v>10.3</v>
      </c>
      <c r="D29">
        <v>4.5</v>
      </c>
      <c r="E29" s="1">
        <v>27395</v>
      </c>
    </row>
    <row r="30" spans="1:5" x14ac:dyDescent="0.25">
      <c r="A30">
        <v>1976</v>
      </c>
      <c r="B30">
        <v>1</v>
      </c>
      <c r="C30">
        <v>8.8000000000000007</v>
      </c>
      <c r="D30">
        <v>3</v>
      </c>
      <c r="E30" s="1">
        <v>27760</v>
      </c>
    </row>
    <row r="31" spans="1:5" x14ac:dyDescent="0.25">
      <c r="A31">
        <v>1977</v>
      </c>
      <c r="B31">
        <v>1</v>
      </c>
      <c r="C31">
        <v>6.1</v>
      </c>
      <c r="D31">
        <v>0.8</v>
      </c>
      <c r="E31" s="1">
        <v>28126</v>
      </c>
    </row>
    <row r="32" spans="1:5" x14ac:dyDescent="0.25">
      <c r="A32">
        <v>1978</v>
      </c>
      <c r="B32">
        <v>1</v>
      </c>
      <c r="C32">
        <v>6.7</v>
      </c>
      <c r="D32">
        <v>0.7</v>
      </c>
      <c r="E32" s="1">
        <v>28491</v>
      </c>
    </row>
    <row r="33" spans="1:5" x14ac:dyDescent="0.25">
      <c r="A33">
        <v>1979</v>
      </c>
      <c r="B33">
        <v>1</v>
      </c>
      <c r="C33">
        <v>3.8</v>
      </c>
      <c r="D33">
        <v>-2.6</v>
      </c>
      <c r="E33" s="1">
        <v>28856</v>
      </c>
    </row>
    <row r="34" spans="1:5" x14ac:dyDescent="0.25">
      <c r="A34">
        <v>1980</v>
      </c>
      <c r="B34">
        <v>1</v>
      </c>
      <c r="C34">
        <v>6</v>
      </c>
      <c r="D34">
        <v>-0.1</v>
      </c>
      <c r="E34" s="1">
        <v>29221</v>
      </c>
    </row>
    <row r="35" spans="1:5" x14ac:dyDescent="0.25">
      <c r="A35">
        <v>1981</v>
      </c>
      <c r="B35">
        <v>1</v>
      </c>
      <c r="C35">
        <v>8.1</v>
      </c>
      <c r="D35">
        <v>2</v>
      </c>
      <c r="E35" s="1">
        <v>29587</v>
      </c>
    </row>
    <row r="36" spans="1:5" x14ac:dyDescent="0.25">
      <c r="A36">
        <v>1982</v>
      </c>
      <c r="B36">
        <v>1</v>
      </c>
      <c r="C36">
        <v>6.9</v>
      </c>
      <c r="D36">
        <v>0.4</v>
      </c>
      <c r="E36" s="1">
        <v>29952</v>
      </c>
    </row>
    <row r="37" spans="1:5" x14ac:dyDescent="0.25">
      <c r="A37">
        <v>1983</v>
      </c>
      <c r="B37">
        <v>1</v>
      </c>
      <c r="C37">
        <v>10</v>
      </c>
      <c r="D37">
        <v>4.3</v>
      </c>
      <c r="E37" s="1">
        <v>30317</v>
      </c>
    </row>
    <row r="38" spans="1:5" x14ac:dyDescent="0.25">
      <c r="A38">
        <v>1984</v>
      </c>
      <c r="B38">
        <v>1</v>
      </c>
      <c r="C38">
        <v>8</v>
      </c>
      <c r="D38">
        <v>1.4</v>
      </c>
      <c r="E38" s="1">
        <v>30682</v>
      </c>
    </row>
    <row r="39" spans="1:5" x14ac:dyDescent="0.25">
      <c r="A39">
        <v>1985</v>
      </c>
      <c r="B39">
        <v>1</v>
      </c>
      <c r="C39">
        <v>4.0999999999999996</v>
      </c>
      <c r="D39">
        <v>-1.8</v>
      </c>
      <c r="E39" s="1">
        <v>31048</v>
      </c>
    </row>
    <row r="40" spans="1:5" x14ac:dyDescent="0.25">
      <c r="A40">
        <v>1986</v>
      </c>
      <c r="B40">
        <v>1</v>
      </c>
      <c r="C40">
        <v>7.2</v>
      </c>
      <c r="D40">
        <v>1</v>
      </c>
      <c r="E40" s="1">
        <v>31413</v>
      </c>
    </row>
    <row r="41" spans="1:5" x14ac:dyDescent="0.25">
      <c r="A41">
        <v>1987</v>
      </c>
      <c r="B41">
        <v>1</v>
      </c>
      <c r="C41">
        <v>3.6</v>
      </c>
      <c r="D41">
        <v>-1</v>
      </c>
      <c r="E41" s="1">
        <v>31778</v>
      </c>
    </row>
    <row r="42" spans="1:5" x14ac:dyDescent="0.25">
      <c r="A42">
        <v>1988</v>
      </c>
      <c r="B42">
        <v>1</v>
      </c>
      <c r="C42">
        <v>8.8000000000000007</v>
      </c>
      <c r="D42">
        <v>3.1</v>
      </c>
      <c r="E42" s="1">
        <v>32143</v>
      </c>
    </row>
    <row r="43" spans="1:5" x14ac:dyDescent="0.25">
      <c r="A43">
        <v>1989</v>
      </c>
      <c r="B43">
        <v>1</v>
      </c>
      <c r="C43">
        <v>9.5</v>
      </c>
      <c r="D43">
        <v>3.1</v>
      </c>
      <c r="E43" s="1">
        <v>32509</v>
      </c>
    </row>
    <row r="44" spans="1:5" x14ac:dyDescent="0.25">
      <c r="A44">
        <v>1990</v>
      </c>
      <c r="B44">
        <v>1</v>
      </c>
      <c r="C44">
        <v>10.199999999999999</v>
      </c>
      <c r="D44">
        <v>4.4000000000000004</v>
      </c>
      <c r="E44" s="1">
        <v>32874</v>
      </c>
    </row>
    <row r="45" spans="1:5" x14ac:dyDescent="0.25">
      <c r="A45">
        <v>1991</v>
      </c>
      <c r="B45">
        <v>1</v>
      </c>
      <c r="C45">
        <v>7.3</v>
      </c>
      <c r="D45">
        <v>1.8</v>
      </c>
      <c r="E45" s="1">
        <v>33239</v>
      </c>
    </row>
    <row r="46" spans="1:5" x14ac:dyDescent="0.25">
      <c r="A46">
        <v>1992</v>
      </c>
      <c r="B46">
        <v>1</v>
      </c>
      <c r="C46">
        <v>7.5</v>
      </c>
      <c r="D46">
        <v>2</v>
      </c>
      <c r="E46" s="1">
        <v>33604</v>
      </c>
    </row>
    <row r="47" spans="1:5" x14ac:dyDescent="0.25">
      <c r="A47">
        <v>1993</v>
      </c>
      <c r="B47">
        <v>1</v>
      </c>
      <c r="C47">
        <v>10.3</v>
      </c>
      <c r="D47">
        <v>3.5</v>
      </c>
      <c r="E47" s="1">
        <v>33970</v>
      </c>
    </row>
    <row r="48" spans="1:5" x14ac:dyDescent="0.25">
      <c r="A48">
        <v>1994</v>
      </c>
      <c r="B48">
        <v>1</v>
      </c>
      <c r="C48">
        <v>9.3000000000000007</v>
      </c>
      <c r="D48">
        <v>2.8</v>
      </c>
      <c r="E48" s="1">
        <v>34335</v>
      </c>
    </row>
    <row r="49" spans="1:5" x14ac:dyDescent="0.25">
      <c r="A49">
        <v>1995</v>
      </c>
      <c r="B49">
        <v>1</v>
      </c>
      <c r="C49">
        <v>8.9</v>
      </c>
      <c r="D49">
        <v>2.2000000000000002</v>
      </c>
      <c r="E49" s="1">
        <v>34700</v>
      </c>
    </row>
    <row r="50" spans="1:5" x14ac:dyDescent="0.25">
      <c r="A50">
        <v>1996</v>
      </c>
      <c r="B50">
        <v>1</v>
      </c>
      <c r="C50">
        <v>7.2</v>
      </c>
      <c r="D50">
        <v>3.1</v>
      </c>
      <c r="E50" s="1">
        <v>35065</v>
      </c>
    </row>
    <row r="51" spans="1:5" x14ac:dyDescent="0.25">
      <c r="A51">
        <v>1997</v>
      </c>
      <c r="B51">
        <v>1</v>
      </c>
      <c r="C51">
        <v>5.5</v>
      </c>
      <c r="D51">
        <v>0.2</v>
      </c>
      <c r="E51" s="1">
        <v>35431</v>
      </c>
    </row>
    <row r="52" spans="1:5" x14ac:dyDescent="0.25">
      <c r="A52">
        <v>1998</v>
      </c>
      <c r="B52">
        <v>1</v>
      </c>
      <c r="C52">
        <v>9.1999999999999993</v>
      </c>
      <c r="D52">
        <v>3.5</v>
      </c>
      <c r="E52" s="1">
        <v>35796</v>
      </c>
    </row>
    <row r="53" spans="1:5" x14ac:dyDescent="0.25">
      <c r="A53">
        <v>1999</v>
      </c>
      <c r="B53">
        <v>1</v>
      </c>
      <c r="C53">
        <v>9.4</v>
      </c>
      <c r="D53">
        <v>3.8</v>
      </c>
      <c r="E53" s="1">
        <v>36161</v>
      </c>
    </row>
    <row r="54" spans="1:5" x14ac:dyDescent="0.25">
      <c r="A54">
        <v>2000</v>
      </c>
      <c r="B54">
        <v>1</v>
      </c>
      <c r="C54">
        <v>8.6</v>
      </c>
      <c r="D54">
        <v>2.4</v>
      </c>
      <c r="E54" s="1">
        <v>36526</v>
      </c>
    </row>
    <row r="55" spans="1:5" x14ac:dyDescent="0.25">
      <c r="A55">
        <v>2001</v>
      </c>
      <c r="B55">
        <v>1</v>
      </c>
      <c r="C55">
        <v>7.1</v>
      </c>
      <c r="D55">
        <v>1.8</v>
      </c>
      <c r="E55" s="1">
        <v>36892</v>
      </c>
    </row>
    <row r="56" spans="1:5" x14ac:dyDescent="0.25">
      <c r="A56">
        <v>2002</v>
      </c>
      <c r="B56">
        <v>1</v>
      </c>
      <c r="C56">
        <v>9.5</v>
      </c>
      <c r="D56">
        <v>3.5</v>
      </c>
      <c r="E56" s="1">
        <v>37257</v>
      </c>
    </row>
    <row r="57" spans="1:5" x14ac:dyDescent="0.25">
      <c r="A57">
        <v>2003</v>
      </c>
      <c r="B57">
        <v>1</v>
      </c>
      <c r="C57">
        <v>8</v>
      </c>
      <c r="D57">
        <v>2.2999999999999998</v>
      </c>
      <c r="E57" s="1">
        <v>37622</v>
      </c>
    </row>
    <row r="58" spans="1:5" x14ac:dyDescent="0.25">
      <c r="A58">
        <v>2004</v>
      </c>
      <c r="B58">
        <v>1</v>
      </c>
      <c r="C58">
        <v>8.8000000000000007</v>
      </c>
      <c r="D58">
        <v>3.1</v>
      </c>
      <c r="E58" s="1">
        <v>37987</v>
      </c>
    </row>
    <row r="59" spans="1:5" x14ac:dyDescent="0.25">
      <c r="A59">
        <v>2005</v>
      </c>
      <c r="B59">
        <v>1</v>
      </c>
      <c r="C59">
        <v>9.5</v>
      </c>
      <c r="D59">
        <v>3.8</v>
      </c>
      <c r="E59" s="1">
        <v>38353</v>
      </c>
    </row>
    <row r="60" spans="1:5" x14ac:dyDescent="0.25">
      <c r="A60">
        <v>2006</v>
      </c>
      <c r="B60">
        <v>1</v>
      </c>
      <c r="C60">
        <v>7.6</v>
      </c>
      <c r="D60">
        <v>2.9</v>
      </c>
      <c r="E60" s="1">
        <v>38718</v>
      </c>
    </row>
    <row r="61" spans="1:5" x14ac:dyDescent="0.25">
      <c r="A61">
        <v>2007</v>
      </c>
      <c r="B61">
        <v>1</v>
      </c>
      <c r="C61">
        <v>10.5</v>
      </c>
      <c r="D61">
        <v>5.0999999999999996</v>
      </c>
      <c r="E61" s="1">
        <v>39083</v>
      </c>
    </row>
    <row r="62" spans="1:5" x14ac:dyDescent="0.25">
      <c r="A62">
        <v>2008</v>
      </c>
      <c r="B62">
        <v>1</v>
      </c>
      <c r="C62">
        <v>10.4</v>
      </c>
      <c r="D62">
        <v>4.7</v>
      </c>
      <c r="E62" s="1">
        <v>39448</v>
      </c>
    </row>
    <row r="63" spans="1:5" x14ac:dyDescent="0.25">
      <c r="A63">
        <v>2009</v>
      </c>
      <c r="B63">
        <v>1</v>
      </c>
      <c r="C63">
        <v>6.8</v>
      </c>
      <c r="D63">
        <v>0.3</v>
      </c>
      <c r="E63" s="1">
        <v>39814</v>
      </c>
    </row>
    <row r="64" spans="1:5" x14ac:dyDescent="0.25">
      <c r="A64">
        <v>2010</v>
      </c>
      <c r="B64">
        <v>1</v>
      </c>
      <c r="C64">
        <v>4.5</v>
      </c>
      <c r="D64">
        <v>-0.3</v>
      </c>
      <c r="E64" s="1">
        <v>40179</v>
      </c>
    </row>
    <row r="65" spans="1:5" x14ac:dyDescent="0.25">
      <c r="A65">
        <v>2011</v>
      </c>
      <c r="B65">
        <v>1</v>
      </c>
      <c r="C65">
        <v>7.4</v>
      </c>
      <c r="D65">
        <v>2.8</v>
      </c>
      <c r="E65" s="1">
        <v>40544</v>
      </c>
    </row>
    <row r="66" spans="1:5" x14ac:dyDescent="0.25">
      <c r="A66">
        <v>2012</v>
      </c>
      <c r="B66">
        <v>1</v>
      </c>
      <c r="C66">
        <v>9.8000000000000007</v>
      </c>
      <c r="D66">
        <v>3.4</v>
      </c>
      <c r="E66" s="1">
        <v>40909</v>
      </c>
    </row>
    <row r="67" spans="1:5" x14ac:dyDescent="0.25">
      <c r="A67">
        <v>2013</v>
      </c>
      <c r="B67">
        <v>1</v>
      </c>
      <c r="C67">
        <v>6.5</v>
      </c>
      <c r="D67">
        <v>2</v>
      </c>
      <c r="E67" s="1">
        <v>41275</v>
      </c>
    </row>
    <row r="68" spans="1:5" x14ac:dyDescent="0.25">
      <c r="A68">
        <v>2014</v>
      </c>
      <c r="B68">
        <v>1</v>
      </c>
      <c r="C68">
        <v>10</v>
      </c>
      <c r="D68">
        <v>3.8</v>
      </c>
      <c r="E68" s="1">
        <v>41640</v>
      </c>
    </row>
    <row r="69" spans="1:5" x14ac:dyDescent="0.25">
      <c r="A69">
        <v>2015</v>
      </c>
      <c r="B69">
        <v>1</v>
      </c>
      <c r="C69">
        <v>8.8000000000000007</v>
      </c>
      <c r="D69">
        <v>1.6</v>
      </c>
      <c r="E69" s="1">
        <v>42005</v>
      </c>
    </row>
    <row r="70" spans="1:5" x14ac:dyDescent="0.25">
      <c r="A70">
        <v>2016</v>
      </c>
      <c r="B70">
        <v>1</v>
      </c>
      <c r="C70">
        <v>9.5</v>
      </c>
      <c r="D70">
        <v>3</v>
      </c>
      <c r="E70" s="1">
        <v>42370</v>
      </c>
    </row>
    <row r="71" spans="1:5" x14ac:dyDescent="0.25">
      <c r="A71">
        <v>2017</v>
      </c>
      <c r="B71">
        <v>1</v>
      </c>
      <c r="C71">
        <v>7.6</v>
      </c>
      <c r="D71">
        <v>0.7</v>
      </c>
      <c r="E71" s="1">
        <v>42736</v>
      </c>
    </row>
    <row r="72" spans="1:5" x14ac:dyDescent="0.25">
      <c r="A72">
        <v>2018</v>
      </c>
      <c r="B72">
        <v>1</v>
      </c>
      <c r="C72">
        <v>9.6999999999999993</v>
      </c>
      <c r="D72">
        <v>3.8</v>
      </c>
      <c r="E72" s="1">
        <v>43101</v>
      </c>
    </row>
    <row r="73" spans="1:5" x14ac:dyDescent="0.25">
      <c r="A73">
        <v>2019</v>
      </c>
      <c r="B73">
        <v>1</v>
      </c>
      <c r="C73">
        <v>7.6</v>
      </c>
      <c r="D73">
        <v>2</v>
      </c>
      <c r="E73" s="1">
        <v>43466</v>
      </c>
    </row>
    <row r="74" spans="1:5" x14ac:dyDescent="0.25">
      <c r="A74">
        <v>2020</v>
      </c>
      <c r="B74">
        <v>1</v>
      </c>
      <c r="C74">
        <v>10.1</v>
      </c>
      <c r="D74">
        <v>4.7</v>
      </c>
      <c r="E74" s="1">
        <v>43831</v>
      </c>
    </row>
    <row r="75" spans="1:5" x14ac:dyDescent="0.25">
      <c r="A75">
        <v>2021</v>
      </c>
      <c r="B75">
        <v>1</v>
      </c>
      <c r="C75">
        <v>7</v>
      </c>
      <c r="D75">
        <v>1.3</v>
      </c>
      <c r="E75" s="1">
        <v>44197</v>
      </c>
    </row>
    <row r="76" spans="1:5" x14ac:dyDescent="0.25">
      <c r="A76">
        <v>2022</v>
      </c>
      <c r="B76">
        <v>1</v>
      </c>
      <c r="C76">
        <v>8.9</v>
      </c>
      <c r="D76">
        <v>1.9</v>
      </c>
      <c r="E76" s="1">
        <v>44562</v>
      </c>
    </row>
    <row r="77" spans="1:5" x14ac:dyDescent="0.25">
      <c r="A77">
        <v>1948</v>
      </c>
      <c r="B77">
        <v>2</v>
      </c>
      <c r="C77">
        <v>7.9</v>
      </c>
      <c r="D77">
        <v>2.2000000000000002</v>
      </c>
      <c r="E77" s="1">
        <v>17564</v>
      </c>
    </row>
    <row r="78" spans="1:5" x14ac:dyDescent="0.25">
      <c r="A78">
        <v>1949</v>
      </c>
      <c r="B78">
        <v>2</v>
      </c>
      <c r="C78">
        <v>10.4</v>
      </c>
      <c r="D78">
        <v>0.6</v>
      </c>
      <c r="E78" s="1">
        <v>17930</v>
      </c>
    </row>
    <row r="79" spans="1:5" x14ac:dyDescent="0.25">
      <c r="A79">
        <v>1950</v>
      </c>
      <c r="B79">
        <v>2</v>
      </c>
      <c r="C79">
        <v>9.9</v>
      </c>
      <c r="D79">
        <v>2.4</v>
      </c>
      <c r="E79" s="1">
        <v>18295</v>
      </c>
    </row>
    <row r="80" spans="1:5" x14ac:dyDescent="0.25">
      <c r="A80">
        <v>1951</v>
      </c>
      <c r="B80">
        <v>2</v>
      </c>
      <c r="C80">
        <v>7</v>
      </c>
      <c r="D80">
        <v>0.8</v>
      </c>
      <c r="E80" s="1">
        <v>18660</v>
      </c>
    </row>
    <row r="81" spans="1:5" x14ac:dyDescent="0.25">
      <c r="A81">
        <v>1952</v>
      </c>
      <c r="B81">
        <v>2</v>
      </c>
      <c r="C81">
        <v>6.7</v>
      </c>
      <c r="D81">
        <v>-0.3</v>
      </c>
      <c r="E81" s="1">
        <v>19025</v>
      </c>
    </row>
    <row r="82" spans="1:5" x14ac:dyDescent="0.25">
      <c r="A82">
        <v>1953</v>
      </c>
      <c r="B82">
        <v>2</v>
      </c>
      <c r="C82">
        <v>7.5</v>
      </c>
      <c r="D82">
        <v>1</v>
      </c>
      <c r="E82" s="1">
        <v>19391</v>
      </c>
    </row>
    <row r="83" spans="1:5" x14ac:dyDescent="0.25">
      <c r="A83">
        <v>1954</v>
      </c>
      <c r="B83">
        <v>2</v>
      </c>
      <c r="C83">
        <v>6.1</v>
      </c>
      <c r="D83">
        <v>0.4</v>
      </c>
      <c r="E83" s="1">
        <v>19756</v>
      </c>
    </row>
    <row r="84" spans="1:5" x14ac:dyDescent="0.25">
      <c r="A84">
        <v>1955</v>
      </c>
      <c r="B84">
        <v>2</v>
      </c>
      <c r="C84">
        <v>5</v>
      </c>
      <c r="D84">
        <v>-0.8</v>
      </c>
      <c r="E84" s="1">
        <v>20121</v>
      </c>
    </row>
    <row r="85" spans="1:5" x14ac:dyDescent="0.25">
      <c r="A85">
        <v>1956</v>
      </c>
      <c r="B85">
        <v>2</v>
      </c>
      <c r="C85">
        <v>2.9</v>
      </c>
      <c r="D85">
        <v>-3.6</v>
      </c>
      <c r="E85" s="1">
        <v>20486</v>
      </c>
    </row>
    <row r="86" spans="1:5" x14ac:dyDescent="0.25">
      <c r="A86">
        <v>1957</v>
      </c>
      <c r="B86">
        <v>2</v>
      </c>
      <c r="C86">
        <v>9</v>
      </c>
      <c r="D86">
        <v>2.9</v>
      </c>
      <c r="E86" s="1">
        <v>20852</v>
      </c>
    </row>
    <row r="87" spans="1:5" x14ac:dyDescent="0.25">
      <c r="A87">
        <v>1958</v>
      </c>
      <c r="B87">
        <v>2</v>
      </c>
      <c r="C87">
        <v>8.9</v>
      </c>
      <c r="D87">
        <v>1.9</v>
      </c>
      <c r="E87" s="1">
        <v>21217</v>
      </c>
    </row>
    <row r="88" spans="1:5" x14ac:dyDescent="0.25">
      <c r="A88">
        <v>1959</v>
      </c>
      <c r="B88">
        <v>2</v>
      </c>
      <c r="C88">
        <v>7.4</v>
      </c>
      <c r="D88">
        <v>1.2</v>
      </c>
      <c r="E88" s="1">
        <v>21582</v>
      </c>
    </row>
    <row r="89" spans="1:5" x14ac:dyDescent="0.25">
      <c r="A89">
        <v>1960</v>
      </c>
      <c r="B89">
        <v>2</v>
      </c>
      <c r="C89">
        <v>7.9</v>
      </c>
      <c r="D89">
        <v>1.6</v>
      </c>
      <c r="E89" s="1">
        <v>21947</v>
      </c>
    </row>
    <row r="90" spans="1:5" x14ac:dyDescent="0.25">
      <c r="A90">
        <v>1961</v>
      </c>
      <c r="B90">
        <v>2</v>
      </c>
      <c r="C90">
        <v>10.3</v>
      </c>
      <c r="D90">
        <v>4.9000000000000004</v>
      </c>
      <c r="E90" s="1">
        <v>22313</v>
      </c>
    </row>
    <row r="91" spans="1:5" x14ac:dyDescent="0.25">
      <c r="A91">
        <v>1962</v>
      </c>
      <c r="B91">
        <v>2</v>
      </c>
      <c r="C91">
        <v>7.6</v>
      </c>
      <c r="D91">
        <v>1.4</v>
      </c>
      <c r="E91" s="1">
        <v>22678</v>
      </c>
    </row>
    <row r="92" spans="1:5" x14ac:dyDescent="0.25">
      <c r="A92">
        <v>1963</v>
      </c>
      <c r="B92">
        <v>2</v>
      </c>
      <c r="C92">
        <v>2.8</v>
      </c>
      <c r="D92">
        <v>-2.2000000000000002</v>
      </c>
      <c r="E92" s="1">
        <v>23043</v>
      </c>
    </row>
    <row r="93" spans="1:5" x14ac:dyDescent="0.25">
      <c r="A93">
        <v>1964</v>
      </c>
      <c r="B93">
        <v>2</v>
      </c>
      <c r="C93">
        <v>7.6</v>
      </c>
      <c r="D93">
        <v>2</v>
      </c>
      <c r="E93" s="1">
        <v>23408</v>
      </c>
    </row>
    <row r="94" spans="1:5" x14ac:dyDescent="0.25">
      <c r="A94">
        <v>1965</v>
      </c>
      <c r="B94">
        <v>2</v>
      </c>
      <c r="C94">
        <v>5.9</v>
      </c>
      <c r="D94">
        <v>0.9</v>
      </c>
      <c r="E94" s="1">
        <v>23774</v>
      </c>
    </row>
    <row r="95" spans="1:5" x14ac:dyDescent="0.25">
      <c r="A95">
        <v>1966</v>
      </c>
      <c r="B95">
        <v>2</v>
      </c>
      <c r="C95">
        <v>9.3000000000000007</v>
      </c>
      <c r="D95">
        <v>4.4000000000000004</v>
      </c>
      <c r="E95" s="1">
        <v>24139</v>
      </c>
    </row>
    <row r="96" spans="1:5" x14ac:dyDescent="0.25">
      <c r="A96">
        <v>1967</v>
      </c>
      <c r="B96">
        <v>2</v>
      </c>
      <c r="C96">
        <v>9.3000000000000007</v>
      </c>
      <c r="D96">
        <v>2.6</v>
      </c>
      <c r="E96" s="1">
        <v>24504</v>
      </c>
    </row>
    <row r="97" spans="1:5" x14ac:dyDescent="0.25">
      <c r="A97">
        <v>1968</v>
      </c>
      <c r="B97">
        <v>2</v>
      </c>
      <c r="C97">
        <v>5.7</v>
      </c>
      <c r="D97">
        <v>0.2</v>
      </c>
      <c r="E97" s="1">
        <v>24869</v>
      </c>
    </row>
    <row r="98" spans="1:5" x14ac:dyDescent="0.25">
      <c r="A98">
        <v>1969</v>
      </c>
      <c r="B98">
        <v>2</v>
      </c>
      <c r="C98">
        <v>4.9000000000000004</v>
      </c>
      <c r="D98">
        <v>-0.9</v>
      </c>
      <c r="E98" s="1">
        <v>25235</v>
      </c>
    </row>
    <row r="99" spans="1:5" x14ac:dyDescent="0.25">
      <c r="A99">
        <v>1970</v>
      </c>
      <c r="B99">
        <v>2</v>
      </c>
      <c r="C99">
        <v>7.2</v>
      </c>
      <c r="D99">
        <v>0.8</v>
      </c>
      <c r="E99" s="1">
        <v>25600</v>
      </c>
    </row>
    <row r="100" spans="1:5" x14ac:dyDescent="0.25">
      <c r="A100">
        <v>1971</v>
      </c>
      <c r="B100">
        <v>2</v>
      </c>
      <c r="C100">
        <v>8.6</v>
      </c>
      <c r="D100">
        <v>1.9</v>
      </c>
      <c r="E100" s="1">
        <v>25965</v>
      </c>
    </row>
    <row r="101" spans="1:5" x14ac:dyDescent="0.25">
      <c r="A101">
        <v>1972</v>
      </c>
      <c r="B101">
        <v>2</v>
      </c>
      <c r="C101">
        <v>7.9</v>
      </c>
      <c r="D101">
        <v>2.6</v>
      </c>
      <c r="E101" s="1">
        <v>26330</v>
      </c>
    </row>
    <row r="102" spans="1:5" x14ac:dyDescent="0.25">
      <c r="A102">
        <v>1973</v>
      </c>
      <c r="B102">
        <v>2</v>
      </c>
      <c r="C102">
        <v>8.1</v>
      </c>
      <c r="D102">
        <v>0.7</v>
      </c>
      <c r="E102" s="1">
        <v>26696</v>
      </c>
    </row>
    <row r="103" spans="1:5" x14ac:dyDescent="0.25">
      <c r="A103">
        <v>1974</v>
      </c>
      <c r="B103">
        <v>2</v>
      </c>
      <c r="C103">
        <v>9.1999999999999993</v>
      </c>
      <c r="D103">
        <v>3</v>
      </c>
      <c r="E103" s="1">
        <v>27061</v>
      </c>
    </row>
    <row r="104" spans="1:5" x14ac:dyDescent="0.25">
      <c r="A104">
        <v>1975</v>
      </c>
      <c r="B104">
        <v>2</v>
      </c>
      <c r="C104">
        <v>9.3000000000000007</v>
      </c>
      <c r="D104">
        <v>1.9</v>
      </c>
      <c r="E104" s="1">
        <v>27426</v>
      </c>
    </row>
    <row r="105" spans="1:5" x14ac:dyDescent="0.25">
      <c r="A105">
        <v>1976</v>
      </c>
      <c r="B105">
        <v>2</v>
      </c>
      <c r="C105">
        <v>7.8</v>
      </c>
      <c r="D105">
        <v>2.2999999999999998</v>
      </c>
      <c r="E105" s="1">
        <v>27791</v>
      </c>
    </row>
    <row r="106" spans="1:5" x14ac:dyDescent="0.25">
      <c r="A106">
        <v>1977</v>
      </c>
      <c r="B106">
        <v>2</v>
      </c>
      <c r="C106">
        <v>9.6</v>
      </c>
      <c r="D106">
        <v>3.4</v>
      </c>
      <c r="E106" s="1">
        <v>28157</v>
      </c>
    </row>
    <row r="107" spans="1:5" x14ac:dyDescent="0.25">
      <c r="A107">
        <v>1978</v>
      </c>
      <c r="B107">
        <v>2</v>
      </c>
      <c r="C107">
        <v>6.2</v>
      </c>
      <c r="D107">
        <v>0.7</v>
      </c>
      <c r="E107" s="1">
        <v>28522</v>
      </c>
    </row>
    <row r="108" spans="1:5" x14ac:dyDescent="0.25">
      <c r="A108">
        <v>1979</v>
      </c>
      <c r="B108">
        <v>2</v>
      </c>
      <c r="C108">
        <v>4.5</v>
      </c>
      <c r="D108">
        <v>-0.4</v>
      </c>
      <c r="E108" s="1">
        <v>28887</v>
      </c>
    </row>
    <row r="109" spans="1:5" x14ac:dyDescent="0.25">
      <c r="A109">
        <v>1980</v>
      </c>
      <c r="B109">
        <v>2</v>
      </c>
      <c r="C109">
        <v>9.9</v>
      </c>
      <c r="D109">
        <v>2.9</v>
      </c>
      <c r="E109" s="1">
        <v>29252</v>
      </c>
    </row>
    <row r="110" spans="1:5" x14ac:dyDescent="0.25">
      <c r="A110">
        <v>1981</v>
      </c>
      <c r="B110">
        <v>2</v>
      </c>
      <c r="C110">
        <v>7.1</v>
      </c>
      <c r="D110">
        <v>-0.1</v>
      </c>
      <c r="E110" s="1">
        <v>29618</v>
      </c>
    </row>
    <row r="111" spans="1:5" x14ac:dyDescent="0.25">
      <c r="A111">
        <v>1982</v>
      </c>
      <c r="B111">
        <v>2</v>
      </c>
      <c r="C111">
        <v>8.4</v>
      </c>
      <c r="D111">
        <v>2.4</v>
      </c>
      <c r="E111" s="1">
        <v>29983</v>
      </c>
    </row>
    <row r="112" spans="1:5" x14ac:dyDescent="0.25">
      <c r="A112">
        <v>1983</v>
      </c>
      <c r="B112">
        <v>2</v>
      </c>
      <c r="C112">
        <v>5.5</v>
      </c>
      <c r="D112">
        <v>-0.5</v>
      </c>
      <c r="E112" s="1">
        <v>30348</v>
      </c>
    </row>
    <row r="113" spans="1:5" x14ac:dyDescent="0.25">
      <c r="A113">
        <v>1984</v>
      </c>
      <c r="B113">
        <v>2</v>
      </c>
      <c r="C113">
        <v>7.4</v>
      </c>
      <c r="D113">
        <v>1.3</v>
      </c>
      <c r="E113" s="1">
        <v>30713</v>
      </c>
    </row>
    <row r="114" spans="1:5" x14ac:dyDescent="0.25">
      <c r="A114">
        <v>1985</v>
      </c>
      <c r="B114">
        <v>2</v>
      </c>
      <c r="C114">
        <v>6.3</v>
      </c>
      <c r="D114">
        <v>0.1</v>
      </c>
      <c r="E114" s="1">
        <v>31079</v>
      </c>
    </row>
    <row r="115" spans="1:5" x14ac:dyDescent="0.25">
      <c r="A115">
        <v>1986</v>
      </c>
      <c r="B115">
        <v>2</v>
      </c>
      <c r="C115">
        <v>1.7</v>
      </c>
      <c r="D115">
        <v>-2.7</v>
      </c>
      <c r="E115" s="1">
        <v>31444</v>
      </c>
    </row>
    <row r="116" spans="1:5" x14ac:dyDescent="0.25">
      <c r="A116">
        <v>1987</v>
      </c>
      <c r="B116">
        <v>2</v>
      </c>
      <c r="C116">
        <v>7.7</v>
      </c>
      <c r="D116">
        <v>1.4</v>
      </c>
      <c r="E116" s="1">
        <v>31809</v>
      </c>
    </row>
    <row r="117" spans="1:5" x14ac:dyDescent="0.25">
      <c r="A117">
        <v>1988</v>
      </c>
      <c r="B117">
        <v>2</v>
      </c>
      <c r="C117">
        <v>8.6999999999999993</v>
      </c>
      <c r="D117">
        <v>1.8</v>
      </c>
      <c r="E117" s="1">
        <v>32174</v>
      </c>
    </row>
    <row r="118" spans="1:5" x14ac:dyDescent="0.25">
      <c r="A118">
        <v>1989</v>
      </c>
      <c r="B118">
        <v>2</v>
      </c>
      <c r="C118">
        <v>10.199999999999999</v>
      </c>
      <c r="D118">
        <v>2.6</v>
      </c>
      <c r="E118" s="1">
        <v>32540</v>
      </c>
    </row>
    <row r="119" spans="1:5" x14ac:dyDescent="0.25">
      <c r="A119">
        <v>1990</v>
      </c>
      <c r="B119">
        <v>2</v>
      </c>
      <c r="C119">
        <v>11.7</v>
      </c>
      <c r="D119">
        <v>5.3</v>
      </c>
      <c r="E119" s="1">
        <v>32905</v>
      </c>
    </row>
    <row r="120" spans="1:5" x14ac:dyDescent="0.25">
      <c r="A120">
        <v>1991</v>
      </c>
      <c r="B120">
        <v>2</v>
      </c>
      <c r="C120">
        <v>5.4</v>
      </c>
      <c r="D120">
        <v>-1.3</v>
      </c>
      <c r="E120" s="1">
        <v>33270</v>
      </c>
    </row>
    <row r="121" spans="1:5" x14ac:dyDescent="0.25">
      <c r="A121">
        <v>1992</v>
      </c>
      <c r="B121">
        <v>2</v>
      </c>
      <c r="C121">
        <v>9.5</v>
      </c>
      <c r="D121">
        <v>2.2999999999999998</v>
      </c>
      <c r="E121" s="1">
        <v>33635</v>
      </c>
    </row>
    <row r="122" spans="1:5" x14ac:dyDescent="0.25">
      <c r="A122">
        <v>1993</v>
      </c>
      <c r="B122">
        <v>2</v>
      </c>
      <c r="C122">
        <v>7.2</v>
      </c>
      <c r="D122">
        <v>2.5</v>
      </c>
      <c r="E122" s="1">
        <v>34001</v>
      </c>
    </row>
    <row r="123" spans="1:5" x14ac:dyDescent="0.25">
      <c r="A123">
        <v>1994</v>
      </c>
      <c r="B123">
        <v>2</v>
      </c>
      <c r="C123">
        <v>7.7</v>
      </c>
      <c r="D123">
        <v>1.2</v>
      </c>
      <c r="E123" s="1">
        <v>34366</v>
      </c>
    </row>
    <row r="124" spans="1:5" x14ac:dyDescent="0.25">
      <c r="A124">
        <v>1995</v>
      </c>
      <c r="B124">
        <v>2</v>
      </c>
      <c r="C124">
        <v>10.7</v>
      </c>
      <c r="D124">
        <v>4.4000000000000004</v>
      </c>
      <c r="E124" s="1">
        <v>34731</v>
      </c>
    </row>
    <row r="125" spans="1:5" x14ac:dyDescent="0.25">
      <c r="A125">
        <v>1996</v>
      </c>
      <c r="B125">
        <v>2</v>
      </c>
      <c r="C125">
        <v>6.8</v>
      </c>
      <c r="D125">
        <v>0.1</v>
      </c>
      <c r="E125" s="1">
        <v>35096</v>
      </c>
    </row>
    <row r="126" spans="1:5" x14ac:dyDescent="0.25">
      <c r="A126">
        <v>1997</v>
      </c>
      <c r="B126">
        <v>2</v>
      </c>
      <c r="C126">
        <v>10.8</v>
      </c>
      <c r="D126">
        <v>4</v>
      </c>
      <c r="E126" s="1">
        <v>35462</v>
      </c>
    </row>
    <row r="127" spans="1:5" x14ac:dyDescent="0.25">
      <c r="A127">
        <v>1998</v>
      </c>
      <c r="B127">
        <v>2</v>
      </c>
      <c r="C127">
        <v>11.6</v>
      </c>
      <c r="D127">
        <v>3.5</v>
      </c>
      <c r="E127" s="1">
        <v>35827</v>
      </c>
    </row>
    <row r="128" spans="1:5" x14ac:dyDescent="0.25">
      <c r="A128">
        <v>1999</v>
      </c>
      <c r="B128">
        <v>2</v>
      </c>
      <c r="C128">
        <v>8.8000000000000007</v>
      </c>
      <c r="D128">
        <v>2.8</v>
      </c>
      <c r="E128" s="1">
        <v>36192</v>
      </c>
    </row>
    <row r="129" spans="1:5" x14ac:dyDescent="0.25">
      <c r="A129">
        <v>2000</v>
      </c>
      <c r="B129">
        <v>2</v>
      </c>
      <c r="C129">
        <v>10.4</v>
      </c>
      <c r="D129">
        <v>3.8</v>
      </c>
      <c r="E129" s="1">
        <v>36557</v>
      </c>
    </row>
    <row r="130" spans="1:5" x14ac:dyDescent="0.25">
      <c r="A130">
        <v>2001</v>
      </c>
      <c r="B130">
        <v>2</v>
      </c>
      <c r="C130">
        <v>9.1999999999999993</v>
      </c>
      <c r="D130">
        <v>2.8</v>
      </c>
      <c r="E130" s="1">
        <v>36923</v>
      </c>
    </row>
    <row r="131" spans="1:5" x14ac:dyDescent="0.25">
      <c r="A131">
        <v>2002</v>
      </c>
      <c r="B131">
        <v>2</v>
      </c>
      <c r="C131">
        <v>11.3</v>
      </c>
      <c r="D131">
        <v>4.8</v>
      </c>
      <c r="E131" s="1">
        <v>37288</v>
      </c>
    </row>
    <row r="132" spans="1:5" x14ac:dyDescent="0.25">
      <c r="A132">
        <v>2003</v>
      </c>
      <c r="B132">
        <v>2</v>
      </c>
      <c r="C132">
        <v>8.4</v>
      </c>
      <c r="D132">
        <v>1.8</v>
      </c>
      <c r="E132" s="1">
        <v>37653</v>
      </c>
    </row>
    <row r="133" spans="1:5" x14ac:dyDescent="0.25">
      <c r="A133">
        <v>2004</v>
      </c>
      <c r="B133">
        <v>2</v>
      </c>
      <c r="C133">
        <v>8.6999999999999993</v>
      </c>
      <c r="D133">
        <v>3.8</v>
      </c>
      <c r="E133" s="1">
        <v>38018</v>
      </c>
    </row>
    <row r="134" spans="1:5" x14ac:dyDescent="0.25">
      <c r="A134">
        <v>2005</v>
      </c>
      <c r="B134">
        <v>2</v>
      </c>
      <c r="C134">
        <v>7.3</v>
      </c>
      <c r="D134">
        <v>2.5</v>
      </c>
      <c r="E134" s="1">
        <v>38384</v>
      </c>
    </row>
    <row r="135" spans="1:5" x14ac:dyDescent="0.25">
      <c r="A135">
        <v>2006</v>
      </c>
      <c r="B135">
        <v>2</v>
      </c>
      <c r="C135">
        <v>7.2</v>
      </c>
      <c r="D135">
        <v>1.7</v>
      </c>
      <c r="E135" s="1">
        <v>38749</v>
      </c>
    </row>
    <row r="136" spans="1:5" x14ac:dyDescent="0.25">
      <c r="A136">
        <v>2007</v>
      </c>
      <c r="B136">
        <v>2</v>
      </c>
      <c r="C136">
        <v>9.9</v>
      </c>
      <c r="D136">
        <v>3.9</v>
      </c>
      <c r="E136" s="1">
        <v>39114</v>
      </c>
    </row>
    <row r="137" spans="1:5" x14ac:dyDescent="0.25">
      <c r="A137">
        <v>2008</v>
      </c>
      <c r="B137">
        <v>2</v>
      </c>
      <c r="C137">
        <v>11</v>
      </c>
      <c r="D137">
        <v>2</v>
      </c>
      <c r="E137" s="1">
        <v>39479</v>
      </c>
    </row>
    <row r="138" spans="1:5" x14ac:dyDescent="0.25">
      <c r="A138">
        <v>2009</v>
      </c>
      <c r="B138">
        <v>2</v>
      </c>
      <c r="C138">
        <v>7.8</v>
      </c>
      <c r="D138">
        <v>2.1</v>
      </c>
      <c r="E138" s="1">
        <v>39845</v>
      </c>
    </row>
    <row r="139" spans="1:5" x14ac:dyDescent="0.25">
      <c r="A139">
        <v>2010</v>
      </c>
      <c r="B139">
        <v>2</v>
      </c>
      <c r="C139">
        <v>6.9</v>
      </c>
      <c r="D139">
        <v>1.7</v>
      </c>
      <c r="E139" s="1">
        <v>40210</v>
      </c>
    </row>
    <row r="140" spans="1:5" x14ac:dyDescent="0.25">
      <c r="A140">
        <v>2011</v>
      </c>
      <c r="B140">
        <v>2</v>
      </c>
      <c r="C140">
        <v>10.199999999999999</v>
      </c>
      <c r="D140">
        <v>4.8</v>
      </c>
      <c r="E140" s="1">
        <v>40575</v>
      </c>
    </row>
    <row r="141" spans="1:5" x14ac:dyDescent="0.25">
      <c r="A141">
        <v>2012</v>
      </c>
      <c r="B141">
        <v>2</v>
      </c>
      <c r="C141">
        <v>8</v>
      </c>
      <c r="D141">
        <v>1.3</v>
      </c>
      <c r="E141" s="1">
        <v>40940</v>
      </c>
    </row>
    <row r="142" spans="1:5" x14ac:dyDescent="0.25">
      <c r="A142">
        <v>2013</v>
      </c>
      <c r="B142">
        <v>2</v>
      </c>
      <c r="C142">
        <v>6.7</v>
      </c>
      <c r="D142">
        <v>1.2</v>
      </c>
      <c r="E142" s="1">
        <v>41306</v>
      </c>
    </row>
    <row r="143" spans="1:5" x14ac:dyDescent="0.25">
      <c r="A143">
        <v>2014</v>
      </c>
      <c r="B143">
        <v>2</v>
      </c>
      <c r="C143">
        <v>10.6</v>
      </c>
      <c r="D143">
        <v>4.4000000000000004</v>
      </c>
      <c r="E143" s="1">
        <v>41671</v>
      </c>
    </row>
    <row r="144" spans="1:5" x14ac:dyDescent="0.25">
      <c r="A144">
        <v>2015</v>
      </c>
      <c r="B144">
        <v>2</v>
      </c>
      <c r="C144">
        <v>8</v>
      </c>
      <c r="D144">
        <v>1.8</v>
      </c>
      <c r="E144" s="1">
        <v>42036</v>
      </c>
    </row>
    <row r="145" spans="1:5" x14ac:dyDescent="0.25">
      <c r="A145">
        <v>2016</v>
      </c>
      <c r="B145">
        <v>2</v>
      </c>
      <c r="C145">
        <v>9.4</v>
      </c>
      <c r="D145">
        <v>2.9</v>
      </c>
      <c r="E145" s="1">
        <v>42401</v>
      </c>
    </row>
    <row r="146" spans="1:5" x14ac:dyDescent="0.25">
      <c r="A146">
        <v>2017</v>
      </c>
      <c r="B146">
        <v>2</v>
      </c>
      <c r="C146">
        <v>10</v>
      </c>
      <c r="D146">
        <v>4.4000000000000004</v>
      </c>
      <c r="E146" s="1">
        <v>42767</v>
      </c>
    </row>
    <row r="147" spans="1:5" x14ac:dyDescent="0.25">
      <c r="A147">
        <v>2018</v>
      </c>
      <c r="B147">
        <v>2</v>
      </c>
      <c r="C147">
        <v>6.7</v>
      </c>
      <c r="D147">
        <v>0.6</v>
      </c>
      <c r="E147" s="1">
        <v>43132</v>
      </c>
    </row>
    <row r="148" spans="1:5" x14ac:dyDescent="0.25">
      <c r="A148">
        <v>2019</v>
      </c>
      <c r="B148">
        <v>2</v>
      </c>
      <c r="C148">
        <v>12.4</v>
      </c>
      <c r="D148">
        <v>3.3</v>
      </c>
      <c r="E148" s="1">
        <v>43497</v>
      </c>
    </row>
    <row r="149" spans="1:5" x14ac:dyDescent="0.25">
      <c r="A149">
        <v>2020</v>
      </c>
      <c r="B149">
        <v>2</v>
      </c>
      <c r="C149">
        <v>11.1</v>
      </c>
      <c r="D149">
        <v>4.3</v>
      </c>
      <c r="E149" s="1">
        <v>43862</v>
      </c>
    </row>
    <row r="150" spans="1:5" x14ac:dyDescent="0.25">
      <c r="A150">
        <v>2021</v>
      </c>
      <c r="B150">
        <v>2</v>
      </c>
      <c r="C150">
        <v>9.1</v>
      </c>
      <c r="D150">
        <v>3.1</v>
      </c>
      <c r="E150" s="1">
        <v>44228</v>
      </c>
    </row>
    <row r="151" spans="1:5" x14ac:dyDescent="0.25">
      <c r="A151">
        <v>2022</v>
      </c>
      <c r="B151">
        <v>2</v>
      </c>
      <c r="C151">
        <v>11.3</v>
      </c>
      <c r="D151">
        <v>4</v>
      </c>
      <c r="E151" s="1">
        <v>44593</v>
      </c>
    </row>
    <row r="152" spans="1:5" x14ac:dyDescent="0.25">
      <c r="A152">
        <v>1948</v>
      </c>
      <c r="B152">
        <v>3</v>
      </c>
      <c r="C152">
        <v>14.2</v>
      </c>
      <c r="D152">
        <v>3.8</v>
      </c>
      <c r="E152" s="1">
        <v>17593</v>
      </c>
    </row>
    <row r="153" spans="1:5" x14ac:dyDescent="0.25">
      <c r="A153">
        <v>1949</v>
      </c>
      <c r="B153">
        <v>3</v>
      </c>
      <c r="C153">
        <v>9.3000000000000007</v>
      </c>
      <c r="D153">
        <v>1.2</v>
      </c>
      <c r="E153" s="1">
        <v>17958</v>
      </c>
    </row>
    <row r="154" spans="1:5" x14ac:dyDescent="0.25">
      <c r="A154">
        <v>1950</v>
      </c>
      <c r="B154">
        <v>3</v>
      </c>
      <c r="C154">
        <v>12.3</v>
      </c>
      <c r="D154">
        <v>3.5</v>
      </c>
      <c r="E154" s="1">
        <v>18323</v>
      </c>
    </row>
    <row r="155" spans="1:5" x14ac:dyDescent="0.25">
      <c r="A155">
        <v>1951</v>
      </c>
      <c r="B155">
        <v>3</v>
      </c>
      <c r="C155">
        <v>8.4</v>
      </c>
      <c r="D155">
        <v>1.7</v>
      </c>
      <c r="E155" s="1">
        <v>18688</v>
      </c>
    </row>
    <row r="156" spans="1:5" x14ac:dyDescent="0.25">
      <c r="A156">
        <v>1952</v>
      </c>
      <c r="B156">
        <v>3</v>
      </c>
      <c r="C156">
        <v>10.6</v>
      </c>
      <c r="D156">
        <v>3.8</v>
      </c>
      <c r="E156" s="1">
        <v>19054</v>
      </c>
    </row>
    <row r="157" spans="1:5" x14ac:dyDescent="0.25">
      <c r="A157">
        <v>1953</v>
      </c>
      <c r="B157">
        <v>3</v>
      </c>
      <c r="C157">
        <v>11.1</v>
      </c>
      <c r="D157">
        <v>1</v>
      </c>
      <c r="E157" s="1">
        <v>19419</v>
      </c>
    </row>
    <row r="158" spans="1:5" x14ac:dyDescent="0.25">
      <c r="A158">
        <v>1954</v>
      </c>
      <c r="B158">
        <v>3</v>
      </c>
      <c r="C158">
        <v>10.4</v>
      </c>
      <c r="D158">
        <v>3</v>
      </c>
      <c r="E158" s="1">
        <v>19784</v>
      </c>
    </row>
    <row r="159" spans="1:5" x14ac:dyDescent="0.25">
      <c r="A159">
        <v>1955</v>
      </c>
      <c r="B159">
        <v>3</v>
      </c>
      <c r="C159">
        <v>7.9</v>
      </c>
      <c r="D159">
        <v>0.2</v>
      </c>
      <c r="E159" s="1">
        <v>20149</v>
      </c>
    </row>
    <row r="160" spans="1:5" x14ac:dyDescent="0.25">
      <c r="A160">
        <v>1956</v>
      </c>
      <c r="B160">
        <v>3</v>
      </c>
      <c r="C160">
        <v>11</v>
      </c>
      <c r="D160">
        <v>2.7</v>
      </c>
      <c r="E160" s="1">
        <v>20515</v>
      </c>
    </row>
    <row r="161" spans="1:5" x14ac:dyDescent="0.25">
      <c r="A161">
        <v>1957</v>
      </c>
      <c r="B161">
        <v>3</v>
      </c>
      <c r="C161">
        <v>13.9</v>
      </c>
      <c r="D161">
        <v>5.7</v>
      </c>
      <c r="E161" s="1">
        <v>20880</v>
      </c>
    </row>
    <row r="162" spans="1:5" x14ac:dyDescent="0.25">
      <c r="A162">
        <v>1958</v>
      </c>
      <c r="B162">
        <v>3</v>
      </c>
      <c r="C162">
        <v>8.1</v>
      </c>
      <c r="D162">
        <v>1.1000000000000001</v>
      </c>
      <c r="E162" s="1">
        <v>21245</v>
      </c>
    </row>
    <row r="163" spans="1:5" x14ac:dyDescent="0.25">
      <c r="A163">
        <v>1959</v>
      </c>
      <c r="B163">
        <v>3</v>
      </c>
      <c r="C163">
        <v>11.9</v>
      </c>
      <c r="D163">
        <v>4.4000000000000004</v>
      </c>
      <c r="E163" s="1">
        <v>21610</v>
      </c>
    </row>
    <row r="164" spans="1:5" x14ac:dyDescent="0.25">
      <c r="A164">
        <v>1960</v>
      </c>
      <c r="B164">
        <v>3</v>
      </c>
      <c r="C164">
        <v>10.199999999999999</v>
      </c>
      <c r="D164">
        <v>4.5</v>
      </c>
      <c r="E164" s="1">
        <v>21976</v>
      </c>
    </row>
    <row r="165" spans="1:5" x14ac:dyDescent="0.25">
      <c r="A165">
        <v>1961</v>
      </c>
      <c r="B165">
        <v>3</v>
      </c>
      <c r="C165">
        <v>13.9</v>
      </c>
      <c r="D165">
        <v>2.9</v>
      </c>
      <c r="E165" s="1">
        <v>22341</v>
      </c>
    </row>
    <row r="166" spans="1:5" x14ac:dyDescent="0.25">
      <c r="A166">
        <v>1962</v>
      </c>
      <c r="B166">
        <v>3</v>
      </c>
      <c r="C166">
        <v>7.4</v>
      </c>
      <c r="D166">
        <v>-0.6</v>
      </c>
      <c r="E166" s="1">
        <v>22706</v>
      </c>
    </row>
    <row r="167" spans="1:5" x14ac:dyDescent="0.25">
      <c r="A167">
        <v>1963</v>
      </c>
      <c r="B167">
        <v>3</v>
      </c>
      <c r="C167">
        <v>10.7</v>
      </c>
      <c r="D167">
        <v>3</v>
      </c>
      <c r="E167" s="1">
        <v>23071</v>
      </c>
    </row>
    <row r="168" spans="1:5" x14ac:dyDescent="0.25">
      <c r="A168">
        <v>1964</v>
      </c>
      <c r="B168">
        <v>3</v>
      </c>
      <c r="C168">
        <v>7.6</v>
      </c>
      <c r="D168">
        <v>2.6</v>
      </c>
      <c r="E168" s="1">
        <v>23437</v>
      </c>
    </row>
    <row r="169" spans="1:5" x14ac:dyDescent="0.25">
      <c r="A169">
        <v>1965</v>
      </c>
      <c r="B169">
        <v>3</v>
      </c>
      <c r="C169">
        <v>10.5</v>
      </c>
      <c r="D169">
        <v>2.2000000000000002</v>
      </c>
      <c r="E169" s="1">
        <v>23802</v>
      </c>
    </row>
    <row r="170" spans="1:5" x14ac:dyDescent="0.25">
      <c r="A170">
        <v>1966</v>
      </c>
      <c r="B170">
        <v>3</v>
      </c>
      <c r="C170">
        <v>10.9</v>
      </c>
      <c r="D170">
        <v>2.6</v>
      </c>
      <c r="E170" s="1">
        <v>24167</v>
      </c>
    </row>
    <row r="171" spans="1:5" x14ac:dyDescent="0.25">
      <c r="A171">
        <v>1967</v>
      </c>
      <c r="B171">
        <v>3</v>
      </c>
      <c r="C171">
        <v>11.6</v>
      </c>
      <c r="D171">
        <v>3.7</v>
      </c>
      <c r="E171" s="1">
        <v>24532</v>
      </c>
    </row>
    <row r="172" spans="1:5" x14ac:dyDescent="0.25">
      <c r="A172">
        <v>1968</v>
      </c>
      <c r="B172">
        <v>3</v>
      </c>
      <c r="C172">
        <v>11.1</v>
      </c>
      <c r="D172">
        <v>3.5</v>
      </c>
      <c r="E172" s="1">
        <v>24898</v>
      </c>
    </row>
    <row r="173" spans="1:5" x14ac:dyDescent="0.25">
      <c r="A173">
        <v>1969</v>
      </c>
      <c r="B173">
        <v>3</v>
      </c>
      <c r="C173">
        <v>8</v>
      </c>
      <c r="D173">
        <v>1.3</v>
      </c>
      <c r="E173" s="1">
        <v>25263</v>
      </c>
    </row>
    <row r="174" spans="1:5" x14ac:dyDescent="0.25">
      <c r="A174">
        <v>1970</v>
      </c>
      <c r="B174">
        <v>3</v>
      </c>
      <c r="C174">
        <v>8.1</v>
      </c>
      <c r="D174">
        <v>0.7</v>
      </c>
      <c r="E174" s="1">
        <v>25628</v>
      </c>
    </row>
    <row r="175" spans="1:5" x14ac:dyDescent="0.25">
      <c r="A175">
        <v>1971</v>
      </c>
      <c r="B175">
        <v>3</v>
      </c>
      <c r="C175">
        <v>9.1</v>
      </c>
      <c r="D175">
        <v>2.2999999999999998</v>
      </c>
      <c r="E175" s="1">
        <v>25993</v>
      </c>
    </row>
    <row r="176" spans="1:5" x14ac:dyDescent="0.25">
      <c r="A176">
        <v>1972</v>
      </c>
      <c r="B176">
        <v>3</v>
      </c>
      <c r="C176">
        <v>12.4</v>
      </c>
      <c r="D176">
        <v>3.3</v>
      </c>
      <c r="E176" s="1">
        <v>26359</v>
      </c>
    </row>
    <row r="177" spans="1:5" x14ac:dyDescent="0.25">
      <c r="A177">
        <v>1973</v>
      </c>
      <c r="B177">
        <v>3</v>
      </c>
      <c r="C177">
        <v>11.5</v>
      </c>
      <c r="D177">
        <v>2.2000000000000002</v>
      </c>
      <c r="E177" s="1">
        <v>26724</v>
      </c>
    </row>
    <row r="178" spans="1:5" x14ac:dyDescent="0.25">
      <c r="A178">
        <v>1974</v>
      </c>
      <c r="B178">
        <v>3</v>
      </c>
      <c r="C178">
        <v>10.3</v>
      </c>
      <c r="D178">
        <v>2.8</v>
      </c>
      <c r="E178" s="1">
        <v>27089</v>
      </c>
    </row>
    <row r="179" spans="1:5" x14ac:dyDescent="0.25">
      <c r="A179">
        <v>1975</v>
      </c>
      <c r="B179">
        <v>3</v>
      </c>
      <c r="C179">
        <v>8.4</v>
      </c>
      <c r="D179">
        <v>2.8</v>
      </c>
      <c r="E179" s="1">
        <v>27454</v>
      </c>
    </row>
    <row r="180" spans="1:5" x14ac:dyDescent="0.25">
      <c r="A180">
        <v>1976</v>
      </c>
      <c r="B180">
        <v>3</v>
      </c>
      <c r="C180">
        <v>9.5</v>
      </c>
      <c r="D180">
        <v>2</v>
      </c>
      <c r="E180" s="1">
        <v>27820</v>
      </c>
    </row>
    <row r="181" spans="1:5" x14ac:dyDescent="0.25">
      <c r="A181">
        <v>1977</v>
      </c>
      <c r="B181">
        <v>3</v>
      </c>
      <c r="C181">
        <v>11.2</v>
      </c>
      <c r="D181">
        <v>4.5</v>
      </c>
      <c r="E181" s="1">
        <v>28185</v>
      </c>
    </row>
    <row r="182" spans="1:5" x14ac:dyDescent="0.25">
      <c r="A182">
        <v>1978</v>
      </c>
      <c r="B182">
        <v>3</v>
      </c>
      <c r="C182">
        <v>11.3</v>
      </c>
      <c r="D182">
        <v>3.5</v>
      </c>
      <c r="E182" s="1">
        <v>28550</v>
      </c>
    </row>
    <row r="183" spans="1:5" x14ac:dyDescent="0.25">
      <c r="A183">
        <v>1979</v>
      </c>
      <c r="B183">
        <v>3</v>
      </c>
      <c r="C183">
        <v>9.1999999999999993</v>
      </c>
      <c r="D183">
        <v>2</v>
      </c>
      <c r="E183" s="1">
        <v>28915</v>
      </c>
    </row>
    <row r="184" spans="1:5" x14ac:dyDescent="0.25">
      <c r="A184">
        <v>1980</v>
      </c>
      <c r="B184">
        <v>3</v>
      </c>
      <c r="C184">
        <v>9</v>
      </c>
      <c r="D184">
        <v>2.4</v>
      </c>
      <c r="E184" s="1">
        <v>29281</v>
      </c>
    </row>
    <row r="185" spans="1:5" x14ac:dyDescent="0.25">
      <c r="A185">
        <v>1981</v>
      </c>
      <c r="B185">
        <v>3</v>
      </c>
      <c r="C185">
        <v>11.8</v>
      </c>
      <c r="D185">
        <v>6.5</v>
      </c>
      <c r="E185" s="1">
        <v>29646</v>
      </c>
    </row>
    <row r="186" spans="1:5" x14ac:dyDescent="0.25">
      <c r="A186">
        <v>1982</v>
      </c>
      <c r="B186">
        <v>3</v>
      </c>
      <c r="C186">
        <v>11.1</v>
      </c>
      <c r="D186">
        <v>2.5</v>
      </c>
      <c r="E186" s="1">
        <v>30011</v>
      </c>
    </row>
    <row r="187" spans="1:5" x14ac:dyDescent="0.25">
      <c r="A187">
        <v>1983</v>
      </c>
      <c r="B187">
        <v>3</v>
      </c>
      <c r="C187">
        <v>10.8</v>
      </c>
      <c r="D187">
        <v>3</v>
      </c>
      <c r="E187" s="1">
        <v>30376</v>
      </c>
    </row>
    <row r="188" spans="1:5" x14ac:dyDescent="0.25">
      <c r="A188">
        <v>1984</v>
      </c>
      <c r="B188">
        <v>3</v>
      </c>
      <c r="C188">
        <v>8.9</v>
      </c>
      <c r="D188">
        <v>2.5</v>
      </c>
      <c r="E188" s="1">
        <v>30742</v>
      </c>
    </row>
    <row r="189" spans="1:5" x14ac:dyDescent="0.25">
      <c r="A189">
        <v>1985</v>
      </c>
      <c r="B189">
        <v>3</v>
      </c>
      <c r="C189">
        <v>9.4</v>
      </c>
      <c r="D189">
        <v>1.3</v>
      </c>
      <c r="E189" s="1">
        <v>31107</v>
      </c>
    </row>
    <row r="190" spans="1:5" x14ac:dyDescent="0.25">
      <c r="A190">
        <v>1986</v>
      </c>
      <c r="B190">
        <v>3</v>
      </c>
      <c r="C190">
        <v>10.1</v>
      </c>
      <c r="D190">
        <v>1.8</v>
      </c>
      <c r="E190" s="1">
        <v>31472</v>
      </c>
    </row>
    <row r="191" spans="1:5" x14ac:dyDescent="0.25">
      <c r="A191">
        <v>1987</v>
      </c>
      <c r="B191">
        <v>3</v>
      </c>
      <c r="C191">
        <v>8.5</v>
      </c>
      <c r="D191">
        <v>1.4</v>
      </c>
      <c r="E191" s="1">
        <v>31837</v>
      </c>
    </row>
    <row r="192" spans="1:5" x14ac:dyDescent="0.25">
      <c r="A192">
        <v>1988</v>
      </c>
      <c r="B192">
        <v>3</v>
      </c>
      <c r="C192">
        <v>10.7</v>
      </c>
      <c r="D192">
        <v>3.7</v>
      </c>
      <c r="E192" s="1">
        <v>32203</v>
      </c>
    </row>
    <row r="193" spans="1:5" x14ac:dyDescent="0.25">
      <c r="A193">
        <v>1989</v>
      </c>
      <c r="B193">
        <v>3</v>
      </c>
      <c r="C193">
        <v>12.9</v>
      </c>
      <c r="D193">
        <v>4.5</v>
      </c>
      <c r="E193" s="1">
        <v>32568</v>
      </c>
    </row>
    <row r="194" spans="1:5" x14ac:dyDescent="0.25">
      <c r="A194">
        <v>1990</v>
      </c>
      <c r="B194">
        <v>3</v>
      </c>
      <c r="C194">
        <v>13.6</v>
      </c>
      <c r="D194">
        <v>4.8</v>
      </c>
      <c r="E194" s="1">
        <v>32933</v>
      </c>
    </row>
    <row r="195" spans="1:5" x14ac:dyDescent="0.25">
      <c r="A195">
        <v>1991</v>
      </c>
      <c r="B195">
        <v>3</v>
      </c>
      <c r="C195">
        <v>12.5</v>
      </c>
      <c r="D195">
        <v>5.3</v>
      </c>
      <c r="E195" s="1">
        <v>33298</v>
      </c>
    </row>
    <row r="196" spans="1:5" x14ac:dyDescent="0.25">
      <c r="A196">
        <v>1992</v>
      </c>
      <c r="B196">
        <v>3</v>
      </c>
      <c r="C196">
        <v>11.8</v>
      </c>
      <c r="D196">
        <v>4.9000000000000004</v>
      </c>
      <c r="E196" s="1">
        <v>33664</v>
      </c>
    </row>
    <row r="197" spans="1:5" x14ac:dyDescent="0.25">
      <c r="A197">
        <v>1993</v>
      </c>
      <c r="B197">
        <v>3</v>
      </c>
      <c r="C197">
        <v>11.8</v>
      </c>
      <c r="D197">
        <v>3.3</v>
      </c>
      <c r="E197" s="1">
        <v>34029</v>
      </c>
    </row>
    <row r="198" spans="1:5" x14ac:dyDescent="0.25">
      <c r="A198">
        <v>1994</v>
      </c>
      <c r="B198">
        <v>3</v>
      </c>
      <c r="C198">
        <v>12.3</v>
      </c>
      <c r="D198">
        <v>5.0999999999999996</v>
      </c>
      <c r="E198" s="1">
        <v>34394</v>
      </c>
    </row>
    <row r="199" spans="1:5" x14ac:dyDescent="0.25">
      <c r="A199">
        <v>1995</v>
      </c>
      <c r="B199">
        <v>3</v>
      </c>
      <c r="C199">
        <v>11.2</v>
      </c>
      <c r="D199">
        <v>2</v>
      </c>
      <c r="E199" s="1">
        <v>34759</v>
      </c>
    </row>
    <row r="200" spans="1:5" x14ac:dyDescent="0.25">
      <c r="A200">
        <v>1996</v>
      </c>
      <c r="B200">
        <v>3</v>
      </c>
      <c r="C200">
        <v>8.6</v>
      </c>
      <c r="D200">
        <v>2.1</v>
      </c>
      <c r="E200" s="1">
        <v>35125</v>
      </c>
    </row>
    <row r="201" spans="1:5" x14ac:dyDescent="0.25">
      <c r="A201">
        <v>1997</v>
      </c>
      <c r="B201">
        <v>3</v>
      </c>
      <c r="C201">
        <v>13.8</v>
      </c>
      <c r="D201">
        <v>5.3</v>
      </c>
      <c r="E201" s="1">
        <v>35490</v>
      </c>
    </row>
    <row r="202" spans="1:5" x14ac:dyDescent="0.25">
      <c r="A202">
        <v>1998</v>
      </c>
      <c r="B202">
        <v>3</v>
      </c>
      <c r="C202">
        <v>12.1</v>
      </c>
      <c r="D202">
        <v>5.7</v>
      </c>
      <c r="E202" s="1">
        <v>35855</v>
      </c>
    </row>
    <row r="203" spans="1:5" x14ac:dyDescent="0.25">
      <c r="A203">
        <v>1999</v>
      </c>
      <c r="B203">
        <v>3</v>
      </c>
      <c r="C203">
        <v>12.2</v>
      </c>
      <c r="D203">
        <v>5</v>
      </c>
      <c r="E203" s="1">
        <v>36220</v>
      </c>
    </row>
    <row r="204" spans="1:5" x14ac:dyDescent="0.25">
      <c r="A204">
        <v>2000</v>
      </c>
      <c r="B204">
        <v>3</v>
      </c>
      <c r="C204">
        <v>12.1</v>
      </c>
      <c r="D204">
        <v>4.9000000000000004</v>
      </c>
      <c r="E204" s="1">
        <v>36586</v>
      </c>
    </row>
    <row r="205" spans="1:5" x14ac:dyDescent="0.25">
      <c r="A205">
        <v>2001</v>
      </c>
      <c r="B205">
        <v>3</v>
      </c>
      <c r="C205">
        <v>9.5</v>
      </c>
      <c r="D205">
        <v>3.8</v>
      </c>
      <c r="E205" s="1">
        <v>36951</v>
      </c>
    </row>
    <row r="206" spans="1:5" x14ac:dyDescent="0.25">
      <c r="A206">
        <v>2002</v>
      </c>
      <c r="B206">
        <v>3</v>
      </c>
      <c r="C206">
        <v>12.4</v>
      </c>
      <c r="D206">
        <v>5.0999999999999996</v>
      </c>
      <c r="E206" s="1">
        <v>37316</v>
      </c>
    </row>
    <row r="207" spans="1:5" x14ac:dyDescent="0.25">
      <c r="A207">
        <v>2003</v>
      </c>
      <c r="B207">
        <v>3</v>
      </c>
      <c r="C207">
        <v>13.6</v>
      </c>
      <c r="D207">
        <v>4.4000000000000004</v>
      </c>
      <c r="E207" s="1">
        <v>37681</v>
      </c>
    </row>
    <row r="208" spans="1:5" x14ac:dyDescent="0.25">
      <c r="A208">
        <v>2004</v>
      </c>
      <c r="B208">
        <v>3</v>
      </c>
      <c r="C208">
        <v>10.8</v>
      </c>
      <c r="D208">
        <v>3.9</v>
      </c>
      <c r="E208" s="1">
        <v>38047</v>
      </c>
    </row>
    <row r="209" spans="1:5" x14ac:dyDescent="0.25">
      <c r="A209">
        <v>2005</v>
      </c>
      <c r="B209">
        <v>3</v>
      </c>
      <c r="C209">
        <v>11.5</v>
      </c>
      <c r="D209">
        <v>4.5</v>
      </c>
      <c r="E209" s="1">
        <v>38412</v>
      </c>
    </row>
    <row r="210" spans="1:5" x14ac:dyDescent="0.25">
      <c r="A210">
        <v>2006</v>
      </c>
      <c r="B210">
        <v>3</v>
      </c>
      <c r="C210">
        <v>9.4</v>
      </c>
      <c r="D210">
        <v>2.8</v>
      </c>
      <c r="E210" s="1">
        <v>38777</v>
      </c>
    </row>
    <row r="211" spans="1:5" x14ac:dyDescent="0.25">
      <c r="A211">
        <v>2007</v>
      </c>
      <c r="B211">
        <v>3</v>
      </c>
      <c r="C211">
        <v>12.5</v>
      </c>
      <c r="D211">
        <v>4.4000000000000004</v>
      </c>
      <c r="E211" s="1">
        <v>39142</v>
      </c>
    </row>
    <row r="212" spans="1:5" x14ac:dyDescent="0.25">
      <c r="A212">
        <v>2008</v>
      </c>
      <c r="B212">
        <v>3</v>
      </c>
      <c r="C212">
        <v>10.6</v>
      </c>
      <c r="D212">
        <v>3.7</v>
      </c>
      <c r="E212" s="1">
        <v>39508</v>
      </c>
    </row>
    <row r="213" spans="1:5" x14ac:dyDescent="0.25">
      <c r="A213">
        <v>2009</v>
      </c>
      <c r="B213">
        <v>3</v>
      </c>
      <c r="C213">
        <v>12.9</v>
      </c>
      <c r="D213">
        <v>3.7</v>
      </c>
      <c r="E213" s="1">
        <v>39873</v>
      </c>
    </row>
    <row r="214" spans="1:5" x14ac:dyDescent="0.25">
      <c r="A214">
        <v>2010</v>
      </c>
      <c r="B214">
        <v>3</v>
      </c>
      <c r="C214">
        <v>11.1</v>
      </c>
      <c r="D214">
        <v>3.7</v>
      </c>
      <c r="E214" s="1">
        <v>40238</v>
      </c>
    </row>
    <row r="215" spans="1:5" x14ac:dyDescent="0.25">
      <c r="A215">
        <v>2011</v>
      </c>
      <c r="B215">
        <v>3</v>
      </c>
      <c r="C215">
        <v>12.3</v>
      </c>
      <c r="D215">
        <v>3.8</v>
      </c>
      <c r="E215" s="1">
        <v>40603</v>
      </c>
    </row>
    <row r="216" spans="1:5" x14ac:dyDescent="0.25">
      <c r="A216">
        <v>2012</v>
      </c>
      <c r="B216">
        <v>3</v>
      </c>
      <c r="C216">
        <v>14.7</v>
      </c>
      <c r="D216">
        <v>4.7</v>
      </c>
      <c r="E216" s="1">
        <v>40969</v>
      </c>
    </row>
    <row r="217" spans="1:5" x14ac:dyDescent="0.25">
      <c r="A217">
        <v>2013</v>
      </c>
      <c r="B217">
        <v>3</v>
      </c>
      <c r="C217">
        <v>6.9</v>
      </c>
      <c r="D217">
        <v>1.2</v>
      </c>
      <c r="E217" s="1">
        <v>41334</v>
      </c>
    </row>
    <row r="218" spans="1:5" x14ac:dyDescent="0.25">
      <c r="A218">
        <v>2014</v>
      </c>
      <c r="B218">
        <v>3</v>
      </c>
      <c r="C218">
        <v>14.1</v>
      </c>
      <c r="D218">
        <v>4.4000000000000004</v>
      </c>
      <c r="E218" s="1">
        <v>41699</v>
      </c>
    </row>
    <row r="219" spans="1:5" x14ac:dyDescent="0.25">
      <c r="A219">
        <v>2015</v>
      </c>
      <c r="B219">
        <v>3</v>
      </c>
      <c r="C219">
        <v>11.6</v>
      </c>
      <c r="D219">
        <v>4.0999999999999996</v>
      </c>
      <c r="E219" s="1">
        <v>42064</v>
      </c>
    </row>
    <row r="220" spans="1:5" x14ac:dyDescent="0.25">
      <c r="A220">
        <v>2016</v>
      </c>
      <c r="B220">
        <v>3</v>
      </c>
      <c r="C220">
        <v>10.7</v>
      </c>
      <c r="D220">
        <v>3.2</v>
      </c>
      <c r="E220" s="1">
        <v>42430</v>
      </c>
    </row>
    <row r="221" spans="1:5" x14ac:dyDescent="0.25">
      <c r="A221">
        <v>2017</v>
      </c>
      <c r="B221">
        <v>3</v>
      </c>
      <c r="C221">
        <v>14.1</v>
      </c>
      <c r="D221">
        <v>6.6</v>
      </c>
      <c r="E221" s="1">
        <v>42795</v>
      </c>
    </row>
    <row r="222" spans="1:5" x14ac:dyDescent="0.25">
      <c r="A222">
        <v>2018</v>
      </c>
      <c r="B222">
        <v>3</v>
      </c>
      <c r="C222">
        <v>9.8000000000000007</v>
      </c>
      <c r="D222">
        <v>3</v>
      </c>
      <c r="E222" s="1">
        <v>43160</v>
      </c>
    </row>
    <row r="223" spans="1:5" x14ac:dyDescent="0.25">
      <c r="A223">
        <v>2019</v>
      </c>
      <c r="B223">
        <v>3</v>
      </c>
      <c r="C223">
        <v>13.1</v>
      </c>
      <c r="D223">
        <v>5.8</v>
      </c>
      <c r="E223" s="1">
        <v>43525</v>
      </c>
    </row>
    <row r="224" spans="1:5" x14ac:dyDescent="0.25">
      <c r="A224">
        <v>2020</v>
      </c>
      <c r="B224">
        <v>3</v>
      </c>
      <c r="C224">
        <v>12</v>
      </c>
      <c r="D224">
        <v>3.9</v>
      </c>
      <c r="E224" s="1">
        <v>43891</v>
      </c>
    </row>
    <row r="225" spans="1:5" x14ac:dyDescent="0.25">
      <c r="A225">
        <v>2021</v>
      </c>
      <c r="B225">
        <v>3</v>
      </c>
      <c r="C225">
        <v>12.1</v>
      </c>
      <c r="D225">
        <v>4.0999999999999996</v>
      </c>
      <c r="E225" s="1">
        <v>44256</v>
      </c>
    </row>
    <row r="226" spans="1:5" x14ac:dyDescent="0.25">
      <c r="A226">
        <v>2022</v>
      </c>
      <c r="B226">
        <v>3</v>
      </c>
      <c r="C226">
        <v>13.2</v>
      </c>
      <c r="D226">
        <v>4.9000000000000004</v>
      </c>
      <c r="E226" s="1">
        <v>44621</v>
      </c>
    </row>
    <row r="227" spans="1:5" x14ac:dyDescent="0.25">
      <c r="A227">
        <v>1948</v>
      </c>
      <c r="B227">
        <v>4</v>
      </c>
      <c r="C227">
        <v>15.4</v>
      </c>
      <c r="D227">
        <v>5.0999999999999996</v>
      </c>
      <c r="E227" s="1">
        <v>17624</v>
      </c>
    </row>
    <row r="228" spans="1:5" x14ac:dyDescent="0.25">
      <c r="A228">
        <v>1949</v>
      </c>
      <c r="B228">
        <v>4</v>
      </c>
      <c r="C228">
        <v>16.2</v>
      </c>
      <c r="D228">
        <v>6</v>
      </c>
      <c r="E228" s="1">
        <v>17989</v>
      </c>
    </row>
    <row r="229" spans="1:5" x14ac:dyDescent="0.25">
      <c r="A229">
        <v>1950</v>
      </c>
      <c r="B229">
        <v>4</v>
      </c>
      <c r="C229">
        <v>12.9</v>
      </c>
      <c r="D229">
        <v>4.2</v>
      </c>
      <c r="E229" s="1">
        <v>18354</v>
      </c>
    </row>
    <row r="230" spans="1:5" x14ac:dyDescent="0.25">
      <c r="A230">
        <v>1951</v>
      </c>
      <c r="B230">
        <v>4</v>
      </c>
      <c r="C230">
        <v>12.3</v>
      </c>
      <c r="D230">
        <v>3</v>
      </c>
      <c r="E230" s="1">
        <v>18719</v>
      </c>
    </row>
    <row r="231" spans="1:5" x14ac:dyDescent="0.25">
      <c r="A231">
        <v>1952</v>
      </c>
      <c r="B231">
        <v>4</v>
      </c>
      <c r="C231">
        <v>15.6</v>
      </c>
      <c r="D231">
        <v>5.8</v>
      </c>
      <c r="E231" s="1">
        <v>19085</v>
      </c>
    </row>
    <row r="232" spans="1:5" x14ac:dyDescent="0.25">
      <c r="A232">
        <v>1953</v>
      </c>
      <c r="B232">
        <v>4</v>
      </c>
      <c r="C232">
        <v>13.1</v>
      </c>
      <c r="D232">
        <v>4.3</v>
      </c>
      <c r="E232" s="1">
        <v>19450</v>
      </c>
    </row>
    <row r="233" spans="1:5" x14ac:dyDescent="0.25">
      <c r="A233">
        <v>1954</v>
      </c>
      <c r="B233">
        <v>4</v>
      </c>
      <c r="C233">
        <v>13.2</v>
      </c>
      <c r="D233">
        <v>2.8</v>
      </c>
      <c r="E233" s="1">
        <v>19815</v>
      </c>
    </row>
    <row r="234" spans="1:5" x14ac:dyDescent="0.25">
      <c r="A234">
        <v>1955</v>
      </c>
      <c r="B234">
        <v>4</v>
      </c>
      <c r="C234">
        <v>15.2</v>
      </c>
      <c r="D234">
        <v>5.0999999999999996</v>
      </c>
      <c r="E234" s="1">
        <v>20180</v>
      </c>
    </row>
    <row r="235" spans="1:5" x14ac:dyDescent="0.25">
      <c r="A235">
        <v>1956</v>
      </c>
      <c r="B235">
        <v>4</v>
      </c>
      <c r="C235">
        <v>12.1</v>
      </c>
      <c r="D235">
        <v>2.4</v>
      </c>
      <c r="E235" s="1">
        <v>20546</v>
      </c>
    </row>
    <row r="236" spans="1:5" x14ac:dyDescent="0.25">
      <c r="A236">
        <v>1957</v>
      </c>
      <c r="B236">
        <v>4</v>
      </c>
      <c r="C236">
        <v>14.2</v>
      </c>
      <c r="D236">
        <v>5.2</v>
      </c>
      <c r="E236" s="1">
        <v>20911</v>
      </c>
    </row>
    <row r="237" spans="1:5" x14ac:dyDescent="0.25">
      <c r="A237">
        <v>1958</v>
      </c>
      <c r="B237">
        <v>4</v>
      </c>
      <c r="C237">
        <v>12.3</v>
      </c>
      <c r="D237">
        <v>3.8</v>
      </c>
      <c r="E237" s="1">
        <v>21276</v>
      </c>
    </row>
    <row r="238" spans="1:5" x14ac:dyDescent="0.25">
      <c r="A238">
        <v>1959</v>
      </c>
      <c r="B238">
        <v>4</v>
      </c>
      <c r="C238">
        <v>14.2</v>
      </c>
      <c r="D238">
        <v>6.3</v>
      </c>
      <c r="E238" s="1">
        <v>21641</v>
      </c>
    </row>
    <row r="239" spans="1:5" x14ac:dyDescent="0.25">
      <c r="A239">
        <v>1960</v>
      </c>
      <c r="B239">
        <v>4</v>
      </c>
      <c r="C239">
        <v>14.3</v>
      </c>
      <c r="D239">
        <v>4.5999999999999996</v>
      </c>
      <c r="E239" s="1">
        <v>22007</v>
      </c>
    </row>
    <row r="240" spans="1:5" x14ac:dyDescent="0.25">
      <c r="A240">
        <v>1961</v>
      </c>
      <c r="B240">
        <v>4</v>
      </c>
      <c r="C240">
        <v>15</v>
      </c>
      <c r="D240">
        <v>7.1</v>
      </c>
      <c r="E240" s="1">
        <v>22372</v>
      </c>
    </row>
    <row r="241" spans="1:5" x14ac:dyDescent="0.25">
      <c r="A241">
        <v>1962</v>
      </c>
      <c r="B241">
        <v>4</v>
      </c>
      <c r="C241">
        <v>12.7</v>
      </c>
      <c r="D241">
        <v>4.7</v>
      </c>
      <c r="E241" s="1">
        <v>22737</v>
      </c>
    </row>
    <row r="242" spans="1:5" x14ac:dyDescent="0.25">
      <c r="A242">
        <v>1963</v>
      </c>
      <c r="B242">
        <v>4</v>
      </c>
      <c r="C242">
        <v>13.6</v>
      </c>
      <c r="D242">
        <v>5.7</v>
      </c>
      <c r="E242" s="1">
        <v>23102</v>
      </c>
    </row>
    <row r="243" spans="1:5" x14ac:dyDescent="0.25">
      <c r="A243">
        <v>1964</v>
      </c>
      <c r="B243">
        <v>4</v>
      </c>
      <c r="C243">
        <v>12.8</v>
      </c>
      <c r="D243">
        <v>5.4</v>
      </c>
      <c r="E243" s="1">
        <v>23468</v>
      </c>
    </row>
    <row r="244" spans="1:5" x14ac:dyDescent="0.25">
      <c r="A244">
        <v>1965</v>
      </c>
      <c r="B244">
        <v>4</v>
      </c>
      <c r="C244">
        <v>13.4</v>
      </c>
      <c r="D244">
        <v>4.8</v>
      </c>
      <c r="E244" s="1">
        <v>23833</v>
      </c>
    </row>
    <row r="245" spans="1:5" x14ac:dyDescent="0.25">
      <c r="A245">
        <v>1966</v>
      </c>
      <c r="B245">
        <v>4</v>
      </c>
      <c r="C245">
        <v>12.2</v>
      </c>
      <c r="D245">
        <v>5.4</v>
      </c>
      <c r="E245" s="1">
        <v>24198</v>
      </c>
    </row>
    <row r="246" spans="1:5" x14ac:dyDescent="0.25">
      <c r="A246">
        <v>1967</v>
      </c>
      <c r="B246">
        <v>4</v>
      </c>
      <c r="C246">
        <v>12.5</v>
      </c>
      <c r="D246">
        <v>4.4000000000000004</v>
      </c>
      <c r="E246" s="1">
        <v>24563</v>
      </c>
    </row>
    <row r="247" spans="1:5" x14ac:dyDescent="0.25">
      <c r="A247">
        <v>1968</v>
      </c>
      <c r="B247">
        <v>4</v>
      </c>
      <c r="C247">
        <v>13.7</v>
      </c>
      <c r="D247">
        <v>4.4000000000000004</v>
      </c>
      <c r="E247" s="1">
        <v>24929</v>
      </c>
    </row>
    <row r="248" spans="1:5" x14ac:dyDescent="0.25">
      <c r="A248">
        <v>1969</v>
      </c>
      <c r="B248">
        <v>4</v>
      </c>
      <c r="C248">
        <v>13.6</v>
      </c>
      <c r="D248">
        <v>3.9</v>
      </c>
      <c r="E248" s="1">
        <v>25294</v>
      </c>
    </row>
    <row r="249" spans="1:5" x14ac:dyDescent="0.25">
      <c r="A249">
        <v>1970</v>
      </c>
      <c r="B249">
        <v>4</v>
      </c>
      <c r="C249">
        <v>11.4</v>
      </c>
      <c r="D249">
        <v>3.7</v>
      </c>
      <c r="E249" s="1">
        <v>25659</v>
      </c>
    </row>
    <row r="250" spans="1:5" x14ac:dyDescent="0.25">
      <c r="A250">
        <v>1971</v>
      </c>
      <c r="B250">
        <v>4</v>
      </c>
      <c r="C250">
        <v>12.2</v>
      </c>
      <c r="D250">
        <v>4.8</v>
      </c>
      <c r="E250" s="1">
        <v>26024</v>
      </c>
    </row>
    <row r="251" spans="1:5" x14ac:dyDescent="0.25">
      <c r="A251">
        <v>1972</v>
      </c>
      <c r="B251">
        <v>4</v>
      </c>
      <c r="C251">
        <v>12.9</v>
      </c>
      <c r="D251">
        <v>5.7</v>
      </c>
      <c r="E251" s="1">
        <v>26390</v>
      </c>
    </row>
    <row r="252" spans="1:5" x14ac:dyDescent="0.25">
      <c r="A252">
        <v>1973</v>
      </c>
      <c r="B252">
        <v>4</v>
      </c>
      <c r="C252">
        <v>12.5</v>
      </c>
      <c r="D252">
        <v>3.9</v>
      </c>
      <c r="E252" s="1">
        <v>26755</v>
      </c>
    </row>
    <row r="253" spans="1:5" x14ac:dyDescent="0.25">
      <c r="A253">
        <v>1974</v>
      </c>
      <c r="B253">
        <v>4</v>
      </c>
      <c r="C253">
        <v>14</v>
      </c>
      <c r="D253">
        <v>4.7</v>
      </c>
      <c r="E253" s="1">
        <v>27120</v>
      </c>
    </row>
    <row r="254" spans="1:5" x14ac:dyDescent="0.25">
      <c r="A254">
        <v>1975</v>
      </c>
      <c r="B254">
        <v>4</v>
      </c>
      <c r="C254">
        <v>13.3</v>
      </c>
      <c r="D254">
        <v>5</v>
      </c>
      <c r="E254" s="1">
        <v>27485</v>
      </c>
    </row>
    <row r="255" spans="1:5" x14ac:dyDescent="0.25">
      <c r="A255">
        <v>1976</v>
      </c>
      <c r="B255">
        <v>4</v>
      </c>
      <c r="C255">
        <v>13.7</v>
      </c>
      <c r="D255">
        <v>4.3</v>
      </c>
      <c r="E255" s="1">
        <v>27851</v>
      </c>
    </row>
    <row r="256" spans="1:5" x14ac:dyDescent="0.25">
      <c r="A256">
        <v>1977</v>
      </c>
      <c r="B256">
        <v>4</v>
      </c>
      <c r="C256">
        <v>12.2</v>
      </c>
      <c r="D256">
        <v>4.0999999999999996</v>
      </c>
      <c r="E256" s="1">
        <v>28216</v>
      </c>
    </row>
    <row r="257" spans="1:5" x14ac:dyDescent="0.25">
      <c r="A257">
        <v>1978</v>
      </c>
      <c r="B257">
        <v>4</v>
      </c>
      <c r="C257">
        <v>10.7</v>
      </c>
      <c r="D257">
        <v>3.9</v>
      </c>
      <c r="E257" s="1">
        <v>28581</v>
      </c>
    </row>
    <row r="258" spans="1:5" x14ac:dyDescent="0.25">
      <c r="A258">
        <v>1979</v>
      </c>
      <c r="B258">
        <v>4</v>
      </c>
      <c r="C258">
        <v>12.7</v>
      </c>
      <c r="D258">
        <v>4.8</v>
      </c>
      <c r="E258" s="1">
        <v>28946</v>
      </c>
    </row>
    <row r="259" spans="1:5" x14ac:dyDescent="0.25">
      <c r="A259">
        <v>1980</v>
      </c>
      <c r="B259">
        <v>4</v>
      </c>
      <c r="C259">
        <v>14</v>
      </c>
      <c r="D259">
        <v>5.4</v>
      </c>
      <c r="E259" s="1">
        <v>29312</v>
      </c>
    </row>
    <row r="260" spans="1:5" x14ac:dyDescent="0.25">
      <c r="A260">
        <v>1981</v>
      </c>
      <c r="B260">
        <v>4</v>
      </c>
      <c r="C260">
        <v>12.9</v>
      </c>
      <c r="D260">
        <v>4.9000000000000004</v>
      </c>
      <c r="E260" s="1">
        <v>29677</v>
      </c>
    </row>
    <row r="261" spans="1:5" x14ac:dyDescent="0.25">
      <c r="A261">
        <v>1982</v>
      </c>
      <c r="B261">
        <v>4</v>
      </c>
      <c r="C261">
        <v>14.3</v>
      </c>
      <c r="D261">
        <v>5</v>
      </c>
      <c r="E261" s="1">
        <v>30042</v>
      </c>
    </row>
    <row r="262" spans="1:5" x14ac:dyDescent="0.25">
      <c r="A262">
        <v>1983</v>
      </c>
      <c r="B262">
        <v>4</v>
      </c>
      <c r="C262">
        <v>12.4</v>
      </c>
      <c r="D262">
        <v>3.6</v>
      </c>
      <c r="E262" s="1">
        <v>30407</v>
      </c>
    </row>
    <row r="263" spans="1:5" x14ac:dyDescent="0.25">
      <c r="A263">
        <v>1984</v>
      </c>
      <c r="B263">
        <v>4</v>
      </c>
      <c r="C263">
        <v>14.6</v>
      </c>
      <c r="D263">
        <v>3.9</v>
      </c>
      <c r="E263" s="1">
        <v>30773</v>
      </c>
    </row>
    <row r="264" spans="1:5" x14ac:dyDescent="0.25">
      <c r="A264">
        <v>1985</v>
      </c>
      <c r="B264">
        <v>4</v>
      </c>
      <c r="C264">
        <v>14</v>
      </c>
      <c r="D264">
        <v>5.3</v>
      </c>
      <c r="E264" s="1">
        <v>31138</v>
      </c>
    </row>
    <row r="265" spans="1:5" x14ac:dyDescent="0.25">
      <c r="A265">
        <v>1986</v>
      </c>
      <c r="B265">
        <v>4</v>
      </c>
      <c r="C265">
        <v>10.9</v>
      </c>
      <c r="D265">
        <v>3.2</v>
      </c>
      <c r="E265" s="1">
        <v>31503</v>
      </c>
    </row>
    <row r="266" spans="1:5" x14ac:dyDescent="0.25">
      <c r="A266">
        <v>1987</v>
      </c>
      <c r="B266">
        <v>4</v>
      </c>
      <c r="C266">
        <v>15.8</v>
      </c>
      <c r="D266">
        <v>6.7</v>
      </c>
      <c r="E266" s="1">
        <v>31868</v>
      </c>
    </row>
    <row r="267" spans="1:5" x14ac:dyDescent="0.25">
      <c r="A267">
        <v>1988</v>
      </c>
      <c r="B267">
        <v>4</v>
      </c>
      <c r="C267">
        <v>13.5</v>
      </c>
      <c r="D267">
        <v>5.0999999999999996</v>
      </c>
      <c r="E267" s="1">
        <v>32234</v>
      </c>
    </row>
    <row r="268" spans="1:5" x14ac:dyDescent="0.25">
      <c r="A268">
        <v>1989</v>
      </c>
      <c r="B268">
        <v>4</v>
      </c>
      <c r="C268">
        <v>11.5</v>
      </c>
      <c r="D268">
        <v>4.3</v>
      </c>
      <c r="E268" s="1">
        <v>32599</v>
      </c>
    </row>
    <row r="269" spans="1:5" x14ac:dyDescent="0.25">
      <c r="A269">
        <v>1990</v>
      </c>
      <c r="B269">
        <v>4</v>
      </c>
      <c r="C269">
        <v>14.6</v>
      </c>
      <c r="D269">
        <v>4.2</v>
      </c>
      <c r="E269" s="1">
        <v>32964</v>
      </c>
    </row>
    <row r="270" spans="1:5" x14ac:dyDescent="0.25">
      <c r="A270">
        <v>1991</v>
      </c>
      <c r="B270">
        <v>4</v>
      </c>
      <c r="C270">
        <v>13.1</v>
      </c>
      <c r="D270">
        <v>4.8</v>
      </c>
      <c r="E270" s="1">
        <v>33329</v>
      </c>
    </row>
    <row r="271" spans="1:5" x14ac:dyDescent="0.25">
      <c r="A271">
        <v>1992</v>
      </c>
      <c r="B271">
        <v>4</v>
      </c>
      <c r="C271">
        <v>14</v>
      </c>
      <c r="D271">
        <v>5.6</v>
      </c>
      <c r="E271" s="1">
        <v>33695</v>
      </c>
    </row>
    <row r="272" spans="1:5" x14ac:dyDescent="0.25">
      <c r="A272">
        <v>1993</v>
      </c>
      <c r="B272">
        <v>4</v>
      </c>
      <c r="C272">
        <v>14.6</v>
      </c>
      <c r="D272">
        <v>6.8</v>
      </c>
      <c r="E272" s="1">
        <v>34060</v>
      </c>
    </row>
    <row r="273" spans="1:5" x14ac:dyDescent="0.25">
      <c r="A273">
        <v>1994</v>
      </c>
      <c r="B273">
        <v>4</v>
      </c>
      <c r="C273">
        <v>13.3</v>
      </c>
      <c r="D273">
        <v>5.0999999999999996</v>
      </c>
      <c r="E273" s="1">
        <v>34425</v>
      </c>
    </row>
    <row r="274" spans="1:5" x14ac:dyDescent="0.25">
      <c r="A274">
        <v>1995</v>
      </c>
      <c r="B274">
        <v>4</v>
      </c>
      <c r="C274">
        <v>15</v>
      </c>
      <c r="D274">
        <v>6.1</v>
      </c>
      <c r="E274" s="1">
        <v>34790</v>
      </c>
    </row>
    <row r="275" spans="1:5" x14ac:dyDescent="0.25">
      <c r="A275">
        <v>1996</v>
      </c>
      <c r="B275">
        <v>4</v>
      </c>
      <c r="C275">
        <v>14.3</v>
      </c>
      <c r="D275">
        <v>5.5</v>
      </c>
      <c r="E275" s="1">
        <v>35156</v>
      </c>
    </row>
    <row r="276" spans="1:5" x14ac:dyDescent="0.25">
      <c r="A276">
        <v>1997</v>
      </c>
      <c r="B276">
        <v>4</v>
      </c>
      <c r="C276">
        <v>15.6</v>
      </c>
      <c r="D276">
        <v>5.4</v>
      </c>
      <c r="E276" s="1">
        <v>35521</v>
      </c>
    </row>
    <row r="277" spans="1:5" x14ac:dyDescent="0.25">
      <c r="A277">
        <v>1998</v>
      </c>
      <c r="B277">
        <v>4</v>
      </c>
      <c r="C277">
        <v>12.7</v>
      </c>
      <c r="D277">
        <v>5.7</v>
      </c>
      <c r="E277" s="1">
        <v>35886</v>
      </c>
    </row>
    <row r="278" spans="1:5" x14ac:dyDescent="0.25">
      <c r="A278">
        <v>1999</v>
      </c>
      <c r="B278">
        <v>4</v>
      </c>
      <c r="C278">
        <v>14.9</v>
      </c>
      <c r="D278">
        <v>6.3</v>
      </c>
      <c r="E278" s="1">
        <v>36251</v>
      </c>
    </row>
    <row r="279" spans="1:5" x14ac:dyDescent="0.25">
      <c r="A279">
        <v>2000</v>
      </c>
      <c r="B279">
        <v>4</v>
      </c>
      <c r="C279">
        <v>12.9</v>
      </c>
      <c r="D279">
        <v>5.4</v>
      </c>
      <c r="E279" s="1">
        <v>36617</v>
      </c>
    </row>
    <row r="280" spans="1:5" x14ac:dyDescent="0.25">
      <c r="A280">
        <v>2001</v>
      </c>
      <c r="B280">
        <v>4</v>
      </c>
      <c r="C280">
        <v>12.8</v>
      </c>
      <c r="D280">
        <v>5.4</v>
      </c>
      <c r="E280" s="1">
        <v>36982</v>
      </c>
    </row>
    <row r="281" spans="1:5" x14ac:dyDescent="0.25">
      <c r="A281">
        <v>2002</v>
      </c>
      <c r="B281">
        <v>4</v>
      </c>
      <c r="C281">
        <v>15.7</v>
      </c>
      <c r="D281">
        <v>6.1</v>
      </c>
      <c r="E281" s="1">
        <v>37347</v>
      </c>
    </row>
    <row r="282" spans="1:5" x14ac:dyDescent="0.25">
      <c r="A282">
        <v>2003</v>
      </c>
      <c r="B282">
        <v>4</v>
      </c>
      <c r="C282">
        <v>15.7</v>
      </c>
      <c r="D282">
        <v>6.3</v>
      </c>
      <c r="E282" s="1">
        <v>37712</v>
      </c>
    </row>
    <row r="283" spans="1:5" x14ac:dyDescent="0.25">
      <c r="A283">
        <v>2004</v>
      </c>
      <c r="B283">
        <v>4</v>
      </c>
      <c r="C283">
        <v>14.9</v>
      </c>
      <c r="D283">
        <v>6.3</v>
      </c>
      <c r="E283" s="1">
        <v>38078</v>
      </c>
    </row>
    <row r="284" spans="1:5" x14ac:dyDescent="0.25">
      <c r="A284">
        <v>2005</v>
      </c>
      <c r="B284">
        <v>4</v>
      </c>
      <c r="C284">
        <v>14.6</v>
      </c>
      <c r="D284">
        <v>6.2</v>
      </c>
      <c r="E284" s="1">
        <v>38443</v>
      </c>
    </row>
    <row r="285" spans="1:5" x14ac:dyDescent="0.25">
      <c r="A285">
        <v>2006</v>
      </c>
      <c r="B285">
        <v>4</v>
      </c>
      <c r="C285">
        <v>14.1</v>
      </c>
      <c r="D285">
        <v>6</v>
      </c>
      <c r="E285" s="1">
        <v>38808</v>
      </c>
    </row>
    <row r="286" spans="1:5" x14ac:dyDescent="0.25">
      <c r="A286">
        <v>2007</v>
      </c>
      <c r="B286">
        <v>4</v>
      </c>
      <c r="C286">
        <v>18.899999999999999</v>
      </c>
      <c r="D286">
        <v>7.7</v>
      </c>
      <c r="E286" s="1">
        <v>39173</v>
      </c>
    </row>
    <row r="287" spans="1:5" x14ac:dyDescent="0.25">
      <c r="A287">
        <v>2008</v>
      </c>
      <c r="B287">
        <v>4</v>
      </c>
      <c r="C287">
        <v>13.7</v>
      </c>
      <c r="D287">
        <v>5.2</v>
      </c>
      <c r="E287" s="1">
        <v>39539</v>
      </c>
    </row>
    <row r="288" spans="1:5" x14ac:dyDescent="0.25">
      <c r="A288">
        <v>2009</v>
      </c>
      <c r="B288">
        <v>4</v>
      </c>
      <c r="C288">
        <v>16.100000000000001</v>
      </c>
      <c r="D288">
        <v>7.2</v>
      </c>
      <c r="E288" s="1">
        <v>39904</v>
      </c>
    </row>
    <row r="289" spans="1:5" x14ac:dyDescent="0.25">
      <c r="A289">
        <v>2010</v>
      </c>
      <c r="B289">
        <v>4</v>
      </c>
      <c r="C289">
        <v>15.8</v>
      </c>
      <c r="D289">
        <v>5.6</v>
      </c>
      <c r="E289" s="1">
        <v>40269</v>
      </c>
    </row>
    <row r="290" spans="1:5" x14ac:dyDescent="0.25">
      <c r="A290">
        <v>2011</v>
      </c>
      <c r="B290">
        <v>4</v>
      </c>
      <c r="C290">
        <v>19.7</v>
      </c>
      <c r="D290">
        <v>8.6</v>
      </c>
      <c r="E290" s="1">
        <v>40634</v>
      </c>
    </row>
    <row r="291" spans="1:5" x14ac:dyDescent="0.25">
      <c r="A291">
        <v>2012</v>
      </c>
      <c r="B291">
        <v>4</v>
      </c>
      <c r="C291">
        <v>13.3</v>
      </c>
      <c r="D291">
        <v>4.9000000000000004</v>
      </c>
      <c r="E291" s="1">
        <v>41000</v>
      </c>
    </row>
    <row r="292" spans="1:5" x14ac:dyDescent="0.25">
      <c r="A292">
        <v>2013</v>
      </c>
      <c r="B292">
        <v>4</v>
      </c>
      <c r="C292">
        <v>13.5</v>
      </c>
      <c r="D292">
        <v>4.7</v>
      </c>
      <c r="E292" s="1">
        <v>41365</v>
      </c>
    </row>
    <row r="293" spans="1:5" x14ac:dyDescent="0.25">
      <c r="A293">
        <v>2014</v>
      </c>
      <c r="B293">
        <v>4</v>
      </c>
      <c r="C293">
        <v>16.100000000000001</v>
      </c>
      <c r="D293">
        <v>7.5</v>
      </c>
      <c r="E293" s="1">
        <v>41730</v>
      </c>
    </row>
    <row r="294" spans="1:5" x14ac:dyDescent="0.25">
      <c r="A294">
        <v>2015</v>
      </c>
      <c r="B294">
        <v>4</v>
      </c>
      <c r="C294">
        <v>16.3</v>
      </c>
      <c r="D294">
        <v>6</v>
      </c>
      <c r="E294" s="1">
        <v>42095</v>
      </c>
    </row>
    <row r="295" spans="1:5" x14ac:dyDescent="0.25">
      <c r="A295">
        <v>2016</v>
      </c>
      <c r="B295">
        <v>4</v>
      </c>
      <c r="C295">
        <v>13.5</v>
      </c>
      <c r="D295">
        <v>4.9000000000000004</v>
      </c>
      <c r="E295" s="1">
        <v>42461</v>
      </c>
    </row>
    <row r="296" spans="1:5" x14ac:dyDescent="0.25">
      <c r="A296">
        <v>2017</v>
      </c>
      <c r="B296">
        <v>4</v>
      </c>
      <c r="C296">
        <v>15.8</v>
      </c>
      <c r="D296">
        <v>5.9</v>
      </c>
      <c r="E296" s="1">
        <v>42826</v>
      </c>
    </row>
    <row r="297" spans="1:5" x14ac:dyDescent="0.25">
      <c r="A297">
        <v>2018</v>
      </c>
      <c r="B297">
        <v>4</v>
      </c>
      <c r="C297">
        <v>15.5</v>
      </c>
      <c r="D297">
        <v>7.9</v>
      </c>
      <c r="E297" s="1">
        <v>43191</v>
      </c>
    </row>
    <row r="298" spans="1:5" x14ac:dyDescent="0.25">
      <c r="A298">
        <v>2019</v>
      </c>
      <c r="B298">
        <v>4</v>
      </c>
      <c r="C298">
        <v>15.8</v>
      </c>
      <c r="D298">
        <v>5.7</v>
      </c>
      <c r="E298" s="1">
        <v>43556</v>
      </c>
    </row>
    <row r="299" spans="1:5" x14ac:dyDescent="0.25">
      <c r="A299">
        <v>2020</v>
      </c>
      <c r="B299">
        <v>4</v>
      </c>
      <c r="C299">
        <v>18.2</v>
      </c>
      <c r="D299">
        <v>6.5</v>
      </c>
      <c r="E299" s="1">
        <v>43922</v>
      </c>
    </row>
    <row r="300" spans="1:5" x14ac:dyDescent="0.25">
      <c r="A300">
        <v>2021</v>
      </c>
      <c r="B300">
        <v>4</v>
      </c>
      <c r="C300">
        <v>13.1</v>
      </c>
      <c r="D300">
        <v>2.9</v>
      </c>
      <c r="E300" s="1">
        <v>44287</v>
      </c>
    </row>
    <row r="301" spans="1:5" x14ac:dyDescent="0.25">
      <c r="A301">
        <v>2022</v>
      </c>
      <c r="B301">
        <v>4</v>
      </c>
      <c r="C301">
        <v>16.100000000000001</v>
      </c>
      <c r="D301">
        <v>5.7</v>
      </c>
      <c r="E301" s="1">
        <v>44652</v>
      </c>
    </row>
    <row r="302" spans="1:5" x14ac:dyDescent="0.25">
      <c r="A302">
        <v>1948</v>
      </c>
      <c r="B302">
        <v>5</v>
      </c>
      <c r="C302">
        <v>18.100000000000001</v>
      </c>
      <c r="D302">
        <v>6.9</v>
      </c>
      <c r="E302" s="1">
        <v>17654</v>
      </c>
    </row>
    <row r="303" spans="1:5" x14ac:dyDescent="0.25">
      <c r="A303">
        <v>1949</v>
      </c>
      <c r="B303">
        <v>5</v>
      </c>
      <c r="C303">
        <v>17.100000000000001</v>
      </c>
      <c r="D303">
        <v>6.8</v>
      </c>
      <c r="E303" s="1">
        <v>18019</v>
      </c>
    </row>
    <row r="304" spans="1:5" x14ac:dyDescent="0.25">
      <c r="A304">
        <v>1950</v>
      </c>
      <c r="B304">
        <v>5</v>
      </c>
      <c r="C304">
        <v>17.2</v>
      </c>
      <c r="D304">
        <v>7.6</v>
      </c>
      <c r="E304" s="1">
        <v>18384</v>
      </c>
    </row>
    <row r="305" spans="1:5" x14ac:dyDescent="0.25">
      <c r="A305">
        <v>1951</v>
      </c>
      <c r="B305">
        <v>5</v>
      </c>
      <c r="C305">
        <v>15</v>
      </c>
      <c r="D305">
        <v>7</v>
      </c>
      <c r="E305" s="1">
        <v>18749</v>
      </c>
    </row>
    <row r="306" spans="1:5" x14ac:dyDescent="0.25">
      <c r="A306">
        <v>1952</v>
      </c>
      <c r="B306">
        <v>5</v>
      </c>
      <c r="C306">
        <v>19.600000000000001</v>
      </c>
      <c r="D306">
        <v>9.4</v>
      </c>
      <c r="E306" s="1">
        <v>19115</v>
      </c>
    </row>
    <row r="307" spans="1:5" x14ac:dyDescent="0.25">
      <c r="A307">
        <v>1953</v>
      </c>
      <c r="B307">
        <v>5</v>
      </c>
      <c r="C307">
        <v>18.7</v>
      </c>
      <c r="D307">
        <v>8.9</v>
      </c>
      <c r="E307" s="1">
        <v>19480</v>
      </c>
    </row>
    <row r="308" spans="1:5" x14ac:dyDescent="0.25">
      <c r="A308">
        <v>1954</v>
      </c>
      <c r="B308">
        <v>5</v>
      </c>
      <c r="C308">
        <v>16.8</v>
      </c>
      <c r="D308">
        <v>7.6</v>
      </c>
      <c r="E308" s="1">
        <v>19845</v>
      </c>
    </row>
    <row r="309" spans="1:5" x14ac:dyDescent="0.25">
      <c r="A309">
        <v>1955</v>
      </c>
      <c r="B309">
        <v>5</v>
      </c>
      <c r="C309">
        <v>15.5</v>
      </c>
      <c r="D309">
        <v>6.4</v>
      </c>
      <c r="E309" s="1">
        <v>20210</v>
      </c>
    </row>
    <row r="310" spans="1:5" x14ac:dyDescent="0.25">
      <c r="A310">
        <v>1956</v>
      </c>
      <c r="B310">
        <v>5</v>
      </c>
      <c r="C310">
        <v>19.100000000000001</v>
      </c>
      <c r="D310">
        <v>7.1</v>
      </c>
      <c r="E310" s="1">
        <v>20576</v>
      </c>
    </row>
    <row r="311" spans="1:5" x14ac:dyDescent="0.25">
      <c r="A311">
        <v>1957</v>
      </c>
      <c r="B311">
        <v>5</v>
      </c>
      <c r="C311">
        <v>16.2</v>
      </c>
      <c r="D311">
        <v>6.5</v>
      </c>
      <c r="E311" s="1">
        <v>20941</v>
      </c>
    </row>
    <row r="312" spans="1:5" x14ac:dyDescent="0.25">
      <c r="A312">
        <v>1958</v>
      </c>
      <c r="B312">
        <v>5</v>
      </c>
      <c r="C312">
        <v>17.3</v>
      </c>
      <c r="D312">
        <v>7.8</v>
      </c>
      <c r="E312" s="1">
        <v>21306</v>
      </c>
    </row>
    <row r="313" spans="1:5" x14ac:dyDescent="0.25">
      <c r="A313">
        <v>1959</v>
      </c>
      <c r="B313">
        <v>5</v>
      </c>
      <c r="C313">
        <v>18.7</v>
      </c>
      <c r="D313">
        <v>8</v>
      </c>
      <c r="E313" s="1">
        <v>21671</v>
      </c>
    </row>
    <row r="314" spans="1:5" x14ac:dyDescent="0.25">
      <c r="A314">
        <v>1960</v>
      </c>
      <c r="B314">
        <v>5</v>
      </c>
      <c r="C314">
        <v>18.399999999999999</v>
      </c>
      <c r="D314">
        <v>9.3000000000000007</v>
      </c>
      <c r="E314" s="1">
        <v>22037</v>
      </c>
    </row>
    <row r="315" spans="1:5" x14ac:dyDescent="0.25">
      <c r="A315">
        <v>1961</v>
      </c>
      <c r="B315">
        <v>5</v>
      </c>
      <c r="C315">
        <v>16.8</v>
      </c>
      <c r="D315">
        <v>7.4</v>
      </c>
      <c r="E315" s="1">
        <v>22402</v>
      </c>
    </row>
    <row r="316" spans="1:5" x14ac:dyDescent="0.25">
      <c r="A316">
        <v>1962</v>
      </c>
      <c r="B316">
        <v>5</v>
      </c>
      <c r="C316">
        <v>15</v>
      </c>
      <c r="D316">
        <v>7.1</v>
      </c>
      <c r="E316" s="1">
        <v>22767</v>
      </c>
    </row>
    <row r="317" spans="1:5" x14ac:dyDescent="0.25">
      <c r="A317">
        <v>1963</v>
      </c>
      <c r="B317">
        <v>5</v>
      </c>
      <c r="C317">
        <v>16</v>
      </c>
      <c r="D317">
        <v>6.9</v>
      </c>
      <c r="E317" s="1">
        <v>23132</v>
      </c>
    </row>
    <row r="318" spans="1:5" x14ac:dyDescent="0.25">
      <c r="A318">
        <v>1964</v>
      </c>
      <c r="B318">
        <v>5</v>
      </c>
      <c r="C318">
        <v>19.600000000000001</v>
      </c>
      <c r="D318">
        <v>9.8000000000000007</v>
      </c>
      <c r="E318" s="1">
        <v>23498</v>
      </c>
    </row>
    <row r="319" spans="1:5" x14ac:dyDescent="0.25">
      <c r="A319">
        <v>1965</v>
      </c>
      <c r="B319">
        <v>5</v>
      </c>
      <c r="C319">
        <v>16.8</v>
      </c>
      <c r="D319">
        <v>8.6</v>
      </c>
      <c r="E319" s="1">
        <v>23863</v>
      </c>
    </row>
    <row r="320" spans="1:5" x14ac:dyDescent="0.25">
      <c r="A320">
        <v>1966</v>
      </c>
      <c r="B320">
        <v>5</v>
      </c>
      <c r="C320">
        <v>17</v>
      </c>
      <c r="D320">
        <v>7.5</v>
      </c>
      <c r="E320" s="1">
        <v>24228</v>
      </c>
    </row>
    <row r="321" spans="1:5" x14ac:dyDescent="0.25">
      <c r="A321">
        <v>1967</v>
      </c>
      <c r="B321">
        <v>5</v>
      </c>
      <c r="C321">
        <v>15.6</v>
      </c>
      <c r="D321">
        <v>7.8</v>
      </c>
      <c r="E321" s="1">
        <v>24593</v>
      </c>
    </row>
    <row r="322" spans="1:5" x14ac:dyDescent="0.25">
      <c r="A322">
        <v>1968</v>
      </c>
      <c r="B322">
        <v>5</v>
      </c>
      <c r="C322">
        <v>15.4</v>
      </c>
      <c r="D322">
        <v>7</v>
      </c>
      <c r="E322" s="1">
        <v>24959</v>
      </c>
    </row>
    <row r="323" spans="1:5" x14ac:dyDescent="0.25">
      <c r="A323">
        <v>1969</v>
      </c>
      <c r="B323">
        <v>5</v>
      </c>
      <c r="C323">
        <v>17.100000000000001</v>
      </c>
      <c r="D323">
        <v>8.6</v>
      </c>
      <c r="E323" s="1">
        <v>25324</v>
      </c>
    </row>
    <row r="324" spans="1:5" x14ac:dyDescent="0.25">
      <c r="A324">
        <v>1970</v>
      </c>
      <c r="B324">
        <v>5</v>
      </c>
      <c r="C324">
        <v>19.2</v>
      </c>
      <c r="D324">
        <v>9.1999999999999993</v>
      </c>
      <c r="E324" s="1">
        <v>25689</v>
      </c>
    </row>
    <row r="325" spans="1:5" x14ac:dyDescent="0.25">
      <c r="A325">
        <v>1971</v>
      </c>
      <c r="B325">
        <v>5</v>
      </c>
      <c r="C325">
        <v>18.100000000000001</v>
      </c>
      <c r="D325">
        <v>8.1999999999999993</v>
      </c>
      <c r="E325" s="1">
        <v>26054</v>
      </c>
    </row>
    <row r="326" spans="1:5" x14ac:dyDescent="0.25">
      <c r="A326">
        <v>1972</v>
      </c>
      <c r="B326">
        <v>5</v>
      </c>
      <c r="C326">
        <v>16</v>
      </c>
      <c r="D326">
        <v>7.6</v>
      </c>
      <c r="E326" s="1">
        <v>26420</v>
      </c>
    </row>
    <row r="327" spans="1:5" x14ac:dyDescent="0.25">
      <c r="A327">
        <v>1973</v>
      </c>
      <c r="B327">
        <v>5</v>
      </c>
      <c r="C327">
        <v>16.899999999999999</v>
      </c>
      <c r="D327">
        <v>8.6</v>
      </c>
      <c r="E327" s="1">
        <v>26785</v>
      </c>
    </row>
    <row r="328" spans="1:5" x14ac:dyDescent="0.25">
      <c r="A328">
        <v>1974</v>
      </c>
      <c r="B328">
        <v>5</v>
      </c>
      <c r="C328">
        <v>17</v>
      </c>
      <c r="D328">
        <v>7.5</v>
      </c>
      <c r="E328" s="1">
        <v>27150</v>
      </c>
    </row>
    <row r="329" spans="1:5" x14ac:dyDescent="0.25">
      <c r="A329">
        <v>1975</v>
      </c>
      <c r="B329">
        <v>5</v>
      </c>
      <c r="C329">
        <v>15.1</v>
      </c>
      <c r="D329">
        <v>6.9</v>
      </c>
      <c r="E329" s="1">
        <v>27515</v>
      </c>
    </row>
    <row r="330" spans="1:5" x14ac:dyDescent="0.25">
      <c r="A330">
        <v>1976</v>
      </c>
      <c r="B330">
        <v>5</v>
      </c>
      <c r="C330">
        <v>19.3</v>
      </c>
      <c r="D330">
        <v>8.9</v>
      </c>
      <c r="E330" s="1">
        <v>27881</v>
      </c>
    </row>
    <row r="331" spans="1:5" x14ac:dyDescent="0.25">
      <c r="A331">
        <v>1977</v>
      </c>
      <c r="B331">
        <v>5</v>
      </c>
      <c r="C331">
        <v>16.399999999999999</v>
      </c>
      <c r="D331">
        <v>7.2</v>
      </c>
      <c r="E331" s="1">
        <v>28246</v>
      </c>
    </row>
    <row r="332" spans="1:5" x14ac:dyDescent="0.25">
      <c r="A332">
        <v>1978</v>
      </c>
      <c r="B332">
        <v>5</v>
      </c>
      <c r="C332">
        <v>17.2</v>
      </c>
      <c r="D332">
        <v>7.9</v>
      </c>
      <c r="E332" s="1">
        <v>28611</v>
      </c>
    </row>
    <row r="333" spans="1:5" x14ac:dyDescent="0.25">
      <c r="A333">
        <v>1979</v>
      </c>
      <c r="B333">
        <v>5</v>
      </c>
      <c r="C333">
        <v>15.9</v>
      </c>
      <c r="D333">
        <v>7.2</v>
      </c>
      <c r="E333" s="1">
        <v>28976</v>
      </c>
    </row>
    <row r="334" spans="1:5" x14ac:dyDescent="0.25">
      <c r="A334">
        <v>1980</v>
      </c>
      <c r="B334">
        <v>5</v>
      </c>
      <c r="C334">
        <v>17.3</v>
      </c>
      <c r="D334">
        <v>7.4</v>
      </c>
      <c r="E334" s="1">
        <v>29342</v>
      </c>
    </row>
    <row r="335" spans="1:5" x14ac:dyDescent="0.25">
      <c r="A335">
        <v>1981</v>
      </c>
      <c r="B335">
        <v>5</v>
      </c>
      <c r="C335">
        <v>16.100000000000001</v>
      </c>
      <c r="D335">
        <v>8.4</v>
      </c>
      <c r="E335" s="1">
        <v>29707</v>
      </c>
    </row>
    <row r="336" spans="1:5" x14ac:dyDescent="0.25">
      <c r="A336">
        <v>1982</v>
      </c>
      <c r="B336">
        <v>5</v>
      </c>
      <c r="C336">
        <v>18</v>
      </c>
      <c r="D336">
        <v>7.6</v>
      </c>
      <c r="E336" s="1">
        <v>30072</v>
      </c>
    </row>
    <row r="337" spans="1:5" x14ac:dyDescent="0.25">
      <c r="A337">
        <v>1983</v>
      </c>
      <c r="B337">
        <v>5</v>
      </c>
      <c r="C337">
        <v>15.6</v>
      </c>
      <c r="D337">
        <v>7.5</v>
      </c>
      <c r="E337" s="1">
        <v>30437</v>
      </c>
    </row>
    <row r="338" spans="1:5" x14ac:dyDescent="0.25">
      <c r="A338">
        <v>1984</v>
      </c>
      <c r="B338">
        <v>5</v>
      </c>
      <c r="C338">
        <v>14.9</v>
      </c>
      <c r="D338">
        <v>6.8</v>
      </c>
      <c r="E338" s="1">
        <v>30803</v>
      </c>
    </row>
    <row r="339" spans="1:5" x14ac:dyDescent="0.25">
      <c r="A339">
        <v>1985</v>
      </c>
      <c r="B339">
        <v>5</v>
      </c>
      <c r="C339">
        <v>16.399999999999999</v>
      </c>
      <c r="D339">
        <v>8.1999999999999993</v>
      </c>
      <c r="E339" s="1">
        <v>31168</v>
      </c>
    </row>
    <row r="340" spans="1:5" x14ac:dyDescent="0.25">
      <c r="A340">
        <v>1986</v>
      </c>
      <c r="B340">
        <v>5</v>
      </c>
      <c r="C340">
        <v>16.3</v>
      </c>
      <c r="D340">
        <v>7.9</v>
      </c>
      <c r="E340" s="1">
        <v>31533</v>
      </c>
    </row>
    <row r="341" spans="1:5" x14ac:dyDescent="0.25">
      <c r="A341">
        <v>1987</v>
      </c>
      <c r="B341">
        <v>5</v>
      </c>
      <c r="C341">
        <v>16.3</v>
      </c>
      <c r="D341">
        <v>7</v>
      </c>
      <c r="E341" s="1">
        <v>31898</v>
      </c>
    </row>
    <row r="342" spans="1:5" x14ac:dyDescent="0.25">
      <c r="A342">
        <v>1988</v>
      </c>
      <c r="B342">
        <v>5</v>
      </c>
      <c r="C342">
        <v>18</v>
      </c>
      <c r="D342">
        <v>9.1</v>
      </c>
      <c r="E342" s="1">
        <v>32264</v>
      </c>
    </row>
    <row r="343" spans="1:5" x14ac:dyDescent="0.25">
      <c r="A343">
        <v>1989</v>
      </c>
      <c r="B343">
        <v>5</v>
      </c>
      <c r="C343">
        <v>21</v>
      </c>
      <c r="D343">
        <v>10</v>
      </c>
      <c r="E343" s="1">
        <v>32629</v>
      </c>
    </row>
    <row r="344" spans="1:5" x14ac:dyDescent="0.25">
      <c r="A344">
        <v>1990</v>
      </c>
      <c r="B344">
        <v>5</v>
      </c>
      <c r="C344">
        <v>20.5</v>
      </c>
      <c r="D344">
        <v>9</v>
      </c>
      <c r="E344" s="1">
        <v>32994</v>
      </c>
    </row>
    <row r="345" spans="1:5" x14ac:dyDescent="0.25">
      <c r="A345">
        <v>1991</v>
      </c>
      <c r="B345">
        <v>5</v>
      </c>
      <c r="C345">
        <v>15.7</v>
      </c>
      <c r="D345">
        <v>7.7</v>
      </c>
      <c r="E345" s="1">
        <v>33359</v>
      </c>
    </row>
    <row r="346" spans="1:5" x14ac:dyDescent="0.25">
      <c r="A346">
        <v>1992</v>
      </c>
      <c r="B346">
        <v>5</v>
      </c>
      <c r="C346">
        <v>21</v>
      </c>
      <c r="D346">
        <v>10.199999999999999</v>
      </c>
      <c r="E346" s="1">
        <v>33725</v>
      </c>
    </row>
    <row r="347" spans="1:5" x14ac:dyDescent="0.25">
      <c r="A347">
        <v>1993</v>
      </c>
      <c r="B347">
        <v>5</v>
      </c>
      <c r="C347">
        <v>18</v>
      </c>
      <c r="D347">
        <v>8.8000000000000007</v>
      </c>
      <c r="E347" s="1">
        <v>34090</v>
      </c>
    </row>
    <row r="348" spans="1:5" x14ac:dyDescent="0.25">
      <c r="A348">
        <v>1994</v>
      </c>
      <c r="B348">
        <v>5</v>
      </c>
      <c r="C348">
        <v>16</v>
      </c>
      <c r="D348">
        <v>8.1999999999999993</v>
      </c>
      <c r="E348" s="1">
        <v>34455</v>
      </c>
    </row>
    <row r="349" spans="1:5" x14ac:dyDescent="0.25">
      <c r="A349">
        <v>1995</v>
      </c>
      <c r="B349">
        <v>5</v>
      </c>
      <c r="C349">
        <v>19</v>
      </c>
      <c r="D349">
        <v>8.1999999999999993</v>
      </c>
      <c r="E349" s="1">
        <v>34820</v>
      </c>
    </row>
    <row r="350" spans="1:5" x14ac:dyDescent="0.25">
      <c r="A350">
        <v>1996</v>
      </c>
      <c r="B350">
        <v>5</v>
      </c>
      <c r="C350">
        <v>15.1</v>
      </c>
      <c r="D350">
        <v>5.9</v>
      </c>
      <c r="E350" s="1">
        <v>35186</v>
      </c>
    </row>
    <row r="351" spans="1:5" x14ac:dyDescent="0.25">
      <c r="A351">
        <v>1997</v>
      </c>
      <c r="B351">
        <v>5</v>
      </c>
      <c r="C351">
        <v>18.7</v>
      </c>
      <c r="D351">
        <v>8.5</v>
      </c>
      <c r="E351" s="1">
        <v>35551</v>
      </c>
    </row>
    <row r="352" spans="1:5" x14ac:dyDescent="0.25">
      <c r="A352">
        <v>1998</v>
      </c>
      <c r="B352">
        <v>5</v>
      </c>
      <c r="C352">
        <v>19.600000000000001</v>
      </c>
      <c r="D352">
        <v>10.199999999999999</v>
      </c>
      <c r="E352" s="1">
        <v>35916</v>
      </c>
    </row>
    <row r="353" spans="1:5" x14ac:dyDescent="0.25">
      <c r="A353">
        <v>1999</v>
      </c>
      <c r="B353">
        <v>5</v>
      </c>
      <c r="C353">
        <v>19.100000000000001</v>
      </c>
      <c r="D353">
        <v>10.199999999999999</v>
      </c>
      <c r="E353" s="1">
        <v>36281</v>
      </c>
    </row>
    <row r="354" spans="1:5" x14ac:dyDescent="0.25">
      <c r="A354">
        <v>2000</v>
      </c>
      <c r="B354">
        <v>5</v>
      </c>
      <c r="C354">
        <v>18</v>
      </c>
      <c r="D354">
        <v>9.6</v>
      </c>
      <c r="E354" s="1">
        <v>36647</v>
      </c>
    </row>
    <row r="355" spans="1:5" x14ac:dyDescent="0.25">
      <c r="A355">
        <v>2001</v>
      </c>
      <c r="B355">
        <v>5</v>
      </c>
      <c r="C355">
        <v>18.8</v>
      </c>
      <c r="D355">
        <v>9.1</v>
      </c>
      <c r="E355" s="1">
        <v>37012</v>
      </c>
    </row>
    <row r="356" spans="1:5" x14ac:dyDescent="0.25">
      <c r="A356">
        <v>2002</v>
      </c>
      <c r="B356">
        <v>5</v>
      </c>
      <c r="C356">
        <v>17.3</v>
      </c>
      <c r="D356">
        <v>9.4</v>
      </c>
      <c r="E356" s="1">
        <v>37377</v>
      </c>
    </row>
    <row r="357" spans="1:5" x14ac:dyDescent="0.25">
      <c r="A357">
        <v>2003</v>
      </c>
      <c r="B357">
        <v>5</v>
      </c>
      <c r="C357">
        <v>18.2</v>
      </c>
      <c r="D357">
        <v>9</v>
      </c>
      <c r="E357" s="1">
        <v>37742</v>
      </c>
    </row>
    <row r="358" spans="1:5" x14ac:dyDescent="0.25">
      <c r="A358">
        <v>2004</v>
      </c>
      <c r="B358">
        <v>5</v>
      </c>
      <c r="C358">
        <v>18.2</v>
      </c>
      <c r="D358">
        <v>9.5</v>
      </c>
      <c r="E358" s="1">
        <v>38108</v>
      </c>
    </row>
    <row r="359" spans="1:5" x14ac:dyDescent="0.25">
      <c r="A359">
        <v>2005</v>
      </c>
      <c r="B359">
        <v>5</v>
      </c>
      <c r="C359">
        <v>17.7</v>
      </c>
      <c r="D359">
        <v>8.5</v>
      </c>
      <c r="E359" s="1">
        <v>38473</v>
      </c>
    </row>
    <row r="360" spans="1:5" x14ac:dyDescent="0.25">
      <c r="A360">
        <v>2006</v>
      </c>
      <c r="B360">
        <v>5</v>
      </c>
      <c r="C360">
        <v>18</v>
      </c>
      <c r="D360">
        <v>9.8000000000000007</v>
      </c>
      <c r="E360" s="1">
        <v>38838</v>
      </c>
    </row>
    <row r="361" spans="1:5" x14ac:dyDescent="0.25">
      <c r="A361">
        <v>2007</v>
      </c>
      <c r="B361">
        <v>5</v>
      </c>
      <c r="C361">
        <v>17.899999999999999</v>
      </c>
      <c r="D361">
        <v>9.6999999999999993</v>
      </c>
      <c r="E361" s="1">
        <v>39203</v>
      </c>
    </row>
    <row r="362" spans="1:5" x14ac:dyDescent="0.25">
      <c r="A362">
        <v>2008</v>
      </c>
      <c r="B362">
        <v>5</v>
      </c>
      <c r="C362">
        <v>19.8</v>
      </c>
      <c r="D362">
        <v>10.5</v>
      </c>
      <c r="E362" s="1">
        <v>39569</v>
      </c>
    </row>
    <row r="363" spans="1:5" x14ac:dyDescent="0.25">
      <c r="A363">
        <v>2009</v>
      </c>
      <c r="B363">
        <v>5</v>
      </c>
      <c r="C363">
        <v>19.100000000000001</v>
      </c>
      <c r="D363">
        <v>9.4</v>
      </c>
      <c r="E363" s="1">
        <v>39934</v>
      </c>
    </row>
    <row r="364" spans="1:5" x14ac:dyDescent="0.25">
      <c r="A364">
        <v>2010</v>
      </c>
      <c r="B364">
        <v>5</v>
      </c>
      <c r="C364">
        <v>17.3</v>
      </c>
      <c r="D364">
        <v>7.7</v>
      </c>
      <c r="E364" s="1">
        <v>40299</v>
      </c>
    </row>
    <row r="365" spans="1:5" x14ac:dyDescent="0.25">
      <c r="A365">
        <v>2011</v>
      </c>
      <c r="B365">
        <v>5</v>
      </c>
      <c r="C365">
        <v>19.399999999999999</v>
      </c>
      <c r="D365">
        <v>9.4</v>
      </c>
      <c r="E365" s="1">
        <v>40664</v>
      </c>
    </row>
    <row r="366" spans="1:5" x14ac:dyDescent="0.25">
      <c r="A366">
        <v>2012</v>
      </c>
      <c r="B366">
        <v>5</v>
      </c>
      <c r="C366">
        <v>18.2</v>
      </c>
      <c r="D366">
        <v>9.6999999999999993</v>
      </c>
      <c r="E366" s="1">
        <v>41030</v>
      </c>
    </row>
    <row r="367" spans="1:5" x14ac:dyDescent="0.25">
      <c r="A367">
        <v>2013</v>
      </c>
      <c r="B367">
        <v>5</v>
      </c>
      <c r="C367">
        <v>16.399999999999999</v>
      </c>
      <c r="D367">
        <v>7.7</v>
      </c>
      <c r="E367" s="1">
        <v>41395</v>
      </c>
    </row>
    <row r="368" spans="1:5" x14ac:dyDescent="0.25">
      <c r="A368">
        <v>2014</v>
      </c>
      <c r="B368">
        <v>5</v>
      </c>
      <c r="C368">
        <v>18</v>
      </c>
      <c r="D368">
        <v>9.8000000000000007</v>
      </c>
      <c r="E368" s="1">
        <v>41760</v>
      </c>
    </row>
    <row r="369" spans="1:5" x14ac:dyDescent="0.25">
      <c r="A369">
        <v>2015</v>
      </c>
      <c r="B369">
        <v>5</v>
      </c>
      <c r="C369">
        <v>17.600000000000001</v>
      </c>
      <c r="D369">
        <v>8.8000000000000007</v>
      </c>
      <c r="E369" s="1">
        <v>42125</v>
      </c>
    </row>
    <row r="370" spans="1:5" x14ac:dyDescent="0.25">
      <c r="A370">
        <v>2016</v>
      </c>
      <c r="B370">
        <v>5</v>
      </c>
      <c r="C370">
        <v>19</v>
      </c>
      <c r="D370">
        <v>9.6999999999999993</v>
      </c>
      <c r="E370" s="1">
        <v>42491</v>
      </c>
    </row>
    <row r="371" spans="1:5" x14ac:dyDescent="0.25">
      <c r="A371">
        <v>2017</v>
      </c>
      <c r="B371">
        <v>5</v>
      </c>
      <c r="C371">
        <v>19.8</v>
      </c>
      <c r="D371">
        <v>10.4</v>
      </c>
      <c r="E371" s="1">
        <v>42856</v>
      </c>
    </row>
    <row r="372" spans="1:5" x14ac:dyDescent="0.25">
      <c r="A372">
        <v>2018</v>
      </c>
      <c r="B372">
        <v>5</v>
      </c>
      <c r="C372">
        <v>20.8</v>
      </c>
      <c r="D372">
        <v>9.8000000000000007</v>
      </c>
      <c r="E372" s="1">
        <v>43221</v>
      </c>
    </row>
    <row r="373" spans="1:5" x14ac:dyDescent="0.25">
      <c r="A373">
        <v>2019</v>
      </c>
      <c r="B373">
        <v>5</v>
      </c>
      <c r="C373">
        <v>18.600000000000001</v>
      </c>
      <c r="D373">
        <v>8.4</v>
      </c>
      <c r="E373" s="1">
        <v>43586</v>
      </c>
    </row>
    <row r="374" spans="1:5" x14ac:dyDescent="0.25">
      <c r="A374">
        <v>2020</v>
      </c>
      <c r="B374">
        <v>5</v>
      </c>
      <c r="C374">
        <v>21.1</v>
      </c>
      <c r="D374">
        <v>9.1</v>
      </c>
      <c r="E374" s="1">
        <v>43952</v>
      </c>
    </row>
    <row r="375" spans="1:5" x14ac:dyDescent="0.25">
      <c r="A375">
        <v>2021</v>
      </c>
      <c r="B375">
        <v>5</v>
      </c>
      <c r="C375">
        <v>16.5</v>
      </c>
      <c r="D375">
        <v>7.2</v>
      </c>
      <c r="E375" s="1">
        <v>44317</v>
      </c>
    </row>
    <row r="376" spans="1:5" x14ac:dyDescent="0.25">
      <c r="A376">
        <v>2022</v>
      </c>
      <c r="B376">
        <v>5</v>
      </c>
      <c r="C376">
        <v>20.2</v>
      </c>
      <c r="D376">
        <v>10.1</v>
      </c>
      <c r="E376" s="1">
        <v>44682</v>
      </c>
    </row>
    <row r="377" spans="1:5" x14ac:dyDescent="0.25">
      <c r="A377">
        <v>1948</v>
      </c>
      <c r="B377">
        <v>6</v>
      </c>
      <c r="C377">
        <v>19.100000000000001</v>
      </c>
      <c r="D377">
        <v>10.3</v>
      </c>
      <c r="E377" s="1">
        <v>17685</v>
      </c>
    </row>
    <row r="378" spans="1:5" x14ac:dyDescent="0.25">
      <c r="A378">
        <v>1949</v>
      </c>
      <c r="B378">
        <v>6</v>
      </c>
      <c r="C378">
        <v>22</v>
      </c>
      <c r="D378">
        <v>10.5</v>
      </c>
      <c r="E378" s="1">
        <v>18050</v>
      </c>
    </row>
    <row r="379" spans="1:5" x14ac:dyDescent="0.25">
      <c r="A379">
        <v>1950</v>
      </c>
      <c r="B379">
        <v>6</v>
      </c>
      <c r="C379">
        <v>23.6</v>
      </c>
      <c r="D379">
        <v>12.3</v>
      </c>
      <c r="E379" s="1">
        <v>18415</v>
      </c>
    </row>
    <row r="380" spans="1:5" x14ac:dyDescent="0.25">
      <c r="A380">
        <v>1951</v>
      </c>
      <c r="B380">
        <v>6</v>
      </c>
      <c r="C380">
        <v>20.5</v>
      </c>
      <c r="D380">
        <v>10</v>
      </c>
      <c r="E380" s="1">
        <v>18780</v>
      </c>
    </row>
    <row r="381" spans="1:5" x14ac:dyDescent="0.25">
      <c r="A381">
        <v>1952</v>
      </c>
      <c r="B381">
        <v>6</v>
      </c>
      <c r="C381">
        <v>20.9</v>
      </c>
      <c r="D381">
        <v>10.9</v>
      </c>
      <c r="E381" s="1">
        <v>19146</v>
      </c>
    </row>
    <row r="382" spans="1:5" x14ac:dyDescent="0.25">
      <c r="A382">
        <v>1953</v>
      </c>
      <c r="B382">
        <v>6</v>
      </c>
      <c r="C382">
        <v>19.8</v>
      </c>
      <c r="D382">
        <v>10.8</v>
      </c>
      <c r="E382" s="1">
        <v>19511</v>
      </c>
    </row>
    <row r="383" spans="1:5" x14ac:dyDescent="0.25">
      <c r="A383">
        <v>1954</v>
      </c>
      <c r="B383">
        <v>6</v>
      </c>
      <c r="C383">
        <v>18.600000000000001</v>
      </c>
      <c r="D383">
        <v>10.7</v>
      </c>
      <c r="E383" s="1">
        <v>19876</v>
      </c>
    </row>
    <row r="384" spans="1:5" x14ac:dyDescent="0.25">
      <c r="A384">
        <v>1955</v>
      </c>
      <c r="B384">
        <v>6</v>
      </c>
      <c r="C384">
        <v>20</v>
      </c>
      <c r="D384">
        <v>11.1</v>
      </c>
      <c r="E384" s="1">
        <v>20241</v>
      </c>
    </row>
    <row r="385" spans="1:5" x14ac:dyDescent="0.25">
      <c r="A385">
        <v>1956</v>
      </c>
      <c r="B385">
        <v>6</v>
      </c>
      <c r="C385">
        <v>18.5</v>
      </c>
      <c r="D385">
        <v>9.6</v>
      </c>
      <c r="E385" s="1">
        <v>20607</v>
      </c>
    </row>
    <row r="386" spans="1:5" x14ac:dyDescent="0.25">
      <c r="A386">
        <v>1957</v>
      </c>
      <c r="B386">
        <v>6</v>
      </c>
      <c r="C386">
        <v>23.6</v>
      </c>
      <c r="D386">
        <v>10.7</v>
      </c>
      <c r="E386" s="1">
        <v>20972</v>
      </c>
    </row>
    <row r="387" spans="1:5" x14ac:dyDescent="0.25">
      <c r="A387">
        <v>1958</v>
      </c>
      <c r="B387">
        <v>6</v>
      </c>
      <c r="C387">
        <v>19.399999999999999</v>
      </c>
      <c r="D387">
        <v>10.7</v>
      </c>
      <c r="E387" s="1">
        <v>21337</v>
      </c>
    </row>
    <row r="388" spans="1:5" x14ac:dyDescent="0.25">
      <c r="A388">
        <v>1959</v>
      </c>
      <c r="B388">
        <v>6</v>
      </c>
      <c r="C388">
        <v>22.1</v>
      </c>
      <c r="D388">
        <v>11.1</v>
      </c>
      <c r="E388" s="1">
        <v>21702</v>
      </c>
    </row>
    <row r="389" spans="1:5" x14ac:dyDescent="0.25">
      <c r="A389">
        <v>1960</v>
      </c>
      <c r="B389">
        <v>6</v>
      </c>
      <c r="C389">
        <v>22.1</v>
      </c>
      <c r="D389">
        <v>12.1</v>
      </c>
      <c r="E389" s="1">
        <v>22068</v>
      </c>
    </row>
    <row r="390" spans="1:5" x14ac:dyDescent="0.25">
      <c r="A390">
        <v>1961</v>
      </c>
      <c r="B390">
        <v>6</v>
      </c>
      <c r="C390">
        <v>21.7</v>
      </c>
      <c r="D390">
        <v>10.5</v>
      </c>
      <c r="E390" s="1">
        <v>22433</v>
      </c>
    </row>
    <row r="391" spans="1:5" x14ac:dyDescent="0.25">
      <c r="A391">
        <v>1962</v>
      </c>
      <c r="B391">
        <v>6</v>
      </c>
      <c r="C391">
        <v>20.399999999999999</v>
      </c>
      <c r="D391">
        <v>9.4</v>
      </c>
      <c r="E391" s="1">
        <v>22798</v>
      </c>
    </row>
    <row r="392" spans="1:5" x14ac:dyDescent="0.25">
      <c r="A392">
        <v>1963</v>
      </c>
      <c r="B392">
        <v>6</v>
      </c>
      <c r="C392">
        <v>20.8</v>
      </c>
      <c r="D392">
        <v>11.3</v>
      </c>
      <c r="E392" s="1">
        <v>23163</v>
      </c>
    </row>
    <row r="393" spans="1:5" x14ac:dyDescent="0.25">
      <c r="A393">
        <v>1964</v>
      </c>
      <c r="B393">
        <v>6</v>
      </c>
      <c r="C393">
        <v>19.3</v>
      </c>
      <c r="D393">
        <v>11.2</v>
      </c>
      <c r="E393" s="1">
        <v>23529</v>
      </c>
    </row>
    <row r="394" spans="1:5" x14ac:dyDescent="0.25">
      <c r="A394">
        <v>1965</v>
      </c>
      <c r="B394">
        <v>6</v>
      </c>
      <c r="C394">
        <v>19.7</v>
      </c>
      <c r="D394">
        <v>11</v>
      </c>
      <c r="E394" s="1">
        <v>23894</v>
      </c>
    </row>
    <row r="395" spans="1:5" x14ac:dyDescent="0.25">
      <c r="A395">
        <v>1966</v>
      </c>
      <c r="B395">
        <v>6</v>
      </c>
      <c r="C395">
        <v>21.8</v>
      </c>
      <c r="D395">
        <v>12.2</v>
      </c>
      <c r="E395" s="1">
        <v>24259</v>
      </c>
    </row>
    <row r="396" spans="1:5" x14ac:dyDescent="0.25">
      <c r="A396">
        <v>1967</v>
      </c>
      <c r="B396">
        <v>6</v>
      </c>
      <c r="C396">
        <v>20.100000000000001</v>
      </c>
      <c r="D396">
        <v>10.3</v>
      </c>
      <c r="E396" s="1">
        <v>24624</v>
      </c>
    </row>
    <row r="397" spans="1:5" x14ac:dyDescent="0.25">
      <c r="A397">
        <v>1968</v>
      </c>
      <c r="B397">
        <v>6</v>
      </c>
      <c r="C397">
        <v>20.6</v>
      </c>
      <c r="D397">
        <v>11.5</v>
      </c>
      <c r="E397" s="1">
        <v>24990</v>
      </c>
    </row>
    <row r="398" spans="1:5" x14ac:dyDescent="0.25">
      <c r="A398">
        <v>1969</v>
      </c>
      <c r="B398">
        <v>6</v>
      </c>
      <c r="C398">
        <v>20.6</v>
      </c>
      <c r="D398">
        <v>10.199999999999999</v>
      </c>
      <c r="E398" s="1">
        <v>25355</v>
      </c>
    </row>
    <row r="399" spans="1:5" x14ac:dyDescent="0.25">
      <c r="A399">
        <v>1970</v>
      </c>
      <c r="B399">
        <v>6</v>
      </c>
      <c r="C399">
        <v>23.6</v>
      </c>
      <c r="D399">
        <v>12.7</v>
      </c>
      <c r="E399" s="1">
        <v>25720</v>
      </c>
    </row>
    <row r="400" spans="1:5" x14ac:dyDescent="0.25">
      <c r="A400">
        <v>1971</v>
      </c>
      <c r="B400">
        <v>6</v>
      </c>
      <c r="C400">
        <v>17.8</v>
      </c>
      <c r="D400">
        <v>10.1</v>
      </c>
      <c r="E400" s="1">
        <v>26085</v>
      </c>
    </row>
    <row r="401" spans="1:5" x14ac:dyDescent="0.25">
      <c r="A401">
        <v>1972</v>
      </c>
      <c r="B401">
        <v>6</v>
      </c>
      <c r="C401">
        <v>17.5</v>
      </c>
      <c r="D401">
        <v>9</v>
      </c>
      <c r="E401" s="1">
        <v>26451</v>
      </c>
    </row>
    <row r="402" spans="1:5" x14ac:dyDescent="0.25">
      <c r="A402">
        <v>1973</v>
      </c>
      <c r="B402">
        <v>6</v>
      </c>
      <c r="C402">
        <v>21.9</v>
      </c>
      <c r="D402">
        <v>11.6</v>
      </c>
      <c r="E402" s="1">
        <v>26816</v>
      </c>
    </row>
    <row r="403" spans="1:5" x14ac:dyDescent="0.25">
      <c r="A403">
        <v>1974</v>
      </c>
      <c r="B403">
        <v>6</v>
      </c>
      <c r="C403">
        <v>20.100000000000001</v>
      </c>
      <c r="D403">
        <v>10.6</v>
      </c>
      <c r="E403" s="1">
        <v>27181</v>
      </c>
    </row>
    <row r="404" spans="1:5" x14ac:dyDescent="0.25">
      <c r="A404">
        <v>1975</v>
      </c>
      <c r="B404">
        <v>6</v>
      </c>
      <c r="C404">
        <v>21.8</v>
      </c>
      <c r="D404">
        <v>10.4</v>
      </c>
      <c r="E404" s="1">
        <v>27546</v>
      </c>
    </row>
    <row r="405" spans="1:5" x14ac:dyDescent="0.25">
      <c r="A405">
        <v>1976</v>
      </c>
      <c r="B405">
        <v>6</v>
      </c>
      <c r="C405">
        <v>25.5</v>
      </c>
      <c r="D405">
        <v>13.7</v>
      </c>
      <c r="E405" s="1">
        <v>27912</v>
      </c>
    </row>
    <row r="406" spans="1:5" x14ac:dyDescent="0.25">
      <c r="A406">
        <v>1977</v>
      </c>
      <c r="B406">
        <v>6</v>
      </c>
      <c r="C406">
        <v>17.399999999999999</v>
      </c>
      <c r="D406">
        <v>9.6</v>
      </c>
      <c r="E406" s="1">
        <v>28277</v>
      </c>
    </row>
    <row r="407" spans="1:5" x14ac:dyDescent="0.25">
      <c r="A407">
        <v>1978</v>
      </c>
      <c r="B407">
        <v>6</v>
      </c>
      <c r="C407">
        <v>19.7</v>
      </c>
      <c r="D407">
        <v>10.7</v>
      </c>
      <c r="E407" s="1">
        <v>28642</v>
      </c>
    </row>
    <row r="408" spans="1:5" x14ac:dyDescent="0.25">
      <c r="A408">
        <v>1979</v>
      </c>
      <c r="B408">
        <v>6</v>
      </c>
      <c r="C408">
        <v>19</v>
      </c>
      <c r="D408">
        <v>11.1</v>
      </c>
      <c r="E408" s="1">
        <v>29007</v>
      </c>
    </row>
    <row r="409" spans="1:5" x14ac:dyDescent="0.25">
      <c r="A409">
        <v>1980</v>
      </c>
      <c r="B409">
        <v>6</v>
      </c>
      <c r="C409">
        <v>19.8</v>
      </c>
      <c r="D409">
        <v>10.9</v>
      </c>
      <c r="E409" s="1">
        <v>29373</v>
      </c>
    </row>
    <row r="410" spans="1:5" x14ac:dyDescent="0.25">
      <c r="A410">
        <v>1981</v>
      </c>
      <c r="B410">
        <v>6</v>
      </c>
      <c r="C410">
        <v>18.5</v>
      </c>
      <c r="D410">
        <v>10.4</v>
      </c>
      <c r="E410" s="1">
        <v>29738</v>
      </c>
    </row>
    <row r="411" spans="1:5" x14ac:dyDescent="0.25">
      <c r="A411">
        <v>1982</v>
      </c>
      <c r="B411">
        <v>6</v>
      </c>
      <c r="C411">
        <v>21.5</v>
      </c>
      <c r="D411">
        <v>12.8</v>
      </c>
      <c r="E411" s="1">
        <v>30103</v>
      </c>
    </row>
    <row r="412" spans="1:5" x14ac:dyDescent="0.25">
      <c r="A412">
        <v>1983</v>
      </c>
      <c r="B412">
        <v>6</v>
      </c>
      <c r="C412">
        <v>20.8</v>
      </c>
      <c r="D412">
        <v>11.4</v>
      </c>
      <c r="E412" s="1">
        <v>30468</v>
      </c>
    </row>
    <row r="413" spans="1:5" x14ac:dyDescent="0.25">
      <c r="A413">
        <v>1984</v>
      </c>
      <c r="B413">
        <v>6</v>
      </c>
      <c r="C413">
        <v>21.3</v>
      </c>
      <c r="D413">
        <v>11.3</v>
      </c>
      <c r="E413" s="1">
        <v>30834</v>
      </c>
    </row>
    <row r="414" spans="1:5" x14ac:dyDescent="0.25">
      <c r="A414">
        <v>1985</v>
      </c>
      <c r="B414">
        <v>6</v>
      </c>
      <c r="C414">
        <v>18.5</v>
      </c>
      <c r="D414">
        <v>9.9</v>
      </c>
      <c r="E414" s="1">
        <v>31199</v>
      </c>
    </row>
    <row r="415" spans="1:5" x14ac:dyDescent="0.25">
      <c r="A415">
        <v>1986</v>
      </c>
      <c r="B415">
        <v>6</v>
      </c>
      <c r="C415">
        <v>21.8</v>
      </c>
      <c r="D415">
        <v>11.4</v>
      </c>
      <c r="E415" s="1">
        <v>31564</v>
      </c>
    </row>
    <row r="416" spans="1:5" x14ac:dyDescent="0.25">
      <c r="A416">
        <v>1987</v>
      </c>
      <c r="B416">
        <v>6</v>
      </c>
      <c r="C416">
        <v>18.600000000000001</v>
      </c>
      <c r="D416">
        <v>10.6</v>
      </c>
      <c r="E416" s="1">
        <v>31929</v>
      </c>
    </row>
    <row r="417" spans="1:5" x14ac:dyDescent="0.25">
      <c r="A417">
        <v>1988</v>
      </c>
      <c r="B417">
        <v>6</v>
      </c>
      <c r="C417">
        <v>19.7</v>
      </c>
      <c r="D417">
        <v>11.3</v>
      </c>
      <c r="E417" s="1">
        <v>32295</v>
      </c>
    </row>
    <row r="418" spans="1:5" x14ac:dyDescent="0.25">
      <c r="A418">
        <v>1989</v>
      </c>
      <c r="B418">
        <v>6</v>
      </c>
      <c r="C418">
        <v>22.1</v>
      </c>
      <c r="D418">
        <v>11.4</v>
      </c>
      <c r="E418" s="1">
        <v>32660</v>
      </c>
    </row>
    <row r="419" spans="1:5" x14ac:dyDescent="0.25">
      <c r="A419">
        <v>1990</v>
      </c>
      <c r="B419">
        <v>6</v>
      </c>
      <c r="C419">
        <v>19.5</v>
      </c>
      <c r="D419">
        <v>10.8</v>
      </c>
      <c r="E419" s="1">
        <v>33025</v>
      </c>
    </row>
    <row r="420" spans="1:5" x14ac:dyDescent="0.25">
      <c r="A420">
        <v>1991</v>
      </c>
      <c r="B420">
        <v>6</v>
      </c>
      <c r="C420">
        <v>17.8</v>
      </c>
      <c r="D420">
        <v>9.6999999999999993</v>
      </c>
      <c r="E420" s="1">
        <v>33390</v>
      </c>
    </row>
    <row r="421" spans="1:5" x14ac:dyDescent="0.25">
      <c r="A421">
        <v>1992</v>
      </c>
      <c r="B421">
        <v>6</v>
      </c>
      <c r="C421">
        <v>22.5</v>
      </c>
      <c r="D421">
        <v>12.3</v>
      </c>
      <c r="E421" s="1">
        <v>33756</v>
      </c>
    </row>
    <row r="422" spans="1:5" x14ac:dyDescent="0.25">
      <c r="A422">
        <v>1993</v>
      </c>
      <c r="B422">
        <v>6</v>
      </c>
      <c r="C422">
        <v>21.8</v>
      </c>
      <c r="D422">
        <v>12.2</v>
      </c>
      <c r="E422" s="1">
        <v>34121</v>
      </c>
    </row>
    <row r="423" spans="1:5" x14ac:dyDescent="0.25">
      <c r="A423">
        <v>1994</v>
      </c>
      <c r="B423">
        <v>6</v>
      </c>
      <c r="C423">
        <v>21.5</v>
      </c>
      <c r="D423">
        <v>11.2</v>
      </c>
      <c r="E423" s="1">
        <v>34486</v>
      </c>
    </row>
    <row r="424" spans="1:5" x14ac:dyDescent="0.25">
      <c r="A424">
        <v>1995</v>
      </c>
      <c r="B424">
        <v>6</v>
      </c>
      <c r="C424">
        <v>20.7</v>
      </c>
      <c r="D424">
        <v>10.8</v>
      </c>
      <c r="E424" s="1">
        <v>34851</v>
      </c>
    </row>
    <row r="425" spans="1:5" x14ac:dyDescent="0.25">
      <c r="A425">
        <v>1996</v>
      </c>
      <c r="B425">
        <v>6</v>
      </c>
      <c r="C425">
        <v>22.8</v>
      </c>
      <c r="D425">
        <v>11.3</v>
      </c>
      <c r="E425" s="1">
        <v>35217</v>
      </c>
    </row>
    <row r="426" spans="1:5" x14ac:dyDescent="0.25">
      <c r="A426">
        <v>1997</v>
      </c>
      <c r="B426">
        <v>6</v>
      </c>
      <c r="C426">
        <v>20.2</v>
      </c>
      <c r="D426">
        <v>12.2</v>
      </c>
      <c r="E426" s="1">
        <v>35582</v>
      </c>
    </row>
    <row r="427" spans="1:5" x14ac:dyDescent="0.25">
      <c r="A427">
        <v>1998</v>
      </c>
      <c r="B427">
        <v>6</v>
      </c>
      <c r="C427">
        <v>19.899999999999999</v>
      </c>
      <c r="D427">
        <v>12</v>
      </c>
      <c r="E427" s="1">
        <v>35947</v>
      </c>
    </row>
    <row r="428" spans="1:5" x14ac:dyDescent="0.25">
      <c r="A428">
        <v>1999</v>
      </c>
      <c r="B428">
        <v>6</v>
      </c>
      <c r="C428">
        <v>20.3</v>
      </c>
      <c r="D428">
        <v>11</v>
      </c>
      <c r="E428" s="1">
        <v>36312</v>
      </c>
    </row>
    <row r="429" spans="1:5" x14ac:dyDescent="0.25">
      <c r="A429">
        <v>2000</v>
      </c>
      <c r="B429">
        <v>6</v>
      </c>
      <c r="C429">
        <v>21</v>
      </c>
      <c r="D429">
        <v>12.8</v>
      </c>
      <c r="E429" s="1">
        <v>36678</v>
      </c>
    </row>
    <row r="430" spans="1:5" x14ac:dyDescent="0.25">
      <c r="A430">
        <v>2001</v>
      </c>
      <c r="B430">
        <v>6</v>
      </c>
      <c r="C430">
        <v>20.8</v>
      </c>
      <c r="D430">
        <v>11.3</v>
      </c>
      <c r="E430" s="1">
        <v>37043</v>
      </c>
    </row>
    <row r="431" spans="1:5" x14ac:dyDescent="0.25">
      <c r="A431">
        <v>2002</v>
      </c>
      <c r="B431">
        <v>6</v>
      </c>
      <c r="C431">
        <v>20.100000000000001</v>
      </c>
      <c r="D431">
        <v>11.6</v>
      </c>
      <c r="E431" s="1">
        <v>37408</v>
      </c>
    </row>
    <row r="432" spans="1:5" x14ac:dyDescent="0.25">
      <c r="A432">
        <v>2003</v>
      </c>
      <c r="B432">
        <v>6</v>
      </c>
      <c r="C432">
        <v>23.3</v>
      </c>
      <c r="D432">
        <v>13.3</v>
      </c>
      <c r="E432" s="1">
        <v>37773</v>
      </c>
    </row>
    <row r="433" spans="1:5" x14ac:dyDescent="0.25">
      <c r="A433">
        <v>2004</v>
      </c>
      <c r="B433">
        <v>6</v>
      </c>
      <c r="C433">
        <v>22.1</v>
      </c>
      <c r="D433">
        <v>12.6</v>
      </c>
      <c r="E433" s="1">
        <v>38139</v>
      </c>
    </row>
    <row r="434" spans="1:5" x14ac:dyDescent="0.25">
      <c r="A434">
        <v>2005</v>
      </c>
      <c r="B434">
        <v>6</v>
      </c>
      <c r="C434">
        <v>22.8</v>
      </c>
      <c r="D434">
        <v>12.9</v>
      </c>
      <c r="E434" s="1">
        <v>38504</v>
      </c>
    </row>
    <row r="435" spans="1:5" x14ac:dyDescent="0.25">
      <c r="A435">
        <v>2006</v>
      </c>
      <c r="B435">
        <v>6</v>
      </c>
      <c r="C435">
        <v>23.7</v>
      </c>
      <c r="D435">
        <v>12.9</v>
      </c>
      <c r="E435" s="1">
        <v>38869</v>
      </c>
    </row>
    <row r="436" spans="1:5" x14ac:dyDescent="0.25">
      <c r="A436">
        <v>2007</v>
      </c>
      <c r="B436">
        <v>6</v>
      </c>
      <c r="C436">
        <v>21.2</v>
      </c>
      <c r="D436">
        <v>12.6</v>
      </c>
      <c r="E436" s="1">
        <v>39234</v>
      </c>
    </row>
    <row r="437" spans="1:5" x14ac:dyDescent="0.25">
      <c r="A437">
        <v>2008</v>
      </c>
      <c r="B437">
        <v>6</v>
      </c>
      <c r="C437">
        <v>20.8</v>
      </c>
      <c r="D437">
        <v>11.9</v>
      </c>
      <c r="E437" s="1">
        <v>39600</v>
      </c>
    </row>
    <row r="438" spans="1:5" x14ac:dyDescent="0.25">
      <c r="A438">
        <v>2009</v>
      </c>
      <c r="B438">
        <v>6</v>
      </c>
      <c r="C438">
        <v>22.4</v>
      </c>
      <c r="D438">
        <v>12.2</v>
      </c>
      <c r="E438" s="1">
        <v>39965</v>
      </c>
    </row>
    <row r="439" spans="1:5" x14ac:dyDescent="0.25">
      <c r="A439">
        <v>2010</v>
      </c>
      <c r="B439">
        <v>6</v>
      </c>
      <c r="C439">
        <v>23.5</v>
      </c>
      <c r="D439">
        <v>12.1</v>
      </c>
      <c r="E439" s="1">
        <v>40330</v>
      </c>
    </row>
    <row r="440" spans="1:5" x14ac:dyDescent="0.25">
      <c r="A440">
        <v>2011</v>
      </c>
      <c r="B440">
        <v>6</v>
      </c>
      <c r="C440">
        <v>20.7</v>
      </c>
      <c r="D440">
        <v>11</v>
      </c>
      <c r="E440" s="1">
        <v>40695</v>
      </c>
    </row>
    <row r="441" spans="1:5" x14ac:dyDescent="0.25">
      <c r="A441">
        <v>2012</v>
      </c>
      <c r="B441">
        <v>6</v>
      </c>
      <c r="C441">
        <v>19.399999999999999</v>
      </c>
      <c r="D441">
        <v>11.6</v>
      </c>
      <c r="E441" s="1">
        <v>41061</v>
      </c>
    </row>
    <row r="442" spans="1:5" x14ac:dyDescent="0.25">
      <c r="A442">
        <v>2013</v>
      </c>
      <c r="B442">
        <v>6</v>
      </c>
      <c r="C442">
        <v>20.3</v>
      </c>
      <c r="D442">
        <v>11.2</v>
      </c>
      <c r="E442" s="1">
        <v>41426</v>
      </c>
    </row>
    <row r="443" spans="1:5" x14ac:dyDescent="0.25">
      <c r="A443">
        <v>2014</v>
      </c>
      <c r="B443">
        <v>6</v>
      </c>
      <c r="C443">
        <v>22.1</v>
      </c>
      <c r="D443">
        <v>12.5</v>
      </c>
      <c r="E443" s="1">
        <v>41791</v>
      </c>
    </row>
    <row r="444" spans="1:5" x14ac:dyDescent="0.25">
      <c r="A444">
        <v>2015</v>
      </c>
      <c r="B444">
        <v>6</v>
      </c>
      <c r="C444">
        <v>22.2</v>
      </c>
      <c r="D444">
        <v>11.4</v>
      </c>
      <c r="E444" s="1">
        <v>42156</v>
      </c>
    </row>
    <row r="445" spans="1:5" x14ac:dyDescent="0.25">
      <c r="A445">
        <v>2016</v>
      </c>
      <c r="B445">
        <v>6</v>
      </c>
      <c r="C445">
        <v>20.7</v>
      </c>
      <c r="D445">
        <v>12.7</v>
      </c>
      <c r="E445" s="1">
        <v>42522</v>
      </c>
    </row>
    <row r="446" spans="1:5" x14ac:dyDescent="0.25">
      <c r="A446">
        <v>2017</v>
      </c>
      <c r="B446">
        <v>6</v>
      </c>
      <c r="C446">
        <v>24</v>
      </c>
      <c r="D446">
        <v>13.9</v>
      </c>
      <c r="E446" s="1">
        <v>42887</v>
      </c>
    </row>
    <row r="447" spans="1:5" x14ac:dyDescent="0.25">
      <c r="A447">
        <v>2018</v>
      </c>
      <c r="B447">
        <v>6</v>
      </c>
      <c r="C447">
        <v>24.2</v>
      </c>
      <c r="D447">
        <v>13.1</v>
      </c>
      <c r="E447" s="1">
        <v>43252</v>
      </c>
    </row>
    <row r="448" spans="1:5" x14ac:dyDescent="0.25">
      <c r="A448">
        <v>2019</v>
      </c>
      <c r="B448">
        <v>6</v>
      </c>
      <c r="C448">
        <v>21.8</v>
      </c>
      <c r="D448">
        <v>11.9</v>
      </c>
      <c r="E448" s="1">
        <v>43617</v>
      </c>
    </row>
    <row r="449" spans="1:5" x14ac:dyDescent="0.25">
      <c r="A449">
        <v>2020</v>
      </c>
      <c r="B449">
        <v>6</v>
      </c>
      <c r="C449">
        <v>22.5</v>
      </c>
      <c r="D449">
        <v>12.6</v>
      </c>
      <c r="E449" s="1">
        <v>43983</v>
      </c>
    </row>
    <row r="450" spans="1:5" x14ac:dyDescent="0.25">
      <c r="A450">
        <v>2021</v>
      </c>
      <c r="B450">
        <v>6</v>
      </c>
      <c r="C450">
        <v>22.5</v>
      </c>
      <c r="D450">
        <v>13.3</v>
      </c>
      <c r="E450" s="1">
        <v>44348</v>
      </c>
    </row>
    <row r="451" spans="1:5" x14ac:dyDescent="0.25">
      <c r="A451">
        <v>2022</v>
      </c>
      <c r="B451">
        <v>6</v>
      </c>
      <c r="C451">
        <v>23.2</v>
      </c>
      <c r="D451">
        <v>11.9</v>
      </c>
      <c r="E451" s="1">
        <v>44713</v>
      </c>
    </row>
    <row r="452" spans="1:5" x14ac:dyDescent="0.25">
      <c r="A452">
        <v>1948</v>
      </c>
      <c r="B452">
        <v>7</v>
      </c>
      <c r="C452">
        <v>21.7</v>
      </c>
      <c r="D452">
        <v>12</v>
      </c>
      <c r="E452" s="1">
        <v>17715</v>
      </c>
    </row>
    <row r="453" spans="1:5" x14ac:dyDescent="0.25">
      <c r="A453">
        <v>1949</v>
      </c>
      <c r="B453">
        <v>7</v>
      </c>
      <c r="C453">
        <v>25.1</v>
      </c>
      <c r="D453">
        <v>12.9</v>
      </c>
      <c r="E453" s="1">
        <v>18080</v>
      </c>
    </row>
    <row r="454" spans="1:5" x14ac:dyDescent="0.25">
      <c r="A454">
        <v>1950</v>
      </c>
      <c r="B454">
        <v>7</v>
      </c>
      <c r="C454">
        <v>21.6</v>
      </c>
      <c r="D454">
        <v>12.9</v>
      </c>
      <c r="E454" s="1">
        <v>18445</v>
      </c>
    </row>
    <row r="455" spans="1:5" x14ac:dyDescent="0.25">
      <c r="A455">
        <v>1951</v>
      </c>
      <c r="B455">
        <v>7</v>
      </c>
      <c r="C455">
        <v>23</v>
      </c>
      <c r="D455">
        <v>12.9</v>
      </c>
      <c r="E455" s="1">
        <v>18810</v>
      </c>
    </row>
    <row r="456" spans="1:5" x14ac:dyDescent="0.25">
      <c r="A456">
        <v>1952</v>
      </c>
      <c r="B456">
        <v>7</v>
      </c>
      <c r="C456">
        <v>23.3</v>
      </c>
      <c r="D456">
        <v>13.4</v>
      </c>
      <c r="E456" s="1">
        <v>19176</v>
      </c>
    </row>
    <row r="457" spans="1:5" x14ac:dyDescent="0.25">
      <c r="A457">
        <v>1953</v>
      </c>
      <c r="B457">
        <v>7</v>
      </c>
      <c r="C457">
        <v>21</v>
      </c>
      <c r="D457">
        <v>12.1</v>
      </c>
      <c r="E457" s="1">
        <v>19541</v>
      </c>
    </row>
    <row r="458" spans="1:5" x14ac:dyDescent="0.25">
      <c r="A458">
        <v>1954</v>
      </c>
      <c r="B458">
        <v>7</v>
      </c>
      <c r="C458">
        <v>19.2</v>
      </c>
      <c r="D458">
        <v>11.7</v>
      </c>
      <c r="E458" s="1">
        <v>19906</v>
      </c>
    </row>
    <row r="459" spans="1:5" x14ac:dyDescent="0.25">
      <c r="A459">
        <v>1955</v>
      </c>
      <c r="B459">
        <v>7</v>
      </c>
      <c r="C459">
        <v>24.4</v>
      </c>
      <c r="D459">
        <v>13.1</v>
      </c>
      <c r="E459" s="1">
        <v>20271</v>
      </c>
    </row>
    <row r="460" spans="1:5" x14ac:dyDescent="0.25">
      <c r="A460">
        <v>1956</v>
      </c>
      <c r="B460">
        <v>7</v>
      </c>
      <c r="C460">
        <v>20.9</v>
      </c>
      <c r="D460">
        <v>12.8</v>
      </c>
      <c r="E460" s="1">
        <v>20637</v>
      </c>
    </row>
    <row r="461" spans="1:5" x14ac:dyDescent="0.25">
      <c r="A461">
        <v>1957</v>
      </c>
      <c r="B461">
        <v>7</v>
      </c>
      <c r="C461">
        <v>22.5</v>
      </c>
      <c r="D461">
        <v>13.8</v>
      </c>
      <c r="E461" s="1">
        <v>21002</v>
      </c>
    </row>
    <row r="462" spans="1:5" x14ac:dyDescent="0.25">
      <c r="A462">
        <v>1958</v>
      </c>
      <c r="B462">
        <v>7</v>
      </c>
      <c r="C462">
        <v>21.7</v>
      </c>
      <c r="D462">
        <v>12.9</v>
      </c>
      <c r="E462" s="1">
        <v>21367</v>
      </c>
    </row>
    <row r="463" spans="1:5" x14ac:dyDescent="0.25">
      <c r="A463">
        <v>1959</v>
      </c>
      <c r="B463">
        <v>7</v>
      </c>
      <c r="C463">
        <v>24.7</v>
      </c>
      <c r="D463">
        <v>13.3</v>
      </c>
      <c r="E463" s="1">
        <v>21732</v>
      </c>
    </row>
    <row r="464" spans="1:5" x14ac:dyDescent="0.25">
      <c r="A464">
        <v>1960</v>
      </c>
      <c r="B464">
        <v>7</v>
      </c>
      <c r="C464">
        <v>20.100000000000001</v>
      </c>
      <c r="D464">
        <v>12.4</v>
      </c>
      <c r="E464" s="1">
        <v>22098</v>
      </c>
    </row>
    <row r="465" spans="1:5" x14ac:dyDescent="0.25">
      <c r="A465">
        <v>1961</v>
      </c>
      <c r="B465">
        <v>7</v>
      </c>
      <c r="C465">
        <v>22.1</v>
      </c>
      <c r="D465">
        <v>12.1</v>
      </c>
      <c r="E465" s="1">
        <v>22463</v>
      </c>
    </row>
    <row r="466" spans="1:5" x14ac:dyDescent="0.25">
      <c r="A466">
        <v>1962</v>
      </c>
      <c r="B466">
        <v>7</v>
      </c>
      <c r="C466">
        <v>20.6</v>
      </c>
      <c r="D466">
        <v>12.1</v>
      </c>
      <c r="E466" s="1">
        <v>22828</v>
      </c>
    </row>
    <row r="467" spans="1:5" x14ac:dyDescent="0.25">
      <c r="A467">
        <v>1963</v>
      </c>
      <c r="B467">
        <v>7</v>
      </c>
      <c r="C467">
        <v>21.1</v>
      </c>
      <c r="D467">
        <v>11.9</v>
      </c>
      <c r="E467" s="1">
        <v>23193</v>
      </c>
    </row>
    <row r="468" spans="1:5" x14ac:dyDescent="0.25">
      <c r="A468">
        <v>1964</v>
      </c>
      <c r="B468">
        <v>7</v>
      </c>
      <c r="C468">
        <v>22.8</v>
      </c>
      <c r="D468">
        <v>13.5</v>
      </c>
      <c r="E468" s="1">
        <v>23559</v>
      </c>
    </row>
    <row r="469" spans="1:5" x14ac:dyDescent="0.25">
      <c r="A469">
        <v>1965</v>
      </c>
      <c r="B469">
        <v>7</v>
      </c>
      <c r="C469">
        <v>19.3</v>
      </c>
      <c r="D469">
        <v>11.7</v>
      </c>
      <c r="E469" s="1">
        <v>23924</v>
      </c>
    </row>
    <row r="470" spans="1:5" x14ac:dyDescent="0.25">
      <c r="A470">
        <v>1966</v>
      </c>
      <c r="B470">
        <v>7</v>
      </c>
      <c r="C470">
        <v>20.100000000000001</v>
      </c>
      <c r="D470">
        <v>12.2</v>
      </c>
      <c r="E470" s="1">
        <v>24289</v>
      </c>
    </row>
    <row r="471" spans="1:5" x14ac:dyDescent="0.25">
      <c r="A471">
        <v>1967</v>
      </c>
      <c r="B471">
        <v>7</v>
      </c>
      <c r="C471">
        <v>23.5</v>
      </c>
      <c r="D471">
        <v>13.8</v>
      </c>
      <c r="E471" s="1">
        <v>24654</v>
      </c>
    </row>
    <row r="472" spans="1:5" x14ac:dyDescent="0.25">
      <c r="A472">
        <v>1968</v>
      </c>
      <c r="B472">
        <v>7</v>
      </c>
      <c r="C472">
        <v>20.7</v>
      </c>
      <c r="D472">
        <v>12.6</v>
      </c>
      <c r="E472" s="1">
        <v>25020</v>
      </c>
    </row>
    <row r="473" spans="1:5" x14ac:dyDescent="0.25">
      <c r="A473">
        <v>1969</v>
      </c>
      <c r="B473">
        <v>7</v>
      </c>
      <c r="C473">
        <v>23.9</v>
      </c>
      <c r="D473">
        <v>13.9</v>
      </c>
      <c r="E473" s="1">
        <v>25385</v>
      </c>
    </row>
    <row r="474" spans="1:5" x14ac:dyDescent="0.25">
      <c r="A474">
        <v>1970</v>
      </c>
      <c r="B474">
        <v>7</v>
      </c>
      <c r="C474">
        <v>21.3</v>
      </c>
      <c r="D474">
        <v>12.3</v>
      </c>
      <c r="E474" s="1">
        <v>25750</v>
      </c>
    </row>
    <row r="475" spans="1:5" x14ac:dyDescent="0.25">
      <c r="A475">
        <v>1971</v>
      </c>
      <c r="B475">
        <v>7</v>
      </c>
      <c r="C475">
        <v>24.1</v>
      </c>
      <c r="D475">
        <v>13.8</v>
      </c>
      <c r="E475" s="1">
        <v>26115</v>
      </c>
    </row>
    <row r="476" spans="1:5" x14ac:dyDescent="0.25">
      <c r="A476">
        <v>1972</v>
      </c>
      <c r="B476">
        <v>7</v>
      </c>
      <c r="C476">
        <v>22.3</v>
      </c>
      <c r="D476">
        <v>12.7</v>
      </c>
      <c r="E476" s="1">
        <v>26481</v>
      </c>
    </row>
    <row r="477" spans="1:5" x14ac:dyDescent="0.25">
      <c r="A477">
        <v>1973</v>
      </c>
      <c r="B477">
        <v>7</v>
      </c>
      <c r="C477">
        <v>21.4</v>
      </c>
      <c r="D477">
        <v>12.7</v>
      </c>
      <c r="E477" s="1">
        <v>26846</v>
      </c>
    </row>
    <row r="478" spans="1:5" x14ac:dyDescent="0.25">
      <c r="A478">
        <v>1974</v>
      </c>
      <c r="B478">
        <v>7</v>
      </c>
      <c r="C478">
        <v>20.9</v>
      </c>
      <c r="D478">
        <v>12.5</v>
      </c>
      <c r="E478" s="1">
        <v>27211</v>
      </c>
    </row>
    <row r="479" spans="1:5" x14ac:dyDescent="0.25">
      <c r="A479">
        <v>1975</v>
      </c>
      <c r="B479">
        <v>7</v>
      </c>
      <c r="C479">
        <v>24.1</v>
      </c>
      <c r="D479">
        <v>14.1</v>
      </c>
      <c r="E479" s="1">
        <v>27576</v>
      </c>
    </row>
    <row r="480" spans="1:5" x14ac:dyDescent="0.25">
      <c r="A480">
        <v>1976</v>
      </c>
      <c r="B480">
        <v>7</v>
      </c>
      <c r="C480">
        <v>26.6</v>
      </c>
      <c r="D480">
        <v>14.9</v>
      </c>
      <c r="E480" s="1">
        <v>27942</v>
      </c>
    </row>
    <row r="481" spans="1:5" x14ac:dyDescent="0.25">
      <c r="A481">
        <v>1977</v>
      </c>
      <c r="B481">
        <v>7</v>
      </c>
      <c r="C481">
        <v>22.4</v>
      </c>
      <c r="D481">
        <v>12.7</v>
      </c>
      <c r="E481" s="1">
        <v>28307</v>
      </c>
    </row>
    <row r="482" spans="1:5" x14ac:dyDescent="0.25">
      <c r="A482">
        <v>1978</v>
      </c>
      <c r="B482">
        <v>7</v>
      </c>
      <c r="C482">
        <v>20.5</v>
      </c>
      <c r="D482">
        <v>12.7</v>
      </c>
      <c r="E482" s="1">
        <v>28672</v>
      </c>
    </row>
    <row r="483" spans="1:5" x14ac:dyDescent="0.25">
      <c r="A483">
        <v>1979</v>
      </c>
      <c r="B483">
        <v>7</v>
      </c>
      <c r="C483">
        <v>22.5</v>
      </c>
      <c r="D483">
        <v>13.4</v>
      </c>
      <c r="E483" s="1">
        <v>29037</v>
      </c>
    </row>
    <row r="484" spans="1:5" x14ac:dyDescent="0.25">
      <c r="A484">
        <v>1980</v>
      </c>
      <c r="B484">
        <v>7</v>
      </c>
      <c r="C484">
        <v>19.7</v>
      </c>
      <c r="D484">
        <v>11.9</v>
      </c>
      <c r="E484" s="1">
        <v>29403</v>
      </c>
    </row>
    <row r="485" spans="1:5" x14ac:dyDescent="0.25">
      <c r="A485">
        <v>1981</v>
      </c>
      <c r="B485">
        <v>7</v>
      </c>
      <c r="C485">
        <v>22</v>
      </c>
      <c r="D485">
        <v>12.8</v>
      </c>
      <c r="E485" s="1">
        <v>29768</v>
      </c>
    </row>
    <row r="486" spans="1:5" x14ac:dyDescent="0.25">
      <c r="A486">
        <v>1982</v>
      </c>
      <c r="B486">
        <v>7</v>
      </c>
      <c r="C486">
        <v>22.7</v>
      </c>
      <c r="D486">
        <v>13.4</v>
      </c>
      <c r="E486" s="1">
        <v>30133</v>
      </c>
    </row>
    <row r="487" spans="1:5" x14ac:dyDescent="0.25">
      <c r="A487">
        <v>1983</v>
      </c>
      <c r="B487">
        <v>7</v>
      </c>
      <c r="C487">
        <v>27.6</v>
      </c>
      <c r="D487">
        <v>16</v>
      </c>
      <c r="E487" s="1">
        <v>30498</v>
      </c>
    </row>
    <row r="488" spans="1:5" x14ac:dyDescent="0.25">
      <c r="A488">
        <v>1984</v>
      </c>
      <c r="B488">
        <v>7</v>
      </c>
      <c r="C488">
        <v>24.2</v>
      </c>
      <c r="D488">
        <v>12.9</v>
      </c>
      <c r="E488" s="1">
        <v>30864</v>
      </c>
    </row>
    <row r="489" spans="1:5" x14ac:dyDescent="0.25">
      <c r="A489">
        <v>1985</v>
      </c>
      <c r="B489">
        <v>7</v>
      </c>
      <c r="C489">
        <v>22.9</v>
      </c>
      <c r="D489">
        <v>13.2</v>
      </c>
      <c r="E489" s="1">
        <v>31229</v>
      </c>
    </row>
    <row r="490" spans="1:5" x14ac:dyDescent="0.25">
      <c r="A490">
        <v>1986</v>
      </c>
      <c r="B490">
        <v>7</v>
      </c>
      <c r="C490">
        <v>22.6</v>
      </c>
      <c r="D490">
        <v>13.3</v>
      </c>
      <c r="E490" s="1">
        <v>31594</v>
      </c>
    </row>
    <row r="491" spans="1:5" x14ac:dyDescent="0.25">
      <c r="A491">
        <v>1987</v>
      </c>
      <c r="B491">
        <v>7</v>
      </c>
      <c r="C491">
        <v>21.8</v>
      </c>
      <c r="D491">
        <v>13.2</v>
      </c>
      <c r="E491" s="1">
        <v>31959</v>
      </c>
    </row>
    <row r="492" spans="1:5" x14ac:dyDescent="0.25">
      <c r="A492">
        <v>1988</v>
      </c>
      <c r="B492">
        <v>7</v>
      </c>
      <c r="C492">
        <v>20</v>
      </c>
      <c r="D492">
        <v>12.2</v>
      </c>
      <c r="E492" s="1">
        <v>32325</v>
      </c>
    </row>
    <row r="493" spans="1:5" x14ac:dyDescent="0.25">
      <c r="A493">
        <v>1989</v>
      </c>
      <c r="B493">
        <v>7</v>
      </c>
      <c r="C493">
        <v>25.8</v>
      </c>
      <c r="D493">
        <v>14.8</v>
      </c>
      <c r="E493" s="1">
        <v>32690</v>
      </c>
    </row>
    <row r="494" spans="1:5" x14ac:dyDescent="0.25">
      <c r="A494">
        <v>1990</v>
      </c>
      <c r="B494">
        <v>7</v>
      </c>
      <c r="C494">
        <v>24.7</v>
      </c>
      <c r="D494">
        <v>13.2</v>
      </c>
      <c r="E494" s="1">
        <v>33055</v>
      </c>
    </row>
    <row r="495" spans="1:5" x14ac:dyDescent="0.25">
      <c r="A495">
        <v>1991</v>
      </c>
      <c r="B495">
        <v>7</v>
      </c>
      <c r="C495">
        <v>23.2</v>
      </c>
      <c r="D495">
        <v>14.4</v>
      </c>
      <c r="E495" s="1">
        <v>33420</v>
      </c>
    </row>
    <row r="496" spans="1:5" x14ac:dyDescent="0.25">
      <c r="A496">
        <v>1992</v>
      </c>
      <c r="B496">
        <v>7</v>
      </c>
      <c r="C496">
        <v>22.5</v>
      </c>
      <c r="D496">
        <v>14.2</v>
      </c>
      <c r="E496" s="1">
        <v>33786</v>
      </c>
    </row>
    <row r="497" spans="1:5" x14ac:dyDescent="0.25">
      <c r="A497">
        <v>1993</v>
      </c>
      <c r="B497">
        <v>7</v>
      </c>
      <c r="C497">
        <v>21.6</v>
      </c>
      <c r="D497">
        <v>12.6</v>
      </c>
      <c r="E497" s="1">
        <v>34151</v>
      </c>
    </row>
    <row r="498" spans="1:5" x14ac:dyDescent="0.25">
      <c r="A498">
        <v>1994</v>
      </c>
      <c r="B498">
        <v>7</v>
      </c>
      <c r="C498">
        <v>26.2</v>
      </c>
      <c r="D498">
        <v>15.2</v>
      </c>
      <c r="E498" s="1">
        <v>34516</v>
      </c>
    </row>
    <row r="499" spans="1:5" x14ac:dyDescent="0.25">
      <c r="A499">
        <v>1995</v>
      </c>
      <c r="B499">
        <v>7</v>
      </c>
      <c r="C499">
        <v>26.3</v>
      </c>
      <c r="D499">
        <v>15.2</v>
      </c>
      <c r="E499" s="1">
        <v>34881</v>
      </c>
    </row>
    <row r="500" spans="1:5" x14ac:dyDescent="0.25">
      <c r="A500">
        <v>1996</v>
      </c>
      <c r="B500">
        <v>7</v>
      </c>
      <c r="C500">
        <v>24.2</v>
      </c>
      <c r="D500">
        <v>13.2</v>
      </c>
      <c r="E500" s="1">
        <v>35247</v>
      </c>
    </row>
    <row r="501" spans="1:5" x14ac:dyDescent="0.25">
      <c r="A501">
        <v>1997</v>
      </c>
      <c r="B501">
        <v>7</v>
      </c>
      <c r="C501">
        <v>23.5</v>
      </c>
      <c r="D501">
        <v>13.9</v>
      </c>
      <c r="E501" s="1">
        <v>35612</v>
      </c>
    </row>
    <row r="502" spans="1:5" x14ac:dyDescent="0.25">
      <c r="A502">
        <v>1998</v>
      </c>
      <c r="B502">
        <v>7</v>
      </c>
      <c r="C502">
        <v>21.4</v>
      </c>
      <c r="D502">
        <v>13</v>
      </c>
      <c r="E502" s="1">
        <v>35977</v>
      </c>
    </row>
    <row r="503" spans="1:5" x14ac:dyDescent="0.25">
      <c r="A503">
        <v>1999</v>
      </c>
      <c r="B503">
        <v>7</v>
      </c>
      <c r="C503">
        <v>24.9</v>
      </c>
      <c r="D503">
        <v>14.3</v>
      </c>
      <c r="E503" s="1">
        <v>36342</v>
      </c>
    </row>
    <row r="504" spans="1:5" x14ac:dyDescent="0.25">
      <c r="A504">
        <v>2000</v>
      </c>
      <c r="B504">
        <v>7</v>
      </c>
      <c r="C504">
        <v>21</v>
      </c>
      <c r="D504">
        <v>12.8</v>
      </c>
      <c r="E504" s="1">
        <v>36708</v>
      </c>
    </row>
    <row r="505" spans="1:5" x14ac:dyDescent="0.25">
      <c r="A505">
        <v>2001</v>
      </c>
      <c r="B505">
        <v>7</v>
      </c>
      <c r="C505">
        <v>24.3</v>
      </c>
      <c r="D505">
        <v>14.5</v>
      </c>
      <c r="E505" s="1">
        <v>37073</v>
      </c>
    </row>
    <row r="506" spans="1:5" x14ac:dyDescent="0.25">
      <c r="A506">
        <v>2002</v>
      </c>
      <c r="B506">
        <v>7</v>
      </c>
      <c r="C506">
        <v>22.3</v>
      </c>
      <c r="D506">
        <v>13.5</v>
      </c>
      <c r="E506" s="1">
        <v>37438</v>
      </c>
    </row>
    <row r="507" spans="1:5" x14ac:dyDescent="0.25">
      <c r="A507">
        <v>2003</v>
      </c>
      <c r="B507">
        <v>7</v>
      </c>
      <c r="C507">
        <v>24.2</v>
      </c>
      <c r="D507">
        <v>14.7</v>
      </c>
      <c r="E507" s="1">
        <v>37803</v>
      </c>
    </row>
    <row r="508" spans="1:5" x14ac:dyDescent="0.25">
      <c r="A508">
        <v>2004</v>
      </c>
      <c r="B508">
        <v>7</v>
      </c>
      <c r="C508">
        <v>22.7</v>
      </c>
      <c r="D508">
        <v>13.3</v>
      </c>
      <c r="E508" s="1">
        <v>38169</v>
      </c>
    </row>
    <row r="509" spans="1:5" x14ac:dyDescent="0.25">
      <c r="A509">
        <v>2005</v>
      </c>
      <c r="B509">
        <v>7</v>
      </c>
      <c r="C509">
        <v>23.3</v>
      </c>
      <c r="D509">
        <v>14.1</v>
      </c>
      <c r="E509" s="1">
        <v>38534</v>
      </c>
    </row>
    <row r="510" spans="1:5" x14ac:dyDescent="0.25">
      <c r="A510">
        <v>2006</v>
      </c>
      <c r="B510">
        <v>7</v>
      </c>
      <c r="C510">
        <v>28.2</v>
      </c>
      <c r="D510">
        <v>16.7</v>
      </c>
      <c r="E510" s="1">
        <v>38899</v>
      </c>
    </row>
    <row r="511" spans="1:5" x14ac:dyDescent="0.25">
      <c r="A511">
        <v>2007</v>
      </c>
      <c r="B511">
        <v>7</v>
      </c>
      <c r="C511">
        <v>21.4</v>
      </c>
      <c r="D511">
        <v>13.1</v>
      </c>
      <c r="E511" s="1">
        <v>39264</v>
      </c>
    </row>
    <row r="512" spans="1:5" x14ac:dyDescent="0.25">
      <c r="A512">
        <v>2008</v>
      </c>
      <c r="B512">
        <v>7</v>
      </c>
      <c r="C512">
        <v>22.8</v>
      </c>
      <c r="D512">
        <v>13.7</v>
      </c>
      <c r="E512" s="1">
        <v>39630</v>
      </c>
    </row>
    <row r="513" spans="1:5" x14ac:dyDescent="0.25">
      <c r="A513">
        <v>2009</v>
      </c>
      <c r="B513">
        <v>7</v>
      </c>
      <c r="C513">
        <v>23</v>
      </c>
      <c r="D513">
        <v>13.7</v>
      </c>
      <c r="E513" s="1">
        <v>39995</v>
      </c>
    </row>
    <row r="514" spans="1:5" x14ac:dyDescent="0.25">
      <c r="A514">
        <v>2010</v>
      </c>
      <c r="B514">
        <v>7</v>
      </c>
      <c r="C514">
        <v>25</v>
      </c>
      <c r="D514">
        <v>15.1</v>
      </c>
      <c r="E514" s="1">
        <v>40360</v>
      </c>
    </row>
    <row r="515" spans="1:5" x14ac:dyDescent="0.25">
      <c r="A515">
        <v>2011</v>
      </c>
      <c r="B515">
        <v>7</v>
      </c>
      <c r="C515">
        <v>21.7</v>
      </c>
      <c r="D515">
        <v>12.6</v>
      </c>
      <c r="E515" s="1">
        <v>40725</v>
      </c>
    </row>
    <row r="516" spans="1:5" x14ac:dyDescent="0.25">
      <c r="A516">
        <v>2012</v>
      </c>
      <c r="B516">
        <v>7</v>
      </c>
      <c r="C516">
        <v>21.3</v>
      </c>
      <c r="D516">
        <v>13.2</v>
      </c>
      <c r="E516" s="1">
        <v>41091</v>
      </c>
    </row>
    <row r="517" spans="1:5" x14ac:dyDescent="0.25">
      <c r="A517">
        <v>2013</v>
      </c>
      <c r="B517">
        <v>7</v>
      </c>
      <c r="C517">
        <v>27</v>
      </c>
      <c r="D517">
        <v>15.2</v>
      </c>
      <c r="E517" s="1">
        <v>41456</v>
      </c>
    </row>
    <row r="518" spans="1:5" x14ac:dyDescent="0.25">
      <c r="A518">
        <v>2014</v>
      </c>
      <c r="B518">
        <v>7</v>
      </c>
      <c r="C518">
        <v>25.8</v>
      </c>
      <c r="D518">
        <v>15</v>
      </c>
      <c r="E518" s="1">
        <v>41821</v>
      </c>
    </row>
    <row r="519" spans="1:5" x14ac:dyDescent="0.25">
      <c r="A519">
        <v>2015</v>
      </c>
      <c r="B519">
        <v>7</v>
      </c>
      <c r="C519">
        <v>23.7</v>
      </c>
      <c r="D519">
        <v>13.8</v>
      </c>
      <c r="E519" s="1">
        <v>42186</v>
      </c>
    </row>
    <row r="520" spans="1:5" x14ac:dyDescent="0.25">
      <c r="A520">
        <v>2016</v>
      </c>
      <c r="B520">
        <v>7</v>
      </c>
      <c r="C520">
        <v>24</v>
      </c>
      <c r="D520">
        <v>14.5</v>
      </c>
      <c r="E520" s="1">
        <v>42552</v>
      </c>
    </row>
    <row r="521" spans="1:5" x14ac:dyDescent="0.25">
      <c r="A521">
        <v>2017</v>
      </c>
      <c r="B521">
        <v>7</v>
      </c>
      <c r="C521">
        <v>23.8</v>
      </c>
      <c r="D521">
        <v>14.9</v>
      </c>
      <c r="E521" s="1">
        <v>42917</v>
      </c>
    </row>
    <row r="522" spans="1:5" x14ac:dyDescent="0.25">
      <c r="A522">
        <v>2018</v>
      </c>
      <c r="B522">
        <v>7</v>
      </c>
      <c r="C522">
        <v>28.3</v>
      </c>
      <c r="D522">
        <v>16.399999999999999</v>
      </c>
      <c r="E522" s="1">
        <v>43282</v>
      </c>
    </row>
    <row r="523" spans="1:5" x14ac:dyDescent="0.25">
      <c r="A523">
        <v>2019</v>
      </c>
      <c r="B523">
        <v>7</v>
      </c>
      <c r="C523">
        <v>25.5</v>
      </c>
      <c r="D523">
        <v>14.9</v>
      </c>
      <c r="E523" s="1">
        <v>43647</v>
      </c>
    </row>
    <row r="524" spans="1:5" x14ac:dyDescent="0.25">
      <c r="A524">
        <v>2020</v>
      </c>
      <c r="B524">
        <v>7</v>
      </c>
      <c r="C524">
        <v>23.8</v>
      </c>
      <c r="D524">
        <v>13.4</v>
      </c>
      <c r="E524" s="1">
        <v>44013</v>
      </c>
    </row>
    <row r="525" spans="1:5" x14ac:dyDescent="0.25">
      <c r="A525">
        <v>2021</v>
      </c>
      <c r="B525">
        <v>7</v>
      </c>
      <c r="C525">
        <v>24.2</v>
      </c>
      <c r="D525">
        <v>14.9</v>
      </c>
      <c r="E525" s="1">
        <v>44378</v>
      </c>
    </row>
    <row r="526" spans="1:5" x14ac:dyDescent="0.25">
      <c r="A526">
        <v>2022</v>
      </c>
      <c r="B526">
        <v>7</v>
      </c>
      <c r="C526">
        <v>27.2</v>
      </c>
      <c r="D526">
        <v>15.5</v>
      </c>
      <c r="E526" s="1">
        <v>44743</v>
      </c>
    </row>
    <row r="527" spans="1:5" x14ac:dyDescent="0.25">
      <c r="A527">
        <v>1948</v>
      </c>
      <c r="B527">
        <v>8</v>
      </c>
      <c r="C527">
        <v>20.8</v>
      </c>
      <c r="D527">
        <v>11.7</v>
      </c>
      <c r="E527" s="1">
        <v>17746</v>
      </c>
    </row>
    <row r="528" spans="1:5" x14ac:dyDescent="0.25">
      <c r="A528">
        <v>1949</v>
      </c>
      <c r="B528">
        <v>8</v>
      </c>
      <c r="C528">
        <v>23.9</v>
      </c>
      <c r="D528">
        <v>12.5</v>
      </c>
      <c r="E528" s="1">
        <v>18111</v>
      </c>
    </row>
    <row r="529" spans="1:5" x14ac:dyDescent="0.25">
      <c r="A529">
        <v>1950</v>
      </c>
      <c r="B529">
        <v>8</v>
      </c>
      <c r="C529">
        <v>21.9</v>
      </c>
      <c r="D529">
        <v>12.1</v>
      </c>
      <c r="E529" s="1">
        <v>18476</v>
      </c>
    </row>
    <row r="530" spans="1:5" x14ac:dyDescent="0.25">
      <c r="A530">
        <v>1951</v>
      </c>
      <c r="B530">
        <v>8</v>
      </c>
      <c r="C530">
        <v>20.2</v>
      </c>
      <c r="D530">
        <v>12.3</v>
      </c>
      <c r="E530" s="1">
        <v>18841</v>
      </c>
    </row>
    <row r="531" spans="1:5" x14ac:dyDescent="0.25">
      <c r="A531">
        <v>1952</v>
      </c>
      <c r="B531">
        <v>8</v>
      </c>
      <c r="C531">
        <v>21.6</v>
      </c>
      <c r="D531">
        <v>13.3</v>
      </c>
      <c r="E531" s="1">
        <v>19207</v>
      </c>
    </row>
    <row r="532" spans="1:5" x14ac:dyDescent="0.25">
      <c r="A532">
        <v>1953</v>
      </c>
      <c r="B532">
        <v>8</v>
      </c>
      <c r="C532">
        <v>22.6</v>
      </c>
      <c r="D532">
        <v>12.6</v>
      </c>
      <c r="E532" s="1">
        <v>19572</v>
      </c>
    </row>
    <row r="533" spans="1:5" x14ac:dyDescent="0.25">
      <c r="A533">
        <v>1954</v>
      </c>
      <c r="B533">
        <v>8</v>
      </c>
      <c r="C533">
        <v>19.8</v>
      </c>
      <c r="D533">
        <v>11.5</v>
      </c>
      <c r="E533" s="1">
        <v>19937</v>
      </c>
    </row>
    <row r="534" spans="1:5" x14ac:dyDescent="0.25">
      <c r="A534">
        <v>1955</v>
      </c>
      <c r="B534">
        <v>8</v>
      </c>
      <c r="C534">
        <v>24.3</v>
      </c>
      <c r="D534">
        <v>13.6</v>
      </c>
      <c r="E534" s="1">
        <v>20302</v>
      </c>
    </row>
    <row r="535" spans="1:5" x14ac:dyDescent="0.25">
      <c r="A535">
        <v>1956</v>
      </c>
      <c r="B535">
        <v>8</v>
      </c>
      <c r="C535">
        <v>18.8</v>
      </c>
      <c r="D535">
        <v>10.9</v>
      </c>
      <c r="E535" s="1">
        <v>20668</v>
      </c>
    </row>
    <row r="536" spans="1:5" x14ac:dyDescent="0.25">
      <c r="A536">
        <v>1957</v>
      </c>
      <c r="B536">
        <v>8</v>
      </c>
      <c r="C536">
        <v>21.1</v>
      </c>
      <c r="D536">
        <v>12.5</v>
      </c>
      <c r="E536" s="1">
        <v>21033</v>
      </c>
    </row>
    <row r="537" spans="1:5" x14ac:dyDescent="0.25">
      <c r="A537">
        <v>1958</v>
      </c>
      <c r="B537">
        <v>8</v>
      </c>
      <c r="C537">
        <v>20.8</v>
      </c>
      <c r="D537">
        <v>13.1</v>
      </c>
      <c r="E537" s="1">
        <v>21398</v>
      </c>
    </row>
    <row r="538" spans="1:5" x14ac:dyDescent="0.25">
      <c r="A538">
        <v>1959</v>
      </c>
      <c r="B538">
        <v>8</v>
      </c>
      <c r="C538">
        <v>24.2</v>
      </c>
      <c r="D538">
        <v>13.7</v>
      </c>
      <c r="E538" s="1">
        <v>21763</v>
      </c>
    </row>
    <row r="539" spans="1:5" x14ac:dyDescent="0.25">
      <c r="A539">
        <v>1960</v>
      </c>
      <c r="B539">
        <v>8</v>
      </c>
      <c r="C539">
        <v>20.3</v>
      </c>
      <c r="D539">
        <v>11.8</v>
      </c>
      <c r="E539" s="1">
        <v>22129</v>
      </c>
    </row>
    <row r="540" spans="1:5" x14ac:dyDescent="0.25">
      <c r="A540">
        <v>1961</v>
      </c>
      <c r="B540">
        <v>8</v>
      </c>
      <c r="C540">
        <v>21.7</v>
      </c>
      <c r="D540">
        <v>12.6</v>
      </c>
      <c r="E540" s="1">
        <v>22494</v>
      </c>
    </row>
    <row r="541" spans="1:5" x14ac:dyDescent="0.25">
      <c r="A541">
        <v>1962</v>
      </c>
      <c r="B541">
        <v>8</v>
      </c>
      <c r="C541">
        <v>20</v>
      </c>
      <c r="D541">
        <v>11.6</v>
      </c>
      <c r="E541" s="1">
        <v>22859</v>
      </c>
    </row>
    <row r="542" spans="1:5" x14ac:dyDescent="0.25">
      <c r="A542">
        <v>1963</v>
      </c>
      <c r="B542">
        <v>8</v>
      </c>
      <c r="C542">
        <v>19.8</v>
      </c>
      <c r="D542">
        <v>11.7</v>
      </c>
      <c r="E542" s="1">
        <v>23224</v>
      </c>
    </row>
    <row r="543" spans="1:5" x14ac:dyDescent="0.25">
      <c r="A543">
        <v>1964</v>
      </c>
      <c r="B543">
        <v>8</v>
      </c>
      <c r="C543">
        <v>22.3</v>
      </c>
      <c r="D543">
        <v>12.7</v>
      </c>
      <c r="E543" s="1">
        <v>23590</v>
      </c>
    </row>
    <row r="544" spans="1:5" x14ac:dyDescent="0.25">
      <c r="A544">
        <v>1965</v>
      </c>
      <c r="B544">
        <v>8</v>
      </c>
      <c r="C544">
        <v>20.8</v>
      </c>
      <c r="D544">
        <v>11.9</v>
      </c>
      <c r="E544" s="1">
        <v>23955</v>
      </c>
    </row>
    <row r="545" spans="1:5" x14ac:dyDescent="0.25">
      <c r="A545">
        <v>1966</v>
      </c>
      <c r="B545">
        <v>8</v>
      </c>
      <c r="C545">
        <v>20.6</v>
      </c>
      <c r="D545">
        <v>11.6</v>
      </c>
      <c r="E545" s="1">
        <v>24320</v>
      </c>
    </row>
    <row r="546" spans="1:5" x14ac:dyDescent="0.25">
      <c r="A546">
        <v>1967</v>
      </c>
      <c r="B546">
        <v>8</v>
      </c>
      <c r="C546">
        <v>21.5</v>
      </c>
      <c r="D546">
        <v>12.7</v>
      </c>
      <c r="E546" s="1">
        <v>24685</v>
      </c>
    </row>
    <row r="547" spans="1:5" x14ac:dyDescent="0.25">
      <c r="A547">
        <v>1968</v>
      </c>
      <c r="B547">
        <v>8</v>
      </c>
      <c r="C547">
        <v>20.2</v>
      </c>
      <c r="D547">
        <v>12.6</v>
      </c>
      <c r="E547" s="1">
        <v>25051</v>
      </c>
    </row>
    <row r="548" spans="1:5" x14ac:dyDescent="0.25">
      <c r="A548">
        <v>1969</v>
      </c>
      <c r="B548">
        <v>8</v>
      </c>
      <c r="C548">
        <v>21.8</v>
      </c>
      <c r="D548">
        <v>13.6</v>
      </c>
      <c r="E548" s="1">
        <v>25416</v>
      </c>
    </row>
    <row r="549" spans="1:5" x14ac:dyDescent="0.25">
      <c r="A549">
        <v>1970</v>
      </c>
      <c r="B549">
        <v>8</v>
      </c>
      <c r="C549">
        <v>22.3</v>
      </c>
      <c r="D549">
        <v>13</v>
      </c>
      <c r="E549" s="1">
        <v>25781</v>
      </c>
    </row>
    <row r="550" spans="1:5" x14ac:dyDescent="0.25">
      <c r="A550">
        <v>1971</v>
      </c>
      <c r="B550">
        <v>8</v>
      </c>
      <c r="C550">
        <v>21.3</v>
      </c>
      <c r="D550">
        <v>13.5</v>
      </c>
      <c r="E550" s="1">
        <v>26146</v>
      </c>
    </row>
    <row r="551" spans="1:5" x14ac:dyDescent="0.25">
      <c r="A551">
        <v>1972</v>
      </c>
      <c r="B551">
        <v>8</v>
      </c>
      <c r="C551">
        <v>21.8</v>
      </c>
      <c r="D551">
        <v>12.1</v>
      </c>
      <c r="E551" s="1">
        <v>26512</v>
      </c>
    </row>
    <row r="552" spans="1:5" x14ac:dyDescent="0.25">
      <c r="A552">
        <v>1973</v>
      </c>
      <c r="B552">
        <v>8</v>
      </c>
      <c r="C552">
        <v>23.7</v>
      </c>
      <c r="D552">
        <v>13.8</v>
      </c>
      <c r="E552" s="1">
        <v>26877</v>
      </c>
    </row>
    <row r="553" spans="1:5" x14ac:dyDescent="0.25">
      <c r="A553">
        <v>1974</v>
      </c>
      <c r="B553">
        <v>8</v>
      </c>
      <c r="C553">
        <v>21.5</v>
      </c>
      <c r="D553">
        <v>12.1</v>
      </c>
      <c r="E553" s="1">
        <v>27242</v>
      </c>
    </row>
    <row r="554" spans="1:5" x14ac:dyDescent="0.25">
      <c r="A554">
        <v>1975</v>
      </c>
      <c r="B554">
        <v>8</v>
      </c>
      <c r="C554">
        <v>25.9</v>
      </c>
      <c r="D554">
        <v>15</v>
      </c>
      <c r="E554" s="1">
        <v>27607</v>
      </c>
    </row>
    <row r="555" spans="1:5" x14ac:dyDescent="0.25">
      <c r="A555">
        <v>1976</v>
      </c>
      <c r="B555">
        <v>8</v>
      </c>
      <c r="C555">
        <v>25.1</v>
      </c>
      <c r="D555">
        <v>13.2</v>
      </c>
      <c r="E555" s="1">
        <v>27973</v>
      </c>
    </row>
    <row r="556" spans="1:5" x14ac:dyDescent="0.25">
      <c r="A556">
        <v>1977</v>
      </c>
      <c r="B556">
        <v>8</v>
      </c>
      <c r="C556">
        <v>20.3</v>
      </c>
      <c r="D556">
        <v>13</v>
      </c>
      <c r="E556" s="1">
        <v>28338</v>
      </c>
    </row>
    <row r="557" spans="1:5" x14ac:dyDescent="0.25">
      <c r="A557">
        <v>1978</v>
      </c>
      <c r="B557">
        <v>8</v>
      </c>
      <c r="C557">
        <v>20.7</v>
      </c>
      <c r="D557">
        <v>12.1</v>
      </c>
      <c r="E557" s="1">
        <v>28703</v>
      </c>
    </row>
    <row r="558" spans="1:5" x14ac:dyDescent="0.25">
      <c r="A558">
        <v>1979</v>
      </c>
      <c r="B558">
        <v>8</v>
      </c>
      <c r="C558">
        <v>21</v>
      </c>
      <c r="D558">
        <v>12.2</v>
      </c>
      <c r="E558" s="1">
        <v>29068</v>
      </c>
    </row>
    <row r="559" spans="1:5" x14ac:dyDescent="0.25">
      <c r="A559">
        <v>1980</v>
      </c>
      <c r="B559">
        <v>8</v>
      </c>
      <c r="C559">
        <v>21.9</v>
      </c>
      <c r="D559">
        <v>13.3</v>
      </c>
      <c r="E559" s="1">
        <v>29434</v>
      </c>
    </row>
    <row r="560" spans="1:5" x14ac:dyDescent="0.25">
      <c r="A560">
        <v>1981</v>
      </c>
      <c r="B560">
        <v>8</v>
      </c>
      <c r="C560">
        <v>22.8</v>
      </c>
      <c r="D560">
        <v>13</v>
      </c>
      <c r="E560" s="1">
        <v>29799</v>
      </c>
    </row>
    <row r="561" spans="1:5" x14ac:dyDescent="0.25">
      <c r="A561">
        <v>1982</v>
      </c>
      <c r="B561">
        <v>8</v>
      </c>
      <c r="C561">
        <v>22.2</v>
      </c>
      <c r="D561">
        <v>12.9</v>
      </c>
      <c r="E561" s="1">
        <v>30164</v>
      </c>
    </row>
    <row r="562" spans="1:5" x14ac:dyDescent="0.25">
      <c r="A562">
        <v>1983</v>
      </c>
      <c r="B562">
        <v>8</v>
      </c>
      <c r="C562">
        <v>24.5</v>
      </c>
      <c r="D562">
        <v>13.8</v>
      </c>
      <c r="E562" s="1">
        <v>30529</v>
      </c>
    </row>
    <row r="563" spans="1:5" x14ac:dyDescent="0.25">
      <c r="A563">
        <v>1984</v>
      </c>
      <c r="B563">
        <v>8</v>
      </c>
      <c r="C563">
        <v>24.4</v>
      </c>
      <c r="D563">
        <v>14.2</v>
      </c>
      <c r="E563" s="1">
        <v>30895</v>
      </c>
    </row>
    <row r="564" spans="1:5" x14ac:dyDescent="0.25">
      <c r="A564">
        <v>1985</v>
      </c>
      <c r="B564">
        <v>8</v>
      </c>
      <c r="C564">
        <v>20.3</v>
      </c>
      <c r="D564">
        <v>11.9</v>
      </c>
      <c r="E564" s="1">
        <v>31260</v>
      </c>
    </row>
    <row r="565" spans="1:5" x14ac:dyDescent="0.25">
      <c r="A565">
        <v>1986</v>
      </c>
      <c r="B565">
        <v>8</v>
      </c>
      <c r="C565">
        <v>20</v>
      </c>
      <c r="D565">
        <v>11.5</v>
      </c>
      <c r="E565" s="1">
        <v>31625</v>
      </c>
    </row>
    <row r="566" spans="1:5" x14ac:dyDescent="0.25">
      <c r="A566">
        <v>1987</v>
      </c>
      <c r="B566">
        <v>8</v>
      </c>
      <c r="C566">
        <v>21.8</v>
      </c>
      <c r="D566">
        <v>12.5</v>
      </c>
      <c r="E566" s="1">
        <v>31990</v>
      </c>
    </row>
    <row r="567" spans="1:5" x14ac:dyDescent="0.25">
      <c r="A567">
        <v>1988</v>
      </c>
      <c r="B567">
        <v>8</v>
      </c>
      <c r="C567">
        <v>21.8</v>
      </c>
      <c r="D567">
        <v>12.4</v>
      </c>
      <c r="E567" s="1">
        <v>32356</v>
      </c>
    </row>
    <row r="568" spans="1:5" x14ac:dyDescent="0.25">
      <c r="A568">
        <v>1989</v>
      </c>
      <c r="B568">
        <v>8</v>
      </c>
      <c r="C568">
        <v>24.2</v>
      </c>
      <c r="D568">
        <v>13.1</v>
      </c>
      <c r="E568" s="1">
        <v>32721</v>
      </c>
    </row>
    <row r="569" spans="1:5" x14ac:dyDescent="0.25">
      <c r="A569">
        <v>1990</v>
      </c>
      <c r="B569">
        <v>8</v>
      </c>
      <c r="C569">
        <v>26</v>
      </c>
      <c r="D569">
        <v>14.7</v>
      </c>
      <c r="E569" s="1">
        <v>33086</v>
      </c>
    </row>
    <row r="570" spans="1:5" x14ac:dyDescent="0.25">
      <c r="A570">
        <v>1991</v>
      </c>
      <c r="B570">
        <v>8</v>
      </c>
      <c r="C570">
        <v>24.1</v>
      </c>
      <c r="D570">
        <v>14.4</v>
      </c>
      <c r="E570" s="1">
        <v>33451</v>
      </c>
    </row>
    <row r="571" spans="1:5" x14ac:dyDescent="0.25">
      <c r="A571">
        <v>1992</v>
      </c>
      <c r="B571">
        <v>8</v>
      </c>
      <c r="C571">
        <v>21.7</v>
      </c>
      <c r="D571">
        <v>13.6</v>
      </c>
      <c r="E571" s="1">
        <v>33817</v>
      </c>
    </row>
    <row r="572" spans="1:5" x14ac:dyDescent="0.25">
      <c r="A572">
        <v>1993</v>
      </c>
      <c r="B572">
        <v>8</v>
      </c>
      <c r="C572">
        <v>21.6</v>
      </c>
      <c r="D572">
        <v>11.7</v>
      </c>
      <c r="E572" s="1">
        <v>34182</v>
      </c>
    </row>
    <row r="573" spans="1:5" x14ac:dyDescent="0.25">
      <c r="A573">
        <v>1994</v>
      </c>
      <c r="B573">
        <v>8</v>
      </c>
      <c r="C573">
        <v>23</v>
      </c>
      <c r="D573">
        <v>13.8</v>
      </c>
      <c r="E573" s="1">
        <v>34547</v>
      </c>
    </row>
    <row r="574" spans="1:5" x14ac:dyDescent="0.25">
      <c r="A574">
        <v>1995</v>
      </c>
      <c r="B574">
        <v>8</v>
      </c>
      <c r="C574">
        <v>27</v>
      </c>
      <c r="D574">
        <v>15.6</v>
      </c>
      <c r="E574" s="1">
        <v>34912</v>
      </c>
    </row>
    <row r="575" spans="1:5" x14ac:dyDescent="0.25">
      <c r="A575">
        <v>1996</v>
      </c>
      <c r="B575">
        <v>8</v>
      </c>
      <c r="C575">
        <v>23.1</v>
      </c>
      <c r="D575">
        <v>13.4</v>
      </c>
      <c r="E575" s="1">
        <v>35278</v>
      </c>
    </row>
    <row r="576" spans="1:5" x14ac:dyDescent="0.25">
      <c r="A576">
        <v>1997</v>
      </c>
      <c r="B576">
        <v>8</v>
      </c>
      <c r="C576">
        <v>25.8</v>
      </c>
      <c r="D576">
        <v>16.600000000000001</v>
      </c>
      <c r="E576" s="1">
        <v>35643</v>
      </c>
    </row>
    <row r="577" spans="1:5" x14ac:dyDescent="0.25">
      <c r="A577">
        <v>1998</v>
      </c>
      <c r="B577">
        <v>8</v>
      </c>
      <c r="C577">
        <v>23.5</v>
      </c>
      <c r="D577">
        <v>12.7</v>
      </c>
      <c r="E577" s="1">
        <v>36008</v>
      </c>
    </row>
    <row r="578" spans="1:5" x14ac:dyDescent="0.25">
      <c r="A578">
        <v>1999</v>
      </c>
      <c r="B578">
        <v>8</v>
      </c>
      <c r="C578">
        <v>22.8</v>
      </c>
      <c r="D578">
        <v>14</v>
      </c>
      <c r="E578" s="1">
        <v>36373</v>
      </c>
    </row>
    <row r="579" spans="1:5" x14ac:dyDescent="0.25">
      <c r="A579">
        <v>2000</v>
      </c>
      <c r="B579">
        <v>8</v>
      </c>
      <c r="C579">
        <v>23.2</v>
      </c>
      <c r="D579">
        <v>14</v>
      </c>
      <c r="E579" s="1">
        <v>36739</v>
      </c>
    </row>
    <row r="580" spans="1:5" x14ac:dyDescent="0.25">
      <c r="A580">
        <v>2001</v>
      </c>
      <c r="B580">
        <v>8</v>
      </c>
      <c r="C580">
        <v>23.5</v>
      </c>
      <c r="D580">
        <v>14.5</v>
      </c>
      <c r="E580" s="1">
        <v>37104</v>
      </c>
    </row>
    <row r="581" spans="1:5" x14ac:dyDescent="0.25">
      <c r="A581">
        <v>2002</v>
      </c>
      <c r="B581">
        <v>8</v>
      </c>
      <c r="C581">
        <v>23.3</v>
      </c>
      <c r="D581">
        <v>14.7</v>
      </c>
      <c r="E581" s="1">
        <v>37469</v>
      </c>
    </row>
    <row r="582" spans="1:5" x14ac:dyDescent="0.25">
      <c r="A582">
        <v>2003</v>
      </c>
      <c r="B582">
        <v>8</v>
      </c>
      <c r="C582">
        <v>26.4</v>
      </c>
      <c r="D582">
        <v>15.7</v>
      </c>
      <c r="E582" s="1">
        <v>37834</v>
      </c>
    </row>
    <row r="583" spans="1:5" x14ac:dyDescent="0.25">
      <c r="A583">
        <v>2004</v>
      </c>
      <c r="B583">
        <v>8</v>
      </c>
      <c r="C583">
        <v>23.8</v>
      </c>
      <c r="D583">
        <v>15.1</v>
      </c>
      <c r="E583" s="1">
        <v>38200</v>
      </c>
    </row>
    <row r="584" spans="1:5" x14ac:dyDescent="0.25">
      <c r="A584">
        <v>2005</v>
      </c>
      <c r="B584">
        <v>8</v>
      </c>
      <c r="C584">
        <v>23.2</v>
      </c>
      <c r="D584">
        <v>13</v>
      </c>
      <c r="E584" s="1">
        <v>38565</v>
      </c>
    </row>
    <row r="585" spans="1:5" x14ac:dyDescent="0.25">
      <c r="A585">
        <v>2006</v>
      </c>
      <c r="B585">
        <v>8</v>
      </c>
      <c r="C585">
        <v>22.2</v>
      </c>
      <c r="D585">
        <v>13.5</v>
      </c>
      <c r="E585" s="1">
        <v>38930</v>
      </c>
    </row>
    <row r="586" spans="1:5" x14ac:dyDescent="0.25">
      <c r="A586">
        <v>2007</v>
      </c>
      <c r="B586">
        <v>8</v>
      </c>
      <c r="C586">
        <v>21.5</v>
      </c>
      <c r="D586">
        <v>12.9</v>
      </c>
      <c r="E586" s="1">
        <v>39295</v>
      </c>
    </row>
    <row r="587" spans="1:5" x14ac:dyDescent="0.25">
      <c r="A587">
        <v>2008</v>
      </c>
      <c r="B587">
        <v>8</v>
      </c>
      <c r="C587">
        <v>21.5</v>
      </c>
      <c r="D587">
        <v>14.2</v>
      </c>
      <c r="E587" s="1">
        <v>39661</v>
      </c>
    </row>
    <row r="588" spans="1:5" x14ac:dyDescent="0.25">
      <c r="A588">
        <v>2009</v>
      </c>
      <c r="B588">
        <v>8</v>
      </c>
      <c r="C588">
        <v>23.9</v>
      </c>
      <c r="D588">
        <v>14.1</v>
      </c>
      <c r="E588" s="1">
        <v>40026</v>
      </c>
    </row>
    <row r="589" spans="1:5" x14ac:dyDescent="0.25">
      <c r="A589">
        <v>2010</v>
      </c>
      <c r="B589">
        <v>8</v>
      </c>
      <c r="C589">
        <v>21.6</v>
      </c>
      <c r="D589">
        <v>13.2</v>
      </c>
      <c r="E589" s="1">
        <v>40391</v>
      </c>
    </row>
    <row r="590" spans="1:5" x14ac:dyDescent="0.25">
      <c r="A590">
        <v>2011</v>
      </c>
      <c r="B590">
        <v>8</v>
      </c>
      <c r="C590">
        <v>21.8</v>
      </c>
      <c r="D590">
        <v>13.4</v>
      </c>
      <c r="E590" s="1">
        <v>40756</v>
      </c>
    </row>
    <row r="591" spans="1:5" x14ac:dyDescent="0.25">
      <c r="A591">
        <v>2012</v>
      </c>
      <c r="B591">
        <v>8</v>
      </c>
      <c r="C591">
        <v>23.5</v>
      </c>
      <c r="D591">
        <v>14.3</v>
      </c>
      <c r="E591" s="1">
        <v>41122</v>
      </c>
    </row>
    <row r="592" spans="1:5" x14ac:dyDescent="0.25">
      <c r="A592">
        <v>2013</v>
      </c>
      <c r="B592">
        <v>8</v>
      </c>
      <c r="C592">
        <v>24.3</v>
      </c>
      <c r="D592">
        <v>14.3</v>
      </c>
      <c r="E592" s="1">
        <v>41487</v>
      </c>
    </row>
    <row r="593" spans="1:5" x14ac:dyDescent="0.25">
      <c r="A593">
        <v>2014</v>
      </c>
      <c r="B593">
        <v>8</v>
      </c>
      <c r="C593">
        <v>21.7</v>
      </c>
      <c r="D593">
        <v>12.7</v>
      </c>
      <c r="E593" s="1">
        <v>41852</v>
      </c>
    </row>
    <row r="594" spans="1:5" x14ac:dyDescent="0.25">
      <c r="A594">
        <v>2015</v>
      </c>
      <c r="B594">
        <v>8</v>
      </c>
      <c r="C594">
        <v>22.2</v>
      </c>
      <c r="D594">
        <v>14.1</v>
      </c>
      <c r="E594" s="1">
        <v>42217</v>
      </c>
    </row>
    <row r="595" spans="1:5" x14ac:dyDescent="0.25">
      <c r="A595">
        <v>2016</v>
      </c>
      <c r="B595">
        <v>8</v>
      </c>
      <c r="C595">
        <v>24.7</v>
      </c>
      <c r="D595">
        <v>14.6</v>
      </c>
      <c r="E595" s="1">
        <v>42583</v>
      </c>
    </row>
    <row r="596" spans="1:5" x14ac:dyDescent="0.25">
      <c r="A596">
        <v>2017</v>
      </c>
      <c r="B596">
        <v>8</v>
      </c>
      <c r="C596">
        <v>22</v>
      </c>
      <c r="D596">
        <v>13.5</v>
      </c>
      <c r="E596" s="1">
        <v>42948</v>
      </c>
    </row>
    <row r="597" spans="1:5" x14ac:dyDescent="0.25">
      <c r="A597">
        <v>2018</v>
      </c>
      <c r="B597">
        <v>8</v>
      </c>
      <c r="C597">
        <v>24.5</v>
      </c>
      <c r="D597">
        <v>14.5</v>
      </c>
      <c r="E597" s="1">
        <v>43313</v>
      </c>
    </row>
    <row r="598" spans="1:5" x14ac:dyDescent="0.25">
      <c r="A598">
        <v>2019</v>
      </c>
      <c r="B598">
        <v>8</v>
      </c>
      <c r="C598">
        <v>25.2</v>
      </c>
      <c r="D598">
        <v>14.1</v>
      </c>
      <c r="E598" s="1">
        <v>43678</v>
      </c>
    </row>
    <row r="599" spans="1:5" x14ac:dyDescent="0.25">
      <c r="A599">
        <v>2020</v>
      </c>
      <c r="B599">
        <v>8</v>
      </c>
      <c r="C599">
        <v>25.6</v>
      </c>
      <c r="D599">
        <v>15.6</v>
      </c>
      <c r="E599" s="1">
        <v>44044</v>
      </c>
    </row>
    <row r="600" spans="1:5" x14ac:dyDescent="0.25">
      <c r="A600">
        <v>2021</v>
      </c>
      <c r="B600">
        <v>8</v>
      </c>
      <c r="C600">
        <v>21.9</v>
      </c>
      <c r="D600">
        <v>13.4</v>
      </c>
      <c r="E600" s="1">
        <v>44409</v>
      </c>
    </row>
    <row r="601" spans="1:5" x14ac:dyDescent="0.25">
      <c r="A601">
        <v>2022</v>
      </c>
      <c r="B601">
        <v>8</v>
      </c>
      <c r="C601">
        <v>27</v>
      </c>
      <c r="D601">
        <v>15.9</v>
      </c>
      <c r="E601" s="1">
        <v>44774</v>
      </c>
    </row>
    <row r="602" spans="1:5" x14ac:dyDescent="0.25">
      <c r="A602">
        <v>1948</v>
      </c>
      <c r="B602">
        <v>9</v>
      </c>
      <c r="C602">
        <v>19.600000000000001</v>
      </c>
      <c r="D602">
        <v>10.199999999999999</v>
      </c>
      <c r="E602" s="1">
        <v>17777</v>
      </c>
    </row>
    <row r="603" spans="1:5" x14ac:dyDescent="0.25">
      <c r="A603">
        <v>1949</v>
      </c>
      <c r="B603">
        <v>9</v>
      </c>
      <c r="C603">
        <v>22.8</v>
      </c>
      <c r="D603">
        <v>13.3</v>
      </c>
      <c r="E603" s="1">
        <v>18142</v>
      </c>
    </row>
    <row r="604" spans="1:5" x14ac:dyDescent="0.25">
      <c r="A604">
        <v>1950</v>
      </c>
      <c r="B604">
        <v>9</v>
      </c>
      <c r="C604">
        <v>17.600000000000001</v>
      </c>
      <c r="D604">
        <v>10.199999999999999</v>
      </c>
      <c r="E604" s="1">
        <v>18507</v>
      </c>
    </row>
    <row r="605" spans="1:5" x14ac:dyDescent="0.25">
      <c r="A605">
        <v>1951</v>
      </c>
      <c r="B605">
        <v>9</v>
      </c>
      <c r="C605">
        <v>19.2</v>
      </c>
      <c r="D605">
        <v>11.3</v>
      </c>
      <c r="E605" s="1">
        <v>18872</v>
      </c>
    </row>
    <row r="606" spans="1:5" x14ac:dyDescent="0.25">
      <c r="A606">
        <v>1952</v>
      </c>
      <c r="B606">
        <v>9</v>
      </c>
      <c r="C606">
        <v>16.399999999999999</v>
      </c>
      <c r="D606">
        <v>7.6</v>
      </c>
      <c r="E606" s="1">
        <v>19238</v>
      </c>
    </row>
    <row r="607" spans="1:5" x14ac:dyDescent="0.25">
      <c r="A607">
        <v>1953</v>
      </c>
      <c r="B607">
        <v>9</v>
      </c>
      <c r="C607">
        <v>19.5</v>
      </c>
      <c r="D607">
        <v>9.8000000000000007</v>
      </c>
      <c r="E607" s="1">
        <v>19603</v>
      </c>
    </row>
    <row r="608" spans="1:5" x14ac:dyDescent="0.25">
      <c r="A608">
        <v>1954</v>
      </c>
      <c r="B608">
        <v>9</v>
      </c>
      <c r="C608">
        <v>18</v>
      </c>
      <c r="D608">
        <v>9.6</v>
      </c>
      <c r="E608" s="1">
        <v>19968</v>
      </c>
    </row>
    <row r="609" spans="1:5" x14ac:dyDescent="0.25">
      <c r="A609">
        <v>1955</v>
      </c>
      <c r="B609">
        <v>9</v>
      </c>
      <c r="C609">
        <v>19.899999999999999</v>
      </c>
      <c r="D609">
        <v>9.9</v>
      </c>
      <c r="E609" s="1">
        <v>20333</v>
      </c>
    </row>
    <row r="610" spans="1:5" x14ac:dyDescent="0.25">
      <c r="A610">
        <v>1956</v>
      </c>
      <c r="B610">
        <v>9</v>
      </c>
      <c r="C610">
        <v>19.2</v>
      </c>
      <c r="D610">
        <v>11.7</v>
      </c>
      <c r="E610" s="1">
        <v>20699</v>
      </c>
    </row>
    <row r="611" spans="1:5" x14ac:dyDescent="0.25">
      <c r="A611">
        <v>1957</v>
      </c>
      <c r="B611">
        <v>9</v>
      </c>
      <c r="C611">
        <v>17.600000000000001</v>
      </c>
      <c r="D611">
        <v>10.1</v>
      </c>
      <c r="E611" s="1">
        <v>21064</v>
      </c>
    </row>
    <row r="612" spans="1:5" x14ac:dyDescent="0.25">
      <c r="A612">
        <v>1958</v>
      </c>
      <c r="B612">
        <v>9</v>
      </c>
      <c r="C612">
        <v>20</v>
      </c>
      <c r="D612">
        <v>12.1</v>
      </c>
      <c r="E612" s="1">
        <v>21429</v>
      </c>
    </row>
    <row r="613" spans="1:5" x14ac:dyDescent="0.25">
      <c r="A613">
        <v>1959</v>
      </c>
      <c r="B613">
        <v>9</v>
      </c>
      <c r="C613">
        <v>22.7</v>
      </c>
      <c r="D613">
        <v>10.6</v>
      </c>
      <c r="E613" s="1">
        <v>21794</v>
      </c>
    </row>
    <row r="614" spans="1:5" x14ac:dyDescent="0.25">
      <c r="A614">
        <v>1960</v>
      </c>
      <c r="B614">
        <v>9</v>
      </c>
      <c r="C614">
        <v>18.5</v>
      </c>
      <c r="D614">
        <v>10.5</v>
      </c>
      <c r="E614" s="1">
        <v>22160</v>
      </c>
    </row>
    <row r="615" spans="1:5" x14ac:dyDescent="0.25">
      <c r="A615">
        <v>1961</v>
      </c>
      <c r="B615">
        <v>9</v>
      </c>
      <c r="C615">
        <v>20.9</v>
      </c>
      <c r="D615">
        <v>12</v>
      </c>
      <c r="E615" s="1">
        <v>22525</v>
      </c>
    </row>
    <row r="616" spans="1:5" x14ac:dyDescent="0.25">
      <c r="A616">
        <v>1962</v>
      </c>
      <c r="B616">
        <v>9</v>
      </c>
      <c r="C616">
        <v>17.8</v>
      </c>
      <c r="D616">
        <v>9.6</v>
      </c>
      <c r="E616" s="1">
        <v>22890</v>
      </c>
    </row>
    <row r="617" spans="1:5" x14ac:dyDescent="0.25">
      <c r="A617">
        <v>1963</v>
      </c>
      <c r="B617">
        <v>9</v>
      </c>
      <c r="C617">
        <v>18</v>
      </c>
      <c r="D617">
        <v>10.1</v>
      </c>
      <c r="E617" s="1">
        <v>23255</v>
      </c>
    </row>
    <row r="618" spans="1:5" x14ac:dyDescent="0.25">
      <c r="A618">
        <v>1964</v>
      </c>
      <c r="B618">
        <v>9</v>
      </c>
      <c r="C618">
        <v>21.1</v>
      </c>
      <c r="D618">
        <v>10.6</v>
      </c>
      <c r="E618" s="1">
        <v>23621</v>
      </c>
    </row>
    <row r="619" spans="1:5" x14ac:dyDescent="0.25">
      <c r="A619">
        <v>1965</v>
      </c>
      <c r="B619">
        <v>9</v>
      </c>
      <c r="C619">
        <v>17.399999999999999</v>
      </c>
      <c r="D619">
        <v>9.1999999999999993</v>
      </c>
      <c r="E619" s="1">
        <v>23986</v>
      </c>
    </row>
    <row r="620" spans="1:5" x14ac:dyDescent="0.25">
      <c r="A620">
        <v>1966</v>
      </c>
      <c r="B620">
        <v>9</v>
      </c>
      <c r="C620">
        <v>19.600000000000001</v>
      </c>
      <c r="D620">
        <v>10.8</v>
      </c>
      <c r="E620" s="1">
        <v>24351</v>
      </c>
    </row>
    <row r="621" spans="1:5" x14ac:dyDescent="0.25">
      <c r="A621">
        <v>1967</v>
      </c>
      <c r="B621">
        <v>9</v>
      </c>
      <c r="C621">
        <v>18.5</v>
      </c>
      <c r="D621">
        <v>11.1</v>
      </c>
      <c r="E621" s="1">
        <v>24716</v>
      </c>
    </row>
    <row r="622" spans="1:5" x14ac:dyDescent="0.25">
      <c r="A622">
        <v>1968</v>
      </c>
      <c r="B622">
        <v>9</v>
      </c>
      <c r="C622">
        <v>18.8</v>
      </c>
      <c r="D622">
        <v>11.6</v>
      </c>
      <c r="E622" s="1">
        <v>25082</v>
      </c>
    </row>
    <row r="623" spans="1:5" x14ac:dyDescent="0.25">
      <c r="A623">
        <v>1969</v>
      </c>
      <c r="B623">
        <v>9</v>
      </c>
      <c r="C623">
        <v>19.600000000000001</v>
      </c>
      <c r="D623">
        <v>11.7</v>
      </c>
      <c r="E623" s="1">
        <v>25447</v>
      </c>
    </row>
    <row r="624" spans="1:5" x14ac:dyDescent="0.25">
      <c r="A624">
        <v>1970</v>
      </c>
      <c r="B624">
        <v>9</v>
      </c>
      <c r="C624">
        <v>20.3</v>
      </c>
      <c r="D624">
        <v>11.4</v>
      </c>
      <c r="E624" s="1">
        <v>25812</v>
      </c>
    </row>
    <row r="625" spans="1:5" x14ac:dyDescent="0.25">
      <c r="A625">
        <v>1971</v>
      </c>
      <c r="B625">
        <v>9</v>
      </c>
      <c r="C625">
        <v>20.7</v>
      </c>
      <c r="D625">
        <v>10.199999999999999</v>
      </c>
      <c r="E625" s="1">
        <v>26177</v>
      </c>
    </row>
    <row r="626" spans="1:5" x14ac:dyDescent="0.25">
      <c r="A626">
        <v>1972</v>
      </c>
      <c r="B626">
        <v>9</v>
      </c>
      <c r="C626">
        <v>17.3</v>
      </c>
      <c r="D626">
        <v>9</v>
      </c>
      <c r="E626" s="1">
        <v>26543</v>
      </c>
    </row>
    <row r="627" spans="1:5" x14ac:dyDescent="0.25">
      <c r="A627">
        <v>1973</v>
      </c>
      <c r="B627">
        <v>9</v>
      </c>
      <c r="C627">
        <v>20.7</v>
      </c>
      <c r="D627">
        <v>11.6</v>
      </c>
      <c r="E627" s="1">
        <v>26908</v>
      </c>
    </row>
    <row r="628" spans="1:5" x14ac:dyDescent="0.25">
      <c r="A628">
        <v>1974</v>
      </c>
      <c r="B628">
        <v>9</v>
      </c>
      <c r="C628">
        <v>17.5</v>
      </c>
      <c r="D628">
        <v>9.5</v>
      </c>
      <c r="E628" s="1">
        <v>27273</v>
      </c>
    </row>
    <row r="629" spans="1:5" x14ac:dyDescent="0.25">
      <c r="A629">
        <v>1975</v>
      </c>
      <c r="B629">
        <v>9</v>
      </c>
      <c r="C629">
        <v>19.5</v>
      </c>
      <c r="D629">
        <v>10.6</v>
      </c>
      <c r="E629" s="1">
        <v>27638</v>
      </c>
    </row>
    <row r="630" spans="1:5" x14ac:dyDescent="0.25">
      <c r="A630">
        <v>1976</v>
      </c>
      <c r="B630">
        <v>9</v>
      </c>
      <c r="C630">
        <v>19</v>
      </c>
      <c r="D630">
        <v>11.2</v>
      </c>
      <c r="E630" s="1">
        <v>28004</v>
      </c>
    </row>
    <row r="631" spans="1:5" x14ac:dyDescent="0.25">
      <c r="A631">
        <v>1977</v>
      </c>
      <c r="B631">
        <v>9</v>
      </c>
      <c r="C631">
        <v>18</v>
      </c>
      <c r="D631">
        <v>10.7</v>
      </c>
      <c r="E631" s="1">
        <v>28369</v>
      </c>
    </row>
    <row r="632" spans="1:5" x14ac:dyDescent="0.25">
      <c r="A632">
        <v>1978</v>
      </c>
      <c r="B632">
        <v>9</v>
      </c>
      <c r="C632">
        <v>20.100000000000001</v>
      </c>
      <c r="D632">
        <v>10.8</v>
      </c>
      <c r="E632" s="1">
        <v>28734</v>
      </c>
    </row>
    <row r="633" spans="1:5" x14ac:dyDescent="0.25">
      <c r="A633">
        <v>1979</v>
      </c>
      <c r="B633">
        <v>9</v>
      </c>
      <c r="C633">
        <v>19.600000000000001</v>
      </c>
      <c r="D633">
        <v>10.3</v>
      </c>
      <c r="E633" s="1">
        <v>29099</v>
      </c>
    </row>
    <row r="634" spans="1:5" x14ac:dyDescent="0.25">
      <c r="A634">
        <v>1980</v>
      </c>
      <c r="B634">
        <v>9</v>
      </c>
      <c r="C634">
        <v>20.100000000000001</v>
      </c>
      <c r="D634">
        <v>12</v>
      </c>
      <c r="E634" s="1">
        <v>29465</v>
      </c>
    </row>
    <row r="635" spans="1:5" x14ac:dyDescent="0.25">
      <c r="A635">
        <v>1981</v>
      </c>
      <c r="B635">
        <v>9</v>
      </c>
      <c r="C635">
        <v>20.3</v>
      </c>
      <c r="D635">
        <v>11.3</v>
      </c>
      <c r="E635" s="1">
        <v>29830</v>
      </c>
    </row>
    <row r="636" spans="1:5" x14ac:dyDescent="0.25">
      <c r="A636">
        <v>1982</v>
      </c>
      <c r="B636">
        <v>9</v>
      </c>
      <c r="C636">
        <v>20.8</v>
      </c>
      <c r="D636">
        <v>11.1</v>
      </c>
      <c r="E636" s="1">
        <v>30195</v>
      </c>
    </row>
    <row r="637" spans="1:5" x14ac:dyDescent="0.25">
      <c r="A637">
        <v>1983</v>
      </c>
      <c r="B637">
        <v>9</v>
      </c>
      <c r="C637">
        <v>19.3</v>
      </c>
      <c r="D637">
        <v>11.3</v>
      </c>
      <c r="E637" s="1">
        <v>30560</v>
      </c>
    </row>
    <row r="638" spans="1:5" x14ac:dyDescent="0.25">
      <c r="A638">
        <v>1984</v>
      </c>
      <c r="B638">
        <v>9</v>
      </c>
      <c r="C638">
        <v>18.600000000000001</v>
      </c>
      <c r="D638">
        <v>11</v>
      </c>
      <c r="E638" s="1">
        <v>30926</v>
      </c>
    </row>
    <row r="639" spans="1:5" x14ac:dyDescent="0.25">
      <c r="A639">
        <v>1985</v>
      </c>
      <c r="B639">
        <v>9</v>
      </c>
      <c r="C639">
        <v>20.6</v>
      </c>
      <c r="D639">
        <v>11.4</v>
      </c>
      <c r="E639" s="1">
        <v>31291</v>
      </c>
    </row>
    <row r="640" spans="1:5" x14ac:dyDescent="0.25">
      <c r="A640">
        <v>1986</v>
      </c>
      <c r="B640">
        <v>9</v>
      </c>
      <c r="C640">
        <v>17.399999999999999</v>
      </c>
      <c r="D640">
        <v>8.1</v>
      </c>
      <c r="E640" s="1">
        <v>31656</v>
      </c>
    </row>
    <row r="641" spans="1:5" x14ac:dyDescent="0.25">
      <c r="A641">
        <v>1987</v>
      </c>
      <c r="B641">
        <v>9</v>
      </c>
      <c r="C641">
        <v>19.3</v>
      </c>
      <c r="D641">
        <v>11.4</v>
      </c>
      <c r="E641" s="1">
        <v>32021</v>
      </c>
    </row>
    <row r="642" spans="1:5" x14ac:dyDescent="0.25">
      <c r="A642">
        <v>1988</v>
      </c>
      <c r="B642">
        <v>9</v>
      </c>
      <c r="C642">
        <v>18.8</v>
      </c>
      <c r="D642">
        <v>10.8</v>
      </c>
      <c r="E642" s="1">
        <v>32387</v>
      </c>
    </row>
    <row r="643" spans="1:5" x14ac:dyDescent="0.25">
      <c r="A643">
        <v>1989</v>
      </c>
      <c r="B643">
        <v>9</v>
      </c>
      <c r="C643">
        <v>20.7</v>
      </c>
      <c r="D643">
        <v>12.6</v>
      </c>
      <c r="E643" s="1">
        <v>32752</v>
      </c>
    </row>
    <row r="644" spans="1:5" x14ac:dyDescent="0.25">
      <c r="A644">
        <v>1990</v>
      </c>
      <c r="B644">
        <v>9</v>
      </c>
      <c r="C644">
        <v>19.7</v>
      </c>
      <c r="D644">
        <v>10</v>
      </c>
      <c r="E644" s="1">
        <v>33117</v>
      </c>
    </row>
    <row r="645" spans="1:5" x14ac:dyDescent="0.25">
      <c r="A645">
        <v>1991</v>
      </c>
      <c r="B645">
        <v>9</v>
      </c>
      <c r="C645">
        <v>21.4</v>
      </c>
      <c r="D645">
        <v>11.5</v>
      </c>
      <c r="E645" s="1">
        <v>33482</v>
      </c>
    </row>
    <row r="646" spans="1:5" x14ac:dyDescent="0.25">
      <c r="A646">
        <v>1992</v>
      </c>
      <c r="B646">
        <v>9</v>
      </c>
      <c r="C646">
        <v>18.899999999999999</v>
      </c>
      <c r="D646">
        <v>11</v>
      </c>
      <c r="E646" s="1">
        <v>33848</v>
      </c>
    </row>
    <row r="647" spans="1:5" x14ac:dyDescent="0.25">
      <c r="A647">
        <v>1993</v>
      </c>
      <c r="B647">
        <v>9</v>
      </c>
      <c r="C647">
        <v>17.5</v>
      </c>
      <c r="D647">
        <v>9.8000000000000007</v>
      </c>
      <c r="E647" s="1">
        <v>34213</v>
      </c>
    </row>
    <row r="648" spans="1:5" x14ac:dyDescent="0.25">
      <c r="A648">
        <v>1994</v>
      </c>
      <c r="B648">
        <v>9</v>
      </c>
      <c r="C648">
        <v>17.8</v>
      </c>
      <c r="D648">
        <v>10.8</v>
      </c>
      <c r="E648" s="1">
        <v>34578</v>
      </c>
    </row>
    <row r="649" spans="1:5" x14ac:dyDescent="0.25">
      <c r="A649">
        <v>1995</v>
      </c>
      <c r="B649">
        <v>9</v>
      </c>
      <c r="C649">
        <v>19.2</v>
      </c>
      <c r="D649">
        <v>10.7</v>
      </c>
      <c r="E649" s="1">
        <v>34943</v>
      </c>
    </row>
    <row r="650" spans="1:5" x14ac:dyDescent="0.25">
      <c r="A650">
        <v>1996</v>
      </c>
      <c r="B650">
        <v>9</v>
      </c>
      <c r="C650">
        <v>19.2</v>
      </c>
      <c r="D650">
        <v>10.7</v>
      </c>
      <c r="E650" s="1">
        <v>35309</v>
      </c>
    </row>
    <row r="651" spans="1:5" x14ac:dyDescent="0.25">
      <c r="A651">
        <v>1997</v>
      </c>
      <c r="B651">
        <v>9</v>
      </c>
      <c r="C651">
        <v>20.9</v>
      </c>
      <c r="D651">
        <v>11.8</v>
      </c>
      <c r="E651" s="1">
        <v>35674</v>
      </c>
    </row>
    <row r="652" spans="1:5" x14ac:dyDescent="0.25">
      <c r="A652">
        <v>1998</v>
      </c>
      <c r="B652">
        <v>9</v>
      </c>
      <c r="C652">
        <v>20.399999999999999</v>
      </c>
      <c r="D652">
        <v>12.7</v>
      </c>
      <c r="E652" s="1">
        <v>36039</v>
      </c>
    </row>
    <row r="653" spans="1:5" x14ac:dyDescent="0.25">
      <c r="A653">
        <v>1999</v>
      </c>
      <c r="B653">
        <v>9</v>
      </c>
      <c r="C653">
        <v>21.3</v>
      </c>
      <c r="D653">
        <v>13.2</v>
      </c>
      <c r="E653" s="1">
        <v>36404</v>
      </c>
    </row>
    <row r="654" spans="1:5" x14ac:dyDescent="0.25">
      <c r="A654">
        <v>2000</v>
      </c>
      <c r="B654">
        <v>9</v>
      </c>
      <c r="C654">
        <v>20.100000000000001</v>
      </c>
      <c r="D654">
        <v>12.5</v>
      </c>
      <c r="E654" s="1">
        <v>36770</v>
      </c>
    </row>
    <row r="655" spans="1:5" x14ac:dyDescent="0.25">
      <c r="A655">
        <v>2001</v>
      </c>
      <c r="B655">
        <v>9</v>
      </c>
      <c r="C655">
        <v>18.100000000000001</v>
      </c>
      <c r="D655">
        <v>10.8</v>
      </c>
      <c r="E655" s="1">
        <v>37135</v>
      </c>
    </row>
    <row r="656" spans="1:5" x14ac:dyDescent="0.25">
      <c r="A656">
        <v>2002</v>
      </c>
      <c r="B656">
        <v>9</v>
      </c>
      <c r="C656">
        <v>20.3</v>
      </c>
      <c r="D656">
        <v>11.5</v>
      </c>
      <c r="E656" s="1">
        <v>37500</v>
      </c>
    </row>
    <row r="657" spans="1:5" x14ac:dyDescent="0.25">
      <c r="A657">
        <v>2003</v>
      </c>
      <c r="B657">
        <v>9</v>
      </c>
      <c r="C657">
        <v>21.9</v>
      </c>
      <c r="D657">
        <v>10.8</v>
      </c>
      <c r="E657" s="1">
        <v>37865</v>
      </c>
    </row>
    <row r="658" spans="1:5" x14ac:dyDescent="0.25">
      <c r="A658">
        <v>2004</v>
      </c>
      <c r="B658">
        <v>9</v>
      </c>
      <c r="C658">
        <v>20.8</v>
      </c>
      <c r="D658">
        <v>12.5</v>
      </c>
      <c r="E658" s="1">
        <v>38231</v>
      </c>
    </row>
    <row r="659" spans="1:5" x14ac:dyDescent="0.25">
      <c r="A659">
        <v>2005</v>
      </c>
      <c r="B659">
        <v>9</v>
      </c>
      <c r="C659">
        <v>21.4</v>
      </c>
      <c r="D659">
        <v>12.7</v>
      </c>
      <c r="E659" s="1">
        <v>38596</v>
      </c>
    </row>
    <row r="660" spans="1:5" x14ac:dyDescent="0.25">
      <c r="A660">
        <v>2006</v>
      </c>
      <c r="B660">
        <v>9</v>
      </c>
      <c r="C660">
        <v>22.7</v>
      </c>
      <c r="D660">
        <v>14.5</v>
      </c>
      <c r="E660" s="1">
        <v>38961</v>
      </c>
    </row>
    <row r="661" spans="1:5" x14ac:dyDescent="0.25">
      <c r="A661">
        <v>2007</v>
      </c>
      <c r="B661">
        <v>9</v>
      </c>
      <c r="C661">
        <v>19.899999999999999</v>
      </c>
      <c r="D661">
        <v>11.4</v>
      </c>
      <c r="E661" s="1">
        <v>39326</v>
      </c>
    </row>
    <row r="662" spans="1:5" x14ac:dyDescent="0.25">
      <c r="A662">
        <v>2008</v>
      </c>
      <c r="B662">
        <v>9</v>
      </c>
      <c r="C662">
        <v>18.5</v>
      </c>
      <c r="D662">
        <v>11.2</v>
      </c>
      <c r="E662" s="1">
        <v>39692</v>
      </c>
    </row>
    <row r="663" spans="1:5" x14ac:dyDescent="0.25">
      <c r="A663">
        <v>2009</v>
      </c>
      <c r="B663">
        <v>9</v>
      </c>
      <c r="C663">
        <v>20.5</v>
      </c>
      <c r="D663">
        <v>12</v>
      </c>
      <c r="E663" s="1">
        <v>40057</v>
      </c>
    </row>
    <row r="664" spans="1:5" x14ac:dyDescent="0.25">
      <c r="A664">
        <v>2010</v>
      </c>
      <c r="B664">
        <v>9</v>
      </c>
      <c r="C664">
        <v>19.399999999999999</v>
      </c>
      <c r="D664">
        <v>11.2</v>
      </c>
      <c r="E664" s="1">
        <v>40422</v>
      </c>
    </row>
    <row r="665" spans="1:5" x14ac:dyDescent="0.25">
      <c r="A665">
        <v>2011</v>
      </c>
      <c r="B665">
        <v>9</v>
      </c>
      <c r="C665">
        <v>21.3</v>
      </c>
      <c r="D665">
        <v>12.4</v>
      </c>
      <c r="E665" s="1">
        <v>40787</v>
      </c>
    </row>
    <row r="666" spans="1:5" x14ac:dyDescent="0.25">
      <c r="A666">
        <v>2012</v>
      </c>
      <c r="B666">
        <v>9</v>
      </c>
      <c r="C666">
        <v>20</v>
      </c>
      <c r="D666">
        <v>10.3</v>
      </c>
      <c r="E666" s="1">
        <v>41153</v>
      </c>
    </row>
    <row r="667" spans="1:5" x14ac:dyDescent="0.25">
      <c r="A667">
        <v>2013</v>
      </c>
      <c r="B667">
        <v>9</v>
      </c>
      <c r="C667">
        <v>19.7</v>
      </c>
      <c r="D667">
        <v>11.1</v>
      </c>
      <c r="E667" s="1">
        <v>41518</v>
      </c>
    </row>
    <row r="668" spans="1:5" x14ac:dyDescent="0.25">
      <c r="A668">
        <v>2014</v>
      </c>
      <c r="B668">
        <v>9</v>
      </c>
      <c r="C668">
        <v>21.5</v>
      </c>
      <c r="D668">
        <v>12.8</v>
      </c>
      <c r="E668" s="1">
        <v>41883</v>
      </c>
    </row>
    <row r="669" spans="1:5" x14ac:dyDescent="0.25">
      <c r="A669">
        <v>2015</v>
      </c>
      <c r="B669">
        <v>9</v>
      </c>
      <c r="C669">
        <v>18.600000000000001</v>
      </c>
      <c r="D669">
        <v>10.199999999999999</v>
      </c>
      <c r="E669" s="1">
        <v>42248</v>
      </c>
    </row>
    <row r="670" spans="1:5" x14ac:dyDescent="0.25">
      <c r="A670">
        <v>2016</v>
      </c>
      <c r="B670">
        <v>9</v>
      </c>
      <c r="C670">
        <v>22.4</v>
      </c>
      <c r="D670">
        <v>13.7</v>
      </c>
      <c r="E670" s="1">
        <v>42614</v>
      </c>
    </row>
    <row r="671" spans="1:5" x14ac:dyDescent="0.25">
      <c r="A671">
        <v>2017</v>
      </c>
      <c r="B671">
        <v>9</v>
      </c>
      <c r="C671">
        <v>19.2</v>
      </c>
      <c r="D671">
        <v>11</v>
      </c>
      <c r="E671" s="1">
        <v>42979</v>
      </c>
    </row>
    <row r="672" spans="1:5" x14ac:dyDescent="0.25">
      <c r="A672">
        <v>2018</v>
      </c>
      <c r="B672">
        <v>9</v>
      </c>
      <c r="C672">
        <v>20.9</v>
      </c>
      <c r="D672">
        <v>11</v>
      </c>
      <c r="E672" s="1">
        <v>43344</v>
      </c>
    </row>
    <row r="673" spans="1:5" x14ac:dyDescent="0.25">
      <c r="A673">
        <v>2019</v>
      </c>
      <c r="B673">
        <v>9</v>
      </c>
      <c r="C673">
        <v>21.2</v>
      </c>
      <c r="D673">
        <v>11.8</v>
      </c>
      <c r="E673" s="1">
        <v>43709</v>
      </c>
    </row>
    <row r="674" spans="1:5" x14ac:dyDescent="0.25">
      <c r="A674">
        <v>2020</v>
      </c>
      <c r="B674">
        <v>9</v>
      </c>
      <c r="C674">
        <v>21.6</v>
      </c>
      <c r="D674">
        <v>11.2</v>
      </c>
      <c r="E674" s="1">
        <v>44075</v>
      </c>
    </row>
    <row r="675" spans="1:5" x14ac:dyDescent="0.25">
      <c r="A675">
        <v>2021</v>
      </c>
      <c r="B675">
        <v>9</v>
      </c>
      <c r="C675">
        <v>22.3</v>
      </c>
      <c r="D675">
        <v>13.3</v>
      </c>
      <c r="E675" s="1">
        <v>44440</v>
      </c>
    </row>
    <row r="676" spans="1:5" x14ac:dyDescent="0.25">
      <c r="A676">
        <v>2022</v>
      </c>
      <c r="B676">
        <v>9</v>
      </c>
      <c r="C676">
        <v>20.2</v>
      </c>
      <c r="D676">
        <v>11.8</v>
      </c>
      <c r="E676" s="1">
        <v>44805</v>
      </c>
    </row>
    <row r="677" spans="1:5" x14ac:dyDescent="0.25">
      <c r="A677">
        <v>1948</v>
      </c>
      <c r="B677">
        <v>10</v>
      </c>
      <c r="C677">
        <v>14.9</v>
      </c>
      <c r="D677">
        <v>6</v>
      </c>
      <c r="E677" s="1">
        <v>17807</v>
      </c>
    </row>
    <row r="678" spans="1:5" x14ac:dyDescent="0.25">
      <c r="A678">
        <v>1949</v>
      </c>
      <c r="B678">
        <v>10</v>
      </c>
      <c r="C678">
        <v>17</v>
      </c>
      <c r="D678">
        <v>8.6</v>
      </c>
      <c r="E678" s="1">
        <v>18172</v>
      </c>
    </row>
    <row r="679" spans="1:5" x14ac:dyDescent="0.25">
      <c r="A679">
        <v>1950</v>
      </c>
      <c r="B679">
        <v>10</v>
      </c>
      <c r="C679">
        <v>14</v>
      </c>
      <c r="D679">
        <v>6.1</v>
      </c>
      <c r="E679" s="1">
        <v>18537</v>
      </c>
    </row>
    <row r="680" spans="1:5" x14ac:dyDescent="0.25">
      <c r="A680">
        <v>1951</v>
      </c>
      <c r="B680">
        <v>10</v>
      </c>
      <c r="C680">
        <v>14.6</v>
      </c>
      <c r="D680">
        <v>6</v>
      </c>
      <c r="E680" s="1">
        <v>18902</v>
      </c>
    </row>
    <row r="681" spans="1:5" x14ac:dyDescent="0.25">
      <c r="A681">
        <v>1952</v>
      </c>
      <c r="B681">
        <v>10</v>
      </c>
      <c r="C681">
        <v>13.2</v>
      </c>
      <c r="D681">
        <v>5.7</v>
      </c>
      <c r="E681" s="1">
        <v>19268</v>
      </c>
    </row>
    <row r="682" spans="1:5" x14ac:dyDescent="0.25">
      <c r="A682">
        <v>1953</v>
      </c>
      <c r="B682">
        <v>10</v>
      </c>
      <c r="C682">
        <v>14.7</v>
      </c>
      <c r="D682">
        <v>7.1</v>
      </c>
      <c r="E682" s="1">
        <v>19633</v>
      </c>
    </row>
    <row r="683" spans="1:5" x14ac:dyDescent="0.25">
      <c r="A683">
        <v>1954</v>
      </c>
      <c r="B683">
        <v>10</v>
      </c>
      <c r="C683">
        <v>16.2</v>
      </c>
      <c r="D683">
        <v>8.9</v>
      </c>
      <c r="E683" s="1">
        <v>19998</v>
      </c>
    </row>
    <row r="684" spans="1:5" x14ac:dyDescent="0.25">
      <c r="A684">
        <v>1955</v>
      </c>
      <c r="B684">
        <v>10</v>
      </c>
      <c r="C684">
        <v>13.5</v>
      </c>
      <c r="D684">
        <v>5.3</v>
      </c>
      <c r="E684" s="1">
        <v>20363</v>
      </c>
    </row>
    <row r="685" spans="1:5" x14ac:dyDescent="0.25">
      <c r="A685">
        <v>1956</v>
      </c>
      <c r="B685">
        <v>10</v>
      </c>
      <c r="C685">
        <v>13.8</v>
      </c>
      <c r="D685">
        <v>6</v>
      </c>
      <c r="E685" s="1">
        <v>20729</v>
      </c>
    </row>
    <row r="686" spans="1:5" x14ac:dyDescent="0.25">
      <c r="A686">
        <v>1957</v>
      </c>
      <c r="B686">
        <v>10</v>
      </c>
      <c r="C686">
        <v>15.5</v>
      </c>
      <c r="D686">
        <v>7.7</v>
      </c>
      <c r="E686" s="1">
        <v>21094</v>
      </c>
    </row>
    <row r="687" spans="1:5" x14ac:dyDescent="0.25">
      <c r="A687">
        <v>1958</v>
      </c>
      <c r="B687">
        <v>10</v>
      </c>
      <c r="C687">
        <v>14.9</v>
      </c>
      <c r="D687">
        <v>8.3000000000000007</v>
      </c>
      <c r="E687" s="1">
        <v>21459</v>
      </c>
    </row>
    <row r="688" spans="1:5" x14ac:dyDescent="0.25">
      <c r="A688">
        <v>1959</v>
      </c>
      <c r="B688">
        <v>10</v>
      </c>
      <c r="C688">
        <v>17.8</v>
      </c>
      <c r="D688">
        <v>8.5</v>
      </c>
      <c r="E688" s="1">
        <v>21824</v>
      </c>
    </row>
    <row r="689" spans="1:5" x14ac:dyDescent="0.25">
      <c r="A689">
        <v>1960</v>
      </c>
      <c r="B689">
        <v>10</v>
      </c>
      <c r="C689">
        <v>14.2</v>
      </c>
      <c r="D689">
        <v>8.1999999999999993</v>
      </c>
      <c r="E689" s="1">
        <v>22190</v>
      </c>
    </row>
    <row r="690" spans="1:5" x14ac:dyDescent="0.25">
      <c r="A690">
        <v>1961</v>
      </c>
      <c r="B690">
        <v>10</v>
      </c>
      <c r="C690">
        <v>15.6</v>
      </c>
      <c r="D690">
        <v>7.6</v>
      </c>
      <c r="E690" s="1">
        <v>22555</v>
      </c>
    </row>
    <row r="691" spans="1:5" x14ac:dyDescent="0.25">
      <c r="A691">
        <v>1962</v>
      </c>
      <c r="B691">
        <v>10</v>
      </c>
      <c r="C691">
        <v>15.7</v>
      </c>
      <c r="D691">
        <v>7.1</v>
      </c>
      <c r="E691" s="1">
        <v>22920</v>
      </c>
    </row>
    <row r="692" spans="1:5" x14ac:dyDescent="0.25">
      <c r="A692">
        <v>1963</v>
      </c>
      <c r="B692">
        <v>10</v>
      </c>
      <c r="C692">
        <v>14.8</v>
      </c>
      <c r="D692">
        <v>8.1999999999999993</v>
      </c>
      <c r="E692" s="1">
        <v>23285</v>
      </c>
    </row>
    <row r="693" spans="1:5" x14ac:dyDescent="0.25">
      <c r="A693">
        <v>1964</v>
      </c>
      <c r="B693">
        <v>10</v>
      </c>
      <c r="C693">
        <v>13.7</v>
      </c>
      <c r="D693">
        <v>5.3</v>
      </c>
      <c r="E693" s="1">
        <v>23651</v>
      </c>
    </row>
    <row r="694" spans="1:5" x14ac:dyDescent="0.25">
      <c r="A694">
        <v>1965</v>
      </c>
      <c r="B694">
        <v>10</v>
      </c>
      <c r="C694">
        <v>16.2</v>
      </c>
      <c r="D694">
        <v>7.5</v>
      </c>
      <c r="E694" s="1">
        <v>24016</v>
      </c>
    </row>
    <row r="695" spans="1:5" x14ac:dyDescent="0.25">
      <c r="A695">
        <v>1966</v>
      </c>
      <c r="B695">
        <v>10</v>
      </c>
      <c r="C695">
        <v>14.7</v>
      </c>
      <c r="D695">
        <v>8.6</v>
      </c>
      <c r="E695" s="1">
        <v>24381</v>
      </c>
    </row>
    <row r="696" spans="1:5" x14ac:dyDescent="0.25">
      <c r="A696">
        <v>1967</v>
      </c>
      <c r="B696">
        <v>10</v>
      </c>
      <c r="C696">
        <v>15</v>
      </c>
      <c r="D696">
        <v>8.8000000000000007</v>
      </c>
      <c r="E696" s="1">
        <v>24746</v>
      </c>
    </row>
    <row r="697" spans="1:5" x14ac:dyDescent="0.25">
      <c r="A697">
        <v>1968</v>
      </c>
      <c r="B697">
        <v>10</v>
      </c>
      <c r="C697">
        <v>16.5</v>
      </c>
      <c r="D697">
        <v>10.7</v>
      </c>
      <c r="E697" s="1">
        <v>25112</v>
      </c>
    </row>
    <row r="698" spans="1:5" x14ac:dyDescent="0.25">
      <c r="A698">
        <v>1969</v>
      </c>
      <c r="B698">
        <v>10</v>
      </c>
      <c r="C698">
        <v>18.2</v>
      </c>
      <c r="D698">
        <v>9.9</v>
      </c>
      <c r="E698" s="1">
        <v>25477</v>
      </c>
    </row>
    <row r="699" spans="1:5" x14ac:dyDescent="0.25">
      <c r="A699">
        <v>1970</v>
      </c>
      <c r="B699">
        <v>10</v>
      </c>
      <c r="C699">
        <v>15.7</v>
      </c>
      <c r="D699">
        <v>8.1</v>
      </c>
      <c r="E699" s="1">
        <v>25842</v>
      </c>
    </row>
    <row r="700" spans="1:5" x14ac:dyDescent="0.25">
      <c r="A700">
        <v>1971</v>
      </c>
      <c r="B700">
        <v>10</v>
      </c>
      <c r="C700">
        <v>17.2</v>
      </c>
      <c r="D700">
        <v>8.1</v>
      </c>
      <c r="E700" s="1">
        <v>26207</v>
      </c>
    </row>
    <row r="701" spans="1:5" x14ac:dyDescent="0.25">
      <c r="A701">
        <v>1972</v>
      </c>
      <c r="B701">
        <v>10</v>
      </c>
      <c r="C701">
        <v>15.6</v>
      </c>
      <c r="D701">
        <v>8.5</v>
      </c>
      <c r="E701" s="1">
        <v>26573</v>
      </c>
    </row>
    <row r="702" spans="1:5" x14ac:dyDescent="0.25">
      <c r="A702">
        <v>1973</v>
      </c>
      <c r="B702">
        <v>10</v>
      </c>
      <c r="C702">
        <v>13.9</v>
      </c>
      <c r="D702">
        <v>6.1</v>
      </c>
      <c r="E702" s="1">
        <v>26938</v>
      </c>
    </row>
    <row r="703" spans="1:5" x14ac:dyDescent="0.25">
      <c r="A703">
        <v>1974</v>
      </c>
      <c r="B703">
        <v>10</v>
      </c>
      <c r="C703">
        <v>11</v>
      </c>
      <c r="D703">
        <v>5</v>
      </c>
      <c r="E703" s="1">
        <v>27303</v>
      </c>
    </row>
    <row r="704" spans="1:5" x14ac:dyDescent="0.25">
      <c r="A704">
        <v>1975</v>
      </c>
      <c r="B704">
        <v>10</v>
      </c>
      <c r="C704">
        <v>14.4</v>
      </c>
      <c r="D704">
        <v>7</v>
      </c>
      <c r="E704" s="1">
        <v>27668</v>
      </c>
    </row>
    <row r="705" spans="1:5" x14ac:dyDescent="0.25">
      <c r="A705">
        <v>1976</v>
      </c>
      <c r="B705">
        <v>10</v>
      </c>
      <c r="C705">
        <v>14.9</v>
      </c>
      <c r="D705">
        <v>8.8000000000000007</v>
      </c>
      <c r="E705" s="1">
        <v>28034</v>
      </c>
    </row>
    <row r="706" spans="1:5" x14ac:dyDescent="0.25">
      <c r="A706">
        <v>1977</v>
      </c>
      <c r="B706">
        <v>10</v>
      </c>
      <c r="C706">
        <v>16.3</v>
      </c>
      <c r="D706">
        <v>9</v>
      </c>
      <c r="E706" s="1">
        <v>28399</v>
      </c>
    </row>
    <row r="707" spans="1:5" x14ac:dyDescent="0.25">
      <c r="A707">
        <v>1978</v>
      </c>
      <c r="B707">
        <v>10</v>
      </c>
      <c r="C707">
        <v>17.100000000000001</v>
      </c>
      <c r="D707">
        <v>8.4</v>
      </c>
      <c r="E707" s="1">
        <v>28764</v>
      </c>
    </row>
    <row r="708" spans="1:5" x14ac:dyDescent="0.25">
      <c r="A708">
        <v>1979</v>
      </c>
      <c r="B708">
        <v>10</v>
      </c>
      <c r="C708">
        <v>16.399999999999999</v>
      </c>
      <c r="D708">
        <v>8.8000000000000007</v>
      </c>
      <c r="E708" s="1">
        <v>29129</v>
      </c>
    </row>
    <row r="709" spans="1:5" x14ac:dyDescent="0.25">
      <c r="A709">
        <v>1980</v>
      </c>
      <c r="B709">
        <v>10</v>
      </c>
      <c r="C709">
        <v>14</v>
      </c>
      <c r="D709">
        <v>5.8</v>
      </c>
      <c r="E709" s="1">
        <v>29495</v>
      </c>
    </row>
    <row r="710" spans="1:5" x14ac:dyDescent="0.25">
      <c r="A710">
        <v>1981</v>
      </c>
      <c r="B710">
        <v>10</v>
      </c>
      <c r="C710">
        <v>12.9</v>
      </c>
      <c r="D710">
        <v>5.8</v>
      </c>
      <c r="E710" s="1">
        <v>29860</v>
      </c>
    </row>
    <row r="711" spans="1:5" x14ac:dyDescent="0.25">
      <c r="A711">
        <v>1982</v>
      </c>
      <c r="B711">
        <v>10</v>
      </c>
      <c r="C711">
        <v>14.1</v>
      </c>
      <c r="D711">
        <v>7.8</v>
      </c>
      <c r="E711" s="1">
        <v>30225</v>
      </c>
    </row>
    <row r="712" spans="1:5" x14ac:dyDescent="0.25">
      <c r="A712">
        <v>1983</v>
      </c>
      <c r="B712">
        <v>10</v>
      </c>
      <c r="C712">
        <v>15.1</v>
      </c>
      <c r="D712">
        <v>7.6</v>
      </c>
      <c r="E712" s="1">
        <v>30590</v>
      </c>
    </row>
    <row r="713" spans="1:5" x14ac:dyDescent="0.25">
      <c r="A713">
        <v>1984</v>
      </c>
      <c r="B713">
        <v>10</v>
      </c>
      <c r="C713">
        <v>15.8</v>
      </c>
      <c r="D713">
        <v>8.5</v>
      </c>
      <c r="E713" s="1">
        <v>30956</v>
      </c>
    </row>
    <row r="714" spans="1:5" x14ac:dyDescent="0.25">
      <c r="A714">
        <v>1985</v>
      </c>
      <c r="B714">
        <v>10</v>
      </c>
      <c r="C714">
        <v>16.100000000000001</v>
      </c>
      <c r="D714">
        <v>8.8000000000000007</v>
      </c>
      <c r="E714" s="1">
        <v>31321</v>
      </c>
    </row>
    <row r="715" spans="1:5" x14ac:dyDescent="0.25">
      <c r="A715">
        <v>1986</v>
      </c>
      <c r="B715">
        <v>10</v>
      </c>
      <c r="C715">
        <v>16.399999999999999</v>
      </c>
      <c r="D715">
        <v>8.5</v>
      </c>
      <c r="E715" s="1">
        <v>31686</v>
      </c>
    </row>
    <row r="716" spans="1:5" x14ac:dyDescent="0.25">
      <c r="A716">
        <v>1987</v>
      </c>
      <c r="B716">
        <v>10</v>
      </c>
      <c r="C716">
        <v>15</v>
      </c>
      <c r="D716">
        <v>7.7</v>
      </c>
      <c r="E716" s="1">
        <v>32051</v>
      </c>
    </row>
    <row r="717" spans="1:5" x14ac:dyDescent="0.25">
      <c r="A717">
        <v>1988</v>
      </c>
      <c r="B717">
        <v>10</v>
      </c>
      <c r="C717">
        <v>15.5</v>
      </c>
      <c r="D717">
        <v>8.5</v>
      </c>
      <c r="E717" s="1">
        <v>32417</v>
      </c>
    </row>
    <row r="718" spans="1:5" x14ac:dyDescent="0.25">
      <c r="A718">
        <v>1989</v>
      </c>
      <c r="B718">
        <v>10</v>
      </c>
      <c r="C718">
        <v>17.100000000000001</v>
      </c>
      <c r="D718">
        <v>9.6999999999999993</v>
      </c>
      <c r="E718" s="1">
        <v>32782</v>
      </c>
    </row>
    <row r="719" spans="1:5" x14ac:dyDescent="0.25">
      <c r="A719">
        <v>1990</v>
      </c>
      <c r="B719">
        <v>10</v>
      </c>
      <c r="C719">
        <v>16.899999999999999</v>
      </c>
      <c r="D719">
        <v>9.6</v>
      </c>
      <c r="E719" s="1">
        <v>33147</v>
      </c>
    </row>
    <row r="720" spans="1:5" x14ac:dyDescent="0.25">
      <c r="A720">
        <v>1991</v>
      </c>
      <c r="B720">
        <v>10</v>
      </c>
      <c r="C720">
        <v>14.6</v>
      </c>
      <c r="D720">
        <v>7.6</v>
      </c>
      <c r="E720" s="1">
        <v>33512</v>
      </c>
    </row>
    <row r="721" spans="1:5" x14ac:dyDescent="0.25">
      <c r="A721">
        <v>1992</v>
      </c>
      <c r="B721">
        <v>10</v>
      </c>
      <c r="C721">
        <v>12.5</v>
      </c>
      <c r="D721">
        <v>5.3</v>
      </c>
      <c r="E721" s="1">
        <v>33878</v>
      </c>
    </row>
    <row r="722" spans="1:5" x14ac:dyDescent="0.25">
      <c r="A722">
        <v>1993</v>
      </c>
      <c r="B722">
        <v>10</v>
      </c>
      <c r="C722">
        <v>13</v>
      </c>
      <c r="D722">
        <v>7</v>
      </c>
      <c r="E722" s="1">
        <v>34243</v>
      </c>
    </row>
    <row r="723" spans="1:5" x14ac:dyDescent="0.25">
      <c r="A723">
        <v>1994</v>
      </c>
      <c r="B723">
        <v>10</v>
      </c>
      <c r="C723">
        <v>15.4</v>
      </c>
      <c r="D723">
        <v>7.7</v>
      </c>
      <c r="E723" s="1">
        <v>34608</v>
      </c>
    </row>
    <row r="724" spans="1:5" x14ac:dyDescent="0.25">
      <c r="A724">
        <v>1995</v>
      </c>
      <c r="B724">
        <v>10</v>
      </c>
      <c r="C724">
        <v>18.3</v>
      </c>
      <c r="D724">
        <v>10.199999999999999</v>
      </c>
      <c r="E724" s="1">
        <v>34973</v>
      </c>
    </row>
    <row r="725" spans="1:5" x14ac:dyDescent="0.25">
      <c r="A725">
        <v>1996</v>
      </c>
      <c r="B725">
        <v>10</v>
      </c>
      <c r="C725">
        <v>16.600000000000001</v>
      </c>
      <c r="D725">
        <v>8.9</v>
      </c>
      <c r="E725" s="1">
        <v>35339</v>
      </c>
    </row>
    <row r="726" spans="1:5" x14ac:dyDescent="0.25">
      <c r="A726">
        <v>1997</v>
      </c>
      <c r="B726">
        <v>10</v>
      </c>
      <c r="C726">
        <v>15.9</v>
      </c>
      <c r="D726">
        <v>7.5</v>
      </c>
      <c r="E726" s="1">
        <v>35704</v>
      </c>
    </row>
    <row r="727" spans="1:5" x14ac:dyDescent="0.25">
      <c r="A727">
        <v>1998</v>
      </c>
      <c r="B727">
        <v>10</v>
      </c>
      <c r="C727">
        <v>14.7</v>
      </c>
      <c r="D727">
        <v>8.6</v>
      </c>
      <c r="E727" s="1">
        <v>36069</v>
      </c>
    </row>
    <row r="728" spans="1:5" x14ac:dyDescent="0.25">
      <c r="A728">
        <v>1999</v>
      </c>
      <c r="B728">
        <v>10</v>
      </c>
      <c r="C728">
        <v>15.6</v>
      </c>
      <c r="D728">
        <v>7.9</v>
      </c>
      <c r="E728" s="1">
        <v>36434</v>
      </c>
    </row>
    <row r="729" spans="1:5" x14ac:dyDescent="0.25">
      <c r="A729">
        <v>2000</v>
      </c>
      <c r="B729">
        <v>10</v>
      </c>
      <c r="C729">
        <v>14.7</v>
      </c>
      <c r="D729">
        <v>8.5</v>
      </c>
      <c r="E729" s="1">
        <v>36800</v>
      </c>
    </row>
    <row r="730" spans="1:5" x14ac:dyDescent="0.25">
      <c r="A730">
        <v>2001</v>
      </c>
      <c r="B730">
        <v>10</v>
      </c>
      <c r="C730">
        <v>17.600000000000001</v>
      </c>
      <c r="D730">
        <v>11.3</v>
      </c>
      <c r="E730" s="1">
        <v>37165</v>
      </c>
    </row>
    <row r="731" spans="1:5" x14ac:dyDescent="0.25">
      <c r="A731">
        <v>2002</v>
      </c>
      <c r="B731">
        <v>10</v>
      </c>
      <c r="C731">
        <v>15.3</v>
      </c>
      <c r="D731">
        <v>8.4</v>
      </c>
      <c r="E731" s="1">
        <v>37530</v>
      </c>
    </row>
    <row r="732" spans="1:5" x14ac:dyDescent="0.25">
      <c r="A732">
        <v>2003</v>
      </c>
      <c r="B732">
        <v>10</v>
      </c>
      <c r="C732">
        <v>14.5</v>
      </c>
      <c r="D732">
        <v>6.4</v>
      </c>
      <c r="E732" s="1">
        <v>37895</v>
      </c>
    </row>
    <row r="733" spans="1:5" x14ac:dyDescent="0.25">
      <c r="A733">
        <v>2004</v>
      </c>
      <c r="B733">
        <v>10</v>
      </c>
      <c r="C733">
        <v>15.3</v>
      </c>
      <c r="D733">
        <v>9.1</v>
      </c>
      <c r="E733" s="1">
        <v>38261</v>
      </c>
    </row>
    <row r="734" spans="1:5" x14ac:dyDescent="0.25">
      <c r="A734">
        <v>2005</v>
      </c>
      <c r="B734">
        <v>10</v>
      </c>
      <c r="C734">
        <v>17.8</v>
      </c>
      <c r="D734">
        <v>11.3</v>
      </c>
      <c r="E734" s="1">
        <v>38626</v>
      </c>
    </row>
    <row r="735" spans="1:5" x14ac:dyDescent="0.25">
      <c r="A735">
        <v>2006</v>
      </c>
      <c r="B735">
        <v>10</v>
      </c>
      <c r="C735">
        <v>17.8</v>
      </c>
      <c r="D735">
        <v>11.2</v>
      </c>
      <c r="E735" s="1">
        <v>38991</v>
      </c>
    </row>
    <row r="736" spans="1:5" x14ac:dyDescent="0.25">
      <c r="A736">
        <v>2007</v>
      </c>
      <c r="B736">
        <v>10</v>
      </c>
      <c r="C736">
        <v>15.4</v>
      </c>
      <c r="D736">
        <v>8.5</v>
      </c>
      <c r="E736" s="1">
        <v>39356</v>
      </c>
    </row>
    <row r="737" spans="1:5" x14ac:dyDescent="0.25">
      <c r="A737">
        <v>2008</v>
      </c>
      <c r="B737">
        <v>10</v>
      </c>
      <c r="C737">
        <v>15</v>
      </c>
      <c r="D737">
        <v>6.8</v>
      </c>
      <c r="E737" s="1">
        <v>39722</v>
      </c>
    </row>
    <row r="738" spans="1:5" x14ac:dyDescent="0.25">
      <c r="A738">
        <v>2009</v>
      </c>
      <c r="B738">
        <v>10</v>
      </c>
      <c r="C738">
        <v>16.3</v>
      </c>
      <c r="D738">
        <v>9.3000000000000007</v>
      </c>
      <c r="E738" s="1">
        <v>40087</v>
      </c>
    </row>
    <row r="739" spans="1:5" x14ac:dyDescent="0.25">
      <c r="A739">
        <v>2010</v>
      </c>
      <c r="B739">
        <v>10</v>
      </c>
      <c r="C739">
        <v>15.2</v>
      </c>
      <c r="D739">
        <v>8.3000000000000007</v>
      </c>
      <c r="E739" s="1">
        <v>40452</v>
      </c>
    </row>
    <row r="740" spans="1:5" x14ac:dyDescent="0.25">
      <c r="A740">
        <v>2011</v>
      </c>
      <c r="B740">
        <v>10</v>
      </c>
      <c r="C740">
        <v>18.100000000000001</v>
      </c>
      <c r="D740">
        <v>10.1</v>
      </c>
      <c r="E740" s="1">
        <v>40817</v>
      </c>
    </row>
    <row r="741" spans="1:5" x14ac:dyDescent="0.25">
      <c r="A741">
        <v>2012</v>
      </c>
      <c r="B741">
        <v>10</v>
      </c>
      <c r="C741">
        <v>14.2</v>
      </c>
      <c r="D741">
        <v>8</v>
      </c>
      <c r="E741" s="1">
        <v>41183</v>
      </c>
    </row>
    <row r="742" spans="1:5" x14ac:dyDescent="0.25">
      <c r="A742">
        <v>2013</v>
      </c>
      <c r="B742">
        <v>10</v>
      </c>
      <c r="C742">
        <v>17</v>
      </c>
      <c r="D742">
        <v>10.6</v>
      </c>
      <c r="E742" s="1">
        <v>41548</v>
      </c>
    </row>
    <row r="743" spans="1:5" x14ac:dyDescent="0.25">
      <c r="A743">
        <v>2014</v>
      </c>
      <c r="B743">
        <v>10</v>
      </c>
      <c r="C743">
        <v>17.600000000000001</v>
      </c>
      <c r="D743">
        <v>11</v>
      </c>
      <c r="E743" s="1">
        <v>41913</v>
      </c>
    </row>
    <row r="744" spans="1:5" x14ac:dyDescent="0.25">
      <c r="A744">
        <v>2015</v>
      </c>
      <c r="B744">
        <v>10</v>
      </c>
      <c r="C744">
        <v>15.8</v>
      </c>
      <c r="D744">
        <v>9.3000000000000007</v>
      </c>
      <c r="E744" s="1">
        <v>42278</v>
      </c>
    </row>
    <row r="745" spans="1:5" x14ac:dyDescent="0.25">
      <c r="A745">
        <v>2016</v>
      </c>
      <c r="B745">
        <v>10</v>
      </c>
      <c r="C745">
        <v>15.9</v>
      </c>
      <c r="D745">
        <v>8.6999999999999993</v>
      </c>
      <c r="E745" s="1">
        <v>42644</v>
      </c>
    </row>
    <row r="746" spans="1:5" x14ac:dyDescent="0.25">
      <c r="A746">
        <v>2017</v>
      </c>
      <c r="B746">
        <v>10</v>
      </c>
      <c r="C746">
        <v>17.100000000000001</v>
      </c>
      <c r="D746">
        <v>10.3</v>
      </c>
      <c r="E746" s="1">
        <v>43009</v>
      </c>
    </row>
    <row r="747" spans="1:5" x14ac:dyDescent="0.25">
      <c r="A747">
        <v>2018</v>
      </c>
      <c r="B747">
        <v>10</v>
      </c>
      <c r="C747">
        <v>16.5</v>
      </c>
      <c r="D747">
        <v>8.5</v>
      </c>
      <c r="E747" s="1">
        <v>43374</v>
      </c>
    </row>
    <row r="748" spans="1:5" x14ac:dyDescent="0.25">
      <c r="A748">
        <v>2019</v>
      </c>
      <c r="B748">
        <v>10</v>
      </c>
      <c r="C748">
        <v>15.5</v>
      </c>
      <c r="D748">
        <v>8.6</v>
      </c>
      <c r="E748" s="1">
        <v>43739</v>
      </c>
    </row>
    <row r="749" spans="1:5" x14ac:dyDescent="0.25">
      <c r="A749">
        <v>2020</v>
      </c>
      <c r="B749">
        <v>10</v>
      </c>
      <c r="C749">
        <v>15.1</v>
      </c>
      <c r="D749">
        <v>8.8000000000000007</v>
      </c>
      <c r="E749" s="1">
        <v>44105</v>
      </c>
    </row>
    <row r="750" spans="1:5" x14ac:dyDescent="0.25">
      <c r="A750">
        <v>2021</v>
      </c>
      <c r="B750">
        <v>10</v>
      </c>
      <c r="C750">
        <v>16.899999999999999</v>
      </c>
      <c r="D750">
        <v>9.6999999999999993</v>
      </c>
      <c r="E750" s="1">
        <v>44470</v>
      </c>
    </row>
    <row r="751" spans="1:5" x14ac:dyDescent="0.25">
      <c r="A751">
        <v>2022</v>
      </c>
      <c r="B751">
        <v>10</v>
      </c>
      <c r="C751">
        <v>18.3</v>
      </c>
      <c r="D751">
        <v>10.4</v>
      </c>
      <c r="E751" s="1">
        <v>44835</v>
      </c>
    </row>
    <row r="752" spans="1:5" x14ac:dyDescent="0.25">
      <c r="A752">
        <v>1948</v>
      </c>
      <c r="B752">
        <v>11</v>
      </c>
      <c r="C752">
        <v>10.8</v>
      </c>
      <c r="D752">
        <v>4.5999999999999996</v>
      </c>
      <c r="E752" s="1">
        <v>17838</v>
      </c>
    </row>
    <row r="753" spans="1:5" x14ac:dyDescent="0.25">
      <c r="A753">
        <v>1949</v>
      </c>
      <c r="B753">
        <v>11</v>
      </c>
      <c r="C753">
        <v>10.199999999999999</v>
      </c>
      <c r="D753">
        <v>2.9</v>
      </c>
      <c r="E753" s="1">
        <v>18203</v>
      </c>
    </row>
    <row r="754" spans="1:5" x14ac:dyDescent="0.25">
      <c r="A754">
        <v>1950</v>
      </c>
      <c r="B754">
        <v>11</v>
      </c>
      <c r="C754">
        <v>9.3000000000000007</v>
      </c>
      <c r="D754">
        <v>3.3</v>
      </c>
      <c r="E754" s="1">
        <v>18568</v>
      </c>
    </row>
    <row r="755" spans="1:5" x14ac:dyDescent="0.25">
      <c r="A755">
        <v>1951</v>
      </c>
      <c r="B755">
        <v>11</v>
      </c>
      <c r="C755">
        <v>11.8</v>
      </c>
      <c r="D755">
        <v>6.2</v>
      </c>
      <c r="E755" s="1">
        <v>18933</v>
      </c>
    </row>
    <row r="756" spans="1:5" x14ac:dyDescent="0.25">
      <c r="A756">
        <v>1952</v>
      </c>
      <c r="B756">
        <v>11</v>
      </c>
      <c r="C756">
        <v>7.5</v>
      </c>
      <c r="D756">
        <v>1.6</v>
      </c>
      <c r="E756" s="1">
        <v>19299</v>
      </c>
    </row>
    <row r="757" spans="1:5" x14ac:dyDescent="0.25">
      <c r="A757">
        <v>1953</v>
      </c>
      <c r="B757">
        <v>11</v>
      </c>
      <c r="C757">
        <v>11.3</v>
      </c>
      <c r="D757">
        <v>5.2</v>
      </c>
      <c r="E757" s="1">
        <v>19664</v>
      </c>
    </row>
    <row r="758" spans="1:5" x14ac:dyDescent="0.25">
      <c r="A758">
        <v>1954</v>
      </c>
      <c r="B758">
        <v>11</v>
      </c>
      <c r="C758">
        <v>11.2</v>
      </c>
      <c r="D758">
        <v>3.6</v>
      </c>
      <c r="E758" s="1">
        <v>20029</v>
      </c>
    </row>
    <row r="759" spans="1:5" x14ac:dyDescent="0.25">
      <c r="A759">
        <v>1955</v>
      </c>
      <c r="B759">
        <v>11</v>
      </c>
      <c r="C759">
        <v>10.7</v>
      </c>
      <c r="D759">
        <v>4.2</v>
      </c>
      <c r="E759" s="1">
        <v>20394</v>
      </c>
    </row>
    <row r="760" spans="1:5" x14ac:dyDescent="0.25">
      <c r="A760">
        <v>1956</v>
      </c>
      <c r="B760">
        <v>11</v>
      </c>
      <c r="C760">
        <v>9.3000000000000007</v>
      </c>
      <c r="D760">
        <v>2.5</v>
      </c>
      <c r="E760" s="1">
        <v>20760</v>
      </c>
    </row>
    <row r="761" spans="1:5" x14ac:dyDescent="0.25">
      <c r="A761">
        <v>1957</v>
      </c>
      <c r="B761">
        <v>11</v>
      </c>
      <c r="C761">
        <v>9.4</v>
      </c>
      <c r="D761">
        <v>4.3</v>
      </c>
      <c r="E761" s="1">
        <v>21125</v>
      </c>
    </row>
    <row r="762" spans="1:5" x14ac:dyDescent="0.25">
      <c r="A762">
        <v>1958</v>
      </c>
      <c r="B762">
        <v>11</v>
      </c>
      <c r="C762">
        <v>9.6999999999999993</v>
      </c>
      <c r="D762">
        <v>4.4000000000000004</v>
      </c>
      <c r="E762" s="1">
        <v>21490</v>
      </c>
    </row>
    <row r="763" spans="1:5" x14ac:dyDescent="0.25">
      <c r="A763">
        <v>1959</v>
      </c>
      <c r="B763">
        <v>11</v>
      </c>
      <c r="C763">
        <v>10.8</v>
      </c>
      <c r="D763">
        <v>3.5</v>
      </c>
      <c r="E763" s="1">
        <v>21855</v>
      </c>
    </row>
    <row r="764" spans="1:5" x14ac:dyDescent="0.25">
      <c r="A764">
        <v>1960</v>
      </c>
      <c r="B764">
        <v>11</v>
      </c>
      <c r="C764">
        <v>11.2</v>
      </c>
      <c r="D764">
        <v>4.5</v>
      </c>
      <c r="E764" s="1">
        <v>22221</v>
      </c>
    </row>
    <row r="765" spans="1:5" x14ac:dyDescent="0.25">
      <c r="A765">
        <v>1961</v>
      </c>
      <c r="B765">
        <v>11</v>
      </c>
      <c r="C765">
        <v>9.9</v>
      </c>
      <c r="D765">
        <v>3.5</v>
      </c>
      <c r="E765" s="1">
        <v>22586</v>
      </c>
    </row>
    <row r="766" spans="1:5" x14ac:dyDescent="0.25">
      <c r="A766">
        <v>1962</v>
      </c>
      <c r="B766">
        <v>11</v>
      </c>
      <c r="C766">
        <v>9.1</v>
      </c>
      <c r="D766">
        <v>3.2</v>
      </c>
      <c r="E766" s="1">
        <v>22951</v>
      </c>
    </row>
    <row r="767" spans="1:5" x14ac:dyDescent="0.25">
      <c r="A767">
        <v>1963</v>
      </c>
      <c r="B767">
        <v>11</v>
      </c>
      <c r="C767">
        <v>11.8</v>
      </c>
      <c r="D767">
        <v>6</v>
      </c>
      <c r="E767" s="1">
        <v>23316</v>
      </c>
    </row>
    <row r="768" spans="1:5" x14ac:dyDescent="0.25">
      <c r="A768">
        <v>1964</v>
      </c>
      <c r="B768">
        <v>11</v>
      </c>
      <c r="C768">
        <v>11.2</v>
      </c>
      <c r="D768">
        <v>5.3</v>
      </c>
      <c r="E768" s="1">
        <v>23682</v>
      </c>
    </row>
    <row r="769" spans="1:5" x14ac:dyDescent="0.25">
      <c r="A769">
        <v>1965</v>
      </c>
      <c r="B769">
        <v>11</v>
      </c>
      <c r="C769">
        <v>8.4</v>
      </c>
      <c r="D769">
        <v>2.2000000000000002</v>
      </c>
      <c r="E769" s="1">
        <v>24047</v>
      </c>
    </row>
    <row r="770" spans="1:5" x14ac:dyDescent="0.25">
      <c r="A770">
        <v>1966</v>
      </c>
      <c r="B770">
        <v>11</v>
      </c>
      <c r="C770">
        <v>8.8000000000000007</v>
      </c>
      <c r="D770">
        <v>2.9</v>
      </c>
      <c r="E770" s="1">
        <v>24412</v>
      </c>
    </row>
    <row r="771" spans="1:5" x14ac:dyDescent="0.25">
      <c r="A771">
        <v>1967</v>
      </c>
      <c r="B771">
        <v>11</v>
      </c>
      <c r="C771">
        <v>9.6999999999999993</v>
      </c>
      <c r="D771">
        <v>2.6</v>
      </c>
      <c r="E771" s="1">
        <v>24777</v>
      </c>
    </row>
    <row r="772" spans="1:5" x14ac:dyDescent="0.25">
      <c r="A772">
        <v>1968</v>
      </c>
      <c r="B772">
        <v>11</v>
      </c>
      <c r="C772">
        <v>9.5</v>
      </c>
      <c r="D772">
        <v>4.8</v>
      </c>
      <c r="E772" s="1">
        <v>25143</v>
      </c>
    </row>
    <row r="773" spans="1:5" x14ac:dyDescent="0.25">
      <c r="A773">
        <v>1969</v>
      </c>
      <c r="B773">
        <v>11</v>
      </c>
      <c r="C773">
        <v>9.6</v>
      </c>
      <c r="D773">
        <v>3.3</v>
      </c>
      <c r="E773" s="1">
        <v>25508</v>
      </c>
    </row>
    <row r="774" spans="1:5" x14ac:dyDescent="0.25">
      <c r="A774">
        <v>1970</v>
      </c>
      <c r="B774">
        <v>11</v>
      </c>
      <c r="C774">
        <v>11.9</v>
      </c>
      <c r="D774">
        <v>5.5</v>
      </c>
      <c r="E774" s="1">
        <v>25873</v>
      </c>
    </row>
    <row r="775" spans="1:5" x14ac:dyDescent="0.25">
      <c r="A775">
        <v>1971</v>
      </c>
      <c r="B775">
        <v>11</v>
      </c>
      <c r="C775">
        <v>10.4</v>
      </c>
      <c r="D775">
        <v>3</v>
      </c>
      <c r="E775" s="1">
        <v>26238</v>
      </c>
    </row>
    <row r="776" spans="1:5" x14ac:dyDescent="0.25">
      <c r="A776">
        <v>1972</v>
      </c>
      <c r="B776">
        <v>11</v>
      </c>
      <c r="C776">
        <v>9.9</v>
      </c>
      <c r="D776">
        <v>3.2</v>
      </c>
      <c r="E776" s="1">
        <v>26604</v>
      </c>
    </row>
    <row r="777" spans="1:5" x14ac:dyDescent="0.25">
      <c r="A777">
        <v>1973</v>
      </c>
      <c r="B777">
        <v>11</v>
      </c>
      <c r="C777">
        <v>10.3</v>
      </c>
      <c r="D777">
        <v>2.5</v>
      </c>
      <c r="E777" s="1">
        <v>26969</v>
      </c>
    </row>
    <row r="778" spans="1:5" x14ac:dyDescent="0.25">
      <c r="A778">
        <v>1974</v>
      </c>
      <c r="B778">
        <v>11</v>
      </c>
      <c r="C778">
        <v>10.6</v>
      </c>
      <c r="D778">
        <v>5</v>
      </c>
      <c r="E778" s="1">
        <v>27334</v>
      </c>
    </row>
    <row r="779" spans="1:5" x14ac:dyDescent="0.25">
      <c r="A779">
        <v>1975</v>
      </c>
      <c r="B779">
        <v>11</v>
      </c>
      <c r="C779">
        <v>10.1</v>
      </c>
      <c r="D779">
        <v>3.2</v>
      </c>
      <c r="E779" s="1">
        <v>27699</v>
      </c>
    </row>
    <row r="780" spans="1:5" x14ac:dyDescent="0.25">
      <c r="A780">
        <v>1976</v>
      </c>
      <c r="B780">
        <v>11</v>
      </c>
      <c r="C780">
        <v>9.9</v>
      </c>
      <c r="D780">
        <v>3.5</v>
      </c>
      <c r="E780" s="1">
        <v>28065</v>
      </c>
    </row>
    <row r="781" spans="1:5" x14ac:dyDescent="0.25">
      <c r="A781">
        <v>1977</v>
      </c>
      <c r="B781">
        <v>11</v>
      </c>
      <c r="C781">
        <v>10.4</v>
      </c>
      <c r="D781">
        <v>4.5999999999999996</v>
      </c>
      <c r="E781" s="1">
        <v>28430</v>
      </c>
    </row>
    <row r="782" spans="1:5" x14ac:dyDescent="0.25">
      <c r="A782">
        <v>1978</v>
      </c>
      <c r="B782">
        <v>11</v>
      </c>
      <c r="C782">
        <v>12.6</v>
      </c>
      <c r="D782">
        <v>6.2</v>
      </c>
      <c r="E782" s="1">
        <v>28795</v>
      </c>
    </row>
    <row r="783" spans="1:5" x14ac:dyDescent="0.25">
      <c r="A783">
        <v>1979</v>
      </c>
      <c r="B783">
        <v>11</v>
      </c>
      <c r="C783">
        <v>10.8</v>
      </c>
      <c r="D783">
        <v>3.5</v>
      </c>
      <c r="E783" s="1">
        <v>29160</v>
      </c>
    </row>
    <row r="784" spans="1:5" x14ac:dyDescent="0.25">
      <c r="A784">
        <v>1980</v>
      </c>
      <c r="B784">
        <v>11</v>
      </c>
      <c r="C784">
        <v>9.3000000000000007</v>
      </c>
      <c r="D784">
        <v>4.5</v>
      </c>
      <c r="E784" s="1">
        <v>29526</v>
      </c>
    </row>
    <row r="785" spans="1:5" x14ac:dyDescent="0.25">
      <c r="A785">
        <v>1981</v>
      </c>
      <c r="B785">
        <v>11</v>
      </c>
      <c r="C785">
        <v>11.5</v>
      </c>
      <c r="D785">
        <v>5.0999999999999996</v>
      </c>
      <c r="E785" s="1">
        <v>29891</v>
      </c>
    </row>
    <row r="786" spans="1:5" x14ac:dyDescent="0.25">
      <c r="A786">
        <v>1982</v>
      </c>
      <c r="B786">
        <v>11</v>
      </c>
      <c r="C786">
        <v>11.4</v>
      </c>
      <c r="D786">
        <v>6.2</v>
      </c>
      <c r="E786" s="1">
        <v>30256</v>
      </c>
    </row>
    <row r="787" spans="1:5" x14ac:dyDescent="0.25">
      <c r="A787">
        <v>1983</v>
      </c>
      <c r="B787">
        <v>11</v>
      </c>
      <c r="C787">
        <v>11.3</v>
      </c>
      <c r="D787">
        <v>5.5</v>
      </c>
      <c r="E787" s="1">
        <v>30621</v>
      </c>
    </row>
    <row r="788" spans="1:5" x14ac:dyDescent="0.25">
      <c r="A788">
        <v>1984</v>
      </c>
      <c r="B788">
        <v>11</v>
      </c>
      <c r="C788">
        <v>12.2</v>
      </c>
      <c r="D788">
        <v>6.4</v>
      </c>
      <c r="E788" s="1">
        <v>30987</v>
      </c>
    </row>
    <row r="789" spans="1:5" x14ac:dyDescent="0.25">
      <c r="A789">
        <v>1985</v>
      </c>
      <c r="B789">
        <v>11</v>
      </c>
      <c r="C789">
        <v>8.1</v>
      </c>
      <c r="D789">
        <v>1.2</v>
      </c>
      <c r="E789" s="1">
        <v>31352</v>
      </c>
    </row>
    <row r="790" spans="1:5" x14ac:dyDescent="0.25">
      <c r="A790">
        <v>1986</v>
      </c>
      <c r="B790">
        <v>11</v>
      </c>
      <c r="C790">
        <v>12.1</v>
      </c>
      <c r="D790">
        <v>5.2</v>
      </c>
      <c r="E790" s="1">
        <v>31717</v>
      </c>
    </row>
    <row r="791" spans="1:5" x14ac:dyDescent="0.25">
      <c r="A791">
        <v>1987</v>
      </c>
      <c r="B791">
        <v>11</v>
      </c>
      <c r="C791">
        <v>9.8000000000000007</v>
      </c>
      <c r="D791">
        <v>4.2</v>
      </c>
      <c r="E791" s="1">
        <v>32082</v>
      </c>
    </row>
    <row r="792" spans="1:5" x14ac:dyDescent="0.25">
      <c r="A792">
        <v>1988</v>
      </c>
      <c r="B792">
        <v>11</v>
      </c>
      <c r="C792">
        <v>9.9</v>
      </c>
      <c r="D792">
        <v>1.8</v>
      </c>
      <c r="E792" s="1">
        <v>32448</v>
      </c>
    </row>
    <row r="793" spans="1:5" x14ac:dyDescent="0.25">
      <c r="A793">
        <v>1989</v>
      </c>
      <c r="B793">
        <v>11</v>
      </c>
      <c r="C793">
        <v>10.9</v>
      </c>
      <c r="D793">
        <v>3.7</v>
      </c>
      <c r="E793" s="1">
        <v>32813</v>
      </c>
    </row>
    <row r="794" spans="1:5" x14ac:dyDescent="0.25">
      <c r="A794">
        <v>1990</v>
      </c>
      <c r="B794">
        <v>11</v>
      </c>
      <c r="C794">
        <v>10.7</v>
      </c>
      <c r="D794">
        <v>5.0999999999999996</v>
      </c>
      <c r="E794" s="1">
        <v>33178</v>
      </c>
    </row>
    <row r="795" spans="1:5" x14ac:dyDescent="0.25">
      <c r="A795">
        <v>1991</v>
      </c>
      <c r="B795">
        <v>11</v>
      </c>
      <c r="C795">
        <v>10.6</v>
      </c>
      <c r="D795">
        <v>4.2</v>
      </c>
      <c r="E795" s="1">
        <v>33543</v>
      </c>
    </row>
    <row r="796" spans="1:5" x14ac:dyDescent="0.25">
      <c r="A796">
        <v>1992</v>
      </c>
      <c r="B796">
        <v>11</v>
      </c>
      <c r="C796">
        <v>12</v>
      </c>
      <c r="D796">
        <v>4.8</v>
      </c>
      <c r="E796" s="1">
        <v>33909</v>
      </c>
    </row>
    <row r="797" spans="1:5" x14ac:dyDescent="0.25">
      <c r="A797">
        <v>1993</v>
      </c>
      <c r="B797">
        <v>11</v>
      </c>
      <c r="C797">
        <v>8.8000000000000007</v>
      </c>
      <c r="D797">
        <v>2.4</v>
      </c>
      <c r="E797" s="1">
        <v>34274</v>
      </c>
    </row>
    <row r="798" spans="1:5" x14ac:dyDescent="0.25">
      <c r="A798">
        <v>1994</v>
      </c>
      <c r="B798">
        <v>11</v>
      </c>
      <c r="C798">
        <v>13.6</v>
      </c>
      <c r="D798">
        <v>8.4</v>
      </c>
      <c r="E798" s="1">
        <v>34639</v>
      </c>
    </row>
    <row r="799" spans="1:5" x14ac:dyDescent="0.25">
      <c r="A799">
        <v>1995</v>
      </c>
      <c r="B799">
        <v>11</v>
      </c>
      <c r="C799">
        <v>12</v>
      </c>
      <c r="D799">
        <v>5.0999999999999996</v>
      </c>
      <c r="E799" s="1">
        <v>35004</v>
      </c>
    </row>
    <row r="800" spans="1:5" x14ac:dyDescent="0.25">
      <c r="A800">
        <v>1996</v>
      </c>
      <c r="B800">
        <v>11</v>
      </c>
      <c r="C800">
        <v>10.5</v>
      </c>
      <c r="D800">
        <v>2.7</v>
      </c>
      <c r="E800" s="1">
        <v>35370</v>
      </c>
    </row>
    <row r="801" spans="1:5" x14ac:dyDescent="0.25">
      <c r="A801">
        <v>1997</v>
      </c>
      <c r="B801">
        <v>11</v>
      </c>
      <c r="C801">
        <v>12.5</v>
      </c>
      <c r="D801">
        <v>6.2</v>
      </c>
      <c r="E801" s="1">
        <v>35735</v>
      </c>
    </row>
    <row r="802" spans="1:5" x14ac:dyDescent="0.25">
      <c r="A802">
        <v>1998</v>
      </c>
      <c r="B802">
        <v>11</v>
      </c>
      <c r="C802">
        <v>9.6</v>
      </c>
      <c r="D802">
        <v>3.4</v>
      </c>
      <c r="E802" s="1">
        <v>36100</v>
      </c>
    </row>
    <row r="803" spans="1:5" x14ac:dyDescent="0.25">
      <c r="A803">
        <v>1999</v>
      </c>
      <c r="B803">
        <v>11</v>
      </c>
      <c r="C803">
        <v>11.3</v>
      </c>
      <c r="D803">
        <v>5.9</v>
      </c>
      <c r="E803" s="1">
        <v>36465</v>
      </c>
    </row>
    <row r="804" spans="1:5" x14ac:dyDescent="0.25">
      <c r="A804">
        <v>2000</v>
      </c>
      <c r="B804">
        <v>11</v>
      </c>
      <c r="C804">
        <v>11</v>
      </c>
      <c r="D804">
        <v>4.5</v>
      </c>
      <c r="E804" s="1">
        <v>36831</v>
      </c>
    </row>
    <row r="805" spans="1:5" x14ac:dyDescent="0.25">
      <c r="A805">
        <v>2001</v>
      </c>
      <c r="B805">
        <v>11</v>
      </c>
      <c r="C805">
        <v>11.3</v>
      </c>
      <c r="D805">
        <v>4.4000000000000004</v>
      </c>
      <c r="E805" s="1">
        <v>37196</v>
      </c>
    </row>
    <row r="806" spans="1:5" x14ac:dyDescent="0.25">
      <c r="A806">
        <v>2002</v>
      </c>
      <c r="B806">
        <v>11</v>
      </c>
      <c r="C806">
        <v>12.4</v>
      </c>
      <c r="D806">
        <v>7</v>
      </c>
      <c r="E806" s="1">
        <v>37561</v>
      </c>
    </row>
    <row r="807" spans="1:5" x14ac:dyDescent="0.25">
      <c r="A807">
        <v>2003</v>
      </c>
      <c r="B807">
        <v>11</v>
      </c>
      <c r="C807">
        <v>12.6</v>
      </c>
      <c r="D807">
        <v>6.7</v>
      </c>
      <c r="E807" s="1">
        <v>37926</v>
      </c>
    </row>
    <row r="808" spans="1:5" x14ac:dyDescent="0.25">
      <c r="A808">
        <v>2004</v>
      </c>
      <c r="B808">
        <v>11</v>
      </c>
      <c r="C808">
        <v>11.2</v>
      </c>
      <c r="D808">
        <v>6.2</v>
      </c>
      <c r="E808" s="1">
        <v>38292</v>
      </c>
    </row>
    <row r="809" spans="1:5" x14ac:dyDescent="0.25">
      <c r="A809">
        <v>2005</v>
      </c>
      <c r="B809">
        <v>11</v>
      </c>
      <c r="C809">
        <v>10.7</v>
      </c>
      <c r="D809">
        <v>3.5</v>
      </c>
      <c r="E809" s="1">
        <v>38657</v>
      </c>
    </row>
    <row r="810" spans="1:5" x14ac:dyDescent="0.25">
      <c r="A810">
        <v>2006</v>
      </c>
      <c r="B810">
        <v>11</v>
      </c>
      <c r="C810">
        <v>12.7</v>
      </c>
      <c r="D810">
        <v>5.4</v>
      </c>
      <c r="E810" s="1">
        <v>39022</v>
      </c>
    </row>
    <row r="811" spans="1:5" x14ac:dyDescent="0.25">
      <c r="A811">
        <v>2007</v>
      </c>
      <c r="B811">
        <v>11</v>
      </c>
      <c r="C811">
        <v>11.4</v>
      </c>
      <c r="D811">
        <v>4.5999999999999996</v>
      </c>
      <c r="E811" s="1">
        <v>39387</v>
      </c>
    </row>
    <row r="812" spans="1:5" x14ac:dyDescent="0.25">
      <c r="A812">
        <v>2008</v>
      </c>
      <c r="B812">
        <v>11</v>
      </c>
      <c r="C812">
        <v>10.7</v>
      </c>
      <c r="D812">
        <v>5.2</v>
      </c>
      <c r="E812" s="1">
        <v>39753</v>
      </c>
    </row>
    <row r="813" spans="1:5" x14ac:dyDescent="0.25">
      <c r="A813">
        <v>2009</v>
      </c>
      <c r="B813">
        <v>11</v>
      </c>
      <c r="C813">
        <v>12.6</v>
      </c>
      <c r="D813">
        <v>7.4</v>
      </c>
      <c r="E813" s="1">
        <v>40118</v>
      </c>
    </row>
    <row r="814" spans="1:5" x14ac:dyDescent="0.25">
      <c r="A814">
        <v>2010</v>
      </c>
      <c r="B814">
        <v>11</v>
      </c>
      <c r="C814">
        <v>9.1</v>
      </c>
      <c r="D814">
        <v>4</v>
      </c>
      <c r="E814" s="1">
        <v>40483</v>
      </c>
    </row>
    <row r="815" spans="1:5" x14ac:dyDescent="0.25">
      <c r="A815">
        <v>2011</v>
      </c>
      <c r="B815">
        <v>11</v>
      </c>
      <c r="C815">
        <v>13.6</v>
      </c>
      <c r="D815">
        <v>7.3</v>
      </c>
      <c r="E815" s="1">
        <v>40848</v>
      </c>
    </row>
    <row r="816" spans="1:5" x14ac:dyDescent="0.25">
      <c r="A816">
        <v>2012</v>
      </c>
      <c r="B816">
        <v>11</v>
      </c>
      <c r="C816">
        <v>11</v>
      </c>
      <c r="D816">
        <v>4.5999999999999996</v>
      </c>
      <c r="E816" s="1">
        <v>41214</v>
      </c>
    </row>
    <row r="817" spans="1:5" x14ac:dyDescent="0.25">
      <c r="A817">
        <v>2013</v>
      </c>
      <c r="B817">
        <v>11</v>
      </c>
      <c r="C817">
        <v>10.4</v>
      </c>
      <c r="D817">
        <v>4.7</v>
      </c>
      <c r="E817" s="1">
        <v>41579</v>
      </c>
    </row>
    <row r="818" spans="1:5" x14ac:dyDescent="0.25">
      <c r="A818">
        <v>2014</v>
      </c>
      <c r="B818">
        <v>11</v>
      </c>
      <c r="C818">
        <v>12.5</v>
      </c>
      <c r="D818">
        <v>6.9</v>
      </c>
      <c r="E818" s="1">
        <v>41944</v>
      </c>
    </row>
    <row r="819" spans="1:5" x14ac:dyDescent="0.25">
      <c r="A819">
        <v>2015</v>
      </c>
      <c r="B819">
        <v>11</v>
      </c>
      <c r="C819">
        <v>13.4</v>
      </c>
      <c r="D819">
        <v>8</v>
      </c>
      <c r="E819" s="1">
        <v>42309</v>
      </c>
    </row>
    <row r="820" spans="1:5" x14ac:dyDescent="0.25">
      <c r="A820">
        <v>2016</v>
      </c>
      <c r="B820">
        <v>11</v>
      </c>
      <c r="C820">
        <v>10.5</v>
      </c>
      <c r="D820">
        <v>3.8</v>
      </c>
      <c r="E820" s="1">
        <v>42675</v>
      </c>
    </row>
    <row r="821" spans="1:5" x14ac:dyDescent="0.25">
      <c r="A821">
        <v>2017</v>
      </c>
      <c r="B821">
        <v>11</v>
      </c>
      <c r="C821">
        <v>11.1</v>
      </c>
      <c r="D821">
        <v>4.5</v>
      </c>
      <c r="E821" s="1">
        <v>43040</v>
      </c>
    </row>
    <row r="822" spans="1:5" x14ac:dyDescent="0.25">
      <c r="A822">
        <v>2018</v>
      </c>
      <c r="B822">
        <v>11</v>
      </c>
      <c r="C822">
        <v>12.2</v>
      </c>
      <c r="D822">
        <v>5.8</v>
      </c>
      <c r="E822" s="1">
        <v>43405</v>
      </c>
    </row>
    <row r="823" spans="1:5" x14ac:dyDescent="0.25">
      <c r="A823">
        <v>2019</v>
      </c>
      <c r="B823">
        <v>11</v>
      </c>
      <c r="C823">
        <v>10.3</v>
      </c>
      <c r="D823">
        <v>4.3</v>
      </c>
      <c r="E823" s="1">
        <v>43770</v>
      </c>
    </row>
    <row r="824" spans="1:5" x14ac:dyDescent="0.25">
      <c r="A824">
        <v>2020</v>
      </c>
      <c r="B824">
        <v>11</v>
      </c>
      <c r="C824">
        <v>12.7</v>
      </c>
      <c r="D824">
        <v>6.2</v>
      </c>
      <c r="E824" s="1">
        <v>44136</v>
      </c>
    </row>
    <row r="825" spans="1:5" x14ac:dyDescent="0.25">
      <c r="A825">
        <v>2021</v>
      </c>
      <c r="B825">
        <v>11</v>
      </c>
      <c r="C825">
        <v>11.4</v>
      </c>
      <c r="D825">
        <v>4.5</v>
      </c>
      <c r="E825" s="1">
        <v>44501</v>
      </c>
    </row>
    <row r="826" spans="1:5" x14ac:dyDescent="0.25">
      <c r="A826">
        <v>1948</v>
      </c>
      <c r="B826">
        <v>12</v>
      </c>
      <c r="C826">
        <v>8.8000000000000007</v>
      </c>
      <c r="D826">
        <v>3.8</v>
      </c>
      <c r="E826" s="1">
        <v>17868</v>
      </c>
    </row>
    <row r="827" spans="1:5" x14ac:dyDescent="0.25">
      <c r="A827">
        <v>1949</v>
      </c>
      <c r="B827">
        <v>12</v>
      </c>
      <c r="C827">
        <v>9.1999999999999993</v>
      </c>
      <c r="D827">
        <v>2.9</v>
      </c>
      <c r="E827" s="1">
        <v>18233</v>
      </c>
    </row>
    <row r="828" spans="1:5" x14ac:dyDescent="0.25">
      <c r="A828">
        <v>1950</v>
      </c>
      <c r="B828">
        <v>12</v>
      </c>
      <c r="C828">
        <v>3.8</v>
      </c>
      <c r="D828">
        <v>-1</v>
      </c>
      <c r="E828" s="1">
        <v>18598</v>
      </c>
    </row>
    <row r="829" spans="1:5" x14ac:dyDescent="0.25">
      <c r="A829">
        <v>1951</v>
      </c>
      <c r="B829">
        <v>12</v>
      </c>
      <c r="C829">
        <v>8.9</v>
      </c>
      <c r="D829">
        <v>3.1</v>
      </c>
      <c r="E829" s="1">
        <v>18963</v>
      </c>
    </row>
    <row r="830" spans="1:5" x14ac:dyDescent="0.25">
      <c r="A830">
        <v>1952</v>
      </c>
      <c r="B830">
        <v>12</v>
      </c>
      <c r="C830">
        <v>5.8</v>
      </c>
      <c r="D830">
        <v>-0.2</v>
      </c>
      <c r="E830" s="1">
        <v>19329</v>
      </c>
    </row>
    <row r="831" spans="1:5" x14ac:dyDescent="0.25">
      <c r="A831">
        <v>1953</v>
      </c>
      <c r="B831">
        <v>12</v>
      </c>
      <c r="C831">
        <v>10</v>
      </c>
      <c r="D831">
        <v>5.0999999999999996</v>
      </c>
      <c r="E831" s="1">
        <v>19694</v>
      </c>
    </row>
    <row r="832" spans="1:5" x14ac:dyDescent="0.25">
      <c r="A832">
        <v>1954</v>
      </c>
      <c r="B832">
        <v>12</v>
      </c>
      <c r="C832">
        <v>9.6999999999999993</v>
      </c>
      <c r="D832">
        <v>3.4</v>
      </c>
      <c r="E832" s="1">
        <v>20059</v>
      </c>
    </row>
    <row r="833" spans="1:5" x14ac:dyDescent="0.25">
      <c r="A833">
        <v>1955</v>
      </c>
      <c r="B833">
        <v>12</v>
      </c>
      <c r="C833">
        <v>9.5</v>
      </c>
      <c r="D833">
        <v>2.2999999999999998</v>
      </c>
      <c r="E833" s="1">
        <v>20424</v>
      </c>
    </row>
    <row r="834" spans="1:5" x14ac:dyDescent="0.25">
      <c r="A834">
        <v>1956</v>
      </c>
      <c r="B834">
        <v>12</v>
      </c>
      <c r="C834">
        <v>8.1999999999999993</v>
      </c>
      <c r="D834">
        <v>3.5</v>
      </c>
      <c r="E834" s="1">
        <v>20790</v>
      </c>
    </row>
    <row r="835" spans="1:5" x14ac:dyDescent="0.25">
      <c r="A835">
        <v>1957</v>
      </c>
      <c r="B835">
        <v>12</v>
      </c>
      <c r="C835">
        <v>7.6</v>
      </c>
      <c r="D835">
        <v>1</v>
      </c>
      <c r="E835" s="1">
        <v>21155</v>
      </c>
    </row>
    <row r="836" spans="1:5" x14ac:dyDescent="0.25">
      <c r="A836">
        <v>1958</v>
      </c>
      <c r="B836">
        <v>12</v>
      </c>
      <c r="C836">
        <v>8</v>
      </c>
      <c r="D836">
        <v>2.7</v>
      </c>
      <c r="E836" s="1">
        <v>21520</v>
      </c>
    </row>
    <row r="837" spans="1:5" x14ac:dyDescent="0.25">
      <c r="A837">
        <v>1959</v>
      </c>
      <c r="B837">
        <v>12</v>
      </c>
      <c r="C837">
        <v>9.3000000000000007</v>
      </c>
      <c r="D837">
        <v>3</v>
      </c>
      <c r="E837" s="1">
        <v>21885</v>
      </c>
    </row>
    <row r="838" spans="1:5" x14ac:dyDescent="0.25">
      <c r="A838">
        <v>1960</v>
      </c>
      <c r="B838">
        <v>12</v>
      </c>
      <c r="C838">
        <v>6.9</v>
      </c>
      <c r="D838">
        <v>2.1</v>
      </c>
      <c r="E838" s="1">
        <v>22251</v>
      </c>
    </row>
    <row r="839" spans="1:5" x14ac:dyDescent="0.25">
      <c r="A839">
        <v>1961</v>
      </c>
      <c r="B839">
        <v>12</v>
      </c>
      <c r="C839">
        <v>6.8</v>
      </c>
      <c r="D839">
        <v>0.2</v>
      </c>
      <c r="E839" s="1">
        <v>22616</v>
      </c>
    </row>
    <row r="840" spans="1:5" x14ac:dyDescent="0.25">
      <c r="A840">
        <v>1962</v>
      </c>
      <c r="B840">
        <v>12</v>
      </c>
      <c r="C840">
        <v>5</v>
      </c>
      <c r="D840">
        <v>-1.1000000000000001</v>
      </c>
      <c r="E840" s="1">
        <v>22981</v>
      </c>
    </row>
    <row r="841" spans="1:5" x14ac:dyDescent="0.25">
      <c r="A841">
        <v>1963</v>
      </c>
      <c r="B841">
        <v>12</v>
      </c>
      <c r="C841">
        <v>5.4</v>
      </c>
      <c r="D841">
        <v>0</v>
      </c>
      <c r="E841" s="1">
        <v>23346</v>
      </c>
    </row>
    <row r="842" spans="1:5" x14ac:dyDescent="0.25">
      <c r="A842">
        <v>1964</v>
      </c>
      <c r="B842">
        <v>12</v>
      </c>
      <c r="C842">
        <v>7.1</v>
      </c>
      <c r="D842">
        <v>0.9</v>
      </c>
      <c r="E842" s="1">
        <v>23712</v>
      </c>
    </row>
    <row r="843" spans="1:5" x14ac:dyDescent="0.25">
      <c r="A843">
        <v>1965</v>
      </c>
      <c r="B843">
        <v>12</v>
      </c>
      <c r="C843">
        <v>8.4</v>
      </c>
      <c r="D843">
        <v>1.7</v>
      </c>
      <c r="E843" s="1">
        <v>24077</v>
      </c>
    </row>
    <row r="844" spans="1:5" x14ac:dyDescent="0.25">
      <c r="A844">
        <v>1966</v>
      </c>
      <c r="B844">
        <v>12</v>
      </c>
      <c r="C844">
        <v>9.3000000000000007</v>
      </c>
      <c r="D844">
        <v>2.2000000000000002</v>
      </c>
      <c r="E844" s="1">
        <v>24442</v>
      </c>
    </row>
    <row r="845" spans="1:5" x14ac:dyDescent="0.25">
      <c r="A845">
        <v>1967</v>
      </c>
      <c r="B845">
        <v>12</v>
      </c>
      <c r="C845">
        <v>7.2</v>
      </c>
      <c r="D845">
        <v>1.3</v>
      </c>
      <c r="E845" s="1">
        <v>24807</v>
      </c>
    </row>
    <row r="846" spans="1:5" x14ac:dyDescent="0.25">
      <c r="A846">
        <v>1968</v>
      </c>
      <c r="B846">
        <v>12</v>
      </c>
      <c r="C846">
        <v>5.4</v>
      </c>
      <c r="D846">
        <v>1</v>
      </c>
      <c r="E846" s="1">
        <v>25173</v>
      </c>
    </row>
    <row r="847" spans="1:5" x14ac:dyDescent="0.25">
      <c r="A847">
        <v>1969</v>
      </c>
      <c r="B847">
        <v>12</v>
      </c>
      <c r="C847">
        <v>6.1</v>
      </c>
      <c r="D847">
        <v>1.4</v>
      </c>
      <c r="E847" s="1">
        <v>25538</v>
      </c>
    </row>
    <row r="848" spans="1:5" x14ac:dyDescent="0.25">
      <c r="A848">
        <v>1970</v>
      </c>
      <c r="B848">
        <v>12</v>
      </c>
      <c r="C848">
        <v>7</v>
      </c>
      <c r="D848">
        <v>1.7</v>
      </c>
      <c r="E848" s="1">
        <v>25903</v>
      </c>
    </row>
    <row r="849" spans="1:5" x14ac:dyDescent="0.25">
      <c r="A849">
        <v>1971</v>
      </c>
      <c r="B849">
        <v>12</v>
      </c>
      <c r="C849">
        <v>9.3000000000000007</v>
      </c>
      <c r="D849">
        <v>4.5</v>
      </c>
      <c r="E849" s="1">
        <v>26268</v>
      </c>
    </row>
    <row r="850" spans="1:5" x14ac:dyDescent="0.25">
      <c r="A850">
        <v>1972</v>
      </c>
      <c r="B850">
        <v>12</v>
      </c>
      <c r="C850">
        <v>9.4</v>
      </c>
      <c r="D850">
        <v>3.5</v>
      </c>
      <c r="E850" s="1">
        <v>26634</v>
      </c>
    </row>
    <row r="851" spans="1:5" x14ac:dyDescent="0.25">
      <c r="A851">
        <v>1973</v>
      </c>
      <c r="B851">
        <v>12</v>
      </c>
      <c r="C851">
        <v>8.6</v>
      </c>
      <c r="D851">
        <v>2.1</v>
      </c>
      <c r="E851" s="1">
        <v>26999</v>
      </c>
    </row>
    <row r="852" spans="1:5" x14ac:dyDescent="0.25">
      <c r="A852">
        <v>1974</v>
      </c>
      <c r="B852">
        <v>12</v>
      </c>
      <c r="C852">
        <v>11</v>
      </c>
      <c r="D852">
        <v>5.6</v>
      </c>
      <c r="E852" s="1">
        <v>27364</v>
      </c>
    </row>
    <row r="853" spans="1:5" x14ac:dyDescent="0.25">
      <c r="A853">
        <v>1975</v>
      </c>
      <c r="B853">
        <v>12</v>
      </c>
      <c r="C853">
        <v>7.6</v>
      </c>
      <c r="D853">
        <v>1.5</v>
      </c>
      <c r="E853" s="1">
        <v>27729</v>
      </c>
    </row>
    <row r="854" spans="1:5" x14ac:dyDescent="0.25">
      <c r="A854">
        <v>1976</v>
      </c>
      <c r="B854">
        <v>12</v>
      </c>
      <c r="C854">
        <v>5.6</v>
      </c>
      <c r="D854">
        <v>-0.2</v>
      </c>
      <c r="E854" s="1">
        <v>28095</v>
      </c>
    </row>
    <row r="855" spans="1:5" x14ac:dyDescent="0.25">
      <c r="A855">
        <v>1977</v>
      </c>
      <c r="B855">
        <v>12</v>
      </c>
      <c r="C855">
        <v>9.1999999999999993</v>
      </c>
      <c r="D855">
        <v>4.0999999999999996</v>
      </c>
      <c r="E855" s="1">
        <v>28460</v>
      </c>
    </row>
    <row r="856" spans="1:5" x14ac:dyDescent="0.25">
      <c r="A856">
        <v>1978</v>
      </c>
      <c r="B856">
        <v>12</v>
      </c>
      <c r="C856">
        <v>7.8</v>
      </c>
      <c r="D856">
        <v>2.6</v>
      </c>
      <c r="E856" s="1">
        <v>28825</v>
      </c>
    </row>
    <row r="857" spans="1:5" x14ac:dyDescent="0.25">
      <c r="A857">
        <v>1979</v>
      </c>
      <c r="B857">
        <v>12</v>
      </c>
      <c r="C857">
        <v>9.1999999999999993</v>
      </c>
      <c r="D857">
        <v>3.9</v>
      </c>
      <c r="E857" s="1">
        <v>29190</v>
      </c>
    </row>
    <row r="858" spans="1:5" x14ac:dyDescent="0.25">
      <c r="A858">
        <v>1980</v>
      </c>
      <c r="B858">
        <v>12</v>
      </c>
      <c r="C858">
        <v>8.9</v>
      </c>
      <c r="D858">
        <v>2.7</v>
      </c>
      <c r="E858" s="1">
        <v>29556</v>
      </c>
    </row>
    <row r="859" spans="1:5" x14ac:dyDescent="0.25">
      <c r="A859">
        <v>1981</v>
      </c>
      <c r="B859">
        <v>12</v>
      </c>
      <c r="C859">
        <v>4.4000000000000004</v>
      </c>
      <c r="D859">
        <v>-1.5</v>
      </c>
      <c r="E859" s="1">
        <v>29921</v>
      </c>
    </row>
    <row r="860" spans="1:5" x14ac:dyDescent="0.25">
      <c r="A860">
        <v>1982</v>
      </c>
      <c r="B860">
        <v>12</v>
      </c>
      <c r="C860">
        <v>8.1999999999999993</v>
      </c>
      <c r="D860">
        <v>1.9</v>
      </c>
      <c r="E860" s="1">
        <v>30286</v>
      </c>
    </row>
    <row r="861" spans="1:5" x14ac:dyDescent="0.25">
      <c r="A861">
        <v>1983</v>
      </c>
      <c r="B861">
        <v>12</v>
      </c>
      <c r="C861">
        <v>9.1999999999999993</v>
      </c>
      <c r="D861">
        <v>2.7</v>
      </c>
      <c r="E861" s="1">
        <v>30651</v>
      </c>
    </row>
    <row r="862" spans="1:5" x14ac:dyDescent="0.25">
      <c r="A862">
        <v>1984</v>
      </c>
      <c r="B862">
        <v>12</v>
      </c>
      <c r="C862">
        <v>8.6999999999999993</v>
      </c>
      <c r="D862">
        <v>2.8</v>
      </c>
      <c r="E862" s="1">
        <v>31017</v>
      </c>
    </row>
    <row r="863" spans="1:5" x14ac:dyDescent="0.25">
      <c r="A863">
        <v>1985</v>
      </c>
      <c r="B863">
        <v>12</v>
      </c>
      <c r="C863">
        <v>10</v>
      </c>
      <c r="D863">
        <v>5.2</v>
      </c>
      <c r="E863" s="1">
        <v>31382</v>
      </c>
    </row>
    <row r="864" spans="1:5" x14ac:dyDescent="0.25">
      <c r="A864">
        <v>1986</v>
      </c>
      <c r="B864">
        <v>12</v>
      </c>
      <c r="C864">
        <v>9.6999999999999993</v>
      </c>
      <c r="D864">
        <v>3.2</v>
      </c>
      <c r="E864" s="1">
        <v>31747</v>
      </c>
    </row>
    <row r="865" spans="1:5" x14ac:dyDescent="0.25">
      <c r="A865">
        <v>1987</v>
      </c>
      <c r="B865">
        <v>12</v>
      </c>
      <c r="C865">
        <v>8.9</v>
      </c>
      <c r="D865">
        <v>4.0999999999999996</v>
      </c>
      <c r="E865" s="1">
        <v>32112</v>
      </c>
    </row>
    <row r="866" spans="1:5" x14ac:dyDescent="0.25">
      <c r="A866">
        <v>1988</v>
      </c>
      <c r="B866">
        <v>12</v>
      </c>
      <c r="C866">
        <v>10.4</v>
      </c>
      <c r="D866">
        <v>4.8</v>
      </c>
      <c r="E866" s="1">
        <v>32478</v>
      </c>
    </row>
    <row r="867" spans="1:5" x14ac:dyDescent="0.25">
      <c r="A867">
        <v>1989</v>
      </c>
      <c r="B867">
        <v>12</v>
      </c>
      <c r="C867">
        <v>9.4</v>
      </c>
      <c r="D867">
        <v>4.2</v>
      </c>
      <c r="E867" s="1">
        <v>32843</v>
      </c>
    </row>
    <row r="868" spans="1:5" x14ac:dyDescent="0.25">
      <c r="A868">
        <v>1990</v>
      </c>
      <c r="B868">
        <v>12</v>
      </c>
      <c r="C868">
        <v>7.6</v>
      </c>
      <c r="D868">
        <v>2.5</v>
      </c>
      <c r="E868" s="1">
        <v>33208</v>
      </c>
    </row>
    <row r="869" spans="1:5" x14ac:dyDescent="0.25">
      <c r="A869">
        <v>1991</v>
      </c>
      <c r="B869">
        <v>12</v>
      </c>
      <c r="C869">
        <v>8.3000000000000007</v>
      </c>
      <c r="D869">
        <v>1.7</v>
      </c>
      <c r="E869" s="1">
        <v>33573</v>
      </c>
    </row>
    <row r="870" spans="1:5" x14ac:dyDescent="0.25">
      <c r="A870">
        <v>1992</v>
      </c>
      <c r="B870">
        <v>12</v>
      </c>
      <c r="C870">
        <v>7.8</v>
      </c>
      <c r="D870">
        <v>1.6</v>
      </c>
      <c r="E870" s="1">
        <v>33939</v>
      </c>
    </row>
    <row r="871" spans="1:5" x14ac:dyDescent="0.25">
      <c r="A871">
        <v>1993</v>
      </c>
      <c r="B871">
        <v>12</v>
      </c>
      <c r="C871">
        <v>9.1999999999999993</v>
      </c>
      <c r="D871">
        <v>3.6</v>
      </c>
      <c r="E871" s="1">
        <v>34304</v>
      </c>
    </row>
    <row r="872" spans="1:5" x14ac:dyDescent="0.25">
      <c r="A872">
        <v>1994</v>
      </c>
      <c r="B872">
        <v>12</v>
      </c>
      <c r="C872">
        <v>10.7</v>
      </c>
      <c r="D872">
        <v>4</v>
      </c>
      <c r="E872" s="1">
        <v>34669</v>
      </c>
    </row>
    <row r="873" spans="1:5" x14ac:dyDescent="0.25">
      <c r="A873">
        <v>1995</v>
      </c>
      <c r="B873">
        <v>12</v>
      </c>
      <c r="C873">
        <v>5.8</v>
      </c>
      <c r="D873">
        <v>1</v>
      </c>
      <c r="E873" s="1">
        <v>35034</v>
      </c>
    </row>
    <row r="874" spans="1:5" x14ac:dyDescent="0.25">
      <c r="A874">
        <v>1996</v>
      </c>
      <c r="B874">
        <v>12</v>
      </c>
      <c r="C874">
        <v>6.2</v>
      </c>
      <c r="D874">
        <v>1.4</v>
      </c>
      <c r="E874" s="1">
        <v>35400</v>
      </c>
    </row>
    <row r="875" spans="1:5" x14ac:dyDescent="0.25">
      <c r="A875">
        <v>1997</v>
      </c>
      <c r="B875">
        <v>12</v>
      </c>
      <c r="C875">
        <v>9.5</v>
      </c>
      <c r="D875">
        <v>4.2</v>
      </c>
      <c r="E875" s="1">
        <v>35765</v>
      </c>
    </row>
    <row r="876" spans="1:5" x14ac:dyDescent="0.25">
      <c r="A876">
        <v>1998</v>
      </c>
      <c r="B876">
        <v>12</v>
      </c>
      <c r="C876">
        <v>9.6999999999999993</v>
      </c>
      <c r="D876">
        <v>3.8</v>
      </c>
      <c r="E876" s="1">
        <v>36130</v>
      </c>
    </row>
    <row r="877" spans="1:5" x14ac:dyDescent="0.25">
      <c r="A877">
        <v>1999</v>
      </c>
      <c r="B877">
        <v>12</v>
      </c>
      <c r="C877">
        <v>8.6999999999999993</v>
      </c>
      <c r="D877">
        <v>2.4</v>
      </c>
      <c r="E877" s="1">
        <v>36495</v>
      </c>
    </row>
    <row r="878" spans="1:5" x14ac:dyDescent="0.25">
      <c r="A878">
        <v>2000</v>
      </c>
      <c r="B878">
        <v>12</v>
      </c>
      <c r="C878">
        <v>9</v>
      </c>
      <c r="D878">
        <v>4.5999999999999996</v>
      </c>
      <c r="E878" s="1">
        <v>36861</v>
      </c>
    </row>
    <row r="879" spans="1:5" x14ac:dyDescent="0.25">
      <c r="A879">
        <v>2001</v>
      </c>
      <c r="B879">
        <v>12</v>
      </c>
      <c r="C879">
        <v>7.3</v>
      </c>
      <c r="D879">
        <v>1.4</v>
      </c>
      <c r="E879" s="1">
        <v>37226</v>
      </c>
    </row>
    <row r="880" spans="1:5" x14ac:dyDescent="0.25">
      <c r="A880">
        <v>2002</v>
      </c>
      <c r="B880">
        <v>12</v>
      </c>
      <c r="C880">
        <v>9</v>
      </c>
      <c r="D880">
        <v>5.2</v>
      </c>
      <c r="E880" s="1">
        <v>37591</v>
      </c>
    </row>
    <row r="881" spans="1:5" x14ac:dyDescent="0.25">
      <c r="A881">
        <v>2003</v>
      </c>
      <c r="B881">
        <v>12</v>
      </c>
      <c r="C881">
        <v>8.8000000000000007</v>
      </c>
      <c r="D881">
        <v>3.2</v>
      </c>
      <c r="E881" s="1">
        <v>37956</v>
      </c>
    </row>
    <row r="882" spans="1:5" x14ac:dyDescent="0.25">
      <c r="A882">
        <v>2004</v>
      </c>
      <c r="B882">
        <v>12</v>
      </c>
      <c r="C882">
        <v>8.8000000000000007</v>
      </c>
      <c r="D882">
        <v>2.9</v>
      </c>
      <c r="E882" s="1">
        <v>38322</v>
      </c>
    </row>
    <row r="883" spans="1:5" x14ac:dyDescent="0.25">
      <c r="A883">
        <v>2005</v>
      </c>
      <c r="B883">
        <v>12</v>
      </c>
      <c r="C883">
        <v>8.1999999999999993</v>
      </c>
      <c r="D883">
        <v>1.9</v>
      </c>
      <c r="E883" s="1">
        <v>38687</v>
      </c>
    </row>
    <row r="884" spans="1:5" x14ac:dyDescent="0.25">
      <c r="A884">
        <v>2006</v>
      </c>
      <c r="B884">
        <v>12</v>
      </c>
      <c r="C884">
        <v>9.6999999999999993</v>
      </c>
      <c r="D884">
        <v>4.5</v>
      </c>
      <c r="E884" s="1">
        <v>39052</v>
      </c>
    </row>
    <row r="885" spans="1:5" x14ac:dyDescent="0.25">
      <c r="A885">
        <v>2007</v>
      </c>
      <c r="B885">
        <v>12</v>
      </c>
      <c r="C885">
        <v>8.9</v>
      </c>
      <c r="D885">
        <v>3.1</v>
      </c>
      <c r="E885" s="1">
        <v>39417</v>
      </c>
    </row>
    <row r="886" spans="1:5" x14ac:dyDescent="0.25">
      <c r="A886">
        <v>2008</v>
      </c>
      <c r="B886">
        <v>12</v>
      </c>
      <c r="C886">
        <v>7.3</v>
      </c>
      <c r="D886">
        <v>1.7</v>
      </c>
      <c r="E886" s="1">
        <v>39783</v>
      </c>
    </row>
    <row r="887" spans="1:5" x14ac:dyDescent="0.25">
      <c r="A887">
        <v>2009</v>
      </c>
      <c r="B887">
        <v>12</v>
      </c>
      <c r="C887">
        <v>7</v>
      </c>
      <c r="D887">
        <v>1.3</v>
      </c>
      <c r="E887" s="1">
        <v>40148</v>
      </c>
    </row>
    <row r="888" spans="1:5" x14ac:dyDescent="0.25">
      <c r="A888">
        <v>2010</v>
      </c>
      <c r="B888">
        <v>12</v>
      </c>
      <c r="C888">
        <v>3.9</v>
      </c>
      <c r="D888">
        <v>-1.5</v>
      </c>
      <c r="E888" s="1">
        <v>40513</v>
      </c>
    </row>
    <row r="889" spans="1:5" x14ac:dyDescent="0.25">
      <c r="A889">
        <v>2011</v>
      </c>
      <c r="B889">
        <v>12</v>
      </c>
      <c r="C889">
        <v>9.9</v>
      </c>
      <c r="D889">
        <v>3.8</v>
      </c>
      <c r="E889" s="1">
        <v>40878</v>
      </c>
    </row>
    <row r="890" spans="1:5" x14ac:dyDescent="0.25">
      <c r="A890">
        <v>2012</v>
      </c>
      <c r="B890">
        <v>12</v>
      </c>
      <c r="C890">
        <v>9</v>
      </c>
      <c r="D890">
        <v>2.6</v>
      </c>
      <c r="E890" s="1">
        <v>41244</v>
      </c>
    </row>
    <row r="891" spans="1:5" x14ac:dyDescent="0.25">
      <c r="A891">
        <v>2013</v>
      </c>
      <c r="B891">
        <v>12</v>
      </c>
      <c r="C891">
        <v>10.199999999999999</v>
      </c>
      <c r="D891">
        <v>3.5</v>
      </c>
      <c r="E891" s="1">
        <v>41609</v>
      </c>
    </row>
    <row r="892" spans="1:5" x14ac:dyDescent="0.25">
      <c r="A892">
        <v>2014</v>
      </c>
      <c r="B892">
        <v>12</v>
      </c>
      <c r="C892">
        <v>9.1999999999999993</v>
      </c>
      <c r="D892">
        <v>3</v>
      </c>
      <c r="E892" s="1">
        <v>41974</v>
      </c>
    </row>
    <row r="893" spans="1:5" x14ac:dyDescent="0.25">
      <c r="A893">
        <v>2015</v>
      </c>
      <c r="B893">
        <v>12</v>
      </c>
      <c r="C893">
        <v>13.7</v>
      </c>
      <c r="D893">
        <v>8.9</v>
      </c>
      <c r="E893" s="1">
        <v>42339</v>
      </c>
    </row>
    <row r="894" spans="1:5" x14ac:dyDescent="0.25">
      <c r="A894">
        <v>2016</v>
      </c>
      <c r="B894">
        <v>12</v>
      </c>
      <c r="C894">
        <v>10.199999999999999</v>
      </c>
      <c r="D894">
        <v>3.4</v>
      </c>
      <c r="E894" s="1">
        <v>42705</v>
      </c>
    </row>
    <row r="895" spans="1:5" x14ac:dyDescent="0.25">
      <c r="A895">
        <v>2017</v>
      </c>
      <c r="B895">
        <v>12</v>
      </c>
      <c r="C895">
        <v>8.6999999999999993</v>
      </c>
      <c r="D895">
        <v>2.9</v>
      </c>
      <c r="E895" s="1">
        <v>43070</v>
      </c>
    </row>
    <row r="896" spans="1:5" x14ac:dyDescent="0.25">
      <c r="A896">
        <v>2018</v>
      </c>
      <c r="B896">
        <v>12</v>
      </c>
      <c r="C896">
        <v>10.7</v>
      </c>
      <c r="D896">
        <v>5.2</v>
      </c>
      <c r="E896" s="1">
        <v>43435</v>
      </c>
    </row>
    <row r="897" spans="1:5" x14ac:dyDescent="0.25">
      <c r="A897">
        <v>2019</v>
      </c>
      <c r="B897">
        <v>12</v>
      </c>
      <c r="C897">
        <v>10.199999999999999</v>
      </c>
      <c r="D897">
        <v>4</v>
      </c>
      <c r="E897" s="1">
        <v>43800</v>
      </c>
    </row>
    <row r="898" spans="1:5" x14ac:dyDescent="0.25">
      <c r="A898">
        <v>2020</v>
      </c>
      <c r="B898">
        <v>12</v>
      </c>
      <c r="C898">
        <v>8.5</v>
      </c>
      <c r="D898">
        <v>3.5</v>
      </c>
      <c r="E898" s="1">
        <v>44166</v>
      </c>
    </row>
    <row r="899" spans="1:5" x14ac:dyDescent="0.25">
      <c r="A899">
        <v>2021</v>
      </c>
      <c r="B899">
        <v>12</v>
      </c>
      <c r="C899">
        <v>10.1</v>
      </c>
      <c r="D899">
        <v>5.3</v>
      </c>
      <c r="E899" s="1">
        <v>44531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9"/>
  <sheetViews>
    <sheetView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1948</v>
      </c>
      <c r="B2">
        <v>1</v>
      </c>
      <c r="C2">
        <v>8.9</v>
      </c>
      <c r="D2">
        <v>3.3</v>
      </c>
    </row>
    <row r="3" spans="1:4" x14ac:dyDescent="0.25">
      <c r="A3">
        <v>1948</v>
      </c>
      <c r="B3">
        <v>2</v>
      </c>
      <c r="C3">
        <v>7.9</v>
      </c>
      <c r="D3">
        <v>2.2000000000000002</v>
      </c>
    </row>
    <row r="4" spans="1:4" x14ac:dyDescent="0.25">
      <c r="A4">
        <v>1948</v>
      </c>
      <c r="B4">
        <v>3</v>
      </c>
      <c r="C4">
        <v>14.2</v>
      </c>
      <c r="D4">
        <v>3.8</v>
      </c>
    </row>
    <row r="5" spans="1:4" x14ac:dyDescent="0.25">
      <c r="A5">
        <v>1948</v>
      </c>
      <c r="B5">
        <v>4</v>
      </c>
      <c r="C5">
        <v>15.4</v>
      </c>
      <c r="D5">
        <v>5.0999999999999996</v>
      </c>
    </row>
    <row r="6" spans="1:4" x14ac:dyDescent="0.25">
      <c r="A6">
        <v>1948</v>
      </c>
      <c r="B6">
        <v>5</v>
      </c>
      <c r="C6">
        <v>18.100000000000001</v>
      </c>
      <c r="D6">
        <v>6.9</v>
      </c>
    </row>
    <row r="7" spans="1:4" x14ac:dyDescent="0.25">
      <c r="A7">
        <v>1948</v>
      </c>
      <c r="B7">
        <v>6</v>
      </c>
      <c r="C7">
        <v>19.100000000000001</v>
      </c>
      <c r="D7">
        <v>10.3</v>
      </c>
    </row>
    <row r="8" spans="1:4" x14ac:dyDescent="0.25">
      <c r="A8">
        <v>1948</v>
      </c>
      <c r="B8">
        <v>7</v>
      </c>
      <c r="C8">
        <v>21.7</v>
      </c>
      <c r="D8">
        <v>12</v>
      </c>
    </row>
    <row r="9" spans="1:4" x14ac:dyDescent="0.25">
      <c r="A9">
        <v>1948</v>
      </c>
      <c r="B9">
        <v>8</v>
      </c>
      <c r="C9">
        <v>20.8</v>
      </c>
      <c r="D9">
        <v>11.7</v>
      </c>
    </row>
    <row r="10" spans="1:4" x14ac:dyDescent="0.25">
      <c r="A10">
        <v>1948</v>
      </c>
      <c r="B10">
        <v>9</v>
      </c>
      <c r="C10">
        <v>19.600000000000001</v>
      </c>
      <c r="D10">
        <v>10.199999999999999</v>
      </c>
    </row>
    <row r="11" spans="1:4" x14ac:dyDescent="0.25">
      <c r="A11">
        <v>1948</v>
      </c>
      <c r="B11">
        <v>10</v>
      </c>
      <c r="C11">
        <v>14.9</v>
      </c>
      <c r="D11">
        <v>6</v>
      </c>
    </row>
    <row r="12" spans="1:4" x14ac:dyDescent="0.25">
      <c r="A12">
        <v>1948</v>
      </c>
      <c r="B12">
        <v>11</v>
      </c>
      <c r="C12">
        <v>10.8</v>
      </c>
      <c r="D12">
        <v>4.5999999999999996</v>
      </c>
    </row>
    <row r="13" spans="1:4" x14ac:dyDescent="0.25">
      <c r="A13">
        <v>1948</v>
      </c>
      <c r="B13">
        <v>12</v>
      </c>
      <c r="C13">
        <v>8.8000000000000007</v>
      </c>
      <c r="D13">
        <v>3.8</v>
      </c>
    </row>
    <row r="14" spans="1:4" x14ac:dyDescent="0.25">
      <c r="A14">
        <v>1949</v>
      </c>
      <c r="B14">
        <v>1</v>
      </c>
      <c r="C14">
        <v>8.5</v>
      </c>
      <c r="D14">
        <v>1.8</v>
      </c>
    </row>
    <row r="15" spans="1:4" x14ac:dyDescent="0.25">
      <c r="A15">
        <v>1949</v>
      </c>
      <c r="B15">
        <v>2</v>
      </c>
      <c r="C15">
        <v>10.4</v>
      </c>
      <c r="D15">
        <v>0.6</v>
      </c>
    </row>
    <row r="16" spans="1:4" x14ac:dyDescent="0.25">
      <c r="A16">
        <v>1949</v>
      </c>
      <c r="B16">
        <v>3</v>
      </c>
      <c r="C16">
        <v>9.3000000000000007</v>
      </c>
      <c r="D16">
        <v>1.2</v>
      </c>
    </row>
    <row r="17" spans="1:4" x14ac:dyDescent="0.25">
      <c r="A17">
        <v>1949</v>
      </c>
      <c r="B17">
        <v>4</v>
      </c>
      <c r="C17">
        <v>16.2</v>
      </c>
      <c r="D17">
        <v>6</v>
      </c>
    </row>
    <row r="18" spans="1:4" x14ac:dyDescent="0.25">
      <c r="A18">
        <v>1949</v>
      </c>
      <c r="B18">
        <v>5</v>
      </c>
      <c r="C18">
        <v>17.100000000000001</v>
      </c>
      <c r="D18">
        <v>6.8</v>
      </c>
    </row>
    <row r="19" spans="1:4" x14ac:dyDescent="0.25">
      <c r="A19">
        <v>1949</v>
      </c>
      <c r="B19">
        <v>6</v>
      </c>
      <c r="C19">
        <v>22</v>
      </c>
      <c r="D19">
        <v>10.5</v>
      </c>
    </row>
    <row r="20" spans="1:4" x14ac:dyDescent="0.25">
      <c r="A20">
        <v>1949</v>
      </c>
      <c r="B20">
        <v>7</v>
      </c>
      <c r="C20">
        <v>25.1</v>
      </c>
      <c r="D20">
        <v>12.9</v>
      </c>
    </row>
    <row r="21" spans="1:4" x14ac:dyDescent="0.25">
      <c r="A21">
        <v>1949</v>
      </c>
      <c r="B21">
        <v>8</v>
      </c>
      <c r="C21">
        <v>23.9</v>
      </c>
      <c r="D21">
        <v>12.5</v>
      </c>
    </row>
    <row r="22" spans="1:4" x14ac:dyDescent="0.25">
      <c r="A22">
        <v>1949</v>
      </c>
      <c r="B22">
        <v>9</v>
      </c>
      <c r="C22">
        <v>22.8</v>
      </c>
      <c r="D22">
        <v>13.3</v>
      </c>
    </row>
    <row r="23" spans="1:4" x14ac:dyDescent="0.25">
      <c r="A23">
        <v>1949</v>
      </c>
      <c r="B23">
        <v>10</v>
      </c>
      <c r="C23">
        <v>17</v>
      </c>
      <c r="D23">
        <v>8.6</v>
      </c>
    </row>
    <row r="24" spans="1:4" x14ac:dyDescent="0.25">
      <c r="A24">
        <v>1949</v>
      </c>
      <c r="B24">
        <v>11</v>
      </c>
      <c r="C24">
        <v>10.199999999999999</v>
      </c>
      <c r="D24">
        <v>2.9</v>
      </c>
    </row>
    <row r="25" spans="1:4" x14ac:dyDescent="0.25">
      <c r="A25">
        <v>1949</v>
      </c>
      <c r="B25">
        <v>12</v>
      </c>
      <c r="C25">
        <v>9.1999999999999993</v>
      </c>
      <c r="D25">
        <v>2.9</v>
      </c>
    </row>
    <row r="26" spans="1:4" x14ac:dyDescent="0.25">
      <c r="A26">
        <v>1950</v>
      </c>
      <c r="B26">
        <v>1</v>
      </c>
      <c r="C26">
        <v>7.1</v>
      </c>
      <c r="D26">
        <v>1.7</v>
      </c>
    </row>
    <row r="27" spans="1:4" x14ac:dyDescent="0.25">
      <c r="A27">
        <v>1950</v>
      </c>
      <c r="B27">
        <v>2</v>
      </c>
      <c r="C27">
        <v>9.9</v>
      </c>
      <c r="D27">
        <v>2.4</v>
      </c>
    </row>
    <row r="28" spans="1:4" x14ac:dyDescent="0.25">
      <c r="A28">
        <v>1950</v>
      </c>
      <c r="B28">
        <v>3</v>
      </c>
      <c r="C28">
        <v>12.3</v>
      </c>
      <c r="D28">
        <v>3.5</v>
      </c>
    </row>
    <row r="29" spans="1:4" x14ac:dyDescent="0.25">
      <c r="A29">
        <v>1950</v>
      </c>
      <c r="B29">
        <v>4</v>
      </c>
      <c r="C29">
        <v>12.9</v>
      </c>
      <c r="D29">
        <v>4.2</v>
      </c>
    </row>
    <row r="30" spans="1:4" x14ac:dyDescent="0.25">
      <c r="A30">
        <v>1950</v>
      </c>
      <c r="B30">
        <v>5</v>
      </c>
      <c r="C30">
        <v>17.2</v>
      </c>
      <c r="D30">
        <v>7.6</v>
      </c>
    </row>
    <row r="31" spans="1:4" x14ac:dyDescent="0.25">
      <c r="A31">
        <v>1950</v>
      </c>
      <c r="B31">
        <v>6</v>
      </c>
      <c r="C31">
        <v>23.6</v>
      </c>
      <c r="D31">
        <v>12.3</v>
      </c>
    </row>
    <row r="32" spans="1:4" x14ac:dyDescent="0.25">
      <c r="A32">
        <v>1950</v>
      </c>
      <c r="B32">
        <v>7</v>
      </c>
      <c r="C32">
        <v>21.6</v>
      </c>
      <c r="D32">
        <v>12.9</v>
      </c>
    </row>
    <row r="33" spans="1:4" x14ac:dyDescent="0.25">
      <c r="A33">
        <v>1950</v>
      </c>
      <c r="B33">
        <v>8</v>
      </c>
      <c r="C33">
        <v>21.9</v>
      </c>
      <c r="D33">
        <v>12.1</v>
      </c>
    </row>
    <row r="34" spans="1:4" x14ac:dyDescent="0.25">
      <c r="A34">
        <v>1950</v>
      </c>
      <c r="B34">
        <v>9</v>
      </c>
      <c r="C34">
        <v>17.600000000000001</v>
      </c>
      <c r="D34">
        <v>10.199999999999999</v>
      </c>
    </row>
    <row r="35" spans="1:4" x14ac:dyDescent="0.25">
      <c r="A35">
        <v>1950</v>
      </c>
      <c r="B35">
        <v>10</v>
      </c>
      <c r="C35">
        <v>14</v>
      </c>
      <c r="D35">
        <v>6.1</v>
      </c>
    </row>
    <row r="36" spans="1:4" x14ac:dyDescent="0.25">
      <c r="A36">
        <v>1950</v>
      </c>
      <c r="B36">
        <v>11</v>
      </c>
      <c r="C36">
        <v>9.3000000000000007</v>
      </c>
      <c r="D36">
        <v>3.3</v>
      </c>
    </row>
    <row r="37" spans="1:4" x14ac:dyDescent="0.25">
      <c r="A37">
        <v>1950</v>
      </c>
      <c r="B37">
        <v>12</v>
      </c>
      <c r="C37">
        <v>3.8</v>
      </c>
      <c r="D37">
        <v>-1</v>
      </c>
    </row>
    <row r="38" spans="1:4" x14ac:dyDescent="0.25">
      <c r="A38">
        <v>1951</v>
      </c>
      <c r="B38">
        <v>1</v>
      </c>
      <c r="C38">
        <v>7.3</v>
      </c>
      <c r="D38">
        <v>1.5</v>
      </c>
    </row>
    <row r="39" spans="1:4" x14ac:dyDescent="0.25">
      <c r="A39">
        <v>1951</v>
      </c>
      <c r="B39">
        <v>2</v>
      </c>
      <c r="C39">
        <v>7</v>
      </c>
      <c r="D39">
        <v>0.8</v>
      </c>
    </row>
    <row r="40" spans="1:4" x14ac:dyDescent="0.25">
      <c r="A40">
        <v>1951</v>
      </c>
      <c r="B40">
        <v>3</v>
      </c>
      <c r="C40">
        <v>8.4</v>
      </c>
      <c r="D40">
        <v>1.7</v>
      </c>
    </row>
    <row r="41" spans="1:4" x14ac:dyDescent="0.25">
      <c r="A41">
        <v>1951</v>
      </c>
      <c r="B41">
        <v>4</v>
      </c>
      <c r="C41">
        <v>12.3</v>
      </c>
      <c r="D41">
        <v>3</v>
      </c>
    </row>
    <row r="42" spans="1:4" x14ac:dyDescent="0.25">
      <c r="A42">
        <v>1951</v>
      </c>
      <c r="B42">
        <v>5</v>
      </c>
      <c r="C42">
        <v>15</v>
      </c>
      <c r="D42">
        <v>7</v>
      </c>
    </row>
    <row r="43" spans="1:4" x14ac:dyDescent="0.25">
      <c r="A43">
        <v>1951</v>
      </c>
      <c r="B43">
        <v>6</v>
      </c>
      <c r="C43">
        <v>20.5</v>
      </c>
      <c r="D43">
        <v>10</v>
      </c>
    </row>
    <row r="44" spans="1:4" x14ac:dyDescent="0.25">
      <c r="A44">
        <v>1951</v>
      </c>
      <c r="B44">
        <v>7</v>
      </c>
      <c r="C44">
        <v>23</v>
      </c>
      <c r="D44">
        <v>12.9</v>
      </c>
    </row>
    <row r="45" spans="1:4" x14ac:dyDescent="0.25">
      <c r="A45">
        <v>1951</v>
      </c>
      <c r="B45">
        <v>8</v>
      </c>
      <c r="C45">
        <v>20.2</v>
      </c>
      <c r="D45">
        <v>12.3</v>
      </c>
    </row>
    <row r="46" spans="1:4" x14ac:dyDescent="0.25">
      <c r="A46">
        <v>1951</v>
      </c>
      <c r="B46">
        <v>9</v>
      </c>
      <c r="C46">
        <v>19.2</v>
      </c>
      <c r="D46">
        <v>11.3</v>
      </c>
    </row>
    <row r="47" spans="1:4" x14ac:dyDescent="0.25">
      <c r="A47">
        <v>1951</v>
      </c>
      <c r="B47">
        <v>10</v>
      </c>
      <c r="C47">
        <v>14.6</v>
      </c>
      <c r="D47">
        <v>6</v>
      </c>
    </row>
    <row r="48" spans="1:4" x14ac:dyDescent="0.25">
      <c r="A48">
        <v>1951</v>
      </c>
      <c r="B48">
        <v>11</v>
      </c>
      <c r="C48">
        <v>11.8</v>
      </c>
      <c r="D48">
        <v>6.2</v>
      </c>
    </row>
    <row r="49" spans="1:4" x14ac:dyDescent="0.25">
      <c r="A49">
        <v>1951</v>
      </c>
      <c r="B49">
        <v>12</v>
      </c>
      <c r="C49">
        <v>8.9</v>
      </c>
      <c r="D49">
        <v>3.1</v>
      </c>
    </row>
    <row r="50" spans="1:4" x14ac:dyDescent="0.25">
      <c r="A50">
        <v>1952</v>
      </c>
      <c r="B50">
        <v>1</v>
      </c>
      <c r="C50">
        <v>6.2</v>
      </c>
      <c r="D50">
        <v>0.4</v>
      </c>
    </row>
    <row r="51" spans="1:4" x14ac:dyDescent="0.25">
      <c r="A51">
        <v>1952</v>
      </c>
      <c r="B51">
        <v>2</v>
      </c>
      <c r="C51">
        <v>6.7</v>
      </c>
      <c r="D51">
        <v>-0.3</v>
      </c>
    </row>
    <row r="52" spans="1:4" x14ac:dyDescent="0.25">
      <c r="A52">
        <v>1952</v>
      </c>
      <c r="B52">
        <v>3</v>
      </c>
      <c r="C52">
        <v>10.6</v>
      </c>
      <c r="D52">
        <v>3.8</v>
      </c>
    </row>
    <row r="53" spans="1:4" x14ac:dyDescent="0.25">
      <c r="A53">
        <v>1952</v>
      </c>
      <c r="B53">
        <v>4</v>
      </c>
      <c r="C53">
        <v>15.6</v>
      </c>
      <c r="D53">
        <v>5.8</v>
      </c>
    </row>
    <row r="54" spans="1:4" x14ac:dyDescent="0.25">
      <c r="A54">
        <v>1952</v>
      </c>
      <c r="B54">
        <v>5</v>
      </c>
      <c r="C54">
        <v>19.600000000000001</v>
      </c>
      <c r="D54">
        <v>9.4</v>
      </c>
    </row>
    <row r="55" spans="1:4" x14ac:dyDescent="0.25">
      <c r="A55">
        <v>1952</v>
      </c>
      <c r="B55">
        <v>6</v>
      </c>
      <c r="C55">
        <v>20.9</v>
      </c>
      <c r="D55">
        <v>10.9</v>
      </c>
    </row>
    <row r="56" spans="1:4" x14ac:dyDescent="0.25">
      <c r="A56">
        <v>1952</v>
      </c>
      <c r="B56">
        <v>7</v>
      </c>
      <c r="C56">
        <v>23.3</v>
      </c>
      <c r="D56">
        <v>13.4</v>
      </c>
    </row>
    <row r="57" spans="1:4" x14ac:dyDescent="0.25">
      <c r="A57">
        <v>1952</v>
      </c>
      <c r="B57">
        <v>8</v>
      </c>
      <c r="C57">
        <v>21.6</v>
      </c>
      <c r="D57">
        <v>13.3</v>
      </c>
    </row>
    <row r="58" spans="1:4" x14ac:dyDescent="0.25">
      <c r="A58">
        <v>1952</v>
      </c>
      <c r="B58">
        <v>9</v>
      </c>
      <c r="C58">
        <v>16.399999999999999</v>
      </c>
      <c r="D58">
        <v>7.6</v>
      </c>
    </row>
    <row r="59" spans="1:4" x14ac:dyDescent="0.25">
      <c r="A59">
        <v>1952</v>
      </c>
      <c r="B59">
        <v>10</v>
      </c>
      <c r="C59">
        <v>13.2</v>
      </c>
      <c r="D59">
        <v>5.7</v>
      </c>
    </row>
    <row r="60" spans="1:4" x14ac:dyDescent="0.25">
      <c r="A60">
        <v>1952</v>
      </c>
      <c r="B60">
        <v>11</v>
      </c>
      <c r="C60">
        <v>7.5</v>
      </c>
      <c r="D60">
        <v>1.6</v>
      </c>
    </row>
    <row r="61" spans="1:4" x14ac:dyDescent="0.25">
      <c r="A61">
        <v>1952</v>
      </c>
      <c r="B61">
        <v>12</v>
      </c>
      <c r="C61">
        <v>5.8</v>
      </c>
      <c r="D61">
        <v>-0.2</v>
      </c>
    </row>
    <row r="62" spans="1:4" x14ac:dyDescent="0.25">
      <c r="A62">
        <v>1953</v>
      </c>
      <c r="B62">
        <v>1</v>
      </c>
      <c r="C62">
        <v>5.6</v>
      </c>
      <c r="D62">
        <v>0.6</v>
      </c>
    </row>
    <row r="63" spans="1:4" x14ac:dyDescent="0.25">
      <c r="A63">
        <v>1953</v>
      </c>
      <c r="B63">
        <v>2</v>
      </c>
      <c r="C63">
        <v>7.5</v>
      </c>
      <c r="D63">
        <v>1</v>
      </c>
    </row>
    <row r="64" spans="1:4" x14ac:dyDescent="0.25">
      <c r="A64">
        <v>1953</v>
      </c>
      <c r="B64">
        <v>3</v>
      </c>
      <c r="C64">
        <v>11.1</v>
      </c>
      <c r="D64">
        <v>1</v>
      </c>
    </row>
    <row r="65" spans="1:4" x14ac:dyDescent="0.25">
      <c r="A65">
        <v>1953</v>
      </c>
      <c r="B65">
        <v>4</v>
      </c>
      <c r="C65">
        <v>13.1</v>
      </c>
      <c r="D65">
        <v>4.3</v>
      </c>
    </row>
    <row r="66" spans="1:4" x14ac:dyDescent="0.25">
      <c r="A66">
        <v>1953</v>
      </c>
      <c r="B66">
        <v>5</v>
      </c>
      <c r="C66">
        <v>18.7</v>
      </c>
      <c r="D66">
        <v>8.9</v>
      </c>
    </row>
    <row r="67" spans="1:4" x14ac:dyDescent="0.25">
      <c r="A67">
        <v>1953</v>
      </c>
      <c r="B67">
        <v>6</v>
      </c>
      <c r="C67">
        <v>19.8</v>
      </c>
      <c r="D67">
        <v>10.8</v>
      </c>
    </row>
    <row r="68" spans="1:4" x14ac:dyDescent="0.25">
      <c r="A68">
        <v>1953</v>
      </c>
      <c r="B68">
        <v>7</v>
      </c>
      <c r="C68">
        <v>21</v>
      </c>
      <c r="D68">
        <v>12.1</v>
      </c>
    </row>
    <row r="69" spans="1:4" x14ac:dyDescent="0.25">
      <c r="A69">
        <v>1953</v>
      </c>
      <c r="B69">
        <v>8</v>
      </c>
      <c r="C69">
        <v>22.6</v>
      </c>
      <c r="D69">
        <v>12.6</v>
      </c>
    </row>
    <row r="70" spans="1:4" x14ac:dyDescent="0.25">
      <c r="A70">
        <v>1953</v>
      </c>
      <c r="B70">
        <v>9</v>
      </c>
      <c r="C70">
        <v>19.5</v>
      </c>
      <c r="D70">
        <v>9.8000000000000007</v>
      </c>
    </row>
    <row r="71" spans="1:4" x14ac:dyDescent="0.25">
      <c r="A71">
        <v>1953</v>
      </c>
      <c r="B71">
        <v>10</v>
      </c>
      <c r="C71">
        <v>14.7</v>
      </c>
      <c r="D71">
        <v>7.1</v>
      </c>
    </row>
    <row r="72" spans="1:4" x14ac:dyDescent="0.25">
      <c r="A72">
        <v>1953</v>
      </c>
      <c r="B72">
        <v>11</v>
      </c>
      <c r="C72">
        <v>11.3</v>
      </c>
      <c r="D72">
        <v>5.2</v>
      </c>
    </row>
    <row r="73" spans="1:4" x14ac:dyDescent="0.25">
      <c r="A73">
        <v>1953</v>
      </c>
      <c r="B73">
        <v>12</v>
      </c>
      <c r="C73">
        <v>10</v>
      </c>
      <c r="D73">
        <v>5.0999999999999996</v>
      </c>
    </row>
    <row r="74" spans="1:4" x14ac:dyDescent="0.25">
      <c r="A74">
        <v>1954</v>
      </c>
      <c r="B74">
        <v>1</v>
      </c>
      <c r="C74">
        <v>5.9</v>
      </c>
      <c r="D74">
        <v>0.3</v>
      </c>
    </row>
    <row r="75" spans="1:4" x14ac:dyDescent="0.25">
      <c r="A75">
        <v>1954</v>
      </c>
      <c r="B75">
        <v>2</v>
      </c>
      <c r="C75">
        <v>6.1</v>
      </c>
      <c r="D75">
        <v>0.4</v>
      </c>
    </row>
    <row r="76" spans="1:4" x14ac:dyDescent="0.25">
      <c r="A76">
        <v>1954</v>
      </c>
      <c r="B76">
        <v>3</v>
      </c>
      <c r="C76">
        <v>10.4</v>
      </c>
      <c r="D76">
        <v>3</v>
      </c>
    </row>
    <row r="77" spans="1:4" x14ac:dyDescent="0.25">
      <c r="A77">
        <v>1954</v>
      </c>
      <c r="B77">
        <v>4</v>
      </c>
      <c r="C77">
        <v>13.2</v>
      </c>
      <c r="D77">
        <v>2.8</v>
      </c>
    </row>
    <row r="78" spans="1:4" x14ac:dyDescent="0.25">
      <c r="A78">
        <v>1954</v>
      </c>
      <c r="B78">
        <v>5</v>
      </c>
      <c r="C78">
        <v>16.8</v>
      </c>
      <c r="D78">
        <v>7.6</v>
      </c>
    </row>
    <row r="79" spans="1:4" x14ac:dyDescent="0.25">
      <c r="A79">
        <v>1954</v>
      </c>
      <c r="B79">
        <v>6</v>
      </c>
      <c r="C79">
        <v>18.600000000000001</v>
      </c>
      <c r="D79">
        <v>10.7</v>
      </c>
    </row>
    <row r="80" spans="1:4" x14ac:dyDescent="0.25">
      <c r="A80">
        <v>1954</v>
      </c>
      <c r="B80">
        <v>7</v>
      </c>
      <c r="C80">
        <v>19.2</v>
      </c>
      <c r="D80">
        <v>11.7</v>
      </c>
    </row>
    <row r="81" spans="1:4" x14ac:dyDescent="0.25">
      <c r="A81">
        <v>1954</v>
      </c>
      <c r="B81">
        <v>8</v>
      </c>
      <c r="C81">
        <v>19.8</v>
      </c>
      <c r="D81">
        <v>11.5</v>
      </c>
    </row>
    <row r="82" spans="1:4" x14ac:dyDescent="0.25">
      <c r="A82">
        <v>1954</v>
      </c>
      <c r="B82">
        <v>9</v>
      </c>
      <c r="C82">
        <v>18</v>
      </c>
      <c r="D82">
        <v>9.6</v>
      </c>
    </row>
    <row r="83" spans="1:4" x14ac:dyDescent="0.25">
      <c r="A83">
        <v>1954</v>
      </c>
      <c r="B83">
        <v>10</v>
      </c>
      <c r="C83">
        <v>16.2</v>
      </c>
      <c r="D83">
        <v>8.9</v>
      </c>
    </row>
    <row r="84" spans="1:4" x14ac:dyDescent="0.25">
      <c r="A84">
        <v>1954</v>
      </c>
      <c r="B84">
        <v>11</v>
      </c>
      <c r="C84">
        <v>11.2</v>
      </c>
      <c r="D84">
        <v>3.6</v>
      </c>
    </row>
    <row r="85" spans="1:4" x14ac:dyDescent="0.25">
      <c r="A85">
        <v>1954</v>
      </c>
      <c r="B85">
        <v>12</v>
      </c>
      <c r="C85">
        <v>9.6999999999999993</v>
      </c>
      <c r="D85">
        <v>3.4</v>
      </c>
    </row>
    <row r="86" spans="1:4" x14ac:dyDescent="0.25">
      <c r="A86">
        <v>1955</v>
      </c>
      <c r="B86">
        <v>1</v>
      </c>
      <c r="C86">
        <v>5.6</v>
      </c>
      <c r="D86">
        <v>0.4</v>
      </c>
    </row>
    <row r="87" spans="1:4" x14ac:dyDescent="0.25">
      <c r="A87">
        <v>1955</v>
      </c>
      <c r="B87">
        <v>2</v>
      </c>
      <c r="C87">
        <v>5</v>
      </c>
      <c r="D87">
        <v>-0.8</v>
      </c>
    </row>
    <row r="88" spans="1:4" x14ac:dyDescent="0.25">
      <c r="A88">
        <v>1955</v>
      </c>
      <c r="B88">
        <v>3</v>
      </c>
      <c r="C88">
        <v>7.9</v>
      </c>
      <c r="D88">
        <v>0.2</v>
      </c>
    </row>
    <row r="89" spans="1:4" x14ac:dyDescent="0.25">
      <c r="A89">
        <v>1955</v>
      </c>
      <c r="B89">
        <v>4</v>
      </c>
      <c r="C89">
        <v>15.2</v>
      </c>
      <c r="D89">
        <v>5.0999999999999996</v>
      </c>
    </row>
    <row r="90" spans="1:4" x14ac:dyDescent="0.25">
      <c r="A90">
        <v>1955</v>
      </c>
      <c r="B90">
        <v>5</v>
      </c>
      <c r="C90">
        <v>15.5</v>
      </c>
      <c r="D90">
        <v>6.4</v>
      </c>
    </row>
    <row r="91" spans="1:4" x14ac:dyDescent="0.25">
      <c r="A91">
        <v>1955</v>
      </c>
      <c r="B91">
        <v>6</v>
      </c>
      <c r="C91">
        <v>20</v>
      </c>
      <c r="D91">
        <v>11.1</v>
      </c>
    </row>
    <row r="92" spans="1:4" x14ac:dyDescent="0.25">
      <c r="A92">
        <v>1955</v>
      </c>
      <c r="B92">
        <v>7</v>
      </c>
      <c r="C92">
        <v>24.4</v>
      </c>
      <c r="D92">
        <v>13.1</v>
      </c>
    </row>
    <row r="93" spans="1:4" x14ac:dyDescent="0.25">
      <c r="A93">
        <v>1955</v>
      </c>
      <c r="B93">
        <v>8</v>
      </c>
      <c r="C93">
        <v>24.3</v>
      </c>
      <c r="D93">
        <v>13.6</v>
      </c>
    </row>
    <row r="94" spans="1:4" x14ac:dyDescent="0.25">
      <c r="A94">
        <v>1955</v>
      </c>
      <c r="B94">
        <v>9</v>
      </c>
      <c r="C94">
        <v>19.899999999999999</v>
      </c>
      <c r="D94">
        <v>9.9</v>
      </c>
    </row>
    <row r="95" spans="1:4" x14ac:dyDescent="0.25">
      <c r="A95">
        <v>1955</v>
      </c>
      <c r="B95">
        <v>10</v>
      </c>
      <c r="C95">
        <v>13.5</v>
      </c>
      <c r="D95">
        <v>5.3</v>
      </c>
    </row>
    <row r="96" spans="1:4" x14ac:dyDescent="0.25">
      <c r="A96">
        <v>1955</v>
      </c>
      <c r="B96">
        <v>11</v>
      </c>
      <c r="C96">
        <v>10.7</v>
      </c>
      <c r="D96">
        <v>4.2</v>
      </c>
    </row>
    <row r="97" spans="1:4" x14ac:dyDescent="0.25">
      <c r="A97">
        <v>1955</v>
      </c>
      <c r="B97">
        <v>12</v>
      </c>
      <c r="C97">
        <v>9.5</v>
      </c>
      <c r="D97">
        <v>2.2999999999999998</v>
      </c>
    </row>
    <row r="98" spans="1:4" x14ac:dyDescent="0.25">
      <c r="A98">
        <v>1956</v>
      </c>
      <c r="B98">
        <v>1</v>
      </c>
      <c r="C98">
        <v>7</v>
      </c>
      <c r="D98">
        <v>0.5</v>
      </c>
    </row>
    <row r="99" spans="1:4" x14ac:dyDescent="0.25">
      <c r="A99">
        <v>1956</v>
      </c>
      <c r="B99">
        <v>2</v>
      </c>
      <c r="C99">
        <v>2.9</v>
      </c>
      <c r="D99">
        <v>-3.6</v>
      </c>
    </row>
    <row r="100" spans="1:4" x14ac:dyDescent="0.25">
      <c r="A100">
        <v>1956</v>
      </c>
      <c r="B100">
        <v>3</v>
      </c>
      <c r="C100">
        <v>11</v>
      </c>
      <c r="D100">
        <v>2.7</v>
      </c>
    </row>
    <row r="101" spans="1:4" x14ac:dyDescent="0.25">
      <c r="A101">
        <v>1956</v>
      </c>
      <c r="B101">
        <v>4</v>
      </c>
      <c r="C101">
        <v>12.1</v>
      </c>
      <c r="D101">
        <v>2.4</v>
      </c>
    </row>
    <row r="102" spans="1:4" x14ac:dyDescent="0.25">
      <c r="A102">
        <v>1956</v>
      </c>
      <c r="B102">
        <v>5</v>
      </c>
      <c r="C102">
        <v>19.100000000000001</v>
      </c>
      <c r="D102">
        <v>7.1</v>
      </c>
    </row>
    <row r="103" spans="1:4" x14ac:dyDescent="0.25">
      <c r="A103">
        <v>1956</v>
      </c>
      <c r="B103">
        <v>6</v>
      </c>
      <c r="C103">
        <v>18.5</v>
      </c>
      <c r="D103">
        <v>9.6</v>
      </c>
    </row>
    <row r="104" spans="1:4" x14ac:dyDescent="0.25">
      <c r="A104">
        <v>1956</v>
      </c>
      <c r="B104">
        <v>7</v>
      </c>
      <c r="C104">
        <v>20.9</v>
      </c>
      <c r="D104">
        <v>12.8</v>
      </c>
    </row>
    <row r="105" spans="1:4" x14ac:dyDescent="0.25">
      <c r="A105">
        <v>1956</v>
      </c>
      <c r="B105">
        <v>8</v>
      </c>
      <c r="C105">
        <v>18.8</v>
      </c>
      <c r="D105">
        <v>10.9</v>
      </c>
    </row>
    <row r="106" spans="1:4" x14ac:dyDescent="0.25">
      <c r="A106">
        <v>1956</v>
      </c>
      <c r="B106">
        <v>9</v>
      </c>
      <c r="C106">
        <v>19.2</v>
      </c>
      <c r="D106">
        <v>11.7</v>
      </c>
    </row>
    <row r="107" spans="1:4" x14ac:dyDescent="0.25">
      <c r="A107">
        <v>1956</v>
      </c>
      <c r="B107">
        <v>10</v>
      </c>
      <c r="C107">
        <v>13.8</v>
      </c>
      <c r="D107">
        <v>6</v>
      </c>
    </row>
    <row r="108" spans="1:4" x14ac:dyDescent="0.25">
      <c r="A108">
        <v>1956</v>
      </c>
      <c r="B108">
        <v>11</v>
      </c>
      <c r="C108">
        <v>9.3000000000000007</v>
      </c>
      <c r="D108">
        <v>2.5</v>
      </c>
    </row>
    <row r="109" spans="1:4" x14ac:dyDescent="0.25">
      <c r="A109">
        <v>1956</v>
      </c>
      <c r="B109">
        <v>12</v>
      </c>
      <c r="C109">
        <v>8.1999999999999993</v>
      </c>
      <c r="D109">
        <v>3.5</v>
      </c>
    </row>
    <row r="110" spans="1:4" x14ac:dyDescent="0.25">
      <c r="A110">
        <v>1957</v>
      </c>
      <c r="B110">
        <v>1</v>
      </c>
      <c r="C110">
        <v>8.6999999999999993</v>
      </c>
      <c r="D110">
        <v>2.7</v>
      </c>
    </row>
    <row r="111" spans="1:4" x14ac:dyDescent="0.25">
      <c r="A111">
        <v>1957</v>
      </c>
      <c r="B111">
        <v>2</v>
      </c>
      <c r="C111">
        <v>9</v>
      </c>
      <c r="D111">
        <v>2.9</v>
      </c>
    </row>
    <row r="112" spans="1:4" x14ac:dyDescent="0.25">
      <c r="A112">
        <v>1957</v>
      </c>
      <c r="B112">
        <v>3</v>
      </c>
      <c r="C112">
        <v>13.9</v>
      </c>
      <c r="D112">
        <v>5.7</v>
      </c>
    </row>
    <row r="113" spans="1:4" x14ac:dyDescent="0.25">
      <c r="A113">
        <v>1957</v>
      </c>
      <c r="B113">
        <v>4</v>
      </c>
      <c r="C113">
        <v>14.2</v>
      </c>
      <c r="D113">
        <v>5.2</v>
      </c>
    </row>
    <row r="114" spans="1:4" x14ac:dyDescent="0.25">
      <c r="A114">
        <v>1957</v>
      </c>
      <c r="B114">
        <v>5</v>
      </c>
      <c r="C114">
        <v>16.2</v>
      </c>
      <c r="D114">
        <v>6.5</v>
      </c>
    </row>
    <row r="115" spans="1:4" x14ac:dyDescent="0.25">
      <c r="A115">
        <v>1957</v>
      </c>
      <c r="B115">
        <v>6</v>
      </c>
      <c r="C115">
        <v>23.6</v>
      </c>
      <c r="D115">
        <v>10.7</v>
      </c>
    </row>
    <row r="116" spans="1:4" x14ac:dyDescent="0.25">
      <c r="A116">
        <v>1957</v>
      </c>
      <c r="B116">
        <v>7</v>
      </c>
      <c r="C116">
        <v>22.5</v>
      </c>
      <c r="D116">
        <v>13.8</v>
      </c>
    </row>
    <row r="117" spans="1:4" x14ac:dyDescent="0.25">
      <c r="A117">
        <v>1957</v>
      </c>
      <c r="B117">
        <v>8</v>
      </c>
      <c r="C117">
        <v>21.1</v>
      </c>
      <c r="D117">
        <v>12.5</v>
      </c>
    </row>
    <row r="118" spans="1:4" x14ac:dyDescent="0.25">
      <c r="A118">
        <v>1957</v>
      </c>
      <c r="B118">
        <v>9</v>
      </c>
      <c r="C118">
        <v>17.600000000000001</v>
      </c>
      <c r="D118">
        <v>10.1</v>
      </c>
    </row>
    <row r="119" spans="1:4" x14ac:dyDescent="0.25">
      <c r="A119">
        <v>1957</v>
      </c>
      <c r="B119">
        <v>10</v>
      </c>
      <c r="C119">
        <v>15.5</v>
      </c>
      <c r="D119">
        <v>7.7</v>
      </c>
    </row>
    <row r="120" spans="1:4" x14ac:dyDescent="0.25">
      <c r="A120">
        <v>1957</v>
      </c>
      <c r="B120">
        <v>11</v>
      </c>
      <c r="C120">
        <v>9.4</v>
      </c>
      <c r="D120">
        <v>4.3</v>
      </c>
    </row>
    <row r="121" spans="1:4" x14ac:dyDescent="0.25">
      <c r="A121">
        <v>1957</v>
      </c>
      <c r="B121">
        <v>12</v>
      </c>
      <c r="C121">
        <v>7.6</v>
      </c>
      <c r="D121">
        <v>1</v>
      </c>
    </row>
    <row r="122" spans="1:4" x14ac:dyDescent="0.25">
      <c r="A122">
        <v>1958</v>
      </c>
      <c r="B122">
        <v>1</v>
      </c>
      <c r="C122">
        <v>6.8</v>
      </c>
      <c r="D122">
        <v>0.9</v>
      </c>
    </row>
    <row r="123" spans="1:4" x14ac:dyDescent="0.25">
      <c r="A123">
        <v>1958</v>
      </c>
      <c r="B123">
        <v>2</v>
      </c>
      <c r="C123">
        <v>8.9</v>
      </c>
      <c r="D123">
        <v>1.9</v>
      </c>
    </row>
    <row r="124" spans="1:4" x14ac:dyDescent="0.25">
      <c r="A124">
        <v>1958</v>
      </c>
      <c r="B124">
        <v>3</v>
      </c>
      <c r="C124">
        <v>8.1</v>
      </c>
      <c r="D124">
        <v>1.1000000000000001</v>
      </c>
    </row>
    <row r="125" spans="1:4" x14ac:dyDescent="0.25">
      <c r="A125">
        <v>1958</v>
      </c>
      <c r="B125">
        <v>4</v>
      </c>
      <c r="C125">
        <v>12.3</v>
      </c>
      <c r="D125">
        <v>3.8</v>
      </c>
    </row>
    <row r="126" spans="1:4" x14ac:dyDescent="0.25">
      <c r="A126">
        <v>1958</v>
      </c>
      <c r="B126">
        <v>5</v>
      </c>
      <c r="C126">
        <v>17.3</v>
      </c>
      <c r="D126">
        <v>7.8</v>
      </c>
    </row>
    <row r="127" spans="1:4" x14ac:dyDescent="0.25">
      <c r="A127">
        <v>1958</v>
      </c>
      <c r="B127">
        <v>6</v>
      </c>
      <c r="C127">
        <v>19.399999999999999</v>
      </c>
      <c r="D127">
        <v>10.7</v>
      </c>
    </row>
    <row r="128" spans="1:4" x14ac:dyDescent="0.25">
      <c r="A128">
        <v>1958</v>
      </c>
      <c r="B128">
        <v>7</v>
      </c>
      <c r="C128">
        <v>21.7</v>
      </c>
      <c r="D128">
        <v>12.9</v>
      </c>
    </row>
    <row r="129" spans="1:4" x14ac:dyDescent="0.25">
      <c r="A129">
        <v>1958</v>
      </c>
      <c r="B129">
        <v>8</v>
      </c>
      <c r="C129">
        <v>20.8</v>
      </c>
      <c r="D129">
        <v>13.1</v>
      </c>
    </row>
    <row r="130" spans="1:4" x14ac:dyDescent="0.25">
      <c r="A130">
        <v>1958</v>
      </c>
      <c r="B130">
        <v>9</v>
      </c>
      <c r="C130">
        <v>20</v>
      </c>
      <c r="D130">
        <v>12.1</v>
      </c>
    </row>
    <row r="131" spans="1:4" x14ac:dyDescent="0.25">
      <c r="A131">
        <v>1958</v>
      </c>
      <c r="B131">
        <v>10</v>
      </c>
      <c r="C131">
        <v>14.9</v>
      </c>
      <c r="D131">
        <v>8.3000000000000007</v>
      </c>
    </row>
    <row r="132" spans="1:4" x14ac:dyDescent="0.25">
      <c r="A132">
        <v>1958</v>
      </c>
      <c r="B132">
        <v>11</v>
      </c>
      <c r="C132">
        <v>9.6999999999999993</v>
      </c>
      <c r="D132">
        <v>4.4000000000000004</v>
      </c>
    </row>
    <row r="133" spans="1:4" x14ac:dyDescent="0.25">
      <c r="A133">
        <v>1958</v>
      </c>
      <c r="B133">
        <v>12</v>
      </c>
      <c r="C133">
        <v>8</v>
      </c>
      <c r="D133">
        <v>2.7</v>
      </c>
    </row>
    <row r="134" spans="1:4" x14ac:dyDescent="0.25">
      <c r="A134">
        <v>1959</v>
      </c>
      <c r="B134">
        <v>1</v>
      </c>
      <c r="C134">
        <v>5.7</v>
      </c>
      <c r="D134">
        <v>-1.1000000000000001</v>
      </c>
    </row>
    <row r="135" spans="1:4" x14ac:dyDescent="0.25">
      <c r="A135">
        <v>1959</v>
      </c>
      <c r="B135">
        <v>2</v>
      </c>
      <c r="C135">
        <v>7.4</v>
      </c>
      <c r="D135">
        <v>1.2</v>
      </c>
    </row>
    <row r="136" spans="1:4" x14ac:dyDescent="0.25">
      <c r="A136">
        <v>1959</v>
      </c>
      <c r="B136">
        <v>3</v>
      </c>
      <c r="C136">
        <v>11.9</v>
      </c>
      <c r="D136">
        <v>4.4000000000000004</v>
      </c>
    </row>
    <row r="137" spans="1:4" x14ac:dyDescent="0.25">
      <c r="A137">
        <v>1959</v>
      </c>
      <c r="B137">
        <v>4</v>
      </c>
      <c r="C137">
        <v>14.2</v>
      </c>
      <c r="D137">
        <v>6.3</v>
      </c>
    </row>
    <row r="138" spans="1:4" x14ac:dyDescent="0.25">
      <c r="A138">
        <v>1959</v>
      </c>
      <c r="B138">
        <v>5</v>
      </c>
      <c r="C138">
        <v>18.7</v>
      </c>
      <c r="D138">
        <v>8</v>
      </c>
    </row>
    <row r="139" spans="1:4" x14ac:dyDescent="0.25">
      <c r="A139">
        <v>1959</v>
      </c>
      <c r="B139">
        <v>6</v>
      </c>
      <c r="C139">
        <v>22.1</v>
      </c>
      <c r="D139">
        <v>11.1</v>
      </c>
    </row>
    <row r="140" spans="1:4" x14ac:dyDescent="0.25">
      <c r="A140">
        <v>1959</v>
      </c>
      <c r="B140">
        <v>7</v>
      </c>
      <c r="C140">
        <v>24.7</v>
      </c>
      <c r="D140">
        <v>13.3</v>
      </c>
    </row>
    <row r="141" spans="1:4" x14ac:dyDescent="0.25">
      <c r="A141">
        <v>1959</v>
      </c>
      <c r="B141">
        <v>8</v>
      </c>
      <c r="C141">
        <v>24.2</v>
      </c>
      <c r="D141">
        <v>13.7</v>
      </c>
    </row>
    <row r="142" spans="1:4" x14ac:dyDescent="0.25">
      <c r="A142">
        <v>1959</v>
      </c>
      <c r="B142">
        <v>9</v>
      </c>
      <c r="C142">
        <v>22.7</v>
      </c>
      <c r="D142">
        <v>10.6</v>
      </c>
    </row>
    <row r="143" spans="1:4" x14ac:dyDescent="0.25">
      <c r="A143">
        <v>1959</v>
      </c>
      <c r="B143">
        <v>10</v>
      </c>
      <c r="C143">
        <v>17.8</v>
      </c>
      <c r="D143">
        <v>8.5</v>
      </c>
    </row>
    <row r="144" spans="1:4" x14ac:dyDescent="0.25">
      <c r="A144">
        <v>1959</v>
      </c>
      <c r="B144">
        <v>11</v>
      </c>
      <c r="C144">
        <v>10.8</v>
      </c>
      <c r="D144">
        <v>3.5</v>
      </c>
    </row>
    <row r="145" spans="1:4" x14ac:dyDescent="0.25">
      <c r="A145">
        <v>1959</v>
      </c>
      <c r="B145">
        <v>12</v>
      </c>
      <c r="C145">
        <v>9.3000000000000007</v>
      </c>
      <c r="D145">
        <v>3</v>
      </c>
    </row>
    <row r="146" spans="1:4" x14ac:dyDescent="0.25">
      <c r="A146">
        <v>1960</v>
      </c>
      <c r="B146">
        <v>1</v>
      </c>
      <c r="C146">
        <v>6.9</v>
      </c>
      <c r="D146">
        <v>1.8</v>
      </c>
    </row>
    <row r="147" spans="1:4" x14ac:dyDescent="0.25">
      <c r="A147">
        <v>1960</v>
      </c>
      <c r="B147">
        <v>2</v>
      </c>
      <c r="C147">
        <v>7.9</v>
      </c>
      <c r="D147">
        <v>1.6</v>
      </c>
    </row>
    <row r="148" spans="1:4" x14ac:dyDescent="0.25">
      <c r="A148">
        <v>1960</v>
      </c>
      <c r="B148">
        <v>3</v>
      </c>
      <c r="C148">
        <v>10.199999999999999</v>
      </c>
      <c r="D148">
        <v>4.5</v>
      </c>
    </row>
    <row r="149" spans="1:4" x14ac:dyDescent="0.25">
      <c r="A149">
        <v>1960</v>
      </c>
      <c r="B149">
        <v>4</v>
      </c>
      <c r="C149">
        <v>14.3</v>
      </c>
      <c r="D149">
        <v>4.5999999999999996</v>
      </c>
    </row>
    <row r="150" spans="1:4" x14ac:dyDescent="0.25">
      <c r="A150">
        <v>1960</v>
      </c>
      <c r="B150">
        <v>5</v>
      </c>
      <c r="C150">
        <v>18.399999999999999</v>
      </c>
      <c r="D150">
        <v>9.3000000000000007</v>
      </c>
    </row>
    <row r="151" spans="1:4" x14ac:dyDescent="0.25">
      <c r="A151">
        <v>1960</v>
      </c>
      <c r="B151">
        <v>6</v>
      </c>
      <c r="C151">
        <v>22.1</v>
      </c>
      <c r="D151">
        <v>12.1</v>
      </c>
    </row>
    <row r="152" spans="1:4" x14ac:dyDescent="0.25">
      <c r="A152">
        <v>1960</v>
      </c>
      <c r="B152">
        <v>7</v>
      </c>
      <c r="C152">
        <v>20.100000000000001</v>
      </c>
      <c r="D152">
        <v>12.4</v>
      </c>
    </row>
    <row r="153" spans="1:4" x14ac:dyDescent="0.25">
      <c r="A153">
        <v>1960</v>
      </c>
      <c r="B153">
        <v>8</v>
      </c>
      <c r="C153">
        <v>20.3</v>
      </c>
      <c r="D153">
        <v>11.8</v>
      </c>
    </row>
    <row r="154" spans="1:4" x14ac:dyDescent="0.25">
      <c r="A154">
        <v>1960</v>
      </c>
      <c r="B154">
        <v>9</v>
      </c>
      <c r="C154">
        <v>18.5</v>
      </c>
      <c r="D154">
        <v>10.5</v>
      </c>
    </row>
    <row r="155" spans="1:4" x14ac:dyDescent="0.25">
      <c r="A155">
        <v>1960</v>
      </c>
      <c r="B155">
        <v>10</v>
      </c>
      <c r="C155">
        <v>14.2</v>
      </c>
      <c r="D155">
        <v>8.1999999999999993</v>
      </c>
    </row>
    <row r="156" spans="1:4" x14ac:dyDescent="0.25">
      <c r="A156">
        <v>1960</v>
      </c>
      <c r="B156">
        <v>11</v>
      </c>
      <c r="C156">
        <v>11.2</v>
      </c>
      <c r="D156">
        <v>4.5</v>
      </c>
    </row>
    <row r="157" spans="1:4" x14ac:dyDescent="0.25">
      <c r="A157">
        <v>1960</v>
      </c>
      <c r="B157">
        <v>12</v>
      </c>
      <c r="C157">
        <v>6.9</v>
      </c>
      <c r="D157">
        <v>2.1</v>
      </c>
    </row>
    <row r="158" spans="1:4" x14ac:dyDescent="0.25">
      <c r="A158">
        <v>1961</v>
      </c>
      <c r="B158">
        <v>1</v>
      </c>
      <c r="C158">
        <v>6.9</v>
      </c>
      <c r="D158">
        <v>1.2</v>
      </c>
    </row>
    <row r="159" spans="1:4" x14ac:dyDescent="0.25">
      <c r="A159">
        <v>1961</v>
      </c>
      <c r="B159">
        <v>2</v>
      </c>
      <c r="C159">
        <v>10.3</v>
      </c>
      <c r="D159">
        <v>4.9000000000000004</v>
      </c>
    </row>
    <row r="160" spans="1:4" x14ac:dyDescent="0.25">
      <c r="A160">
        <v>1961</v>
      </c>
      <c r="B160">
        <v>3</v>
      </c>
      <c r="C160">
        <v>13.9</v>
      </c>
      <c r="D160">
        <v>2.9</v>
      </c>
    </row>
    <row r="161" spans="1:4" x14ac:dyDescent="0.25">
      <c r="A161">
        <v>1961</v>
      </c>
      <c r="B161">
        <v>4</v>
      </c>
      <c r="C161">
        <v>15</v>
      </c>
      <c r="D161">
        <v>7.1</v>
      </c>
    </row>
    <row r="162" spans="1:4" x14ac:dyDescent="0.25">
      <c r="A162">
        <v>1961</v>
      </c>
      <c r="B162">
        <v>5</v>
      </c>
      <c r="C162">
        <v>16.8</v>
      </c>
      <c r="D162">
        <v>7.4</v>
      </c>
    </row>
    <row r="163" spans="1:4" x14ac:dyDescent="0.25">
      <c r="A163">
        <v>1961</v>
      </c>
      <c r="B163">
        <v>6</v>
      </c>
      <c r="C163">
        <v>21.7</v>
      </c>
      <c r="D163">
        <v>10.5</v>
      </c>
    </row>
    <row r="164" spans="1:4" x14ac:dyDescent="0.25">
      <c r="A164">
        <v>1961</v>
      </c>
      <c r="B164">
        <v>7</v>
      </c>
      <c r="C164">
        <v>22.1</v>
      </c>
      <c r="D164">
        <v>12.1</v>
      </c>
    </row>
    <row r="165" spans="1:4" x14ac:dyDescent="0.25">
      <c r="A165">
        <v>1961</v>
      </c>
      <c r="B165">
        <v>8</v>
      </c>
      <c r="C165">
        <v>21.7</v>
      </c>
      <c r="D165">
        <v>12.6</v>
      </c>
    </row>
    <row r="166" spans="1:4" x14ac:dyDescent="0.25">
      <c r="A166">
        <v>1961</v>
      </c>
      <c r="B166">
        <v>9</v>
      </c>
      <c r="C166">
        <v>20.9</v>
      </c>
      <c r="D166">
        <v>12</v>
      </c>
    </row>
    <row r="167" spans="1:4" x14ac:dyDescent="0.25">
      <c r="A167">
        <v>1961</v>
      </c>
      <c r="B167">
        <v>10</v>
      </c>
      <c r="C167">
        <v>15.6</v>
      </c>
      <c r="D167">
        <v>7.6</v>
      </c>
    </row>
    <row r="168" spans="1:4" x14ac:dyDescent="0.25">
      <c r="A168">
        <v>1961</v>
      </c>
      <c r="B168">
        <v>11</v>
      </c>
      <c r="C168">
        <v>9.9</v>
      </c>
      <c r="D168">
        <v>3.5</v>
      </c>
    </row>
    <row r="169" spans="1:4" x14ac:dyDescent="0.25">
      <c r="A169">
        <v>1961</v>
      </c>
      <c r="B169">
        <v>12</v>
      </c>
      <c r="C169">
        <v>6.8</v>
      </c>
      <c r="D169">
        <v>0.2</v>
      </c>
    </row>
    <row r="170" spans="1:4" x14ac:dyDescent="0.25">
      <c r="A170">
        <v>1962</v>
      </c>
      <c r="B170">
        <v>1</v>
      </c>
      <c r="C170">
        <v>7.9</v>
      </c>
      <c r="D170">
        <v>1.2</v>
      </c>
    </row>
    <row r="171" spans="1:4" x14ac:dyDescent="0.25">
      <c r="A171">
        <v>1962</v>
      </c>
      <c r="B171">
        <v>2</v>
      </c>
      <c r="C171">
        <v>7.6</v>
      </c>
      <c r="D171">
        <v>1.4</v>
      </c>
    </row>
    <row r="172" spans="1:4" x14ac:dyDescent="0.25">
      <c r="A172">
        <v>1962</v>
      </c>
      <c r="B172">
        <v>3</v>
      </c>
      <c r="C172">
        <v>7.4</v>
      </c>
      <c r="D172">
        <v>-0.6</v>
      </c>
    </row>
    <row r="173" spans="1:4" x14ac:dyDescent="0.25">
      <c r="A173">
        <v>1962</v>
      </c>
      <c r="B173">
        <v>4</v>
      </c>
      <c r="C173">
        <v>12.7</v>
      </c>
      <c r="D173">
        <v>4.7</v>
      </c>
    </row>
    <row r="174" spans="1:4" x14ac:dyDescent="0.25">
      <c r="A174">
        <v>1962</v>
      </c>
      <c r="B174">
        <v>5</v>
      </c>
      <c r="C174">
        <v>15</v>
      </c>
      <c r="D174">
        <v>7.1</v>
      </c>
    </row>
    <row r="175" spans="1:4" x14ac:dyDescent="0.25">
      <c r="A175">
        <v>1962</v>
      </c>
      <c r="B175">
        <v>6</v>
      </c>
      <c r="C175">
        <v>20.399999999999999</v>
      </c>
      <c r="D175">
        <v>9.4</v>
      </c>
    </row>
    <row r="176" spans="1:4" x14ac:dyDescent="0.25">
      <c r="A176">
        <v>1962</v>
      </c>
      <c r="B176">
        <v>7</v>
      </c>
      <c r="C176">
        <v>20.6</v>
      </c>
      <c r="D176">
        <v>12.1</v>
      </c>
    </row>
    <row r="177" spans="1:4" x14ac:dyDescent="0.25">
      <c r="A177">
        <v>1962</v>
      </c>
      <c r="B177">
        <v>8</v>
      </c>
      <c r="C177">
        <v>20</v>
      </c>
      <c r="D177">
        <v>11.6</v>
      </c>
    </row>
    <row r="178" spans="1:4" x14ac:dyDescent="0.25">
      <c r="A178">
        <v>1962</v>
      </c>
      <c r="B178">
        <v>9</v>
      </c>
      <c r="C178">
        <v>17.8</v>
      </c>
      <c r="D178">
        <v>9.6</v>
      </c>
    </row>
    <row r="179" spans="1:4" x14ac:dyDescent="0.25">
      <c r="A179">
        <v>1962</v>
      </c>
      <c r="B179">
        <v>10</v>
      </c>
      <c r="C179">
        <v>15.7</v>
      </c>
      <c r="D179">
        <v>7.1</v>
      </c>
    </row>
    <row r="180" spans="1:4" x14ac:dyDescent="0.25">
      <c r="A180">
        <v>1962</v>
      </c>
      <c r="B180">
        <v>11</v>
      </c>
      <c r="C180">
        <v>9.1</v>
      </c>
      <c r="D180">
        <v>3.2</v>
      </c>
    </row>
    <row r="181" spans="1:4" x14ac:dyDescent="0.25">
      <c r="A181">
        <v>1962</v>
      </c>
      <c r="B181">
        <v>12</v>
      </c>
      <c r="C181">
        <v>5</v>
      </c>
      <c r="D181">
        <v>-1.1000000000000001</v>
      </c>
    </row>
    <row r="182" spans="1:4" x14ac:dyDescent="0.25">
      <c r="A182">
        <v>1963</v>
      </c>
      <c r="B182">
        <v>1</v>
      </c>
      <c r="C182">
        <v>0.8</v>
      </c>
      <c r="D182">
        <v>-4.5999999999999996</v>
      </c>
    </row>
    <row r="183" spans="1:4" x14ac:dyDescent="0.25">
      <c r="A183">
        <v>1963</v>
      </c>
      <c r="B183">
        <v>2</v>
      </c>
      <c r="C183">
        <v>2.8</v>
      </c>
      <c r="D183">
        <v>-2.2000000000000002</v>
      </c>
    </row>
    <row r="184" spans="1:4" x14ac:dyDescent="0.25">
      <c r="A184">
        <v>1963</v>
      </c>
      <c r="B184">
        <v>3</v>
      </c>
      <c r="C184">
        <v>10.7</v>
      </c>
      <c r="D184">
        <v>3</v>
      </c>
    </row>
    <row r="185" spans="1:4" x14ac:dyDescent="0.25">
      <c r="A185">
        <v>1963</v>
      </c>
      <c r="B185">
        <v>4</v>
      </c>
      <c r="C185">
        <v>13.6</v>
      </c>
      <c r="D185">
        <v>5.7</v>
      </c>
    </row>
    <row r="186" spans="1:4" x14ac:dyDescent="0.25">
      <c r="A186">
        <v>1963</v>
      </c>
      <c r="B186">
        <v>5</v>
      </c>
      <c r="C186">
        <v>16</v>
      </c>
      <c r="D186">
        <v>6.9</v>
      </c>
    </row>
    <row r="187" spans="1:4" x14ac:dyDescent="0.25">
      <c r="A187">
        <v>1963</v>
      </c>
      <c r="B187">
        <v>6</v>
      </c>
      <c r="C187">
        <v>20.8</v>
      </c>
      <c r="D187">
        <v>11.3</v>
      </c>
    </row>
    <row r="188" spans="1:4" x14ac:dyDescent="0.25">
      <c r="A188">
        <v>1963</v>
      </c>
      <c r="B188">
        <v>7</v>
      </c>
      <c r="C188">
        <v>21.1</v>
      </c>
      <c r="D188">
        <v>11.9</v>
      </c>
    </row>
    <row r="189" spans="1:4" x14ac:dyDescent="0.25">
      <c r="A189">
        <v>1963</v>
      </c>
      <c r="B189">
        <v>8</v>
      </c>
      <c r="C189">
        <v>19.8</v>
      </c>
      <c r="D189">
        <v>11.7</v>
      </c>
    </row>
    <row r="190" spans="1:4" x14ac:dyDescent="0.25">
      <c r="A190">
        <v>1963</v>
      </c>
      <c r="B190">
        <v>9</v>
      </c>
      <c r="C190">
        <v>18</v>
      </c>
      <c r="D190">
        <v>10.1</v>
      </c>
    </row>
    <row r="191" spans="1:4" x14ac:dyDescent="0.25">
      <c r="A191">
        <v>1963</v>
      </c>
      <c r="B191">
        <v>10</v>
      </c>
      <c r="C191">
        <v>14.8</v>
      </c>
      <c r="D191">
        <v>8.1999999999999993</v>
      </c>
    </row>
    <row r="192" spans="1:4" x14ac:dyDescent="0.25">
      <c r="A192">
        <v>1963</v>
      </c>
      <c r="B192">
        <v>11</v>
      </c>
      <c r="C192">
        <v>11.8</v>
      </c>
      <c r="D192">
        <v>6</v>
      </c>
    </row>
    <row r="193" spans="1:4" x14ac:dyDescent="0.25">
      <c r="A193">
        <v>1963</v>
      </c>
      <c r="B193">
        <v>12</v>
      </c>
      <c r="C193">
        <v>5.4</v>
      </c>
      <c r="D193">
        <v>0</v>
      </c>
    </row>
    <row r="194" spans="1:4" x14ac:dyDescent="0.25">
      <c r="A194">
        <v>1964</v>
      </c>
      <c r="B194">
        <v>1</v>
      </c>
      <c r="C194">
        <v>5.8</v>
      </c>
      <c r="D194">
        <v>0.4</v>
      </c>
    </row>
    <row r="195" spans="1:4" x14ac:dyDescent="0.25">
      <c r="A195">
        <v>1964</v>
      </c>
      <c r="B195">
        <v>2</v>
      </c>
      <c r="C195">
        <v>7.6</v>
      </c>
      <c r="D195">
        <v>2</v>
      </c>
    </row>
    <row r="196" spans="1:4" x14ac:dyDescent="0.25">
      <c r="A196">
        <v>1964</v>
      </c>
      <c r="B196">
        <v>3</v>
      </c>
      <c r="C196">
        <v>7.6</v>
      </c>
      <c r="D196">
        <v>2.6</v>
      </c>
    </row>
    <row r="197" spans="1:4" x14ac:dyDescent="0.25">
      <c r="A197">
        <v>1964</v>
      </c>
      <c r="B197">
        <v>4</v>
      </c>
      <c r="C197">
        <v>12.8</v>
      </c>
      <c r="D197">
        <v>5.4</v>
      </c>
    </row>
    <row r="198" spans="1:4" x14ac:dyDescent="0.25">
      <c r="A198">
        <v>1964</v>
      </c>
      <c r="B198">
        <v>5</v>
      </c>
      <c r="C198">
        <v>19.600000000000001</v>
      </c>
      <c r="D198">
        <v>9.8000000000000007</v>
      </c>
    </row>
    <row r="199" spans="1:4" x14ac:dyDescent="0.25">
      <c r="A199">
        <v>1964</v>
      </c>
      <c r="B199">
        <v>6</v>
      </c>
      <c r="C199">
        <v>19.3</v>
      </c>
      <c r="D199">
        <v>11.2</v>
      </c>
    </row>
    <row r="200" spans="1:4" x14ac:dyDescent="0.25">
      <c r="A200">
        <v>1964</v>
      </c>
      <c r="B200">
        <v>7</v>
      </c>
      <c r="C200">
        <v>22.8</v>
      </c>
      <c r="D200">
        <v>13.5</v>
      </c>
    </row>
    <row r="201" spans="1:4" x14ac:dyDescent="0.25">
      <c r="A201">
        <v>1964</v>
      </c>
      <c r="B201">
        <v>8</v>
      </c>
      <c r="C201">
        <v>22.3</v>
      </c>
      <c r="D201">
        <v>12.7</v>
      </c>
    </row>
    <row r="202" spans="1:4" x14ac:dyDescent="0.25">
      <c r="A202">
        <v>1964</v>
      </c>
      <c r="B202">
        <v>9</v>
      </c>
      <c r="C202">
        <v>21.1</v>
      </c>
      <c r="D202">
        <v>10.6</v>
      </c>
    </row>
    <row r="203" spans="1:4" x14ac:dyDescent="0.25">
      <c r="A203">
        <v>1964</v>
      </c>
      <c r="B203">
        <v>10</v>
      </c>
      <c r="C203">
        <v>13.7</v>
      </c>
      <c r="D203">
        <v>5.3</v>
      </c>
    </row>
    <row r="204" spans="1:4" x14ac:dyDescent="0.25">
      <c r="A204">
        <v>1964</v>
      </c>
      <c r="B204">
        <v>11</v>
      </c>
      <c r="C204">
        <v>11.2</v>
      </c>
      <c r="D204">
        <v>5.3</v>
      </c>
    </row>
    <row r="205" spans="1:4" x14ac:dyDescent="0.25">
      <c r="A205">
        <v>1964</v>
      </c>
      <c r="B205">
        <v>12</v>
      </c>
      <c r="C205">
        <v>7.1</v>
      </c>
      <c r="D205">
        <v>0.9</v>
      </c>
    </row>
    <row r="206" spans="1:4" x14ac:dyDescent="0.25">
      <c r="A206">
        <v>1965</v>
      </c>
      <c r="B206">
        <v>1</v>
      </c>
      <c r="C206">
        <v>6.6</v>
      </c>
      <c r="D206">
        <v>1</v>
      </c>
    </row>
    <row r="207" spans="1:4" x14ac:dyDescent="0.25">
      <c r="A207">
        <v>1965</v>
      </c>
      <c r="B207">
        <v>2</v>
      </c>
      <c r="C207">
        <v>5.9</v>
      </c>
      <c r="D207">
        <v>0.9</v>
      </c>
    </row>
    <row r="208" spans="1:4" x14ac:dyDescent="0.25">
      <c r="A208">
        <v>1965</v>
      </c>
      <c r="B208">
        <v>3</v>
      </c>
      <c r="C208">
        <v>10.5</v>
      </c>
      <c r="D208">
        <v>2.2000000000000002</v>
      </c>
    </row>
    <row r="209" spans="1:4" x14ac:dyDescent="0.25">
      <c r="A209">
        <v>1965</v>
      </c>
      <c r="B209">
        <v>4</v>
      </c>
      <c r="C209">
        <v>13.4</v>
      </c>
      <c r="D209">
        <v>4.8</v>
      </c>
    </row>
    <row r="210" spans="1:4" x14ac:dyDescent="0.25">
      <c r="A210">
        <v>1965</v>
      </c>
      <c r="B210">
        <v>5</v>
      </c>
      <c r="C210">
        <v>16.8</v>
      </c>
      <c r="D210">
        <v>8.6</v>
      </c>
    </row>
    <row r="211" spans="1:4" x14ac:dyDescent="0.25">
      <c r="A211">
        <v>1965</v>
      </c>
      <c r="B211">
        <v>6</v>
      </c>
      <c r="C211">
        <v>19.7</v>
      </c>
      <c r="D211">
        <v>11</v>
      </c>
    </row>
    <row r="212" spans="1:4" x14ac:dyDescent="0.25">
      <c r="A212">
        <v>1965</v>
      </c>
      <c r="B212">
        <v>7</v>
      </c>
      <c r="C212">
        <v>19.3</v>
      </c>
      <c r="D212">
        <v>11.7</v>
      </c>
    </row>
    <row r="213" spans="1:4" x14ac:dyDescent="0.25">
      <c r="A213">
        <v>1965</v>
      </c>
      <c r="B213">
        <v>8</v>
      </c>
      <c r="C213">
        <v>20.8</v>
      </c>
      <c r="D213">
        <v>11.9</v>
      </c>
    </row>
    <row r="214" spans="1:4" x14ac:dyDescent="0.25">
      <c r="A214">
        <v>1965</v>
      </c>
      <c r="B214">
        <v>9</v>
      </c>
      <c r="C214">
        <v>17.399999999999999</v>
      </c>
      <c r="D214">
        <v>9.1999999999999993</v>
      </c>
    </row>
    <row r="215" spans="1:4" x14ac:dyDescent="0.25">
      <c r="A215">
        <v>1965</v>
      </c>
      <c r="B215">
        <v>10</v>
      </c>
      <c r="C215">
        <v>16.2</v>
      </c>
      <c r="D215">
        <v>7.5</v>
      </c>
    </row>
    <row r="216" spans="1:4" x14ac:dyDescent="0.25">
      <c r="A216">
        <v>1965</v>
      </c>
      <c r="B216">
        <v>11</v>
      </c>
      <c r="C216">
        <v>8.4</v>
      </c>
      <c r="D216">
        <v>2.2000000000000002</v>
      </c>
    </row>
    <row r="217" spans="1:4" x14ac:dyDescent="0.25">
      <c r="A217">
        <v>1965</v>
      </c>
      <c r="B217">
        <v>12</v>
      </c>
      <c r="C217">
        <v>8.4</v>
      </c>
      <c r="D217">
        <v>1.7</v>
      </c>
    </row>
    <row r="218" spans="1:4" x14ac:dyDescent="0.25">
      <c r="A218">
        <v>1966</v>
      </c>
      <c r="B218">
        <v>1</v>
      </c>
      <c r="C218">
        <v>5.3</v>
      </c>
      <c r="D218">
        <v>1</v>
      </c>
    </row>
    <row r="219" spans="1:4" x14ac:dyDescent="0.25">
      <c r="A219">
        <v>1966</v>
      </c>
      <c r="B219">
        <v>2</v>
      </c>
      <c r="C219">
        <v>9.3000000000000007</v>
      </c>
      <c r="D219">
        <v>4.4000000000000004</v>
      </c>
    </row>
    <row r="220" spans="1:4" x14ac:dyDescent="0.25">
      <c r="A220">
        <v>1966</v>
      </c>
      <c r="B220">
        <v>3</v>
      </c>
      <c r="C220">
        <v>10.9</v>
      </c>
      <c r="D220">
        <v>2.6</v>
      </c>
    </row>
    <row r="221" spans="1:4" x14ac:dyDescent="0.25">
      <c r="A221">
        <v>1966</v>
      </c>
      <c r="B221">
        <v>4</v>
      </c>
      <c r="C221">
        <v>12.2</v>
      </c>
      <c r="D221">
        <v>5.4</v>
      </c>
    </row>
    <row r="222" spans="1:4" x14ac:dyDescent="0.25">
      <c r="A222">
        <v>1966</v>
      </c>
      <c r="B222">
        <v>5</v>
      </c>
      <c r="C222">
        <v>17</v>
      </c>
      <c r="D222">
        <v>7.5</v>
      </c>
    </row>
    <row r="223" spans="1:4" x14ac:dyDescent="0.25">
      <c r="A223">
        <v>1966</v>
      </c>
      <c r="B223">
        <v>6</v>
      </c>
      <c r="C223">
        <v>21.8</v>
      </c>
      <c r="D223">
        <v>12.2</v>
      </c>
    </row>
    <row r="224" spans="1:4" x14ac:dyDescent="0.25">
      <c r="A224">
        <v>1966</v>
      </c>
      <c r="B224">
        <v>7</v>
      </c>
      <c r="C224">
        <v>20.100000000000001</v>
      </c>
      <c r="D224">
        <v>12.2</v>
      </c>
    </row>
    <row r="225" spans="1:4" x14ac:dyDescent="0.25">
      <c r="A225">
        <v>1966</v>
      </c>
      <c r="B225">
        <v>8</v>
      </c>
      <c r="C225">
        <v>20.6</v>
      </c>
      <c r="D225">
        <v>11.6</v>
      </c>
    </row>
    <row r="226" spans="1:4" x14ac:dyDescent="0.25">
      <c r="A226">
        <v>1966</v>
      </c>
      <c r="B226">
        <v>9</v>
      </c>
      <c r="C226">
        <v>19.600000000000001</v>
      </c>
      <c r="D226">
        <v>10.8</v>
      </c>
    </row>
    <row r="227" spans="1:4" x14ac:dyDescent="0.25">
      <c r="A227">
        <v>1966</v>
      </c>
      <c r="B227">
        <v>10</v>
      </c>
      <c r="C227">
        <v>14.7</v>
      </c>
      <c r="D227">
        <v>8.6</v>
      </c>
    </row>
    <row r="228" spans="1:4" x14ac:dyDescent="0.25">
      <c r="A228">
        <v>1966</v>
      </c>
      <c r="B228">
        <v>11</v>
      </c>
      <c r="C228">
        <v>8.8000000000000007</v>
      </c>
      <c r="D228">
        <v>2.9</v>
      </c>
    </row>
    <row r="229" spans="1:4" x14ac:dyDescent="0.25">
      <c r="A229">
        <v>1966</v>
      </c>
      <c r="B229">
        <v>12</v>
      </c>
      <c r="C229">
        <v>9.3000000000000007</v>
      </c>
      <c r="D229">
        <v>2.2000000000000002</v>
      </c>
    </row>
    <row r="230" spans="1:4" x14ac:dyDescent="0.25">
      <c r="A230">
        <v>1967</v>
      </c>
      <c r="B230">
        <v>1</v>
      </c>
      <c r="C230">
        <v>7.3</v>
      </c>
      <c r="D230">
        <v>2.1</v>
      </c>
    </row>
    <row r="231" spans="1:4" x14ac:dyDescent="0.25">
      <c r="A231">
        <v>1967</v>
      </c>
      <c r="B231">
        <v>2</v>
      </c>
      <c r="C231">
        <v>9.3000000000000007</v>
      </c>
      <c r="D231">
        <v>2.6</v>
      </c>
    </row>
    <row r="232" spans="1:4" x14ac:dyDescent="0.25">
      <c r="A232">
        <v>1967</v>
      </c>
      <c r="B232">
        <v>3</v>
      </c>
      <c r="C232">
        <v>11.6</v>
      </c>
      <c r="D232">
        <v>3.7</v>
      </c>
    </row>
    <row r="233" spans="1:4" x14ac:dyDescent="0.25">
      <c r="A233">
        <v>1967</v>
      </c>
      <c r="B233">
        <v>4</v>
      </c>
      <c r="C233">
        <v>12.5</v>
      </c>
      <c r="D233">
        <v>4.4000000000000004</v>
      </c>
    </row>
    <row r="234" spans="1:4" x14ac:dyDescent="0.25">
      <c r="A234">
        <v>1967</v>
      </c>
      <c r="B234">
        <v>5</v>
      </c>
      <c r="C234">
        <v>15.6</v>
      </c>
      <c r="D234">
        <v>7.8</v>
      </c>
    </row>
    <row r="235" spans="1:4" x14ac:dyDescent="0.25">
      <c r="A235">
        <v>1967</v>
      </c>
      <c r="B235">
        <v>6</v>
      </c>
      <c r="C235">
        <v>20.100000000000001</v>
      </c>
      <c r="D235">
        <v>10.3</v>
      </c>
    </row>
    <row r="236" spans="1:4" x14ac:dyDescent="0.25">
      <c r="A236">
        <v>1967</v>
      </c>
      <c r="B236">
        <v>7</v>
      </c>
      <c r="C236">
        <v>23.5</v>
      </c>
      <c r="D236">
        <v>13.8</v>
      </c>
    </row>
    <row r="237" spans="1:4" x14ac:dyDescent="0.25">
      <c r="A237">
        <v>1967</v>
      </c>
      <c r="B237">
        <v>8</v>
      </c>
      <c r="C237">
        <v>21.5</v>
      </c>
      <c r="D237">
        <v>12.7</v>
      </c>
    </row>
    <row r="238" spans="1:4" x14ac:dyDescent="0.25">
      <c r="A238">
        <v>1967</v>
      </c>
      <c r="B238">
        <v>9</v>
      </c>
      <c r="C238">
        <v>18.5</v>
      </c>
      <c r="D238">
        <v>11.1</v>
      </c>
    </row>
    <row r="239" spans="1:4" x14ac:dyDescent="0.25">
      <c r="A239">
        <v>1967</v>
      </c>
      <c r="B239">
        <v>10</v>
      </c>
      <c r="C239">
        <v>15</v>
      </c>
      <c r="D239">
        <v>8.8000000000000007</v>
      </c>
    </row>
    <row r="240" spans="1:4" x14ac:dyDescent="0.25">
      <c r="A240">
        <v>1967</v>
      </c>
      <c r="B240">
        <v>11</v>
      </c>
      <c r="C240">
        <v>9.6999999999999993</v>
      </c>
      <c r="D240">
        <v>2.6</v>
      </c>
    </row>
    <row r="241" spans="1:4" x14ac:dyDescent="0.25">
      <c r="A241">
        <v>1967</v>
      </c>
      <c r="B241">
        <v>12</v>
      </c>
      <c r="C241">
        <v>7.2</v>
      </c>
      <c r="D241">
        <v>1.3</v>
      </c>
    </row>
    <row r="242" spans="1:4" x14ac:dyDescent="0.25">
      <c r="A242">
        <v>1968</v>
      </c>
      <c r="B242">
        <v>1</v>
      </c>
      <c r="C242">
        <v>7.2</v>
      </c>
      <c r="D242">
        <v>1.3</v>
      </c>
    </row>
    <row r="243" spans="1:4" x14ac:dyDescent="0.25">
      <c r="A243">
        <v>1968</v>
      </c>
      <c r="B243">
        <v>2</v>
      </c>
      <c r="C243">
        <v>5.7</v>
      </c>
      <c r="D243">
        <v>0.2</v>
      </c>
    </row>
    <row r="244" spans="1:4" x14ac:dyDescent="0.25">
      <c r="A244">
        <v>1968</v>
      </c>
      <c r="B244">
        <v>3</v>
      </c>
      <c r="C244">
        <v>11.1</v>
      </c>
      <c r="D244">
        <v>3.5</v>
      </c>
    </row>
    <row r="245" spans="1:4" x14ac:dyDescent="0.25">
      <c r="A245">
        <v>1968</v>
      </c>
      <c r="B245">
        <v>4</v>
      </c>
      <c r="C245">
        <v>13.7</v>
      </c>
      <c r="D245">
        <v>4.4000000000000004</v>
      </c>
    </row>
    <row r="246" spans="1:4" x14ac:dyDescent="0.25">
      <c r="A246">
        <v>1968</v>
      </c>
      <c r="B246">
        <v>5</v>
      </c>
      <c r="C246">
        <v>15.4</v>
      </c>
      <c r="D246">
        <v>7</v>
      </c>
    </row>
    <row r="247" spans="1:4" x14ac:dyDescent="0.25">
      <c r="A247">
        <v>1968</v>
      </c>
      <c r="B247">
        <v>6</v>
      </c>
      <c r="C247">
        <v>20.6</v>
      </c>
      <c r="D247">
        <v>11.5</v>
      </c>
    </row>
    <row r="248" spans="1:4" x14ac:dyDescent="0.25">
      <c r="A248">
        <v>1968</v>
      </c>
      <c r="B248">
        <v>7</v>
      </c>
      <c r="C248">
        <v>20.7</v>
      </c>
      <c r="D248">
        <v>12.6</v>
      </c>
    </row>
    <row r="249" spans="1:4" x14ac:dyDescent="0.25">
      <c r="A249">
        <v>1968</v>
      </c>
      <c r="B249">
        <v>8</v>
      </c>
      <c r="C249">
        <v>20.2</v>
      </c>
      <c r="D249">
        <v>12.6</v>
      </c>
    </row>
    <row r="250" spans="1:4" x14ac:dyDescent="0.25">
      <c r="A250">
        <v>1968</v>
      </c>
      <c r="B250">
        <v>9</v>
      </c>
      <c r="C250">
        <v>18.8</v>
      </c>
      <c r="D250">
        <v>11.6</v>
      </c>
    </row>
    <row r="251" spans="1:4" x14ac:dyDescent="0.25">
      <c r="A251">
        <v>1968</v>
      </c>
      <c r="B251">
        <v>10</v>
      </c>
      <c r="C251">
        <v>16.5</v>
      </c>
      <c r="D251">
        <v>10.7</v>
      </c>
    </row>
    <row r="252" spans="1:4" x14ac:dyDescent="0.25">
      <c r="A252">
        <v>1968</v>
      </c>
      <c r="B252">
        <v>11</v>
      </c>
      <c r="C252">
        <v>9.5</v>
      </c>
      <c r="D252">
        <v>4.8</v>
      </c>
    </row>
    <row r="253" spans="1:4" x14ac:dyDescent="0.25">
      <c r="A253">
        <v>1968</v>
      </c>
      <c r="B253">
        <v>12</v>
      </c>
      <c r="C253">
        <v>5.4</v>
      </c>
      <c r="D253">
        <v>1</v>
      </c>
    </row>
    <row r="254" spans="1:4" x14ac:dyDescent="0.25">
      <c r="A254">
        <v>1969</v>
      </c>
      <c r="B254">
        <v>1</v>
      </c>
      <c r="C254">
        <v>8.9</v>
      </c>
      <c r="D254">
        <v>3.4</v>
      </c>
    </row>
    <row r="255" spans="1:4" x14ac:dyDescent="0.25">
      <c r="A255">
        <v>1969</v>
      </c>
      <c r="B255">
        <v>2</v>
      </c>
      <c r="C255">
        <v>4.9000000000000004</v>
      </c>
      <c r="D255">
        <v>-0.9</v>
      </c>
    </row>
    <row r="256" spans="1:4" x14ac:dyDescent="0.25">
      <c r="A256">
        <v>1969</v>
      </c>
      <c r="B256">
        <v>3</v>
      </c>
      <c r="C256">
        <v>8</v>
      </c>
      <c r="D256">
        <v>1.3</v>
      </c>
    </row>
    <row r="257" spans="1:4" x14ac:dyDescent="0.25">
      <c r="A257">
        <v>1969</v>
      </c>
      <c r="B257">
        <v>4</v>
      </c>
      <c r="C257">
        <v>13.6</v>
      </c>
      <c r="D257">
        <v>3.9</v>
      </c>
    </row>
    <row r="258" spans="1:4" x14ac:dyDescent="0.25">
      <c r="A258">
        <v>1969</v>
      </c>
      <c r="B258">
        <v>5</v>
      </c>
      <c r="C258">
        <v>17.100000000000001</v>
      </c>
      <c r="D258">
        <v>8.6</v>
      </c>
    </row>
    <row r="259" spans="1:4" x14ac:dyDescent="0.25">
      <c r="A259">
        <v>1969</v>
      </c>
      <c r="B259">
        <v>6</v>
      </c>
      <c r="C259">
        <v>20.6</v>
      </c>
      <c r="D259">
        <v>10.199999999999999</v>
      </c>
    </row>
    <row r="260" spans="1:4" x14ac:dyDescent="0.25">
      <c r="A260">
        <v>1969</v>
      </c>
      <c r="B260">
        <v>7</v>
      </c>
      <c r="C260">
        <v>23.9</v>
      </c>
      <c r="D260">
        <v>13.9</v>
      </c>
    </row>
    <row r="261" spans="1:4" x14ac:dyDescent="0.25">
      <c r="A261">
        <v>1969</v>
      </c>
      <c r="B261">
        <v>8</v>
      </c>
      <c r="C261">
        <v>21.8</v>
      </c>
      <c r="D261">
        <v>13.6</v>
      </c>
    </row>
    <row r="262" spans="1:4" x14ac:dyDescent="0.25">
      <c r="A262">
        <v>1969</v>
      </c>
      <c r="B262">
        <v>9</v>
      </c>
      <c r="C262">
        <v>19.600000000000001</v>
      </c>
      <c r="D262">
        <v>11.7</v>
      </c>
    </row>
    <row r="263" spans="1:4" x14ac:dyDescent="0.25">
      <c r="A263">
        <v>1969</v>
      </c>
      <c r="B263">
        <v>10</v>
      </c>
      <c r="C263">
        <v>18.2</v>
      </c>
      <c r="D263">
        <v>9.9</v>
      </c>
    </row>
    <row r="264" spans="1:4" x14ac:dyDescent="0.25">
      <c r="A264">
        <v>1969</v>
      </c>
      <c r="B264">
        <v>11</v>
      </c>
      <c r="C264">
        <v>9.6</v>
      </c>
      <c r="D264">
        <v>3.3</v>
      </c>
    </row>
    <row r="265" spans="1:4" x14ac:dyDescent="0.25">
      <c r="A265">
        <v>1969</v>
      </c>
      <c r="B265">
        <v>12</v>
      </c>
      <c r="C265">
        <v>6.1</v>
      </c>
      <c r="D265">
        <v>1.4</v>
      </c>
    </row>
    <row r="266" spans="1:4" x14ac:dyDescent="0.25">
      <c r="A266">
        <v>1970</v>
      </c>
      <c r="B266">
        <v>1</v>
      </c>
      <c r="C266">
        <v>7.1</v>
      </c>
      <c r="D266">
        <v>2.1</v>
      </c>
    </row>
    <row r="267" spans="1:4" x14ac:dyDescent="0.25">
      <c r="A267">
        <v>1970</v>
      </c>
      <c r="B267">
        <v>2</v>
      </c>
      <c r="C267">
        <v>7.2</v>
      </c>
      <c r="D267">
        <v>0.8</v>
      </c>
    </row>
    <row r="268" spans="1:4" x14ac:dyDescent="0.25">
      <c r="A268">
        <v>1970</v>
      </c>
      <c r="B268">
        <v>3</v>
      </c>
      <c r="C268">
        <v>8.1</v>
      </c>
      <c r="D268">
        <v>0.7</v>
      </c>
    </row>
    <row r="269" spans="1:4" x14ac:dyDescent="0.25">
      <c r="A269">
        <v>1970</v>
      </c>
      <c r="B269">
        <v>4</v>
      </c>
      <c r="C269">
        <v>11.4</v>
      </c>
      <c r="D269">
        <v>3.7</v>
      </c>
    </row>
    <row r="270" spans="1:4" x14ac:dyDescent="0.25">
      <c r="A270">
        <v>1970</v>
      </c>
      <c r="B270">
        <v>5</v>
      </c>
      <c r="C270">
        <v>19.2</v>
      </c>
      <c r="D270">
        <v>9.1999999999999993</v>
      </c>
    </row>
    <row r="271" spans="1:4" x14ac:dyDescent="0.25">
      <c r="A271">
        <v>1970</v>
      </c>
      <c r="B271">
        <v>6</v>
      </c>
      <c r="C271">
        <v>23.6</v>
      </c>
      <c r="D271">
        <v>12.7</v>
      </c>
    </row>
    <row r="272" spans="1:4" x14ac:dyDescent="0.25">
      <c r="A272">
        <v>1970</v>
      </c>
      <c r="B272">
        <v>7</v>
      </c>
      <c r="C272">
        <v>21.3</v>
      </c>
      <c r="D272">
        <v>12.3</v>
      </c>
    </row>
    <row r="273" spans="1:4" x14ac:dyDescent="0.25">
      <c r="A273">
        <v>1970</v>
      </c>
      <c r="B273">
        <v>8</v>
      </c>
      <c r="C273">
        <v>22.3</v>
      </c>
      <c r="D273">
        <v>13</v>
      </c>
    </row>
    <row r="274" spans="1:4" x14ac:dyDescent="0.25">
      <c r="A274">
        <v>1970</v>
      </c>
      <c r="B274">
        <v>9</v>
      </c>
      <c r="C274">
        <v>20.3</v>
      </c>
      <c r="D274">
        <v>11.4</v>
      </c>
    </row>
    <row r="275" spans="1:4" x14ac:dyDescent="0.25">
      <c r="A275">
        <v>1970</v>
      </c>
      <c r="B275">
        <v>10</v>
      </c>
      <c r="C275">
        <v>15.7</v>
      </c>
      <c r="D275">
        <v>8.1</v>
      </c>
    </row>
    <row r="276" spans="1:4" x14ac:dyDescent="0.25">
      <c r="A276">
        <v>1970</v>
      </c>
      <c r="B276">
        <v>11</v>
      </c>
      <c r="C276">
        <v>11.9</v>
      </c>
      <c r="D276">
        <v>5.5</v>
      </c>
    </row>
    <row r="277" spans="1:4" x14ac:dyDescent="0.25">
      <c r="A277">
        <v>1970</v>
      </c>
      <c r="B277">
        <v>12</v>
      </c>
      <c r="C277">
        <v>7</v>
      </c>
      <c r="D277">
        <v>1.7</v>
      </c>
    </row>
    <row r="278" spans="1:4" x14ac:dyDescent="0.25">
      <c r="A278">
        <v>1971</v>
      </c>
      <c r="B278">
        <v>1</v>
      </c>
      <c r="C278">
        <v>7.8</v>
      </c>
      <c r="D278">
        <v>2.8</v>
      </c>
    </row>
    <row r="279" spans="1:4" x14ac:dyDescent="0.25">
      <c r="A279">
        <v>1971</v>
      </c>
      <c r="B279">
        <v>2</v>
      </c>
      <c r="C279">
        <v>8.6</v>
      </c>
      <c r="D279">
        <v>1.9</v>
      </c>
    </row>
    <row r="280" spans="1:4" x14ac:dyDescent="0.25">
      <c r="A280">
        <v>1971</v>
      </c>
      <c r="B280">
        <v>3</v>
      </c>
      <c r="C280">
        <v>9.1</v>
      </c>
      <c r="D280">
        <v>2.2999999999999998</v>
      </c>
    </row>
    <row r="281" spans="1:4" x14ac:dyDescent="0.25">
      <c r="A281">
        <v>1971</v>
      </c>
      <c r="B281">
        <v>4</v>
      </c>
      <c r="C281">
        <v>12.2</v>
      </c>
      <c r="D281">
        <v>4.8</v>
      </c>
    </row>
    <row r="282" spans="1:4" x14ac:dyDescent="0.25">
      <c r="A282">
        <v>1971</v>
      </c>
      <c r="B282">
        <v>5</v>
      </c>
      <c r="C282">
        <v>18.100000000000001</v>
      </c>
      <c r="D282">
        <v>8.1999999999999993</v>
      </c>
    </row>
    <row r="283" spans="1:4" x14ac:dyDescent="0.25">
      <c r="A283">
        <v>1971</v>
      </c>
      <c r="B283">
        <v>6</v>
      </c>
      <c r="C283">
        <v>17.8</v>
      </c>
      <c r="D283">
        <v>10.1</v>
      </c>
    </row>
    <row r="284" spans="1:4" x14ac:dyDescent="0.25">
      <c r="A284">
        <v>1971</v>
      </c>
      <c r="B284">
        <v>7</v>
      </c>
      <c r="C284">
        <v>24.1</v>
      </c>
      <c r="D284">
        <v>13.8</v>
      </c>
    </row>
    <row r="285" spans="1:4" x14ac:dyDescent="0.25">
      <c r="A285">
        <v>1971</v>
      </c>
      <c r="B285">
        <v>8</v>
      </c>
      <c r="C285">
        <v>21.3</v>
      </c>
      <c r="D285">
        <v>13.5</v>
      </c>
    </row>
    <row r="286" spans="1:4" x14ac:dyDescent="0.25">
      <c r="A286">
        <v>1971</v>
      </c>
      <c r="B286">
        <v>9</v>
      </c>
      <c r="C286">
        <v>20.7</v>
      </c>
      <c r="D286">
        <v>10.199999999999999</v>
      </c>
    </row>
    <row r="287" spans="1:4" x14ac:dyDescent="0.25">
      <c r="A287">
        <v>1971</v>
      </c>
      <c r="B287">
        <v>10</v>
      </c>
      <c r="C287">
        <v>17.2</v>
      </c>
      <c r="D287">
        <v>8.1</v>
      </c>
    </row>
    <row r="288" spans="1:4" x14ac:dyDescent="0.25">
      <c r="A288">
        <v>1971</v>
      </c>
      <c r="B288">
        <v>11</v>
      </c>
      <c r="C288">
        <v>10.4</v>
      </c>
      <c r="D288">
        <v>3</v>
      </c>
    </row>
    <row r="289" spans="1:4" x14ac:dyDescent="0.25">
      <c r="A289">
        <v>1971</v>
      </c>
      <c r="B289">
        <v>12</v>
      </c>
      <c r="C289">
        <v>9.3000000000000007</v>
      </c>
      <c r="D289">
        <v>4.5</v>
      </c>
    </row>
    <row r="290" spans="1:4" x14ac:dyDescent="0.25">
      <c r="A290">
        <v>1972</v>
      </c>
      <c r="B290">
        <v>1</v>
      </c>
      <c r="C290">
        <v>6.9</v>
      </c>
      <c r="D290">
        <v>2.1</v>
      </c>
    </row>
    <row r="291" spans="1:4" x14ac:dyDescent="0.25">
      <c r="A291">
        <v>1972</v>
      </c>
      <c r="B291">
        <v>2</v>
      </c>
      <c r="C291">
        <v>7.9</v>
      </c>
      <c r="D291">
        <v>2.6</v>
      </c>
    </row>
    <row r="292" spans="1:4" x14ac:dyDescent="0.25">
      <c r="A292">
        <v>1972</v>
      </c>
      <c r="B292">
        <v>3</v>
      </c>
      <c r="C292">
        <v>12.4</v>
      </c>
      <c r="D292">
        <v>3.3</v>
      </c>
    </row>
    <row r="293" spans="1:4" x14ac:dyDescent="0.25">
      <c r="A293">
        <v>1972</v>
      </c>
      <c r="B293">
        <v>4</v>
      </c>
      <c r="C293">
        <v>12.9</v>
      </c>
      <c r="D293">
        <v>5.7</v>
      </c>
    </row>
    <row r="294" spans="1:4" x14ac:dyDescent="0.25">
      <c r="A294">
        <v>1972</v>
      </c>
      <c r="B294">
        <v>5</v>
      </c>
      <c r="C294">
        <v>16</v>
      </c>
      <c r="D294">
        <v>7.6</v>
      </c>
    </row>
    <row r="295" spans="1:4" x14ac:dyDescent="0.25">
      <c r="A295">
        <v>1972</v>
      </c>
      <c r="B295">
        <v>6</v>
      </c>
      <c r="C295">
        <v>17.5</v>
      </c>
      <c r="D295">
        <v>9</v>
      </c>
    </row>
    <row r="296" spans="1:4" x14ac:dyDescent="0.25">
      <c r="A296">
        <v>1972</v>
      </c>
      <c r="B296">
        <v>7</v>
      </c>
      <c r="C296">
        <v>22.3</v>
      </c>
      <c r="D296">
        <v>12.7</v>
      </c>
    </row>
    <row r="297" spans="1:4" x14ac:dyDescent="0.25">
      <c r="A297">
        <v>1972</v>
      </c>
      <c r="B297">
        <v>8</v>
      </c>
      <c r="C297">
        <v>21.8</v>
      </c>
      <c r="D297">
        <v>12.1</v>
      </c>
    </row>
    <row r="298" spans="1:4" x14ac:dyDescent="0.25">
      <c r="A298">
        <v>1972</v>
      </c>
      <c r="B298">
        <v>9</v>
      </c>
      <c r="C298">
        <v>17.3</v>
      </c>
      <c r="D298">
        <v>9</v>
      </c>
    </row>
    <row r="299" spans="1:4" x14ac:dyDescent="0.25">
      <c r="A299">
        <v>1972</v>
      </c>
      <c r="B299">
        <v>10</v>
      </c>
      <c r="C299">
        <v>15.6</v>
      </c>
      <c r="D299">
        <v>8.5</v>
      </c>
    </row>
    <row r="300" spans="1:4" x14ac:dyDescent="0.25">
      <c r="A300">
        <v>1972</v>
      </c>
      <c r="B300">
        <v>11</v>
      </c>
      <c r="C300">
        <v>9.9</v>
      </c>
      <c r="D300">
        <v>3.2</v>
      </c>
    </row>
    <row r="301" spans="1:4" x14ac:dyDescent="0.25">
      <c r="A301">
        <v>1972</v>
      </c>
      <c r="B301">
        <v>12</v>
      </c>
      <c r="C301">
        <v>9.4</v>
      </c>
      <c r="D301">
        <v>3.5</v>
      </c>
    </row>
    <row r="302" spans="1:4" x14ac:dyDescent="0.25">
      <c r="A302">
        <v>1973</v>
      </c>
      <c r="B302">
        <v>1</v>
      </c>
      <c r="C302">
        <v>7.3</v>
      </c>
      <c r="D302">
        <v>2</v>
      </c>
    </row>
    <row r="303" spans="1:4" x14ac:dyDescent="0.25">
      <c r="A303">
        <v>1973</v>
      </c>
      <c r="B303">
        <v>2</v>
      </c>
      <c r="C303">
        <v>8.1</v>
      </c>
      <c r="D303">
        <v>0.7</v>
      </c>
    </row>
    <row r="304" spans="1:4" x14ac:dyDescent="0.25">
      <c r="A304">
        <v>1973</v>
      </c>
      <c r="B304">
        <v>3</v>
      </c>
      <c r="C304">
        <v>11.5</v>
      </c>
      <c r="D304">
        <v>2.2000000000000002</v>
      </c>
    </row>
    <row r="305" spans="1:4" x14ac:dyDescent="0.25">
      <c r="A305">
        <v>1973</v>
      </c>
      <c r="B305">
        <v>4</v>
      </c>
      <c r="C305">
        <v>12.5</v>
      </c>
      <c r="D305">
        <v>3.9</v>
      </c>
    </row>
    <row r="306" spans="1:4" x14ac:dyDescent="0.25">
      <c r="A306">
        <v>1973</v>
      </c>
      <c r="B306">
        <v>5</v>
      </c>
      <c r="C306">
        <v>16.899999999999999</v>
      </c>
      <c r="D306">
        <v>8.6</v>
      </c>
    </row>
    <row r="307" spans="1:4" x14ac:dyDescent="0.25">
      <c r="A307">
        <v>1973</v>
      </c>
      <c r="B307">
        <v>6</v>
      </c>
      <c r="C307">
        <v>21.9</v>
      </c>
      <c r="D307">
        <v>11.6</v>
      </c>
    </row>
    <row r="308" spans="1:4" x14ac:dyDescent="0.25">
      <c r="A308">
        <v>1973</v>
      </c>
      <c r="B308">
        <v>7</v>
      </c>
      <c r="C308">
        <v>21.4</v>
      </c>
      <c r="D308">
        <v>12.7</v>
      </c>
    </row>
    <row r="309" spans="1:4" x14ac:dyDescent="0.25">
      <c r="A309">
        <v>1973</v>
      </c>
      <c r="B309">
        <v>8</v>
      </c>
      <c r="C309">
        <v>23.7</v>
      </c>
      <c r="D309">
        <v>13.8</v>
      </c>
    </row>
    <row r="310" spans="1:4" x14ac:dyDescent="0.25">
      <c r="A310">
        <v>1973</v>
      </c>
      <c r="B310">
        <v>9</v>
      </c>
      <c r="C310">
        <v>20.7</v>
      </c>
      <c r="D310">
        <v>11.6</v>
      </c>
    </row>
    <row r="311" spans="1:4" x14ac:dyDescent="0.25">
      <c r="A311">
        <v>1973</v>
      </c>
      <c r="B311">
        <v>10</v>
      </c>
      <c r="C311">
        <v>13.9</v>
      </c>
      <c r="D311">
        <v>6.1</v>
      </c>
    </row>
    <row r="312" spans="1:4" x14ac:dyDescent="0.25">
      <c r="A312">
        <v>1973</v>
      </c>
      <c r="B312">
        <v>11</v>
      </c>
      <c r="C312">
        <v>10.3</v>
      </c>
      <c r="D312">
        <v>2.5</v>
      </c>
    </row>
    <row r="313" spans="1:4" x14ac:dyDescent="0.25">
      <c r="A313">
        <v>1973</v>
      </c>
      <c r="B313">
        <v>12</v>
      </c>
      <c r="C313">
        <v>8.6</v>
      </c>
      <c r="D313">
        <v>2.1</v>
      </c>
    </row>
    <row r="314" spans="1:4" x14ac:dyDescent="0.25">
      <c r="A314">
        <v>1974</v>
      </c>
      <c r="B314">
        <v>1</v>
      </c>
      <c r="C314">
        <v>9.6</v>
      </c>
      <c r="D314">
        <v>3.6</v>
      </c>
    </row>
    <row r="315" spans="1:4" x14ac:dyDescent="0.25">
      <c r="A315">
        <v>1974</v>
      </c>
      <c r="B315">
        <v>2</v>
      </c>
      <c r="C315">
        <v>9.1999999999999993</v>
      </c>
      <c r="D315">
        <v>3</v>
      </c>
    </row>
    <row r="316" spans="1:4" x14ac:dyDescent="0.25">
      <c r="A316">
        <v>1974</v>
      </c>
      <c r="B316">
        <v>3</v>
      </c>
      <c r="C316">
        <v>10.3</v>
      </c>
      <c r="D316">
        <v>2.8</v>
      </c>
    </row>
    <row r="317" spans="1:4" x14ac:dyDescent="0.25">
      <c r="A317">
        <v>1974</v>
      </c>
      <c r="B317">
        <v>4</v>
      </c>
      <c r="C317">
        <v>14</v>
      </c>
      <c r="D317">
        <v>4.7</v>
      </c>
    </row>
    <row r="318" spans="1:4" x14ac:dyDescent="0.25">
      <c r="A318">
        <v>1974</v>
      </c>
      <c r="B318">
        <v>5</v>
      </c>
      <c r="C318">
        <v>17</v>
      </c>
      <c r="D318">
        <v>7.5</v>
      </c>
    </row>
    <row r="319" spans="1:4" x14ac:dyDescent="0.25">
      <c r="A319">
        <v>1974</v>
      </c>
      <c r="B319">
        <v>6</v>
      </c>
      <c r="C319">
        <v>20.100000000000001</v>
      </c>
      <c r="D319">
        <v>10.6</v>
      </c>
    </row>
    <row r="320" spans="1:4" x14ac:dyDescent="0.25">
      <c r="A320">
        <v>1974</v>
      </c>
      <c r="B320">
        <v>7</v>
      </c>
      <c r="C320">
        <v>20.9</v>
      </c>
      <c r="D320">
        <v>12.5</v>
      </c>
    </row>
    <row r="321" spans="1:4" x14ac:dyDescent="0.25">
      <c r="A321">
        <v>1974</v>
      </c>
      <c r="B321">
        <v>8</v>
      </c>
      <c r="C321">
        <v>21.5</v>
      </c>
      <c r="D321">
        <v>12.1</v>
      </c>
    </row>
    <row r="322" spans="1:4" x14ac:dyDescent="0.25">
      <c r="A322">
        <v>1974</v>
      </c>
      <c r="B322">
        <v>9</v>
      </c>
      <c r="C322">
        <v>17.5</v>
      </c>
      <c r="D322">
        <v>9.5</v>
      </c>
    </row>
    <row r="323" spans="1:4" x14ac:dyDescent="0.25">
      <c r="A323">
        <v>1974</v>
      </c>
      <c r="B323">
        <v>10</v>
      </c>
      <c r="C323">
        <v>11</v>
      </c>
      <c r="D323">
        <v>5</v>
      </c>
    </row>
    <row r="324" spans="1:4" x14ac:dyDescent="0.25">
      <c r="A324">
        <v>1974</v>
      </c>
      <c r="B324">
        <v>11</v>
      </c>
      <c r="C324">
        <v>10.6</v>
      </c>
      <c r="D324">
        <v>5</v>
      </c>
    </row>
    <row r="325" spans="1:4" x14ac:dyDescent="0.25">
      <c r="A325">
        <v>1974</v>
      </c>
      <c r="B325">
        <v>12</v>
      </c>
      <c r="C325">
        <v>11</v>
      </c>
      <c r="D325">
        <v>5.6</v>
      </c>
    </row>
    <row r="326" spans="1:4" x14ac:dyDescent="0.25">
      <c r="A326">
        <v>1975</v>
      </c>
      <c r="B326">
        <v>1</v>
      </c>
      <c r="C326">
        <v>10.3</v>
      </c>
      <c r="D326">
        <v>4.5</v>
      </c>
    </row>
    <row r="327" spans="1:4" x14ac:dyDescent="0.25">
      <c r="A327">
        <v>1975</v>
      </c>
      <c r="B327">
        <v>2</v>
      </c>
      <c r="C327">
        <v>9.3000000000000007</v>
      </c>
      <c r="D327">
        <v>1.9</v>
      </c>
    </row>
    <row r="328" spans="1:4" x14ac:dyDescent="0.25">
      <c r="A328">
        <v>1975</v>
      </c>
      <c r="B328">
        <v>3</v>
      </c>
      <c r="C328">
        <v>8.4</v>
      </c>
      <c r="D328">
        <v>2.8</v>
      </c>
    </row>
    <row r="329" spans="1:4" x14ac:dyDescent="0.25">
      <c r="A329">
        <v>1975</v>
      </c>
      <c r="B329">
        <v>4</v>
      </c>
      <c r="C329">
        <v>13.3</v>
      </c>
      <c r="D329">
        <v>5</v>
      </c>
    </row>
    <row r="330" spans="1:4" x14ac:dyDescent="0.25">
      <c r="A330">
        <v>1975</v>
      </c>
      <c r="B330">
        <v>5</v>
      </c>
      <c r="C330">
        <v>15.1</v>
      </c>
      <c r="D330">
        <v>6.9</v>
      </c>
    </row>
    <row r="331" spans="1:4" x14ac:dyDescent="0.25">
      <c r="A331">
        <v>1975</v>
      </c>
      <c r="B331">
        <v>6</v>
      </c>
      <c r="C331">
        <v>21.8</v>
      </c>
      <c r="D331">
        <v>10.4</v>
      </c>
    </row>
    <row r="332" spans="1:4" x14ac:dyDescent="0.25">
      <c r="A332">
        <v>1975</v>
      </c>
      <c r="B332">
        <v>7</v>
      </c>
      <c r="C332">
        <v>24.1</v>
      </c>
      <c r="D332">
        <v>14.1</v>
      </c>
    </row>
    <row r="333" spans="1:4" x14ac:dyDescent="0.25">
      <c r="A333">
        <v>1975</v>
      </c>
      <c r="B333">
        <v>8</v>
      </c>
      <c r="C333">
        <v>25.9</v>
      </c>
      <c r="D333">
        <v>15</v>
      </c>
    </row>
    <row r="334" spans="1:4" x14ac:dyDescent="0.25">
      <c r="A334">
        <v>1975</v>
      </c>
      <c r="B334">
        <v>9</v>
      </c>
      <c r="C334">
        <v>19.5</v>
      </c>
      <c r="D334">
        <v>10.6</v>
      </c>
    </row>
    <row r="335" spans="1:4" x14ac:dyDescent="0.25">
      <c r="A335">
        <v>1975</v>
      </c>
      <c r="B335">
        <v>10</v>
      </c>
      <c r="C335">
        <v>14.4</v>
      </c>
      <c r="D335">
        <v>7</v>
      </c>
    </row>
    <row r="336" spans="1:4" x14ac:dyDescent="0.25">
      <c r="A336">
        <v>1975</v>
      </c>
      <c r="B336">
        <v>11</v>
      </c>
      <c r="C336">
        <v>10.1</v>
      </c>
      <c r="D336">
        <v>3.2</v>
      </c>
    </row>
    <row r="337" spans="1:4" x14ac:dyDescent="0.25">
      <c r="A337">
        <v>1975</v>
      </c>
      <c r="B337">
        <v>12</v>
      </c>
      <c r="C337">
        <v>7.6</v>
      </c>
      <c r="D337">
        <v>1.5</v>
      </c>
    </row>
    <row r="338" spans="1:4" x14ac:dyDescent="0.25">
      <c r="A338">
        <v>1976</v>
      </c>
      <c r="B338">
        <v>1</v>
      </c>
      <c r="C338">
        <v>8.8000000000000007</v>
      </c>
      <c r="D338">
        <v>3</v>
      </c>
    </row>
    <row r="339" spans="1:4" x14ac:dyDescent="0.25">
      <c r="A339">
        <v>1976</v>
      </c>
      <c r="B339">
        <v>2</v>
      </c>
      <c r="C339">
        <v>7.8</v>
      </c>
      <c r="D339">
        <v>2.2999999999999998</v>
      </c>
    </row>
    <row r="340" spans="1:4" x14ac:dyDescent="0.25">
      <c r="A340">
        <v>1976</v>
      </c>
      <c r="B340">
        <v>3</v>
      </c>
      <c r="C340">
        <v>9.5</v>
      </c>
      <c r="D340">
        <v>2</v>
      </c>
    </row>
    <row r="341" spans="1:4" x14ac:dyDescent="0.25">
      <c r="A341">
        <v>1976</v>
      </c>
      <c r="B341">
        <v>4</v>
      </c>
      <c r="C341">
        <v>13.7</v>
      </c>
      <c r="D341">
        <v>4.3</v>
      </c>
    </row>
    <row r="342" spans="1:4" x14ac:dyDescent="0.25">
      <c r="A342">
        <v>1976</v>
      </c>
      <c r="B342">
        <v>5</v>
      </c>
      <c r="C342">
        <v>19.3</v>
      </c>
      <c r="D342">
        <v>8.9</v>
      </c>
    </row>
    <row r="343" spans="1:4" x14ac:dyDescent="0.25">
      <c r="A343">
        <v>1976</v>
      </c>
      <c r="B343">
        <v>6</v>
      </c>
      <c r="C343">
        <v>25.5</v>
      </c>
      <c r="D343">
        <v>13.7</v>
      </c>
    </row>
    <row r="344" spans="1:4" x14ac:dyDescent="0.25">
      <c r="A344">
        <v>1976</v>
      </c>
      <c r="B344">
        <v>7</v>
      </c>
      <c r="C344">
        <v>26.6</v>
      </c>
      <c r="D344">
        <v>14.9</v>
      </c>
    </row>
    <row r="345" spans="1:4" x14ac:dyDescent="0.25">
      <c r="A345">
        <v>1976</v>
      </c>
      <c r="B345">
        <v>8</v>
      </c>
      <c r="C345">
        <v>25.1</v>
      </c>
      <c r="D345">
        <v>13.2</v>
      </c>
    </row>
    <row r="346" spans="1:4" x14ac:dyDescent="0.25">
      <c r="A346">
        <v>1976</v>
      </c>
      <c r="B346">
        <v>9</v>
      </c>
      <c r="C346">
        <v>19</v>
      </c>
      <c r="D346">
        <v>11.2</v>
      </c>
    </row>
    <row r="347" spans="1:4" x14ac:dyDescent="0.25">
      <c r="A347">
        <v>1976</v>
      </c>
      <c r="B347">
        <v>10</v>
      </c>
      <c r="C347">
        <v>14.9</v>
      </c>
      <c r="D347">
        <v>8.8000000000000007</v>
      </c>
    </row>
    <row r="348" spans="1:4" x14ac:dyDescent="0.25">
      <c r="A348">
        <v>1976</v>
      </c>
      <c r="B348">
        <v>11</v>
      </c>
      <c r="C348">
        <v>9.9</v>
      </c>
      <c r="D348">
        <v>3.5</v>
      </c>
    </row>
    <row r="349" spans="1:4" x14ac:dyDescent="0.25">
      <c r="A349">
        <v>1976</v>
      </c>
      <c r="B349">
        <v>12</v>
      </c>
      <c r="C349">
        <v>5.6</v>
      </c>
      <c r="D349">
        <v>-0.2</v>
      </c>
    </row>
    <row r="350" spans="1:4" x14ac:dyDescent="0.25">
      <c r="A350">
        <v>1977</v>
      </c>
      <c r="B350">
        <v>1</v>
      </c>
      <c r="C350">
        <v>6.1</v>
      </c>
      <c r="D350">
        <v>0.8</v>
      </c>
    </row>
    <row r="351" spans="1:4" x14ac:dyDescent="0.25">
      <c r="A351">
        <v>1977</v>
      </c>
      <c r="B351">
        <v>2</v>
      </c>
      <c r="C351">
        <v>9.6</v>
      </c>
      <c r="D351">
        <v>3.4</v>
      </c>
    </row>
    <row r="352" spans="1:4" x14ac:dyDescent="0.25">
      <c r="A352">
        <v>1977</v>
      </c>
      <c r="B352">
        <v>3</v>
      </c>
      <c r="C352">
        <v>11.2</v>
      </c>
      <c r="D352">
        <v>4.5</v>
      </c>
    </row>
    <row r="353" spans="1:4" x14ac:dyDescent="0.25">
      <c r="A353">
        <v>1977</v>
      </c>
      <c r="B353">
        <v>4</v>
      </c>
      <c r="C353">
        <v>12.2</v>
      </c>
      <c r="D353">
        <v>4.0999999999999996</v>
      </c>
    </row>
    <row r="354" spans="1:4" x14ac:dyDescent="0.25">
      <c r="A354">
        <v>1977</v>
      </c>
      <c r="B354">
        <v>5</v>
      </c>
      <c r="C354">
        <v>16.399999999999999</v>
      </c>
      <c r="D354">
        <v>7.2</v>
      </c>
    </row>
    <row r="355" spans="1:4" x14ac:dyDescent="0.25">
      <c r="A355">
        <v>1977</v>
      </c>
      <c r="B355">
        <v>6</v>
      </c>
      <c r="C355">
        <v>17.399999999999999</v>
      </c>
      <c r="D355">
        <v>9.6</v>
      </c>
    </row>
    <row r="356" spans="1:4" x14ac:dyDescent="0.25">
      <c r="A356">
        <v>1977</v>
      </c>
      <c r="B356">
        <v>7</v>
      </c>
      <c r="C356">
        <v>22.4</v>
      </c>
      <c r="D356">
        <v>12.7</v>
      </c>
    </row>
    <row r="357" spans="1:4" x14ac:dyDescent="0.25">
      <c r="A357">
        <v>1977</v>
      </c>
      <c r="B357">
        <v>8</v>
      </c>
      <c r="C357">
        <v>20.3</v>
      </c>
      <c r="D357">
        <v>13</v>
      </c>
    </row>
    <row r="358" spans="1:4" x14ac:dyDescent="0.25">
      <c r="A358">
        <v>1977</v>
      </c>
      <c r="B358">
        <v>9</v>
      </c>
      <c r="C358">
        <v>18</v>
      </c>
      <c r="D358">
        <v>10.7</v>
      </c>
    </row>
    <row r="359" spans="1:4" x14ac:dyDescent="0.25">
      <c r="A359">
        <v>1977</v>
      </c>
      <c r="B359">
        <v>10</v>
      </c>
      <c r="C359">
        <v>16.3</v>
      </c>
      <c r="D359">
        <v>9</v>
      </c>
    </row>
    <row r="360" spans="1:4" x14ac:dyDescent="0.25">
      <c r="A360">
        <v>1977</v>
      </c>
      <c r="B360">
        <v>11</v>
      </c>
      <c r="C360">
        <v>10.4</v>
      </c>
      <c r="D360">
        <v>4.5999999999999996</v>
      </c>
    </row>
    <row r="361" spans="1:4" x14ac:dyDescent="0.25">
      <c r="A361">
        <v>1977</v>
      </c>
      <c r="B361">
        <v>12</v>
      </c>
      <c r="C361">
        <v>9.1999999999999993</v>
      </c>
      <c r="D361">
        <v>4.0999999999999996</v>
      </c>
    </row>
    <row r="362" spans="1:4" x14ac:dyDescent="0.25">
      <c r="A362">
        <v>1978</v>
      </c>
      <c r="B362">
        <v>1</v>
      </c>
      <c r="C362">
        <v>6.7</v>
      </c>
      <c r="D362">
        <v>0.7</v>
      </c>
    </row>
    <row r="363" spans="1:4" x14ac:dyDescent="0.25">
      <c r="A363">
        <v>1978</v>
      </c>
      <c r="B363">
        <v>2</v>
      </c>
      <c r="C363">
        <v>6.2</v>
      </c>
      <c r="D363">
        <v>0.7</v>
      </c>
    </row>
    <row r="364" spans="1:4" x14ac:dyDescent="0.25">
      <c r="A364">
        <v>1978</v>
      </c>
      <c r="B364">
        <v>3</v>
      </c>
      <c r="C364">
        <v>11.3</v>
      </c>
      <c r="D364">
        <v>3.5</v>
      </c>
    </row>
    <row r="365" spans="1:4" x14ac:dyDescent="0.25">
      <c r="A365">
        <v>1978</v>
      </c>
      <c r="B365">
        <v>4</v>
      </c>
      <c r="C365">
        <v>10.7</v>
      </c>
      <c r="D365">
        <v>3.9</v>
      </c>
    </row>
    <row r="366" spans="1:4" x14ac:dyDescent="0.25">
      <c r="A366">
        <v>1978</v>
      </c>
      <c r="B366">
        <v>5</v>
      </c>
      <c r="C366">
        <v>17.2</v>
      </c>
      <c r="D366">
        <v>7.9</v>
      </c>
    </row>
    <row r="367" spans="1:4" x14ac:dyDescent="0.25">
      <c r="A367">
        <v>1978</v>
      </c>
      <c r="B367">
        <v>6</v>
      </c>
      <c r="C367">
        <v>19.7</v>
      </c>
      <c r="D367">
        <v>10.7</v>
      </c>
    </row>
    <row r="368" spans="1:4" x14ac:dyDescent="0.25">
      <c r="A368">
        <v>1978</v>
      </c>
      <c r="B368">
        <v>7</v>
      </c>
      <c r="C368">
        <v>20.5</v>
      </c>
      <c r="D368">
        <v>12.7</v>
      </c>
    </row>
    <row r="369" spans="1:4" x14ac:dyDescent="0.25">
      <c r="A369">
        <v>1978</v>
      </c>
      <c r="B369">
        <v>8</v>
      </c>
      <c r="C369">
        <v>20.7</v>
      </c>
      <c r="D369">
        <v>12.1</v>
      </c>
    </row>
    <row r="370" spans="1:4" x14ac:dyDescent="0.25">
      <c r="A370">
        <v>1978</v>
      </c>
      <c r="B370">
        <v>9</v>
      </c>
      <c r="C370">
        <v>20.100000000000001</v>
      </c>
      <c r="D370">
        <v>10.8</v>
      </c>
    </row>
    <row r="371" spans="1:4" x14ac:dyDescent="0.25">
      <c r="A371">
        <v>1978</v>
      </c>
      <c r="B371">
        <v>10</v>
      </c>
      <c r="C371">
        <v>17.100000000000001</v>
      </c>
      <c r="D371">
        <v>8.4</v>
      </c>
    </row>
    <row r="372" spans="1:4" x14ac:dyDescent="0.25">
      <c r="A372">
        <v>1978</v>
      </c>
      <c r="B372">
        <v>11</v>
      </c>
      <c r="C372">
        <v>12.6</v>
      </c>
      <c r="D372">
        <v>6.2</v>
      </c>
    </row>
    <row r="373" spans="1:4" x14ac:dyDescent="0.25">
      <c r="A373">
        <v>1978</v>
      </c>
      <c r="B373">
        <v>12</v>
      </c>
      <c r="C373">
        <v>7.8</v>
      </c>
      <c r="D373">
        <v>2.6</v>
      </c>
    </row>
    <row r="374" spans="1:4" x14ac:dyDescent="0.25">
      <c r="A374">
        <v>1979</v>
      </c>
      <c r="B374">
        <v>1</v>
      </c>
      <c r="C374">
        <v>3.8</v>
      </c>
      <c r="D374">
        <v>-2.6</v>
      </c>
    </row>
    <row r="375" spans="1:4" x14ac:dyDescent="0.25">
      <c r="A375">
        <v>1979</v>
      </c>
      <c r="B375">
        <v>2</v>
      </c>
      <c r="C375">
        <v>4.5</v>
      </c>
      <c r="D375">
        <v>-0.4</v>
      </c>
    </row>
    <row r="376" spans="1:4" x14ac:dyDescent="0.25">
      <c r="A376">
        <v>1979</v>
      </c>
      <c r="B376">
        <v>3</v>
      </c>
      <c r="C376">
        <v>9.1999999999999993</v>
      </c>
      <c r="D376">
        <v>2</v>
      </c>
    </row>
    <row r="377" spans="1:4" x14ac:dyDescent="0.25">
      <c r="A377">
        <v>1979</v>
      </c>
      <c r="B377">
        <v>4</v>
      </c>
      <c r="C377">
        <v>12.7</v>
      </c>
      <c r="D377">
        <v>4.8</v>
      </c>
    </row>
    <row r="378" spans="1:4" x14ac:dyDescent="0.25">
      <c r="A378">
        <v>1979</v>
      </c>
      <c r="B378">
        <v>5</v>
      </c>
      <c r="C378">
        <v>15.9</v>
      </c>
      <c r="D378">
        <v>7.2</v>
      </c>
    </row>
    <row r="379" spans="1:4" x14ac:dyDescent="0.25">
      <c r="A379">
        <v>1979</v>
      </c>
      <c r="B379">
        <v>6</v>
      </c>
      <c r="C379">
        <v>19</v>
      </c>
      <c r="D379">
        <v>11.1</v>
      </c>
    </row>
    <row r="380" spans="1:4" x14ac:dyDescent="0.25">
      <c r="A380">
        <v>1979</v>
      </c>
      <c r="B380">
        <v>7</v>
      </c>
      <c r="C380">
        <v>22.5</v>
      </c>
      <c r="D380">
        <v>13.4</v>
      </c>
    </row>
    <row r="381" spans="1:4" x14ac:dyDescent="0.25">
      <c r="A381">
        <v>1979</v>
      </c>
      <c r="B381">
        <v>8</v>
      </c>
      <c r="C381">
        <v>21</v>
      </c>
      <c r="D381">
        <v>12.2</v>
      </c>
    </row>
    <row r="382" spans="1:4" x14ac:dyDescent="0.25">
      <c r="A382">
        <v>1979</v>
      </c>
      <c r="B382">
        <v>9</v>
      </c>
      <c r="C382">
        <v>19.600000000000001</v>
      </c>
      <c r="D382">
        <v>10.3</v>
      </c>
    </row>
    <row r="383" spans="1:4" x14ac:dyDescent="0.25">
      <c r="A383">
        <v>1979</v>
      </c>
      <c r="B383">
        <v>10</v>
      </c>
      <c r="C383">
        <v>16.399999999999999</v>
      </c>
      <c r="D383">
        <v>8.8000000000000007</v>
      </c>
    </row>
    <row r="384" spans="1:4" x14ac:dyDescent="0.25">
      <c r="A384">
        <v>1979</v>
      </c>
      <c r="B384">
        <v>11</v>
      </c>
      <c r="C384">
        <v>10.8</v>
      </c>
      <c r="D384">
        <v>3.5</v>
      </c>
    </row>
    <row r="385" spans="1:4" x14ac:dyDescent="0.25">
      <c r="A385">
        <v>1979</v>
      </c>
      <c r="B385">
        <v>12</v>
      </c>
      <c r="C385">
        <v>9.1999999999999993</v>
      </c>
      <c r="D385">
        <v>3.9</v>
      </c>
    </row>
    <row r="386" spans="1:4" x14ac:dyDescent="0.25">
      <c r="A386">
        <v>1980</v>
      </c>
      <c r="B386">
        <v>1</v>
      </c>
      <c r="C386">
        <v>6</v>
      </c>
      <c r="D386">
        <v>-0.1</v>
      </c>
    </row>
    <row r="387" spans="1:4" x14ac:dyDescent="0.25">
      <c r="A387">
        <v>1980</v>
      </c>
      <c r="B387">
        <v>2</v>
      </c>
      <c r="C387">
        <v>9.9</v>
      </c>
      <c r="D387">
        <v>2.9</v>
      </c>
    </row>
    <row r="388" spans="1:4" x14ac:dyDescent="0.25">
      <c r="A388">
        <v>1980</v>
      </c>
      <c r="B388">
        <v>3</v>
      </c>
      <c r="C388">
        <v>9</v>
      </c>
      <c r="D388">
        <v>2.4</v>
      </c>
    </row>
    <row r="389" spans="1:4" x14ac:dyDescent="0.25">
      <c r="A389">
        <v>1980</v>
      </c>
      <c r="B389">
        <v>4</v>
      </c>
      <c r="C389">
        <v>14</v>
      </c>
      <c r="D389">
        <v>5.4</v>
      </c>
    </row>
    <row r="390" spans="1:4" x14ac:dyDescent="0.25">
      <c r="A390">
        <v>1980</v>
      </c>
      <c r="B390">
        <v>5</v>
      </c>
      <c r="C390">
        <v>17.3</v>
      </c>
      <c r="D390">
        <v>7.4</v>
      </c>
    </row>
    <row r="391" spans="1:4" x14ac:dyDescent="0.25">
      <c r="A391">
        <v>1980</v>
      </c>
      <c r="B391">
        <v>6</v>
      </c>
      <c r="C391">
        <v>19.8</v>
      </c>
      <c r="D391">
        <v>10.9</v>
      </c>
    </row>
    <row r="392" spans="1:4" x14ac:dyDescent="0.25">
      <c r="A392">
        <v>1980</v>
      </c>
      <c r="B392">
        <v>7</v>
      </c>
      <c r="C392">
        <v>19.7</v>
      </c>
      <c r="D392">
        <v>11.9</v>
      </c>
    </row>
    <row r="393" spans="1:4" x14ac:dyDescent="0.25">
      <c r="A393">
        <v>1980</v>
      </c>
      <c r="B393">
        <v>8</v>
      </c>
      <c r="C393">
        <v>21.9</v>
      </c>
      <c r="D393">
        <v>13.3</v>
      </c>
    </row>
    <row r="394" spans="1:4" x14ac:dyDescent="0.25">
      <c r="A394">
        <v>1980</v>
      </c>
      <c r="B394">
        <v>9</v>
      </c>
      <c r="C394">
        <v>20.100000000000001</v>
      </c>
      <c r="D394">
        <v>12</v>
      </c>
    </row>
    <row r="395" spans="1:4" x14ac:dyDescent="0.25">
      <c r="A395">
        <v>1980</v>
      </c>
      <c r="B395">
        <v>10</v>
      </c>
      <c r="C395">
        <v>14</v>
      </c>
      <c r="D395">
        <v>5.8</v>
      </c>
    </row>
    <row r="396" spans="1:4" x14ac:dyDescent="0.25">
      <c r="A396">
        <v>1980</v>
      </c>
      <c r="B396">
        <v>11</v>
      </c>
      <c r="C396">
        <v>9.3000000000000007</v>
      </c>
      <c r="D396">
        <v>4.5</v>
      </c>
    </row>
    <row r="397" spans="1:4" x14ac:dyDescent="0.25">
      <c r="A397">
        <v>1980</v>
      </c>
      <c r="B397">
        <v>12</v>
      </c>
      <c r="C397">
        <v>8.9</v>
      </c>
      <c r="D397">
        <v>2.7</v>
      </c>
    </row>
    <row r="398" spans="1:4" x14ac:dyDescent="0.25">
      <c r="A398">
        <v>1981</v>
      </c>
      <c r="B398">
        <v>1</v>
      </c>
      <c r="C398">
        <v>8.1</v>
      </c>
      <c r="D398">
        <v>2</v>
      </c>
    </row>
    <row r="399" spans="1:4" x14ac:dyDescent="0.25">
      <c r="A399">
        <v>1981</v>
      </c>
      <c r="B399">
        <v>2</v>
      </c>
      <c r="C399">
        <v>7.1</v>
      </c>
      <c r="D399">
        <v>-0.1</v>
      </c>
    </row>
    <row r="400" spans="1:4" x14ac:dyDescent="0.25">
      <c r="A400">
        <v>1981</v>
      </c>
      <c r="B400">
        <v>3</v>
      </c>
      <c r="C400">
        <v>11.8</v>
      </c>
      <c r="D400">
        <v>6.5</v>
      </c>
    </row>
    <row r="401" spans="1:4" x14ac:dyDescent="0.25">
      <c r="A401">
        <v>1981</v>
      </c>
      <c r="B401">
        <v>4</v>
      </c>
      <c r="C401">
        <v>12.9</v>
      </c>
      <c r="D401">
        <v>4.9000000000000004</v>
      </c>
    </row>
    <row r="402" spans="1:4" x14ac:dyDescent="0.25">
      <c r="A402">
        <v>1981</v>
      </c>
      <c r="B402">
        <v>5</v>
      </c>
      <c r="C402">
        <v>16.100000000000001</v>
      </c>
      <c r="D402">
        <v>8.4</v>
      </c>
    </row>
    <row r="403" spans="1:4" x14ac:dyDescent="0.25">
      <c r="A403">
        <v>1981</v>
      </c>
      <c r="B403">
        <v>6</v>
      </c>
      <c r="C403">
        <v>18.5</v>
      </c>
      <c r="D403">
        <v>10.4</v>
      </c>
    </row>
    <row r="404" spans="1:4" x14ac:dyDescent="0.25">
      <c r="A404">
        <v>1981</v>
      </c>
      <c r="B404">
        <v>7</v>
      </c>
      <c r="C404">
        <v>22</v>
      </c>
      <c r="D404">
        <v>12.8</v>
      </c>
    </row>
    <row r="405" spans="1:4" x14ac:dyDescent="0.25">
      <c r="A405">
        <v>1981</v>
      </c>
      <c r="B405">
        <v>8</v>
      </c>
      <c r="C405">
        <v>22.8</v>
      </c>
      <c r="D405">
        <v>13</v>
      </c>
    </row>
    <row r="406" spans="1:4" x14ac:dyDescent="0.25">
      <c r="A406">
        <v>1981</v>
      </c>
      <c r="B406">
        <v>9</v>
      </c>
      <c r="C406">
        <v>20.3</v>
      </c>
      <c r="D406">
        <v>11.3</v>
      </c>
    </row>
    <row r="407" spans="1:4" x14ac:dyDescent="0.25">
      <c r="A407">
        <v>1981</v>
      </c>
      <c r="B407">
        <v>10</v>
      </c>
      <c r="C407">
        <v>12.9</v>
      </c>
      <c r="D407">
        <v>5.8</v>
      </c>
    </row>
    <row r="408" spans="1:4" x14ac:dyDescent="0.25">
      <c r="A408">
        <v>1981</v>
      </c>
      <c r="B408">
        <v>11</v>
      </c>
      <c r="C408">
        <v>11.5</v>
      </c>
      <c r="D408">
        <v>5.0999999999999996</v>
      </c>
    </row>
    <row r="409" spans="1:4" x14ac:dyDescent="0.25">
      <c r="A409">
        <v>1981</v>
      </c>
      <c r="B409">
        <v>12</v>
      </c>
      <c r="C409">
        <v>4.4000000000000004</v>
      </c>
      <c r="D409">
        <v>-1.5</v>
      </c>
    </row>
    <row r="410" spans="1:4" x14ac:dyDescent="0.25">
      <c r="A410">
        <v>1982</v>
      </c>
      <c r="B410">
        <v>1</v>
      </c>
      <c r="C410">
        <v>6.9</v>
      </c>
      <c r="D410">
        <v>0.4</v>
      </c>
    </row>
    <row r="411" spans="1:4" x14ac:dyDescent="0.25">
      <c r="A411">
        <v>1982</v>
      </c>
      <c r="B411">
        <v>2</v>
      </c>
      <c r="C411">
        <v>8.4</v>
      </c>
      <c r="D411">
        <v>2.4</v>
      </c>
    </row>
    <row r="412" spans="1:4" x14ac:dyDescent="0.25">
      <c r="A412">
        <v>1982</v>
      </c>
      <c r="B412">
        <v>3</v>
      </c>
      <c r="C412">
        <v>11.1</v>
      </c>
      <c r="D412">
        <v>2.5</v>
      </c>
    </row>
    <row r="413" spans="1:4" x14ac:dyDescent="0.25">
      <c r="A413">
        <v>1982</v>
      </c>
      <c r="B413">
        <v>4</v>
      </c>
      <c r="C413">
        <v>14.3</v>
      </c>
      <c r="D413">
        <v>5</v>
      </c>
    </row>
    <row r="414" spans="1:4" x14ac:dyDescent="0.25">
      <c r="A414">
        <v>1982</v>
      </c>
      <c r="B414">
        <v>5</v>
      </c>
      <c r="C414">
        <v>18</v>
      </c>
      <c r="D414">
        <v>7.6</v>
      </c>
    </row>
    <row r="415" spans="1:4" x14ac:dyDescent="0.25">
      <c r="A415">
        <v>1982</v>
      </c>
      <c r="B415">
        <v>6</v>
      </c>
      <c r="C415">
        <v>21.5</v>
      </c>
      <c r="D415">
        <v>12.8</v>
      </c>
    </row>
    <row r="416" spans="1:4" x14ac:dyDescent="0.25">
      <c r="A416">
        <v>1982</v>
      </c>
      <c r="B416">
        <v>7</v>
      </c>
      <c r="C416">
        <v>22.7</v>
      </c>
      <c r="D416">
        <v>13.4</v>
      </c>
    </row>
    <row r="417" spans="1:4" x14ac:dyDescent="0.25">
      <c r="A417">
        <v>1982</v>
      </c>
      <c r="B417">
        <v>8</v>
      </c>
      <c r="C417">
        <v>22.2</v>
      </c>
      <c r="D417">
        <v>12.9</v>
      </c>
    </row>
    <row r="418" spans="1:4" x14ac:dyDescent="0.25">
      <c r="A418">
        <v>1982</v>
      </c>
      <c r="B418">
        <v>9</v>
      </c>
      <c r="C418">
        <v>20.8</v>
      </c>
      <c r="D418">
        <v>11.1</v>
      </c>
    </row>
    <row r="419" spans="1:4" x14ac:dyDescent="0.25">
      <c r="A419">
        <v>1982</v>
      </c>
      <c r="B419">
        <v>10</v>
      </c>
      <c r="C419">
        <v>14.1</v>
      </c>
      <c r="D419">
        <v>7.8</v>
      </c>
    </row>
    <row r="420" spans="1:4" x14ac:dyDescent="0.25">
      <c r="A420">
        <v>1982</v>
      </c>
      <c r="B420">
        <v>11</v>
      </c>
      <c r="C420">
        <v>11.4</v>
      </c>
      <c r="D420">
        <v>6.2</v>
      </c>
    </row>
    <row r="421" spans="1:4" x14ac:dyDescent="0.25">
      <c r="A421">
        <v>1982</v>
      </c>
      <c r="B421">
        <v>12</v>
      </c>
      <c r="C421">
        <v>8.1999999999999993</v>
      </c>
      <c r="D421">
        <v>1.9</v>
      </c>
    </row>
    <row r="422" spans="1:4" x14ac:dyDescent="0.25">
      <c r="A422">
        <v>1983</v>
      </c>
      <c r="B422">
        <v>1</v>
      </c>
      <c r="C422">
        <v>10</v>
      </c>
      <c r="D422">
        <v>4.3</v>
      </c>
    </row>
    <row r="423" spans="1:4" x14ac:dyDescent="0.25">
      <c r="A423">
        <v>1983</v>
      </c>
      <c r="B423">
        <v>2</v>
      </c>
      <c r="C423">
        <v>5.5</v>
      </c>
      <c r="D423">
        <v>-0.5</v>
      </c>
    </row>
    <row r="424" spans="1:4" x14ac:dyDescent="0.25">
      <c r="A424">
        <v>1983</v>
      </c>
      <c r="B424">
        <v>3</v>
      </c>
      <c r="C424">
        <v>10.8</v>
      </c>
      <c r="D424">
        <v>3</v>
      </c>
    </row>
    <row r="425" spans="1:4" x14ac:dyDescent="0.25">
      <c r="A425">
        <v>1983</v>
      </c>
      <c r="B425">
        <v>4</v>
      </c>
      <c r="C425">
        <v>12.4</v>
      </c>
      <c r="D425">
        <v>3.6</v>
      </c>
    </row>
    <row r="426" spans="1:4" x14ac:dyDescent="0.25">
      <c r="A426">
        <v>1983</v>
      </c>
      <c r="B426">
        <v>5</v>
      </c>
      <c r="C426">
        <v>15.6</v>
      </c>
      <c r="D426">
        <v>7.5</v>
      </c>
    </row>
    <row r="427" spans="1:4" x14ac:dyDescent="0.25">
      <c r="A427">
        <v>1983</v>
      </c>
      <c r="B427">
        <v>6</v>
      </c>
      <c r="C427">
        <v>20.8</v>
      </c>
      <c r="D427">
        <v>11.4</v>
      </c>
    </row>
    <row r="428" spans="1:4" x14ac:dyDescent="0.25">
      <c r="A428">
        <v>1983</v>
      </c>
      <c r="B428">
        <v>7</v>
      </c>
      <c r="C428">
        <v>27.6</v>
      </c>
      <c r="D428">
        <v>16</v>
      </c>
    </row>
    <row r="429" spans="1:4" x14ac:dyDescent="0.25">
      <c r="A429">
        <v>1983</v>
      </c>
      <c r="B429">
        <v>8</v>
      </c>
      <c r="C429">
        <v>24.5</v>
      </c>
      <c r="D429">
        <v>13.8</v>
      </c>
    </row>
    <row r="430" spans="1:4" x14ac:dyDescent="0.25">
      <c r="A430">
        <v>1983</v>
      </c>
      <c r="B430">
        <v>9</v>
      </c>
      <c r="C430">
        <v>19.3</v>
      </c>
      <c r="D430">
        <v>11.3</v>
      </c>
    </row>
    <row r="431" spans="1:4" x14ac:dyDescent="0.25">
      <c r="A431">
        <v>1983</v>
      </c>
      <c r="B431">
        <v>10</v>
      </c>
      <c r="C431">
        <v>15.1</v>
      </c>
      <c r="D431">
        <v>7.6</v>
      </c>
    </row>
    <row r="432" spans="1:4" x14ac:dyDescent="0.25">
      <c r="A432">
        <v>1983</v>
      </c>
      <c r="B432">
        <v>11</v>
      </c>
      <c r="C432">
        <v>11.3</v>
      </c>
      <c r="D432">
        <v>5.5</v>
      </c>
    </row>
    <row r="433" spans="1:4" x14ac:dyDescent="0.25">
      <c r="A433">
        <v>1983</v>
      </c>
      <c r="B433">
        <v>12</v>
      </c>
      <c r="C433">
        <v>9.1999999999999993</v>
      </c>
      <c r="D433">
        <v>2.7</v>
      </c>
    </row>
    <row r="434" spans="1:4" x14ac:dyDescent="0.25">
      <c r="A434">
        <v>1984</v>
      </c>
      <c r="B434">
        <v>1</v>
      </c>
      <c r="C434">
        <v>8</v>
      </c>
      <c r="D434">
        <v>1.4</v>
      </c>
    </row>
    <row r="435" spans="1:4" x14ac:dyDescent="0.25">
      <c r="A435">
        <v>1984</v>
      </c>
      <c r="B435">
        <v>2</v>
      </c>
      <c r="C435">
        <v>7.4</v>
      </c>
      <c r="D435">
        <v>1.3</v>
      </c>
    </row>
    <row r="436" spans="1:4" x14ac:dyDescent="0.25">
      <c r="A436">
        <v>1984</v>
      </c>
      <c r="B436">
        <v>3</v>
      </c>
      <c r="C436">
        <v>8.9</v>
      </c>
      <c r="D436">
        <v>2.5</v>
      </c>
    </row>
    <row r="437" spans="1:4" x14ac:dyDescent="0.25">
      <c r="A437">
        <v>1984</v>
      </c>
      <c r="B437">
        <v>4</v>
      </c>
      <c r="C437">
        <v>14.6</v>
      </c>
      <c r="D437">
        <v>3.9</v>
      </c>
    </row>
    <row r="438" spans="1:4" x14ac:dyDescent="0.25">
      <c r="A438">
        <v>1984</v>
      </c>
      <c r="B438">
        <v>5</v>
      </c>
      <c r="C438">
        <v>14.9</v>
      </c>
      <c r="D438">
        <v>6.8</v>
      </c>
    </row>
    <row r="439" spans="1:4" x14ac:dyDescent="0.25">
      <c r="A439">
        <v>1984</v>
      </c>
      <c r="B439">
        <v>6</v>
      </c>
      <c r="C439">
        <v>21.3</v>
      </c>
      <c r="D439">
        <v>11.3</v>
      </c>
    </row>
    <row r="440" spans="1:4" x14ac:dyDescent="0.25">
      <c r="A440">
        <v>1984</v>
      </c>
      <c r="B440">
        <v>7</v>
      </c>
      <c r="C440">
        <v>24.2</v>
      </c>
      <c r="D440">
        <v>12.9</v>
      </c>
    </row>
    <row r="441" spans="1:4" x14ac:dyDescent="0.25">
      <c r="A441">
        <v>1984</v>
      </c>
      <c r="B441">
        <v>8</v>
      </c>
      <c r="C441">
        <v>24.4</v>
      </c>
      <c r="D441">
        <v>14.2</v>
      </c>
    </row>
    <row r="442" spans="1:4" x14ac:dyDescent="0.25">
      <c r="A442">
        <v>1984</v>
      </c>
      <c r="B442">
        <v>9</v>
      </c>
      <c r="C442">
        <v>18.600000000000001</v>
      </c>
      <c r="D442">
        <v>11</v>
      </c>
    </row>
    <row r="443" spans="1:4" x14ac:dyDescent="0.25">
      <c r="A443">
        <v>1984</v>
      </c>
      <c r="B443">
        <v>10</v>
      </c>
      <c r="C443">
        <v>15.8</v>
      </c>
      <c r="D443">
        <v>8.5</v>
      </c>
    </row>
    <row r="444" spans="1:4" x14ac:dyDescent="0.25">
      <c r="A444">
        <v>1984</v>
      </c>
      <c r="B444">
        <v>11</v>
      </c>
      <c r="C444">
        <v>12.2</v>
      </c>
      <c r="D444">
        <v>6.4</v>
      </c>
    </row>
    <row r="445" spans="1:4" x14ac:dyDescent="0.25">
      <c r="A445">
        <v>1984</v>
      </c>
      <c r="B445">
        <v>12</v>
      </c>
      <c r="C445">
        <v>8.6999999999999993</v>
      </c>
      <c r="D445">
        <v>2.8</v>
      </c>
    </row>
    <row r="446" spans="1:4" x14ac:dyDescent="0.25">
      <c r="A446">
        <v>1985</v>
      </c>
      <c r="B446">
        <v>1</v>
      </c>
      <c r="C446">
        <v>4.0999999999999996</v>
      </c>
      <c r="D446">
        <v>-1.8</v>
      </c>
    </row>
    <row r="447" spans="1:4" x14ac:dyDescent="0.25">
      <c r="A447">
        <v>1985</v>
      </c>
      <c r="B447">
        <v>2</v>
      </c>
      <c r="C447">
        <v>6.3</v>
      </c>
      <c r="D447">
        <v>0.1</v>
      </c>
    </row>
    <row r="448" spans="1:4" x14ac:dyDescent="0.25">
      <c r="A448">
        <v>1985</v>
      </c>
      <c r="B448">
        <v>3</v>
      </c>
      <c r="C448">
        <v>9.4</v>
      </c>
      <c r="D448">
        <v>1.3</v>
      </c>
    </row>
    <row r="449" spans="1:4" x14ac:dyDescent="0.25">
      <c r="A449">
        <v>1985</v>
      </c>
      <c r="B449">
        <v>4</v>
      </c>
      <c r="C449">
        <v>14</v>
      </c>
      <c r="D449">
        <v>5.3</v>
      </c>
    </row>
    <row r="450" spans="1:4" x14ac:dyDescent="0.25">
      <c r="A450">
        <v>1985</v>
      </c>
      <c r="B450">
        <v>5</v>
      </c>
      <c r="C450">
        <v>16.399999999999999</v>
      </c>
      <c r="D450">
        <v>8.1999999999999993</v>
      </c>
    </row>
    <row r="451" spans="1:4" x14ac:dyDescent="0.25">
      <c r="A451">
        <v>1985</v>
      </c>
      <c r="B451">
        <v>6</v>
      </c>
      <c r="C451">
        <v>18.5</v>
      </c>
      <c r="D451">
        <v>9.9</v>
      </c>
    </row>
    <row r="452" spans="1:4" x14ac:dyDescent="0.25">
      <c r="A452">
        <v>1985</v>
      </c>
      <c r="B452">
        <v>7</v>
      </c>
      <c r="C452">
        <v>22.9</v>
      </c>
      <c r="D452">
        <v>13.2</v>
      </c>
    </row>
    <row r="453" spans="1:4" x14ac:dyDescent="0.25">
      <c r="A453">
        <v>1985</v>
      </c>
      <c r="B453">
        <v>8</v>
      </c>
      <c r="C453">
        <v>20.3</v>
      </c>
      <c r="D453">
        <v>11.9</v>
      </c>
    </row>
    <row r="454" spans="1:4" x14ac:dyDescent="0.25">
      <c r="A454">
        <v>1985</v>
      </c>
      <c r="B454">
        <v>9</v>
      </c>
      <c r="C454">
        <v>20.6</v>
      </c>
      <c r="D454">
        <v>11.4</v>
      </c>
    </row>
    <row r="455" spans="1:4" x14ac:dyDescent="0.25">
      <c r="A455">
        <v>1985</v>
      </c>
      <c r="B455">
        <v>10</v>
      </c>
      <c r="C455">
        <v>16.100000000000001</v>
      </c>
      <c r="D455">
        <v>8.8000000000000007</v>
      </c>
    </row>
    <row r="456" spans="1:4" x14ac:dyDescent="0.25">
      <c r="A456">
        <v>1985</v>
      </c>
      <c r="B456">
        <v>11</v>
      </c>
      <c r="C456">
        <v>8.1</v>
      </c>
      <c r="D456">
        <v>1.2</v>
      </c>
    </row>
    <row r="457" spans="1:4" x14ac:dyDescent="0.25">
      <c r="A457">
        <v>1985</v>
      </c>
      <c r="B457">
        <v>12</v>
      </c>
      <c r="C457">
        <v>10</v>
      </c>
      <c r="D457">
        <v>5.2</v>
      </c>
    </row>
    <row r="458" spans="1:4" x14ac:dyDescent="0.25">
      <c r="A458">
        <v>1986</v>
      </c>
      <c r="B458">
        <v>1</v>
      </c>
      <c r="C458">
        <v>7.2</v>
      </c>
      <c r="D458">
        <v>1</v>
      </c>
    </row>
    <row r="459" spans="1:4" x14ac:dyDescent="0.25">
      <c r="A459">
        <v>1986</v>
      </c>
      <c r="B459">
        <v>2</v>
      </c>
      <c r="C459">
        <v>1.7</v>
      </c>
      <c r="D459">
        <v>-2.7</v>
      </c>
    </row>
    <row r="460" spans="1:4" x14ac:dyDescent="0.25">
      <c r="A460">
        <v>1986</v>
      </c>
      <c r="B460">
        <v>3</v>
      </c>
      <c r="C460">
        <v>10.1</v>
      </c>
      <c r="D460">
        <v>1.8</v>
      </c>
    </row>
    <row r="461" spans="1:4" x14ac:dyDescent="0.25">
      <c r="A461">
        <v>1986</v>
      </c>
      <c r="B461">
        <v>4</v>
      </c>
      <c r="C461">
        <v>10.9</v>
      </c>
      <c r="D461">
        <v>3.2</v>
      </c>
    </row>
    <row r="462" spans="1:4" x14ac:dyDescent="0.25">
      <c r="A462">
        <v>1986</v>
      </c>
      <c r="B462">
        <v>5</v>
      </c>
      <c r="C462">
        <v>16.3</v>
      </c>
      <c r="D462">
        <v>7.9</v>
      </c>
    </row>
    <row r="463" spans="1:4" x14ac:dyDescent="0.25">
      <c r="A463">
        <v>1986</v>
      </c>
      <c r="B463">
        <v>6</v>
      </c>
      <c r="C463">
        <v>21.8</v>
      </c>
      <c r="D463">
        <v>11.4</v>
      </c>
    </row>
    <row r="464" spans="1:4" x14ac:dyDescent="0.25">
      <c r="A464">
        <v>1986</v>
      </c>
      <c r="B464">
        <v>7</v>
      </c>
      <c r="C464">
        <v>22.6</v>
      </c>
      <c r="D464">
        <v>13.3</v>
      </c>
    </row>
    <row r="465" spans="1:4" x14ac:dyDescent="0.25">
      <c r="A465">
        <v>1986</v>
      </c>
      <c r="B465">
        <v>8</v>
      </c>
      <c r="C465">
        <v>20</v>
      </c>
      <c r="D465">
        <v>11.5</v>
      </c>
    </row>
    <row r="466" spans="1:4" x14ac:dyDescent="0.25">
      <c r="A466">
        <v>1986</v>
      </c>
      <c r="B466">
        <v>9</v>
      </c>
      <c r="C466">
        <v>17.399999999999999</v>
      </c>
      <c r="D466">
        <v>8.1</v>
      </c>
    </row>
    <row r="467" spans="1:4" x14ac:dyDescent="0.25">
      <c r="A467">
        <v>1986</v>
      </c>
      <c r="B467">
        <v>10</v>
      </c>
      <c r="C467">
        <v>16.399999999999999</v>
      </c>
      <c r="D467">
        <v>8.5</v>
      </c>
    </row>
    <row r="468" spans="1:4" x14ac:dyDescent="0.25">
      <c r="A468">
        <v>1986</v>
      </c>
      <c r="B468">
        <v>11</v>
      </c>
      <c r="C468">
        <v>12.1</v>
      </c>
      <c r="D468">
        <v>5.2</v>
      </c>
    </row>
    <row r="469" spans="1:4" x14ac:dyDescent="0.25">
      <c r="A469">
        <v>1986</v>
      </c>
      <c r="B469">
        <v>12</v>
      </c>
      <c r="C469">
        <v>9.6999999999999993</v>
      </c>
      <c r="D469">
        <v>3.2</v>
      </c>
    </row>
    <row r="470" spans="1:4" x14ac:dyDescent="0.25">
      <c r="A470">
        <v>1987</v>
      </c>
      <c r="B470">
        <v>1</v>
      </c>
      <c r="C470">
        <v>3.6</v>
      </c>
      <c r="D470">
        <v>-1</v>
      </c>
    </row>
    <row r="471" spans="1:4" x14ac:dyDescent="0.25">
      <c r="A471">
        <v>1987</v>
      </c>
      <c r="B471">
        <v>2</v>
      </c>
      <c r="C471">
        <v>7.7</v>
      </c>
      <c r="D471">
        <v>1.4</v>
      </c>
    </row>
    <row r="472" spans="1:4" x14ac:dyDescent="0.25">
      <c r="A472">
        <v>1987</v>
      </c>
      <c r="B472">
        <v>3</v>
      </c>
      <c r="C472">
        <v>8.5</v>
      </c>
      <c r="D472">
        <v>1.4</v>
      </c>
    </row>
    <row r="473" spans="1:4" x14ac:dyDescent="0.25">
      <c r="A473">
        <v>1987</v>
      </c>
      <c r="B473">
        <v>4</v>
      </c>
      <c r="C473">
        <v>15.8</v>
      </c>
      <c r="D473">
        <v>6.7</v>
      </c>
    </row>
    <row r="474" spans="1:4" x14ac:dyDescent="0.25">
      <c r="A474">
        <v>1987</v>
      </c>
      <c r="B474">
        <v>5</v>
      </c>
      <c r="C474">
        <v>16.3</v>
      </c>
      <c r="D474">
        <v>7</v>
      </c>
    </row>
    <row r="475" spans="1:4" x14ac:dyDescent="0.25">
      <c r="A475">
        <v>1987</v>
      </c>
      <c r="B475">
        <v>6</v>
      </c>
      <c r="C475">
        <v>18.600000000000001</v>
      </c>
      <c r="D475">
        <v>10.6</v>
      </c>
    </row>
    <row r="476" spans="1:4" x14ac:dyDescent="0.25">
      <c r="A476">
        <v>1987</v>
      </c>
      <c r="B476">
        <v>7</v>
      </c>
      <c r="C476">
        <v>21.8</v>
      </c>
      <c r="D476">
        <v>13.2</v>
      </c>
    </row>
    <row r="477" spans="1:4" x14ac:dyDescent="0.25">
      <c r="A477">
        <v>1987</v>
      </c>
      <c r="B477">
        <v>8</v>
      </c>
      <c r="C477">
        <v>21.8</v>
      </c>
      <c r="D477">
        <v>12.5</v>
      </c>
    </row>
    <row r="478" spans="1:4" x14ac:dyDescent="0.25">
      <c r="A478">
        <v>1987</v>
      </c>
      <c r="B478">
        <v>9</v>
      </c>
      <c r="C478">
        <v>19.3</v>
      </c>
      <c r="D478">
        <v>11.4</v>
      </c>
    </row>
    <row r="479" spans="1:4" x14ac:dyDescent="0.25">
      <c r="A479">
        <v>1987</v>
      </c>
      <c r="B479">
        <v>10</v>
      </c>
      <c r="C479">
        <v>15</v>
      </c>
      <c r="D479">
        <v>7.7</v>
      </c>
    </row>
    <row r="480" spans="1:4" x14ac:dyDescent="0.25">
      <c r="A480">
        <v>1987</v>
      </c>
      <c r="B480">
        <v>11</v>
      </c>
      <c r="C480">
        <v>9.8000000000000007</v>
      </c>
      <c r="D480">
        <v>4.2</v>
      </c>
    </row>
    <row r="481" spans="1:4" x14ac:dyDescent="0.25">
      <c r="A481">
        <v>1987</v>
      </c>
      <c r="B481">
        <v>12</v>
      </c>
      <c r="C481">
        <v>8.9</v>
      </c>
      <c r="D481">
        <v>4.0999999999999996</v>
      </c>
    </row>
    <row r="482" spans="1:4" x14ac:dyDescent="0.25">
      <c r="A482">
        <v>1988</v>
      </c>
      <c r="B482">
        <v>1</v>
      </c>
      <c r="C482">
        <v>8.8000000000000007</v>
      </c>
      <c r="D482">
        <v>3.1</v>
      </c>
    </row>
    <row r="483" spans="1:4" x14ac:dyDescent="0.25">
      <c r="A483">
        <v>1988</v>
      </c>
      <c r="B483">
        <v>2</v>
      </c>
      <c r="C483">
        <v>8.6999999999999993</v>
      </c>
      <c r="D483">
        <v>1.8</v>
      </c>
    </row>
    <row r="484" spans="1:4" x14ac:dyDescent="0.25">
      <c r="A484">
        <v>1988</v>
      </c>
      <c r="B484">
        <v>3</v>
      </c>
      <c r="C484">
        <v>10.7</v>
      </c>
      <c r="D484">
        <v>3.7</v>
      </c>
    </row>
    <row r="485" spans="1:4" x14ac:dyDescent="0.25">
      <c r="A485">
        <v>1988</v>
      </c>
      <c r="B485">
        <v>4</v>
      </c>
      <c r="C485">
        <v>13.5</v>
      </c>
      <c r="D485">
        <v>5.0999999999999996</v>
      </c>
    </row>
    <row r="486" spans="1:4" x14ac:dyDescent="0.25">
      <c r="A486">
        <v>1988</v>
      </c>
      <c r="B486">
        <v>5</v>
      </c>
      <c r="C486">
        <v>18</v>
      </c>
      <c r="D486">
        <v>9.1</v>
      </c>
    </row>
    <row r="487" spans="1:4" x14ac:dyDescent="0.25">
      <c r="A487">
        <v>1988</v>
      </c>
      <c r="B487">
        <v>6</v>
      </c>
      <c r="C487">
        <v>19.7</v>
      </c>
      <c r="D487">
        <v>11.3</v>
      </c>
    </row>
    <row r="488" spans="1:4" x14ac:dyDescent="0.25">
      <c r="A488">
        <v>1988</v>
      </c>
      <c r="B488">
        <v>7</v>
      </c>
      <c r="C488">
        <v>20</v>
      </c>
      <c r="D488">
        <v>12.2</v>
      </c>
    </row>
    <row r="489" spans="1:4" x14ac:dyDescent="0.25">
      <c r="A489">
        <v>1988</v>
      </c>
      <c r="B489">
        <v>8</v>
      </c>
      <c r="C489">
        <v>21.8</v>
      </c>
      <c r="D489">
        <v>12.4</v>
      </c>
    </row>
    <row r="490" spans="1:4" x14ac:dyDescent="0.25">
      <c r="A490">
        <v>1988</v>
      </c>
      <c r="B490">
        <v>9</v>
      </c>
      <c r="C490">
        <v>18.8</v>
      </c>
      <c r="D490">
        <v>10.8</v>
      </c>
    </row>
    <row r="491" spans="1:4" x14ac:dyDescent="0.25">
      <c r="A491">
        <v>1988</v>
      </c>
      <c r="B491">
        <v>10</v>
      </c>
      <c r="C491">
        <v>15.5</v>
      </c>
      <c r="D491">
        <v>8.5</v>
      </c>
    </row>
    <row r="492" spans="1:4" x14ac:dyDescent="0.25">
      <c r="A492">
        <v>1988</v>
      </c>
      <c r="B492">
        <v>11</v>
      </c>
      <c r="C492">
        <v>9.9</v>
      </c>
      <c r="D492">
        <v>1.8</v>
      </c>
    </row>
    <row r="493" spans="1:4" x14ac:dyDescent="0.25">
      <c r="A493">
        <v>1988</v>
      </c>
      <c r="B493">
        <v>12</v>
      </c>
      <c r="C493">
        <v>10.4</v>
      </c>
      <c r="D493">
        <v>4.8</v>
      </c>
    </row>
    <row r="494" spans="1:4" x14ac:dyDescent="0.25">
      <c r="A494">
        <v>1989</v>
      </c>
      <c r="B494">
        <v>1</v>
      </c>
      <c r="C494">
        <v>9.5</v>
      </c>
      <c r="D494">
        <v>3.1</v>
      </c>
    </row>
    <row r="495" spans="1:4" x14ac:dyDescent="0.25">
      <c r="A495">
        <v>1989</v>
      </c>
      <c r="B495">
        <v>2</v>
      </c>
      <c r="C495">
        <v>10.199999999999999</v>
      </c>
      <c r="D495">
        <v>2.6</v>
      </c>
    </row>
    <row r="496" spans="1:4" x14ac:dyDescent="0.25">
      <c r="A496">
        <v>1989</v>
      </c>
      <c r="B496">
        <v>3</v>
      </c>
      <c r="C496">
        <v>12.9</v>
      </c>
      <c r="D496">
        <v>4.5</v>
      </c>
    </row>
    <row r="497" spans="1:4" x14ac:dyDescent="0.25">
      <c r="A497">
        <v>1989</v>
      </c>
      <c r="B497">
        <v>4</v>
      </c>
      <c r="C497">
        <v>11.5</v>
      </c>
      <c r="D497">
        <v>4.3</v>
      </c>
    </row>
    <row r="498" spans="1:4" x14ac:dyDescent="0.25">
      <c r="A498">
        <v>1989</v>
      </c>
      <c r="B498">
        <v>5</v>
      </c>
      <c r="C498">
        <v>21</v>
      </c>
      <c r="D498">
        <v>10</v>
      </c>
    </row>
    <row r="499" spans="1:4" x14ac:dyDescent="0.25">
      <c r="A499">
        <v>1989</v>
      </c>
      <c r="B499">
        <v>6</v>
      </c>
      <c r="C499">
        <v>22.1</v>
      </c>
      <c r="D499">
        <v>11.4</v>
      </c>
    </row>
    <row r="500" spans="1:4" x14ac:dyDescent="0.25">
      <c r="A500">
        <v>1989</v>
      </c>
      <c r="B500">
        <v>7</v>
      </c>
      <c r="C500">
        <v>25.8</v>
      </c>
      <c r="D500">
        <v>14.8</v>
      </c>
    </row>
    <row r="501" spans="1:4" x14ac:dyDescent="0.25">
      <c r="A501">
        <v>1989</v>
      </c>
      <c r="B501">
        <v>8</v>
      </c>
      <c r="C501">
        <v>24.2</v>
      </c>
      <c r="D501">
        <v>13.1</v>
      </c>
    </row>
    <row r="502" spans="1:4" x14ac:dyDescent="0.25">
      <c r="A502">
        <v>1989</v>
      </c>
      <c r="B502">
        <v>9</v>
      </c>
      <c r="C502">
        <v>20.7</v>
      </c>
      <c r="D502">
        <v>12.6</v>
      </c>
    </row>
    <row r="503" spans="1:4" x14ac:dyDescent="0.25">
      <c r="A503">
        <v>1989</v>
      </c>
      <c r="B503">
        <v>10</v>
      </c>
      <c r="C503">
        <v>17.100000000000001</v>
      </c>
      <c r="D503">
        <v>9.6999999999999993</v>
      </c>
    </row>
    <row r="504" spans="1:4" x14ac:dyDescent="0.25">
      <c r="A504">
        <v>1989</v>
      </c>
      <c r="B504">
        <v>11</v>
      </c>
      <c r="C504">
        <v>10.9</v>
      </c>
      <c r="D504">
        <v>3.7</v>
      </c>
    </row>
    <row r="505" spans="1:4" x14ac:dyDescent="0.25">
      <c r="A505">
        <v>1989</v>
      </c>
      <c r="B505">
        <v>12</v>
      </c>
      <c r="C505">
        <v>9.4</v>
      </c>
      <c r="D505">
        <v>4.2</v>
      </c>
    </row>
    <row r="506" spans="1:4" x14ac:dyDescent="0.25">
      <c r="A506">
        <v>1990</v>
      </c>
      <c r="B506">
        <v>1</v>
      </c>
      <c r="C506">
        <v>10.199999999999999</v>
      </c>
      <c r="D506">
        <v>4.4000000000000004</v>
      </c>
    </row>
    <row r="507" spans="1:4" x14ac:dyDescent="0.25">
      <c r="A507">
        <v>1990</v>
      </c>
      <c r="B507">
        <v>2</v>
      </c>
      <c r="C507">
        <v>11.7</v>
      </c>
      <c r="D507">
        <v>5.3</v>
      </c>
    </row>
    <row r="508" spans="1:4" x14ac:dyDescent="0.25">
      <c r="A508">
        <v>1990</v>
      </c>
      <c r="B508">
        <v>3</v>
      </c>
      <c r="C508">
        <v>13.6</v>
      </c>
      <c r="D508">
        <v>4.8</v>
      </c>
    </row>
    <row r="509" spans="1:4" x14ac:dyDescent="0.25">
      <c r="A509">
        <v>1990</v>
      </c>
      <c r="B509">
        <v>4</v>
      </c>
      <c r="C509">
        <v>14.6</v>
      </c>
      <c r="D509">
        <v>4.2</v>
      </c>
    </row>
    <row r="510" spans="1:4" x14ac:dyDescent="0.25">
      <c r="A510">
        <v>1990</v>
      </c>
      <c r="B510">
        <v>5</v>
      </c>
      <c r="C510">
        <v>20.5</v>
      </c>
      <c r="D510">
        <v>9</v>
      </c>
    </row>
    <row r="511" spans="1:4" x14ac:dyDescent="0.25">
      <c r="A511">
        <v>1990</v>
      </c>
      <c r="B511">
        <v>6</v>
      </c>
      <c r="C511">
        <v>19.5</v>
      </c>
      <c r="D511">
        <v>10.8</v>
      </c>
    </row>
    <row r="512" spans="1:4" x14ac:dyDescent="0.25">
      <c r="A512">
        <v>1990</v>
      </c>
      <c r="B512">
        <v>7</v>
      </c>
      <c r="C512">
        <v>24.7</v>
      </c>
      <c r="D512">
        <v>13.2</v>
      </c>
    </row>
    <row r="513" spans="1:4" x14ac:dyDescent="0.25">
      <c r="A513">
        <v>1990</v>
      </c>
      <c r="B513">
        <v>8</v>
      </c>
      <c r="C513">
        <v>26</v>
      </c>
      <c r="D513">
        <v>14.7</v>
      </c>
    </row>
    <row r="514" spans="1:4" x14ac:dyDescent="0.25">
      <c r="A514">
        <v>1990</v>
      </c>
      <c r="B514">
        <v>9</v>
      </c>
      <c r="C514">
        <v>19.7</v>
      </c>
      <c r="D514">
        <v>10</v>
      </c>
    </row>
    <row r="515" spans="1:4" x14ac:dyDescent="0.25">
      <c r="A515">
        <v>1990</v>
      </c>
      <c r="B515">
        <v>10</v>
      </c>
      <c r="C515">
        <v>16.899999999999999</v>
      </c>
      <c r="D515">
        <v>9.6</v>
      </c>
    </row>
    <row r="516" spans="1:4" x14ac:dyDescent="0.25">
      <c r="A516">
        <v>1990</v>
      </c>
      <c r="B516">
        <v>11</v>
      </c>
      <c r="C516">
        <v>10.7</v>
      </c>
      <c r="D516">
        <v>5.0999999999999996</v>
      </c>
    </row>
    <row r="517" spans="1:4" x14ac:dyDescent="0.25">
      <c r="A517">
        <v>1990</v>
      </c>
      <c r="B517">
        <v>12</v>
      </c>
      <c r="C517">
        <v>7.6</v>
      </c>
      <c r="D517">
        <v>2.5</v>
      </c>
    </row>
    <row r="518" spans="1:4" x14ac:dyDescent="0.25">
      <c r="A518">
        <v>1991</v>
      </c>
      <c r="B518">
        <v>1</v>
      </c>
      <c r="C518">
        <v>7.3</v>
      </c>
      <c r="D518">
        <v>1.8</v>
      </c>
    </row>
    <row r="519" spans="1:4" x14ac:dyDescent="0.25">
      <c r="A519">
        <v>1991</v>
      </c>
      <c r="B519">
        <v>2</v>
      </c>
      <c r="C519">
        <v>5.4</v>
      </c>
      <c r="D519">
        <v>-1.3</v>
      </c>
    </row>
    <row r="520" spans="1:4" x14ac:dyDescent="0.25">
      <c r="A520">
        <v>1991</v>
      </c>
      <c r="B520">
        <v>3</v>
      </c>
      <c r="C520">
        <v>12.5</v>
      </c>
      <c r="D520">
        <v>5.3</v>
      </c>
    </row>
    <row r="521" spans="1:4" x14ac:dyDescent="0.25">
      <c r="A521">
        <v>1991</v>
      </c>
      <c r="B521">
        <v>4</v>
      </c>
      <c r="C521">
        <v>13.1</v>
      </c>
      <c r="D521">
        <v>4.8</v>
      </c>
    </row>
    <row r="522" spans="1:4" x14ac:dyDescent="0.25">
      <c r="A522">
        <v>1991</v>
      </c>
      <c r="B522">
        <v>5</v>
      </c>
      <c r="C522">
        <v>15.7</v>
      </c>
      <c r="D522">
        <v>7.7</v>
      </c>
    </row>
    <row r="523" spans="1:4" x14ac:dyDescent="0.25">
      <c r="A523">
        <v>1991</v>
      </c>
      <c r="B523">
        <v>6</v>
      </c>
      <c r="C523">
        <v>17.8</v>
      </c>
      <c r="D523">
        <v>9.6999999999999993</v>
      </c>
    </row>
    <row r="524" spans="1:4" x14ac:dyDescent="0.25">
      <c r="A524">
        <v>1991</v>
      </c>
      <c r="B524">
        <v>7</v>
      </c>
      <c r="C524">
        <v>23.2</v>
      </c>
      <c r="D524">
        <v>14.4</v>
      </c>
    </row>
    <row r="525" spans="1:4" x14ac:dyDescent="0.25">
      <c r="A525">
        <v>1991</v>
      </c>
      <c r="B525">
        <v>8</v>
      </c>
      <c r="C525">
        <v>24.1</v>
      </c>
      <c r="D525">
        <v>14.4</v>
      </c>
    </row>
    <row r="526" spans="1:4" x14ac:dyDescent="0.25">
      <c r="A526">
        <v>1991</v>
      </c>
      <c r="B526">
        <v>9</v>
      </c>
      <c r="C526">
        <v>21.4</v>
      </c>
      <c r="D526">
        <v>11.5</v>
      </c>
    </row>
    <row r="527" spans="1:4" x14ac:dyDescent="0.25">
      <c r="A527">
        <v>1991</v>
      </c>
      <c r="B527">
        <v>10</v>
      </c>
      <c r="C527">
        <v>14.6</v>
      </c>
      <c r="D527">
        <v>7.6</v>
      </c>
    </row>
    <row r="528" spans="1:4" x14ac:dyDescent="0.25">
      <c r="A528">
        <v>1991</v>
      </c>
      <c r="B528">
        <v>11</v>
      </c>
      <c r="C528">
        <v>10.6</v>
      </c>
      <c r="D528">
        <v>4.2</v>
      </c>
    </row>
    <row r="529" spans="1:4" x14ac:dyDescent="0.25">
      <c r="A529">
        <v>1991</v>
      </c>
      <c r="B529">
        <v>12</v>
      </c>
      <c r="C529">
        <v>8.3000000000000007</v>
      </c>
      <c r="D529">
        <v>1.7</v>
      </c>
    </row>
    <row r="530" spans="1:4" x14ac:dyDescent="0.25">
      <c r="A530">
        <v>1992</v>
      </c>
      <c r="B530">
        <v>1</v>
      </c>
      <c r="C530">
        <v>7.5</v>
      </c>
      <c r="D530">
        <v>2</v>
      </c>
    </row>
    <row r="531" spans="1:4" x14ac:dyDescent="0.25">
      <c r="A531">
        <v>1992</v>
      </c>
      <c r="B531">
        <v>2</v>
      </c>
      <c r="C531">
        <v>9.5</v>
      </c>
      <c r="D531">
        <v>2.2999999999999998</v>
      </c>
    </row>
    <row r="532" spans="1:4" x14ac:dyDescent="0.25">
      <c r="A532">
        <v>1992</v>
      </c>
      <c r="B532">
        <v>3</v>
      </c>
      <c r="C532">
        <v>11.8</v>
      </c>
      <c r="D532">
        <v>4.9000000000000004</v>
      </c>
    </row>
    <row r="533" spans="1:4" x14ac:dyDescent="0.25">
      <c r="A533">
        <v>1992</v>
      </c>
      <c r="B533">
        <v>4</v>
      </c>
      <c r="C533">
        <v>14</v>
      </c>
      <c r="D533">
        <v>5.6</v>
      </c>
    </row>
    <row r="534" spans="1:4" x14ac:dyDescent="0.25">
      <c r="A534">
        <v>1992</v>
      </c>
      <c r="B534">
        <v>5</v>
      </c>
      <c r="C534">
        <v>21</v>
      </c>
      <c r="D534">
        <v>10.199999999999999</v>
      </c>
    </row>
    <row r="535" spans="1:4" x14ac:dyDescent="0.25">
      <c r="A535">
        <v>1992</v>
      </c>
      <c r="B535">
        <v>6</v>
      </c>
      <c r="C535">
        <v>22.5</v>
      </c>
      <c r="D535">
        <v>12.3</v>
      </c>
    </row>
    <row r="536" spans="1:4" x14ac:dyDescent="0.25">
      <c r="A536">
        <v>1992</v>
      </c>
      <c r="B536">
        <v>7</v>
      </c>
      <c r="C536">
        <v>22.5</v>
      </c>
      <c r="D536">
        <v>14.2</v>
      </c>
    </row>
    <row r="537" spans="1:4" x14ac:dyDescent="0.25">
      <c r="A537">
        <v>1992</v>
      </c>
      <c r="B537">
        <v>8</v>
      </c>
      <c r="C537">
        <v>21.7</v>
      </c>
      <c r="D537">
        <v>13.6</v>
      </c>
    </row>
    <row r="538" spans="1:4" x14ac:dyDescent="0.25">
      <c r="A538">
        <v>1992</v>
      </c>
      <c r="B538">
        <v>9</v>
      </c>
      <c r="C538">
        <v>18.899999999999999</v>
      </c>
      <c r="D538">
        <v>11</v>
      </c>
    </row>
    <row r="539" spans="1:4" x14ac:dyDescent="0.25">
      <c r="A539">
        <v>1992</v>
      </c>
      <c r="B539">
        <v>10</v>
      </c>
      <c r="C539">
        <v>12.5</v>
      </c>
      <c r="D539">
        <v>5.3</v>
      </c>
    </row>
    <row r="540" spans="1:4" x14ac:dyDescent="0.25">
      <c r="A540">
        <v>1992</v>
      </c>
      <c r="B540">
        <v>11</v>
      </c>
      <c r="C540">
        <v>12</v>
      </c>
      <c r="D540">
        <v>4.8</v>
      </c>
    </row>
    <row r="541" spans="1:4" x14ac:dyDescent="0.25">
      <c r="A541">
        <v>1992</v>
      </c>
      <c r="B541">
        <v>12</v>
      </c>
      <c r="C541">
        <v>7.8</v>
      </c>
      <c r="D541">
        <v>1.6</v>
      </c>
    </row>
    <row r="542" spans="1:4" x14ac:dyDescent="0.25">
      <c r="A542">
        <v>1993</v>
      </c>
      <c r="B542">
        <v>1</v>
      </c>
      <c r="C542">
        <v>10.3</v>
      </c>
      <c r="D542">
        <v>3.5</v>
      </c>
    </row>
    <row r="543" spans="1:4" x14ac:dyDescent="0.25">
      <c r="A543">
        <v>1993</v>
      </c>
      <c r="B543">
        <v>2</v>
      </c>
      <c r="C543">
        <v>7.2</v>
      </c>
      <c r="D543">
        <v>2.5</v>
      </c>
    </row>
    <row r="544" spans="1:4" x14ac:dyDescent="0.25">
      <c r="A544">
        <v>1993</v>
      </c>
      <c r="B544">
        <v>3</v>
      </c>
      <c r="C544">
        <v>11.8</v>
      </c>
      <c r="D544">
        <v>3.3</v>
      </c>
    </row>
    <row r="545" spans="1:4" x14ac:dyDescent="0.25">
      <c r="A545">
        <v>1993</v>
      </c>
      <c r="B545">
        <v>4</v>
      </c>
      <c r="C545">
        <v>14.6</v>
      </c>
      <c r="D545">
        <v>6.8</v>
      </c>
    </row>
    <row r="546" spans="1:4" x14ac:dyDescent="0.25">
      <c r="A546">
        <v>1993</v>
      </c>
      <c r="B546">
        <v>5</v>
      </c>
      <c r="C546">
        <v>18</v>
      </c>
      <c r="D546">
        <v>8.8000000000000007</v>
      </c>
    </row>
    <row r="547" spans="1:4" x14ac:dyDescent="0.25">
      <c r="A547">
        <v>1993</v>
      </c>
      <c r="B547">
        <v>6</v>
      </c>
      <c r="C547">
        <v>21.8</v>
      </c>
      <c r="D547">
        <v>12.2</v>
      </c>
    </row>
    <row r="548" spans="1:4" x14ac:dyDescent="0.25">
      <c r="A548">
        <v>1993</v>
      </c>
      <c r="B548">
        <v>7</v>
      </c>
      <c r="C548">
        <v>21.6</v>
      </c>
      <c r="D548">
        <v>12.6</v>
      </c>
    </row>
    <row r="549" spans="1:4" x14ac:dyDescent="0.25">
      <c r="A549">
        <v>1993</v>
      </c>
      <c r="B549">
        <v>8</v>
      </c>
      <c r="C549">
        <v>21.6</v>
      </c>
      <c r="D549">
        <v>11.7</v>
      </c>
    </row>
    <row r="550" spans="1:4" x14ac:dyDescent="0.25">
      <c r="A550">
        <v>1993</v>
      </c>
      <c r="B550">
        <v>9</v>
      </c>
      <c r="C550">
        <v>17.5</v>
      </c>
      <c r="D550">
        <v>9.8000000000000007</v>
      </c>
    </row>
    <row r="551" spans="1:4" x14ac:dyDescent="0.25">
      <c r="A551">
        <v>1993</v>
      </c>
      <c r="B551">
        <v>10</v>
      </c>
      <c r="C551">
        <v>13</v>
      </c>
      <c r="D551">
        <v>7</v>
      </c>
    </row>
    <row r="552" spans="1:4" x14ac:dyDescent="0.25">
      <c r="A552">
        <v>1993</v>
      </c>
      <c r="B552">
        <v>11</v>
      </c>
      <c r="C552">
        <v>8.8000000000000007</v>
      </c>
      <c r="D552">
        <v>2.4</v>
      </c>
    </row>
    <row r="553" spans="1:4" x14ac:dyDescent="0.25">
      <c r="A553">
        <v>1993</v>
      </c>
      <c r="B553">
        <v>12</v>
      </c>
      <c r="C553">
        <v>9.1999999999999993</v>
      </c>
      <c r="D553">
        <v>3.6</v>
      </c>
    </row>
    <row r="554" spans="1:4" x14ac:dyDescent="0.25">
      <c r="A554">
        <v>1994</v>
      </c>
      <c r="B554">
        <v>1</v>
      </c>
      <c r="C554">
        <v>9.3000000000000007</v>
      </c>
      <c r="D554">
        <v>2.8</v>
      </c>
    </row>
    <row r="555" spans="1:4" x14ac:dyDescent="0.25">
      <c r="A555">
        <v>1994</v>
      </c>
      <c r="B555">
        <v>2</v>
      </c>
      <c r="C555">
        <v>7.7</v>
      </c>
      <c r="D555">
        <v>1.2</v>
      </c>
    </row>
    <row r="556" spans="1:4" x14ac:dyDescent="0.25">
      <c r="A556">
        <v>1994</v>
      </c>
      <c r="B556">
        <v>3</v>
      </c>
      <c r="C556">
        <v>12.3</v>
      </c>
      <c r="D556">
        <v>5.0999999999999996</v>
      </c>
    </row>
    <row r="557" spans="1:4" x14ac:dyDescent="0.25">
      <c r="A557">
        <v>1994</v>
      </c>
      <c r="B557">
        <v>4</v>
      </c>
      <c r="C557">
        <v>13.3</v>
      </c>
      <c r="D557">
        <v>5.0999999999999996</v>
      </c>
    </row>
    <row r="558" spans="1:4" x14ac:dyDescent="0.25">
      <c r="A558">
        <v>1994</v>
      </c>
      <c r="B558">
        <v>5</v>
      </c>
      <c r="C558">
        <v>16</v>
      </c>
      <c r="D558">
        <v>8.1999999999999993</v>
      </c>
    </row>
    <row r="559" spans="1:4" x14ac:dyDescent="0.25">
      <c r="A559">
        <v>1994</v>
      </c>
      <c r="B559">
        <v>6</v>
      </c>
      <c r="C559">
        <v>21.5</v>
      </c>
      <c r="D559">
        <v>11.2</v>
      </c>
    </row>
    <row r="560" spans="1:4" x14ac:dyDescent="0.25">
      <c r="A560">
        <v>1994</v>
      </c>
      <c r="B560">
        <v>7</v>
      </c>
      <c r="C560">
        <v>26.2</v>
      </c>
      <c r="D560">
        <v>15.2</v>
      </c>
    </row>
    <row r="561" spans="1:4" x14ac:dyDescent="0.25">
      <c r="A561">
        <v>1994</v>
      </c>
      <c r="B561">
        <v>8</v>
      </c>
      <c r="C561">
        <v>23</v>
      </c>
      <c r="D561">
        <v>13.8</v>
      </c>
    </row>
    <row r="562" spans="1:4" x14ac:dyDescent="0.25">
      <c r="A562">
        <v>1994</v>
      </c>
      <c r="B562">
        <v>9</v>
      </c>
      <c r="C562">
        <v>17.8</v>
      </c>
      <c r="D562">
        <v>10.8</v>
      </c>
    </row>
    <row r="563" spans="1:4" x14ac:dyDescent="0.25">
      <c r="A563">
        <v>1994</v>
      </c>
      <c r="B563">
        <v>10</v>
      </c>
      <c r="C563">
        <v>15.4</v>
      </c>
      <c r="D563">
        <v>7.7</v>
      </c>
    </row>
    <row r="564" spans="1:4" x14ac:dyDescent="0.25">
      <c r="A564">
        <v>1994</v>
      </c>
      <c r="B564">
        <v>11</v>
      </c>
      <c r="C564">
        <v>13.6</v>
      </c>
      <c r="D564">
        <v>8.4</v>
      </c>
    </row>
    <row r="565" spans="1:4" x14ac:dyDescent="0.25">
      <c r="A565">
        <v>1994</v>
      </c>
      <c r="B565">
        <v>12</v>
      </c>
      <c r="C565">
        <v>10.7</v>
      </c>
      <c r="D565">
        <v>4</v>
      </c>
    </row>
    <row r="566" spans="1:4" x14ac:dyDescent="0.25">
      <c r="A566">
        <v>1995</v>
      </c>
      <c r="B566">
        <v>1</v>
      </c>
      <c r="C566">
        <v>8.9</v>
      </c>
      <c r="D566">
        <v>2.2000000000000002</v>
      </c>
    </row>
    <row r="567" spans="1:4" x14ac:dyDescent="0.25">
      <c r="A567">
        <v>1995</v>
      </c>
      <c r="B567">
        <v>2</v>
      </c>
      <c r="C567">
        <v>10.7</v>
      </c>
      <c r="D567">
        <v>4.4000000000000004</v>
      </c>
    </row>
    <row r="568" spans="1:4" x14ac:dyDescent="0.25">
      <c r="A568">
        <v>1995</v>
      </c>
      <c r="B568">
        <v>3</v>
      </c>
      <c r="C568">
        <v>11.2</v>
      </c>
      <c r="D568">
        <v>2</v>
      </c>
    </row>
    <row r="569" spans="1:4" x14ac:dyDescent="0.25">
      <c r="A569">
        <v>1995</v>
      </c>
      <c r="B569">
        <v>4</v>
      </c>
      <c r="C569">
        <v>15</v>
      </c>
      <c r="D569">
        <v>6.1</v>
      </c>
    </row>
    <row r="570" spans="1:4" x14ac:dyDescent="0.25">
      <c r="A570">
        <v>1995</v>
      </c>
      <c r="B570">
        <v>5</v>
      </c>
      <c r="C570">
        <v>19</v>
      </c>
      <c r="D570">
        <v>8.1999999999999993</v>
      </c>
    </row>
    <row r="571" spans="1:4" x14ac:dyDescent="0.25">
      <c r="A571">
        <v>1995</v>
      </c>
      <c r="B571">
        <v>6</v>
      </c>
      <c r="C571">
        <v>20.7</v>
      </c>
      <c r="D571">
        <v>10.8</v>
      </c>
    </row>
    <row r="572" spans="1:4" x14ac:dyDescent="0.25">
      <c r="A572">
        <v>1995</v>
      </c>
      <c r="B572">
        <v>7</v>
      </c>
      <c r="C572">
        <v>26.3</v>
      </c>
      <c r="D572">
        <v>15.2</v>
      </c>
    </row>
    <row r="573" spans="1:4" x14ac:dyDescent="0.25">
      <c r="A573">
        <v>1995</v>
      </c>
      <c r="B573">
        <v>8</v>
      </c>
      <c r="C573">
        <v>27</v>
      </c>
      <c r="D573">
        <v>15.6</v>
      </c>
    </row>
    <row r="574" spans="1:4" x14ac:dyDescent="0.25">
      <c r="A574">
        <v>1995</v>
      </c>
      <c r="B574">
        <v>9</v>
      </c>
      <c r="C574">
        <v>19.2</v>
      </c>
      <c r="D574">
        <v>10.7</v>
      </c>
    </row>
    <row r="575" spans="1:4" x14ac:dyDescent="0.25">
      <c r="A575">
        <v>1995</v>
      </c>
      <c r="B575">
        <v>10</v>
      </c>
      <c r="C575">
        <v>18.3</v>
      </c>
      <c r="D575">
        <v>10.199999999999999</v>
      </c>
    </row>
    <row r="576" spans="1:4" x14ac:dyDescent="0.25">
      <c r="A576">
        <v>1995</v>
      </c>
      <c r="B576">
        <v>11</v>
      </c>
      <c r="C576">
        <v>12</v>
      </c>
      <c r="D576">
        <v>5.0999999999999996</v>
      </c>
    </row>
    <row r="577" spans="1:4" x14ac:dyDescent="0.25">
      <c r="A577">
        <v>1995</v>
      </c>
      <c r="B577">
        <v>12</v>
      </c>
      <c r="C577">
        <v>5.8</v>
      </c>
      <c r="D577">
        <v>1</v>
      </c>
    </row>
    <row r="578" spans="1:4" x14ac:dyDescent="0.25">
      <c r="A578">
        <v>1996</v>
      </c>
      <c r="B578">
        <v>1</v>
      </c>
      <c r="C578">
        <v>7.2</v>
      </c>
      <c r="D578">
        <v>3.1</v>
      </c>
    </row>
    <row r="579" spans="1:4" x14ac:dyDescent="0.25">
      <c r="A579">
        <v>1996</v>
      </c>
      <c r="B579">
        <v>2</v>
      </c>
      <c r="C579">
        <v>6.8</v>
      </c>
      <c r="D579">
        <v>0.1</v>
      </c>
    </row>
    <row r="580" spans="1:4" x14ac:dyDescent="0.25">
      <c r="A580">
        <v>1996</v>
      </c>
      <c r="B580">
        <v>3</v>
      </c>
      <c r="C580">
        <v>8.6</v>
      </c>
      <c r="D580">
        <v>2.1</v>
      </c>
    </row>
    <row r="581" spans="1:4" x14ac:dyDescent="0.25">
      <c r="A581">
        <v>1996</v>
      </c>
      <c r="B581">
        <v>4</v>
      </c>
      <c r="C581">
        <v>14.3</v>
      </c>
      <c r="D581">
        <v>5.5</v>
      </c>
    </row>
    <row r="582" spans="1:4" x14ac:dyDescent="0.25">
      <c r="A582">
        <v>1996</v>
      </c>
      <c r="B582">
        <v>5</v>
      </c>
      <c r="C582">
        <v>15.1</v>
      </c>
      <c r="D582">
        <v>5.9</v>
      </c>
    </row>
    <row r="583" spans="1:4" x14ac:dyDescent="0.25">
      <c r="A583">
        <v>1996</v>
      </c>
      <c r="B583">
        <v>6</v>
      </c>
      <c r="C583">
        <v>22.8</v>
      </c>
      <c r="D583">
        <v>11.3</v>
      </c>
    </row>
    <row r="584" spans="1:4" x14ac:dyDescent="0.25">
      <c r="A584">
        <v>1996</v>
      </c>
      <c r="B584">
        <v>7</v>
      </c>
      <c r="C584">
        <v>24.2</v>
      </c>
      <c r="D584">
        <v>13.2</v>
      </c>
    </row>
    <row r="585" spans="1:4" x14ac:dyDescent="0.25">
      <c r="A585">
        <v>1996</v>
      </c>
      <c r="B585">
        <v>8</v>
      </c>
      <c r="C585">
        <v>23.1</v>
      </c>
      <c r="D585">
        <v>13.4</v>
      </c>
    </row>
    <row r="586" spans="1:4" x14ac:dyDescent="0.25">
      <c r="A586">
        <v>1996</v>
      </c>
      <c r="B586">
        <v>9</v>
      </c>
      <c r="C586">
        <v>19.2</v>
      </c>
      <c r="D586">
        <v>10.7</v>
      </c>
    </row>
    <row r="587" spans="1:4" x14ac:dyDescent="0.25">
      <c r="A587">
        <v>1996</v>
      </c>
      <c r="B587">
        <v>10</v>
      </c>
      <c r="C587">
        <v>16.600000000000001</v>
      </c>
      <c r="D587">
        <v>8.9</v>
      </c>
    </row>
    <row r="588" spans="1:4" x14ac:dyDescent="0.25">
      <c r="A588">
        <v>1996</v>
      </c>
      <c r="B588">
        <v>11</v>
      </c>
      <c r="C588">
        <v>10.5</v>
      </c>
      <c r="D588">
        <v>2.7</v>
      </c>
    </row>
    <row r="589" spans="1:4" x14ac:dyDescent="0.25">
      <c r="A589">
        <v>1996</v>
      </c>
      <c r="B589">
        <v>12</v>
      </c>
      <c r="C589">
        <v>6.2</v>
      </c>
      <c r="D589">
        <v>1.4</v>
      </c>
    </row>
    <row r="590" spans="1:4" x14ac:dyDescent="0.25">
      <c r="A590">
        <v>1997</v>
      </c>
      <c r="B590">
        <v>1</v>
      </c>
      <c r="C590">
        <v>5.5</v>
      </c>
      <c r="D590">
        <v>0.2</v>
      </c>
    </row>
    <row r="591" spans="1:4" x14ac:dyDescent="0.25">
      <c r="A591">
        <v>1997</v>
      </c>
      <c r="B591">
        <v>2</v>
      </c>
      <c r="C591">
        <v>10.8</v>
      </c>
      <c r="D591">
        <v>4</v>
      </c>
    </row>
    <row r="592" spans="1:4" x14ac:dyDescent="0.25">
      <c r="A592">
        <v>1997</v>
      </c>
      <c r="B592">
        <v>3</v>
      </c>
      <c r="C592">
        <v>13.8</v>
      </c>
      <c r="D592">
        <v>5.3</v>
      </c>
    </row>
    <row r="593" spans="1:4" x14ac:dyDescent="0.25">
      <c r="A593">
        <v>1997</v>
      </c>
      <c r="B593">
        <v>4</v>
      </c>
      <c r="C593">
        <v>15.6</v>
      </c>
      <c r="D593">
        <v>5.4</v>
      </c>
    </row>
    <row r="594" spans="1:4" x14ac:dyDescent="0.25">
      <c r="A594">
        <v>1997</v>
      </c>
      <c r="B594">
        <v>5</v>
      </c>
      <c r="C594">
        <v>18.7</v>
      </c>
      <c r="D594">
        <v>8.5</v>
      </c>
    </row>
    <row r="595" spans="1:4" x14ac:dyDescent="0.25">
      <c r="A595">
        <v>1997</v>
      </c>
      <c r="B595">
        <v>6</v>
      </c>
      <c r="C595">
        <v>20.2</v>
      </c>
      <c r="D595">
        <v>12.2</v>
      </c>
    </row>
    <row r="596" spans="1:4" x14ac:dyDescent="0.25">
      <c r="A596">
        <v>1997</v>
      </c>
      <c r="B596">
        <v>7</v>
      </c>
      <c r="C596">
        <v>23.5</v>
      </c>
      <c r="D596">
        <v>13.9</v>
      </c>
    </row>
    <row r="597" spans="1:4" x14ac:dyDescent="0.25">
      <c r="A597">
        <v>1997</v>
      </c>
      <c r="B597">
        <v>8</v>
      </c>
      <c r="C597">
        <v>25.8</v>
      </c>
      <c r="D597">
        <v>16.600000000000001</v>
      </c>
    </row>
    <row r="598" spans="1:4" x14ac:dyDescent="0.25">
      <c r="A598">
        <v>1997</v>
      </c>
      <c r="B598">
        <v>9</v>
      </c>
      <c r="C598">
        <v>20.9</v>
      </c>
      <c r="D598">
        <v>11.8</v>
      </c>
    </row>
    <row r="599" spans="1:4" x14ac:dyDescent="0.25">
      <c r="A599">
        <v>1997</v>
      </c>
      <c r="B599">
        <v>10</v>
      </c>
      <c r="C599">
        <v>15.9</v>
      </c>
      <c r="D599">
        <v>7.5</v>
      </c>
    </row>
    <row r="600" spans="1:4" x14ac:dyDescent="0.25">
      <c r="A600">
        <v>1997</v>
      </c>
      <c r="B600">
        <v>11</v>
      </c>
      <c r="C600">
        <v>12.5</v>
      </c>
      <c r="D600">
        <v>6.2</v>
      </c>
    </row>
    <row r="601" spans="1:4" x14ac:dyDescent="0.25">
      <c r="A601">
        <v>1997</v>
      </c>
      <c r="B601">
        <v>12</v>
      </c>
      <c r="C601">
        <v>9.5</v>
      </c>
      <c r="D601">
        <v>4.2</v>
      </c>
    </row>
    <row r="602" spans="1:4" x14ac:dyDescent="0.25">
      <c r="A602">
        <v>1998</v>
      </c>
      <c r="B602">
        <v>1</v>
      </c>
      <c r="C602">
        <v>9.1999999999999993</v>
      </c>
      <c r="D602">
        <v>3.5</v>
      </c>
    </row>
    <row r="603" spans="1:4" x14ac:dyDescent="0.25">
      <c r="A603">
        <v>1998</v>
      </c>
      <c r="B603">
        <v>2</v>
      </c>
      <c r="C603">
        <v>11.6</v>
      </c>
      <c r="D603">
        <v>3.5</v>
      </c>
    </row>
    <row r="604" spans="1:4" x14ac:dyDescent="0.25">
      <c r="A604">
        <v>1998</v>
      </c>
      <c r="B604">
        <v>3</v>
      </c>
      <c r="C604">
        <v>12.1</v>
      </c>
      <c r="D604">
        <v>5.7</v>
      </c>
    </row>
    <row r="605" spans="1:4" x14ac:dyDescent="0.25">
      <c r="A605">
        <v>1998</v>
      </c>
      <c r="B605">
        <v>4</v>
      </c>
      <c r="C605">
        <v>12.7</v>
      </c>
      <c r="D605">
        <v>5.7</v>
      </c>
    </row>
    <row r="606" spans="1:4" x14ac:dyDescent="0.25">
      <c r="A606">
        <v>1998</v>
      </c>
      <c r="B606">
        <v>5</v>
      </c>
      <c r="C606">
        <v>19.600000000000001</v>
      </c>
      <c r="D606">
        <v>10.199999999999999</v>
      </c>
    </row>
    <row r="607" spans="1:4" x14ac:dyDescent="0.25">
      <c r="A607">
        <v>1998</v>
      </c>
      <c r="B607">
        <v>6</v>
      </c>
      <c r="C607">
        <v>19.899999999999999</v>
      </c>
      <c r="D607">
        <v>12</v>
      </c>
    </row>
    <row r="608" spans="1:4" x14ac:dyDescent="0.25">
      <c r="A608">
        <v>1998</v>
      </c>
      <c r="B608">
        <v>7</v>
      </c>
      <c r="C608">
        <v>21.4</v>
      </c>
      <c r="D608">
        <v>13</v>
      </c>
    </row>
    <row r="609" spans="1:4" x14ac:dyDescent="0.25">
      <c r="A609">
        <v>1998</v>
      </c>
      <c r="B609">
        <v>8</v>
      </c>
      <c r="C609">
        <v>23.5</v>
      </c>
      <c r="D609">
        <v>12.7</v>
      </c>
    </row>
    <row r="610" spans="1:4" x14ac:dyDescent="0.25">
      <c r="A610">
        <v>1998</v>
      </c>
      <c r="B610">
        <v>9</v>
      </c>
      <c r="C610">
        <v>20.399999999999999</v>
      </c>
      <c r="D610">
        <v>12.7</v>
      </c>
    </row>
    <row r="611" spans="1:4" x14ac:dyDescent="0.25">
      <c r="A611">
        <v>1998</v>
      </c>
      <c r="B611">
        <v>10</v>
      </c>
      <c r="C611">
        <v>14.7</v>
      </c>
      <c r="D611">
        <v>8.6</v>
      </c>
    </row>
    <row r="612" spans="1:4" x14ac:dyDescent="0.25">
      <c r="A612">
        <v>1998</v>
      </c>
      <c r="B612">
        <v>11</v>
      </c>
      <c r="C612">
        <v>9.6</v>
      </c>
      <c r="D612">
        <v>3.4</v>
      </c>
    </row>
    <row r="613" spans="1:4" x14ac:dyDescent="0.25">
      <c r="A613">
        <v>1998</v>
      </c>
      <c r="B613">
        <v>12</v>
      </c>
      <c r="C613">
        <v>9.6999999999999993</v>
      </c>
      <c r="D613">
        <v>3.8</v>
      </c>
    </row>
    <row r="614" spans="1:4" x14ac:dyDescent="0.25">
      <c r="A614">
        <v>1999</v>
      </c>
      <c r="B614">
        <v>1</v>
      </c>
      <c r="C614">
        <v>9.4</v>
      </c>
      <c r="D614">
        <v>3.8</v>
      </c>
    </row>
    <row r="615" spans="1:4" x14ac:dyDescent="0.25">
      <c r="A615">
        <v>1999</v>
      </c>
      <c r="B615">
        <v>2</v>
      </c>
      <c r="C615">
        <v>8.8000000000000007</v>
      </c>
      <c r="D615">
        <v>2.8</v>
      </c>
    </row>
    <row r="616" spans="1:4" x14ac:dyDescent="0.25">
      <c r="A616">
        <v>1999</v>
      </c>
      <c r="B616">
        <v>3</v>
      </c>
      <c r="C616">
        <v>12.2</v>
      </c>
      <c r="D616">
        <v>5</v>
      </c>
    </row>
    <row r="617" spans="1:4" x14ac:dyDescent="0.25">
      <c r="A617">
        <v>1999</v>
      </c>
      <c r="B617">
        <v>4</v>
      </c>
      <c r="C617">
        <v>14.9</v>
      </c>
      <c r="D617">
        <v>6.3</v>
      </c>
    </row>
    <row r="618" spans="1:4" x14ac:dyDescent="0.25">
      <c r="A618">
        <v>1999</v>
      </c>
      <c r="B618">
        <v>5</v>
      </c>
      <c r="C618">
        <v>19.100000000000001</v>
      </c>
      <c r="D618">
        <v>10.199999999999999</v>
      </c>
    </row>
    <row r="619" spans="1:4" x14ac:dyDescent="0.25">
      <c r="A619">
        <v>1999</v>
      </c>
      <c r="B619">
        <v>6</v>
      </c>
      <c r="C619">
        <v>20.3</v>
      </c>
      <c r="D619">
        <v>11</v>
      </c>
    </row>
    <row r="620" spans="1:4" x14ac:dyDescent="0.25">
      <c r="A620">
        <v>1999</v>
      </c>
      <c r="B620">
        <v>7</v>
      </c>
      <c r="C620">
        <v>24.9</v>
      </c>
      <c r="D620">
        <v>14.3</v>
      </c>
    </row>
    <row r="621" spans="1:4" x14ac:dyDescent="0.25">
      <c r="A621">
        <v>1999</v>
      </c>
      <c r="B621">
        <v>8</v>
      </c>
      <c r="C621">
        <v>22.8</v>
      </c>
      <c r="D621">
        <v>14</v>
      </c>
    </row>
    <row r="622" spans="1:4" x14ac:dyDescent="0.25">
      <c r="A622">
        <v>1999</v>
      </c>
      <c r="B622">
        <v>9</v>
      </c>
      <c r="C622">
        <v>21.3</v>
      </c>
      <c r="D622">
        <v>13.2</v>
      </c>
    </row>
    <row r="623" spans="1:4" x14ac:dyDescent="0.25">
      <c r="A623">
        <v>1999</v>
      </c>
      <c r="B623">
        <v>10</v>
      </c>
      <c r="C623">
        <v>15.6</v>
      </c>
      <c r="D623">
        <v>7.9</v>
      </c>
    </row>
    <row r="624" spans="1:4" x14ac:dyDescent="0.25">
      <c r="A624">
        <v>1999</v>
      </c>
      <c r="B624">
        <v>11</v>
      </c>
      <c r="C624">
        <v>11.3</v>
      </c>
      <c r="D624">
        <v>5.9</v>
      </c>
    </row>
    <row r="625" spans="1:4" x14ac:dyDescent="0.25">
      <c r="A625">
        <v>1999</v>
      </c>
      <c r="B625">
        <v>12</v>
      </c>
      <c r="C625">
        <v>8.6999999999999993</v>
      </c>
      <c r="D625">
        <v>2.4</v>
      </c>
    </row>
    <row r="626" spans="1:4" x14ac:dyDescent="0.25">
      <c r="A626">
        <v>2000</v>
      </c>
      <c r="B626">
        <v>1</v>
      </c>
      <c r="C626">
        <v>8.6</v>
      </c>
      <c r="D626">
        <v>2.4</v>
      </c>
    </row>
    <row r="627" spans="1:4" x14ac:dyDescent="0.25">
      <c r="A627">
        <v>2000</v>
      </c>
      <c r="B627">
        <v>2</v>
      </c>
      <c r="C627">
        <v>10.4</v>
      </c>
      <c r="D627">
        <v>3.8</v>
      </c>
    </row>
    <row r="628" spans="1:4" x14ac:dyDescent="0.25">
      <c r="A628">
        <v>2000</v>
      </c>
      <c r="B628">
        <v>3</v>
      </c>
      <c r="C628">
        <v>12.1</v>
      </c>
      <c r="D628">
        <v>4.9000000000000004</v>
      </c>
    </row>
    <row r="629" spans="1:4" x14ac:dyDescent="0.25">
      <c r="A629">
        <v>2000</v>
      </c>
      <c r="B629">
        <v>4</v>
      </c>
      <c r="C629">
        <v>12.9</v>
      </c>
      <c r="D629">
        <v>5.4</v>
      </c>
    </row>
    <row r="630" spans="1:4" x14ac:dyDescent="0.25">
      <c r="A630">
        <v>2000</v>
      </c>
      <c r="B630">
        <v>5</v>
      </c>
      <c r="C630">
        <v>18</v>
      </c>
      <c r="D630">
        <v>9.6</v>
      </c>
    </row>
    <row r="631" spans="1:4" x14ac:dyDescent="0.25">
      <c r="A631">
        <v>2000</v>
      </c>
      <c r="B631">
        <v>6</v>
      </c>
      <c r="C631">
        <v>21</v>
      </c>
      <c r="D631">
        <v>12.8</v>
      </c>
    </row>
    <row r="632" spans="1:4" x14ac:dyDescent="0.25">
      <c r="A632">
        <v>2000</v>
      </c>
      <c r="B632">
        <v>7</v>
      </c>
      <c r="C632">
        <v>21</v>
      </c>
      <c r="D632">
        <v>12.8</v>
      </c>
    </row>
    <row r="633" spans="1:4" x14ac:dyDescent="0.25">
      <c r="A633">
        <v>2000</v>
      </c>
      <c r="B633">
        <v>8</v>
      </c>
      <c r="C633">
        <v>23.2</v>
      </c>
      <c r="D633">
        <v>14</v>
      </c>
    </row>
    <row r="634" spans="1:4" x14ac:dyDescent="0.25">
      <c r="A634">
        <v>2000</v>
      </c>
      <c r="B634">
        <v>9</v>
      </c>
      <c r="C634">
        <v>20.100000000000001</v>
      </c>
      <c r="D634">
        <v>12.5</v>
      </c>
    </row>
    <row r="635" spans="1:4" x14ac:dyDescent="0.25">
      <c r="A635">
        <v>2000</v>
      </c>
      <c r="B635">
        <v>10</v>
      </c>
      <c r="C635">
        <v>14.7</v>
      </c>
      <c r="D635">
        <v>8.5</v>
      </c>
    </row>
    <row r="636" spans="1:4" x14ac:dyDescent="0.25">
      <c r="A636">
        <v>2000</v>
      </c>
      <c r="B636">
        <v>11</v>
      </c>
      <c r="C636">
        <v>11</v>
      </c>
      <c r="D636">
        <v>4.5</v>
      </c>
    </row>
    <row r="637" spans="1:4" x14ac:dyDescent="0.25">
      <c r="A637">
        <v>2000</v>
      </c>
      <c r="B637">
        <v>12</v>
      </c>
      <c r="C637">
        <v>9</v>
      </c>
      <c r="D637">
        <v>4.5999999999999996</v>
      </c>
    </row>
    <row r="638" spans="1:4" x14ac:dyDescent="0.25">
      <c r="A638">
        <v>2001</v>
      </c>
      <c r="B638">
        <v>1</v>
      </c>
      <c r="C638">
        <v>7.1</v>
      </c>
      <c r="D638">
        <v>1.8</v>
      </c>
    </row>
    <row r="639" spans="1:4" x14ac:dyDescent="0.25">
      <c r="A639">
        <v>2001</v>
      </c>
      <c r="B639">
        <v>2</v>
      </c>
      <c r="C639">
        <v>9.1999999999999993</v>
      </c>
      <c r="D639">
        <v>2.8</v>
      </c>
    </row>
    <row r="640" spans="1:4" x14ac:dyDescent="0.25">
      <c r="A640">
        <v>2001</v>
      </c>
      <c r="B640">
        <v>3</v>
      </c>
      <c r="C640">
        <v>9.5</v>
      </c>
      <c r="D640">
        <v>3.8</v>
      </c>
    </row>
    <row r="641" spans="1:4" x14ac:dyDescent="0.25">
      <c r="A641">
        <v>2001</v>
      </c>
      <c r="B641">
        <v>4</v>
      </c>
      <c r="C641">
        <v>12.8</v>
      </c>
      <c r="D641">
        <v>5.4</v>
      </c>
    </row>
    <row r="642" spans="1:4" x14ac:dyDescent="0.25">
      <c r="A642">
        <v>2001</v>
      </c>
      <c r="B642">
        <v>5</v>
      </c>
      <c r="C642">
        <v>18.8</v>
      </c>
      <c r="D642">
        <v>9.1</v>
      </c>
    </row>
    <row r="643" spans="1:4" x14ac:dyDescent="0.25">
      <c r="A643">
        <v>2001</v>
      </c>
      <c r="B643">
        <v>6</v>
      </c>
      <c r="C643">
        <v>20.8</v>
      </c>
      <c r="D643">
        <v>11.3</v>
      </c>
    </row>
    <row r="644" spans="1:4" x14ac:dyDescent="0.25">
      <c r="A644">
        <v>2001</v>
      </c>
      <c r="B644">
        <v>7</v>
      </c>
      <c r="C644">
        <v>24.3</v>
      </c>
      <c r="D644">
        <v>14.5</v>
      </c>
    </row>
    <row r="645" spans="1:4" x14ac:dyDescent="0.25">
      <c r="A645">
        <v>2001</v>
      </c>
      <c r="B645">
        <v>8</v>
      </c>
      <c r="C645">
        <v>23.5</v>
      </c>
      <c r="D645">
        <v>14.5</v>
      </c>
    </row>
    <row r="646" spans="1:4" x14ac:dyDescent="0.25">
      <c r="A646">
        <v>2001</v>
      </c>
      <c r="B646">
        <v>9</v>
      </c>
      <c r="C646">
        <v>18.100000000000001</v>
      </c>
      <c r="D646">
        <v>10.8</v>
      </c>
    </row>
    <row r="647" spans="1:4" x14ac:dyDescent="0.25">
      <c r="A647">
        <v>2001</v>
      </c>
      <c r="B647">
        <v>10</v>
      </c>
      <c r="C647">
        <v>17.600000000000001</v>
      </c>
      <c r="D647">
        <v>11.3</v>
      </c>
    </row>
    <row r="648" spans="1:4" x14ac:dyDescent="0.25">
      <c r="A648">
        <v>2001</v>
      </c>
      <c r="B648">
        <v>11</v>
      </c>
      <c r="C648">
        <v>11.3</v>
      </c>
      <c r="D648">
        <v>4.4000000000000004</v>
      </c>
    </row>
    <row r="649" spans="1:4" x14ac:dyDescent="0.25">
      <c r="A649">
        <v>2001</v>
      </c>
      <c r="B649">
        <v>12</v>
      </c>
      <c r="C649">
        <v>7.3</v>
      </c>
      <c r="D649">
        <v>1.4</v>
      </c>
    </row>
    <row r="650" spans="1:4" x14ac:dyDescent="0.25">
      <c r="A650">
        <v>2002</v>
      </c>
      <c r="B650">
        <v>1</v>
      </c>
      <c r="C650">
        <v>9.5</v>
      </c>
      <c r="D650">
        <v>3.5</v>
      </c>
    </row>
    <row r="651" spans="1:4" x14ac:dyDescent="0.25">
      <c r="A651">
        <v>2002</v>
      </c>
      <c r="B651">
        <v>2</v>
      </c>
      <c r="C651">
        <v>11.3</v>
      </c>
      <c r="D651">
        <v>4.8</v>
      </c>
    </row>
    <row r="652" spans="1:4" x14ac:dyDescent="0.25">
      <c r="A652">
        <v>2002</v>
      </c>
      <c r="B652">
        <v>3</v>
      </c>
      <c r="C652">
        <v>12.4</v>
      </c>
      <c r="D652">
        <v>5.0999999999999996</v>
      </c>
    </row>
    <row r="653" spans="1:4" x14ac:dyDescent="0.25">
      <c r="A653">
        <v>2002</v>
      </c>
      <c r="B653">
        <v>4</v>
      </c>
      <c r="C653">
        <v>15.7</v>
      </c>
      <c r="D653">
        <v>6.1</v>
      </c>
    </row>
    <row r="654" spans="1:4" x14ac:dyDescent="0.25">
      <c r="A654">
        <v>2002</v>
      </c>
      <c r="B654">
        <v>5</v>
      </c>
      <c r="C654">
        <v>17.3</v>
      </c>
      <c r="D654">
        <v>9.4</v>
      </c>
    </row>
    <row r="655" spans="1:4" x14ac:dyDescent="0.25">
      <c r="A655">
        <v>2002</v>
      </c>
      <c r="B655">
        <v>6</v>
      </c>
      <c r="C655">
        <v>20.100000000000001</v>
      </c>
      <c r="D655">
        <v>11.6</v>
      </c>
    </row>
    <row r="656" spans="1:4" x14ac:dyDescent="0.25">
      <c r="A656">
        <v>2002</v>
      </c>
      <c r="B656">
        <v>7</v>
      </c>
      <c r="C656">
        <v>22.3</v>
      </c>
      <c r="D656">
        <v>13.5</v>
      </c>
    </row>
    <row r="657" spans="1:4" x14ac:dyDescent="0.25">
      <c r="A657">
        <v>2002</v>
      </c>
      <c r="B657">
        <v>8</v>
      </c>
      <c r="C657">
        <v>23.3</v>
      </c>
      <c r="D657">
        <v>14.7</v>
      </c>
    </row>
    <row r="658" spans="1:4" x14ac:dyDescent="0.25">
      <c r="A658">
        <v>2002</v>
      </c>
      <c r="B658">
        <v>9</v>
      </c>
      <c r="C658">
        <v>20.3</v>
      </c>
      <c r="D658">
        <v>11.5</v>
      </c>
    </row>
    <row r="659" spans="1:4" x14ac:dyDescent="0.25">
      <c r="A659">
        <v>2002</v>
      </c>
      <c r="B659">
        <v>10</v>
      </c>
      <c r="C659">
        <v>15.3</v>
      </c>
      <c r="D659">
        <v>8.4</v>
      </c>
    </row>
    <row r="660" spans="1:4" x14ac:dyDescent="0.25">
      <c r="A660">
        <v>2002</v>
      </c>
      <c r="B660">
        <v>11</v>
      </c>
      <c r="C660">
        <v>12.4</v>
      </c>
      <c r="D660">
        <v>7</v>
      </c>
    </row>
    <row r="661" spans="1:4" x14ac:dyDescent="0.25">
      <c r="A661">
        <v>2002</v>
      </c>
      <c r="B661">
        <v>12</v>
      </c>
      <c r="C661">
        <v>9</v>
      </c>
      <c r="D661">
        <v>5.2</v>
      </c>
    </row>
    <row r="662" spans="1:4" x14ac:dyDescent="0.25">
      <c r="A662">
        <v>2003</v>
      </c>
      <c r="B662">
        <v>1</v>
      </c>
      <c r="C662">
        <v>8</v>
      </c>
      <c r="D662">
        <v>2.2999999999999998</v>
      </c>
    </row>
    <row r="663" spans="1:4" x14ac:dyDescent="0.25">
      <c r="A663">
        <v>2003</v>
      </c>
      <c r="B663">
        <v>2</v>
      </c>
      <c r="C663">
        <v>8.4</v>
      </c>
      <c r="D663">
        <v>1.8</v>
      </c>
    </row>
    <row r="664" spans="1:4" x14ac:dyDescent="0.25">
      <c r="A664">
        <v>2003</v>
      </c>
      <c r="B664">
        <v>3</v>
      </c>
      <c r="C664">
        <v>13.6</v>
      </c>
      <c r="D664">
        <v>4.4000000000000004</v>
      </c>
    </row>
    <row r="665" spans="1:4" x14ac:dyDescent="0.25">
      <c r="A665">
        <v>2003</v>
      </c>
      <c r="B665">
        <v>4</v>
      </c>
      <c r="C665">
        <v>15.7</v>
      </c>
      <c r="D665">
        <v>6.3</v>
      </c>
    </row>
    <row r="666" spans="1:4" x14ac:dyDescent="0.25">
      <c r="A666">
        <v>2003</v>
      </c>
      <c r="B666">
        <v>5</v>
      </c>
      <c r="C666">
        <v>18.2</v>
      </c>
      <c r="D666">
        <v>9</v>
      </c>
    </row>
    <row r="667" spans="1:4" x14ac:dyDescent="0.25">
      <c r="A667">
        <v>2003</v>
      </c>
      <c r="B667">
        <v>6</v>
      </c>
      <c r="C667">
        <v>23.3</v>
      </c>
      <c r="D667">
        <v>13.3</v>
      </c>
    </row>
    <row r="668" spans="1:4" x14ac:dyDescent="0.25">
      <c r="A668">
        <v>2003</v>
      </c>
      <c r="B668">
        <v>7</v>
      </c>
      <c r="C668">
        <v>24.2</v>
      </c>
      <c r="D668">
        <v>14.7</v>
      </c>
    </row>
    <row r="669" spans="1:4" x14ac:dyDescent="0.25">
      <c r="A669">
        <v>2003</v>
      </c>
      <c r="B669">
        <v>8</v>
      </c>
      <c r="C669">
        <v>26.4</v>
      </c>
      <c r="D669">
        <v>15.7</v>
      </c>
    </row>
    <row r="670" spans="1:4" x14ac:dyDescent="0.25">
      <c r="A670">
        <v>2003</v>
      </c>
      <c r="B670">
        <v>9</v>
      </c>
      <c r="C670">
        <v>21.9</v>
      </c>
      <c r="D670">
        <v>10.8</v>
      </c>
    </row>
    <row r="671" spans="1:4" x14ac:dyDescent="0.25">
      <c r="A671">
        <v>2003</v>
      </c>
      <c r="B671">
        <v>10</v>
      </c>
      <c r="C671">
        <v>14.5</v>
      </c>
      <c r="D671">
        <v>6.4</v>
      </c>
    </row>
    <row r="672" spans="1:4" x14ac:dyDescent="0.25">
      <c r="A672">
        <v>2003</v>
      </c>
      <c r="B672">
        <v>11</v>
      </c>
      <c r="C672">
        <v>12.6</v>
      </c>
      <c r="D672">
        <v>6.7</v>
      </c>
    </row>
    <row r="673" spans="1:4" x14ac:dyDescent="0.25">
      <c r="A673">
        <v>2003</v>
      </c>
      <c r="B673">
        <v>12</v>
      </c>
      <c r="C673">
        <v>8.8000000000000007</v>
      </c>
      <c r="D673">
        <v>3.2</v>
      </c>
    </row>
    <row r="674" spans="1:4" x14ac:dyDescent="0.25">
      <c r="A674">
        <v>2004</v>
      </c>
      <c r="B674">
        <v>1</v>
      </c>
      <c r="C674">
        <v>8.8000000000000007</v>
      </c>
      <c r="D674">
        <v>3.1</v>
      </c>
    </row>
    <row r="675" spans="1:4" x14ac:dyDescent="0.25">
      <c r="A675">
        <v>2004</v>
      </c>
      <c r="B675">
        <v>2</v>
      </c>
      <c r="C675">
        <v>8.6999999999999993</v>
      </c>
      <c r="D675">
        <v>3.8</v>
      </c>
    </row>
    <row r="676" spans="1:4" x14ac:dyDescent="0.25">
      <c r="A676">
        <v>2004</v>
      </c>
      <c r="B676">
        <v>3</v>
      </c>
      <c r="C676">
        <v>10.8</v>
      </c>
      <c r="D676">
        <v>3.9</v>
      </c>
    </row>
    <row r="677" spans="1:4" x14ac:dyDescent="0.25">
      <c r="A677">
        <v>2004</v>
      </c>
      <c r="B677">
        <v>4</v>
      </c>
      <c r="C677">
        <v>14.9</v>
      </c>
      <c r="D677">
        <v>6.3</v>
      </c>
    </row>
    <row r="678" spans="1:4" x14ac:dyDescent="0.25">
      <c r="A678">
        <v>2004</v>
      </c>
      <c r="B678">
        <v>5</v>
      </c>
      <c r="C678">
        <v>18.2</v>
      </c>
      <c r="D678">
        <v>9.5</v>
      </c>
    </row>
    <row r="679" spans="1:4" x14ac:dyDescent="0.25">
      <c r="A679">
        <v>2004</v>
      </c>
      <c r="B679">
        <v>6</v>
      </c>
      <c r="C679">
        <v>22.1</v>
      </c>
      <c r="D679">
        <v>12.6</v>
      </c>
    </row>
    <row r="680" spans="1:4" x14ac:dyDescent="0.25">
      <c r="A680">
        <v>2004</v>
      </c>
      <c r="B680">
        <v>7</v>
      </c>
      <c r="C680">
        <v>22.7</v>
      </c>
      <c r="D680">
        <v>13.3</v>
      </c>
    </row>
    <row r="681" spans="1:4" x14ac:dyDescent="0.25">
      <c r="A681">
        <v>2004</v>
      </c>
      <c r="B681">
        <v>8</v>
      </c>
      <c r="C681">
        <v>23.8</v>
      </c>
      <c r="D681">
        <v>15.1</v>
      </c>
    </row>
    <row r="682" spans="1:4" x14ac:dyDescent="0.25">
      <c r="A682">
        <v>2004</v>
      </c>
      <c r="B682">
        <v>9</v>
      </c>
      <c r="C682">
        <v>20.8</v>
      </c>
      <c r="D682">
        <v>12.5</v>
      </c>
    </row>
    <row r="683" spans="1:4" x14ac:dyDescent="0.25">
      <c r="A683">
        <v>2004</v>
      </c>
      <c r="B683">
        <v>10</v>
      </c>
      <c r="C683">
        <v>15.3</v>
      </c>
      <c r="D683">
        <v>9.1</v>
      </c>
    </row>
    <row r="684" spans="1:4" x14ac:dyDescent="0.25">
      <c r="A684">
        <v>2004</v>
      </c>
      <c r="B684">
        <v>11</v>
      </c>
      <c r="C684">
        <v>11.2</v>
      </c>
      <c r="D684">
        <v>6.2</v>
      </c>
    </row>
    <row r="685" spans="1:4" x14ac:dyDescent="0.25">
      <c r="A685">
        <v>2004</v>
      </c>
      <c r="B685">
        <v>12</v>
      </c>
      <c r="C685">
        <v>8.8000000000000007</v>
      </c>
      <c r="D685">
        <v>2.9</v>
      </c>
    </row>
    <row r="686" spans="1:4" x14ac:dyDescent="0.25">
      <c r="A686">
        <v>2005</v>
      </c>
      <c r="B686">
        <v>1</v>
      </c>
      <c r="C686">
        <v>9.5</v>
      </c>
      <c r="D686">
        <v>3.8</v>
      </c>
    </row>
    <row r="687" spans="1:4" x14ac:dyDescent="0.25">
      <c r="A687">
        <v>2005</v>
      </c>
      <c r="B687">
        <v>2</v>
      </c>
      <c r="C687">
        <v>7.3</v>
      </c>
      <c r="D687">
        <v>2.5</v>
      </c>
    </row>
    <row r="688" spans="1:4" x14ac:dyDescent="0.25">
      <c r="A688">
        <v>2005</v>
      </c>
      <c r="B688">
        <v>3</v>
      </c>
      <c r="C688">
        <v>11.5</v>
      </c>
      <c r="D688">
        <v>4.5</v>
      </c>
    </row>
    <row r="689" spans="1:4" x14ac:dyDescent="0.25">
      <c r="A689">
        <v>2005</v>
      </c>
      <c r="B689">
        <v>4</v>
      </c>
      <c r="C689">
        <v>14.6</v>
      </c>
      <c r="D689">
        <v>6.2</v>
      </c>
    </row>
    <row r="690" spans="1:4" x14ac:dyDescent="0.25">
      <c r="A690">
        <v>2005</v>
      </c>
      <c r="B690">
        <v>5</v>
      </c>
      <c r="C690">
        <v>17.7</v>
      </c>
      <c r="D690">
        <v>8.5</v>
      </c>
    </row>
    <row r="691" spans="1:4" x14ac:dyDescent="0.25">
      <c r="A691">
        <v>2005</v>
      </c>
      <c r="B691">
        <v>6</v>
      </c>
      <c r="C691">
        <v>22.8</v>
      </c>
      <c r="D691">
        <v>12.9</v>
      </c>
    </row>
    <row r="692" spans="1:4" x14ac:dyDescent="0.25">
      <c r="A692">
        <v>2005</v>
      </c>
      <c r="B692">
        <v>7</v>
      </c>
      <c r="C692">
        <v>23.3</v>
      </c>
      <c r="D692">
        <v>14.1</v>
      </c>
    </row>
    <row r="693" spans="1:4" x14ac:dyDescent="0.25">
      <c r="A693">
        <v>2005</v>
      </c>
      <c r="B693">
        <v>8</v>
      </c>
      <c r="C693">
        <v>23.2</v>
      </c>
      <c r="D693">
        <v>13</v>
      </c>
    </row>
    <row r="694" spans="1:4" x14ac:dyDescent="0.25">
      <c r="A694">
        <v>2005</v>
      </c>
      <c r="B694">
        <v>9</v>
      </c>
      <c r="C694">
        <v>21.4</v>
      </c>
      <c r="D694">
        <v>12.7</v>
      </c>
    </row>
    <row r="695" spans="1:4" x14ac:dyDescent="0.25">
      <c r="A695">
        <v>2005</v>
      </c>
      <c r="B695">
        <v>10</v>
      </c>
      <c r="C695">
        <v>17.8</v>
      </c>
      <c r="D695">
        <v>11.3</v>
      </c>
    </row>
    <row r="696" spans="1:4" x14ac:dyDescent="0.25">
      <c r="A696">
        <v>2005</v>
      </c>
      <c r="B696">
        <v>11</v>
      </c>
      <c r="C696">
        <v>10.7</v>
      </c>
      <c r="D696">
        <v>3.5</v>
      </c>
    </row>
    <row r="697" spans="1:4" x14ac:dyDescent="0.25">
      <c r="A697">
        <v>2005</v>
      </c>
      <c r="B697">
        <v>12</v>
      </c>
      <c r="C697">
        <v>8.1999999999999993</v>
      </c>
      <c r="D697">
        <v>1.9</v>
      </c>
    </row>
    <row r="698" spans="1:4" x14ac:dyDescent="0.25">
      <c r="A698">
        <v>2006</v>
      </c>
      <c r="B698">
        <v>1</v>
      </c>
      <c r="C698">
        <v>7.6</v>
      </c>
      <c r="D698">
        <v>2.9</v>
      </c>
    </row>
    <row r="699" spans="1:4" x14ac:dyDescent="0.25">
      <c r="A699">
        <v>2006</v>
      </c>
      <c r="B699">
        <v>2</v>
      </c>
      <c r="C699">
        <v>7.2</v>
      </c>
      <c r="D699">
        <v>1.7</v>
      </c>
    </row>
    <row r="700" spans="1:4" x14ac:dyDescent="0.25">
      <c r="A700">
        <v>2006</v>
      </c>
      <c r="B700">
        <v>3</v>
      </c>
      <c r="C700">
        <v>9.4</v>
      </c>
      <c r="D700">
        <v>2.8</v>
      </c>
    </row>
    <row r="701" spans="1:4" x14ac:dyDescent="0.25">
      <c r="A701">
        <v>2006</v>
      </c>
      <c r="B701">
        <v>4</v>
      </c>
      <c r="C701">
        <v>14.1</v>
      </c>
      <c r="D701">
        <v>6</v>
      </c>
    </row>
    <row r="702" spans="1:4" x14ac:dyDescent="0.25">
      <c r="A702">
        <v>2006</v>
      </c>
      <c r="B702">
        <v>5</v>
      </c>
      <c r="C702">
        <v>18</v>
      </c>
      <c r="D702">
        <v>9.8000000000000007</v>
      </c>
    </row>
    <row r="703" spans="1:4" x14ac:dyDescent="0.25">
      <c r="A703">
        <v>2006</v>
      </c>
      <c r="B703">
        <v>6</v>
      </c>
      <c r="C703">
        <v>23.7</v>
      </c>
      <c r="D703">
        <v>12.9</v>
      </c>
    </row>
    <row r="704" spans="1:4" x14ac:dyDescent="0.25">
      <c r="A704">
        <v>2006</v>
      </c>
      <c r="B704">
        <v>7</v>
      </c>
      <c r="C704">
        <v>28.2</v>
      </c>
      <c r="D704">
        <v>16.7</v>
      </c>
    </row>
    <row r="705" spans="1:4" x14ac:dyDescent="0.25">
      <c r="A705">
        <v>2006</v>
      </c>
      <c r="B705">
        <v>8</v>
      </c>
      <c r="C705">
        <v>22.2</v>
      </c>
      <c r="D705">
        <v>13.5</v>
      </c>
    </row>
    <row r="706" spans="1:4" x14ac:dyDescent="0.25">
      <c r="A706">
        <v>2006</v>
      </c>
      <c r="B706">
        <v>9</v>
      </c>
      <c r="C706">
        <v>22.7</v>
      </c>
      <c r="D706">
        <v>14.5</v>
      </c>
    </row>
    <row r="707" spans="1:4" x14ac:dyDescent="0.25">
      <c r="A707">
        <v>2006</v>
      </c>
      <c r="B707">
        <v>10</v>
      </c>
      <c r="C707">
        <v>17.8</v>
      </c>
      <c r="D707">
        <v>11.2</v>
      </c>
    </row>
    <row r="708" spans="1:4" x14ac:dyDescent="0.25">
      <c r="A708">
        <v>2006</v>
      </c>
      <c r="B708">
        <v>11</v>
      </c>
      <c r="C708">
        <v>12.7</v>
      </c>
      <c r="D708">
        <v>5.4</v>
      </c>
    </row>
    <row r="709" spans="1:4" x14ac:dyDescent="0.25">
      <c r="A709">
        <v>2006</v>
      </c>
      <c r="B709">
        <v>12</v>
      </c>
      <c r="C709">
        <v>9.6999999999999993</v>
      </c>
      <c r="D709">
        <v>4.5</v>
      </c>
    </row>
    <row r="710" spans="1:4" x14ac:dyDescent="0.25">
      <c r="A710">
        <v>2007</v>
      </c>
      <c r="B710">
        <v>1</v>
      </c>
      <c r="C710">
        <v>10.5</v>
      </c>
      <c r="D710">
        <v>5.0999999999999996</v>
      </c>
    </row>
    <row r="711" spans="1:4" x14ac:dyDescent="0.25">
      <c r="A711">
        <v>2007</v>
      </c>
      <c r="B711">
        <v>2</v>
      </c>
      <c r="C711">
        <v>9.9</v>
      </c>
      <c r="D711">
        <v>3.9</v>
      </c>
    </row>
    <row r="712" spans="1:4" x14ac:dyDescent="0.25">
      <c r="A712">
        <v>2007</v>
      </c>
      <c r="B712">
        <v>3</v>
      </c>
      <c r="C712">
        <v>12.5</v>
      </c>
      <c r="D712">
        <v>4.4000000000000004</v>
      </c>
    </row>
    <row r="713" spans="1:4" x14ac:dyDescent="0.25">
      <c r="A713">
        <v>2007</v>
      </c>
      <c r="B713">
        <v>4</v>
      </c>
      <c r="C713">
        <v>18.899999999999999</v>
      </c>
      <c r="D713">
        <v>7.7</v>
      </c>
    </row>
    <row r="714" spans="1:4" x14ac:dyDescent="0.25">
      <c r="A714">
        <v>2007</v>
      </c>
      <c r="B714">
        <v>5</v>
      </c>
      <c r="C714">
        <v>17.899999999999999</v>
      </c>
      <c r="D714">
        <v>9.6999999999999993</v>
      </c>
    </row>
    <row r="715" spans="1:4" x14ac:dyDescent="0.25">
      <c r="A715">
        <v>2007</v>
      </c>
      <c r="B715">
        <v>6</v>
      </c>
      <c r="C715">
        <v>21.2</v>
      </c>
      <c r="D715">
        <v>12.6</v>
      </c>
    </row>
    <row r="716" spans="1:4" x14ac:dyDescent="0.25">
      <c r="A716">
        <v>2007</v>
      </c>
      <c r="B716">
        <v>7</v>
      </c>
      <c r="C716">
        <v>21.4</v>
      </c>
      <c r="D716">
        <v>13.1</v>
      </c>
    </row>
    <row r="717" spans="1:4" x14ac:dyDescent="0.25">
      <c r="A717">
        <v>2007</v>
      </c>
      <c r="B717">
        <v>8</v>
      </c>
      <c r="C717">
        <v>21.5</v>
      </c>
      <c r="D717">
        <v>12.9</v>
      </c>
    </row>
    <row r="718" spans="1:4" x14ac:dyDescent="0.25">
      <c r="A718">
        <v>2007</v>
      </c>
      <c r="B718">
        <v>9</v>
      </c>
      <c r="C718">
        <v>19.899999999999999</v>
      </c>
      <c r="D718">
        <v>11.4</v>
      </c>
    </row>
    <row r="719" spans="1:4" x14ac:dyDescent="0.25">
      <c r="A719">
        <v>2007</v>
      </c>
      <c r="B719">
        <v>10</v>
      </c>
      <c r="C719">
        <v>15.4</v>
      </c>
      <c r="D719">
        <v>8.5</v>
      </c>
    </row>
    <row r="720" spans="1:4" x14ac:dyDescent="0.25">
      <c r="A720">
        <v>2007</v>
      </c>
      <c r="B720">
        <v>11</v>
      </c>
      <c r="C720">
        <v>11.4</v>
      </c>
      <c r="D720">
        <v>4.5999999999999996</v>
      </c>
    </row>
    <row r="721" spans="1:4" x14ac:dyDescent="0.25">
      <c r="A721">
        <v>2007</v>
      </c>
      <c r="B721">
        <v>12</v>
      </c>
      <c r="C721">
        <v>8.9</v>
      </c>
      <c r="D721">
        <v>3.1</v>
      </c>
    </row>
    <row r="722" spans="1:4" x14ac:dyDescent="0.25">
      <c r="A722">
        <v>2008</v>
      </c>
      <c r="B722">
        <v>1</v>
      </c>
      <c r="C722">
        <v>10.4</v>
      </c>
      <c r="D722">
        <v>4.7</v>
      </c>
    </row>
    <row r="723" spans="1:4" x14ac:dyDescent="0.25">
      <c r="A723">
        <v>2008</v>
      </c>
      <c r="B723">
        <v>2</v>
      </c>
      <c r="C723">
        <v>11</v>
      </c>
      <c r="D723">
        <v>2</v>
      </c>
    </row>
    <row r="724" spans="1:4" x14ac:dyDescent="0.25">
      <c r="A724">
        <v>2008</v>
      </c>
      <c r="B724">
        <v>3</v>
      </c>
      <c r="C724">
        <v>10.6</v>
      </c>
      <c r="D724">
        <v>3.7</v>
      </c>
    </row>
    <row r="725" spans="1:4" x14ac:dyDescent="0.25">
      <c r="A725">
        <v>2008</v>
      </c>
      <c r="B725">
        <v>4</v>
      </c>
      <c r="C725">
        <v>13.7</v>
      </c>
      <c r="D725">
        <v>5.2</v>
      </c>
    </row>
    <row r="726" spans="1:4" x14ac:dyDescent="0.25">
      <c r="A726">
        <v>2008</v>
      </c>
      <c r="B726">
        <v>5</v>
      </c>
      <c r="C726">
        <v>19.8</v>
      </c>
      <c r="D726">
        <v>10.5</v>
      </c>
    </row>
    <row r="727" spans="1:4" x14ac:dyDescent="0.25">
      <c r="A727">
        <v>2008</v>
      </c>
      <c r="B727">
        <v>6</v>
      </c>
      <c r="C727">
        <v>20.8</v>
      </c>
      <c r="D727">
        <v>11.9</v>
      </c>
    </row>
    <row r="728" spans="1:4" x14ac:dyDescent="0.25">
      <c r="A728">
        <v>2008</v>
      </c>
      <c r="B728">
        <v>7</v>
      </c>
      <c r="C728">
        <v>22.8</v>
      </c>
      <c r="D728">
        <v>13.7</v>
      </c>
    </row>
    <row r="729" spans="1:4" x14ac:dyDescent="0.25">
      <c r="A729">
        <v>2008</v>
      </c>
      <c r="B729">
        <v>8</v>
      </c>
      <c r="C729">
        <v>21.5</v>
      </c>
      <c r="D729">
        <v>14.2</v>
      </c>
    </row>
    <row r="730" spans="1:4" x14ac:dyDescent="0.25">
      <c r="A730">
        <v>2008</v>
      </c>
      <c r="B730">
        <v>9</v>
      </c>
      <c r="C730">
        <v>18.5</v>
      </c>
      <c r="D730">
        <v>11.2</v>
      </c>
    </row>
    <row r="731" spans="1:4" x14ac:dyDescent="0.25">
      <c r="A731">
        <v>2008</v>
      </c>
      <c r="B731">
        <v>10</v>
      </c>
      <c r="C731">
        <v>15</v>
      </c>
      <c r="D731">
        <v>6.8</v>
      </c>
    </row>
    <row r="732" spans="1:4" x14ac:dyDescent="0.25">
      <c r="A732">
        <v>2008</v>
      </c>
      <c r="B732">
        <v>11</v>
      </c>
      <c r="C732">
        <v>10.7</v>
      </c>
      <c r="D732">
        <v>5.2</v>
      </c>
    </row>
    <row r="733" spans="1:4" x14ac:dyDescent="0.25">
      <c r="A733">
        <v>2008</v>
      </c>
      <c r="B733">
        <v>12</v>
      </c>
      <c r="C733">
        <v>7.3</v>
      </c>
      <c r="D733">
        <v>1.7</v>
      </c>
    </row>
    <row r="734" spans="1:4" x14ac:dyDescent="0.25">
      <c r="A734">
        <v>2009</v>
      </c>
      <c r="B734">
        <v>1</v>
      </c>
      <c r="C734">
        <v>6.8</v>
      </c>
      <c r="D734">
        <v>0.3</v>
      </c>
    </row>
    <row r="735" spans="1:4" x14ac:dyDescent="0.25">
      <c r="A735">
        <v>2009</v>
      </c>
      <c r="B735">
        <v>2</v>
      </c>
      <c r="C735">
        <v>7.8</v>
      </c>
      <c r="D735">
        <v>2.1</v>
      </c>
    </row>
    <row r="736" spans="1:4" x14ac:dyDescent="0.25">
      <c r="A736">
        <v>2009</v>
      </c>
      <c r="B736">
        <v>3</v>
      </c>
      <c r="C736">
        <v>12.9</v>
      </c>
      <c r="D736">
        <v>3.7</v>
      </c>
    </row>
    <row r="737" spans="1:4" x14ac:dyDescent="0.25">
      <c r="A737">
        <v>2009</v>
      </c>
      <c r="B737">
        <v>4</v>
      </c>
      <c r="C737">
        <v>16.100000000000001</v>
      </c>
      <c r="D737">
        <v>7.2</v>
      </c>
    </row>
    <row r="738" spans="1:4" x14ac:dyDescent="0.25">
      <c r="A738">
        <v>2009</v>
      </c>
      <c r="B738">
        <v>5</v>
      </c>
      <c r="C738">
        <v>19.100000000000001</v>
      </c>
      <c r="D738">
        <v>9.4</v>
      </c>
    </row>
    <row r="739" spans="1:4" x14ac:dyDescent="0.25">
      <c r="A739">
        <v>2009</v>
      </c>
      <c r="B739">
        <v>6</v>
      </c>
      <c r="C739">
        <v>22.4</v>
      </c>
      <c r="D739">
        <v>12.2</v>
      </c>
    </row>
    <row r="740" spans="1:4" x14ac:dyDescent="0.25">
      <c r="A740">
        <v>2009</v>
      </c>
      <c r="B740">
        <v>7</v>
      </c>
      <c r="C740">
        <v>23</v>
      </c>
      <c r="D740">
        <v>13.7</v>
      </c>
    </row>
    <row r="741" spans="1:4" x14ac:dyDescent="0.25">
      <c r="A741">
        <v>2009</v>
      </c>
      <c r="B741">
        <v>8</v>
      </c>
      <c r="C741">
        <v>23.9</v>
      </c>
      <c r="D741">
        <v>14.1</v>
      </c>
    </row>
    <row r="742" spans="1:4" x14ac:dyDescent="0.25">
      <c r="A742">
        <v>2009</v>
      </c>
      <c r="B742">
        <v>9</v>
      </c>
      <c r="C742">
        <v>20.5</v>
      </c>
      <c r="D742">
        <v>12</v>
      </c>
    </row>
    <row r="743" spans="1:4" x14ac:dyDescent="0.25">
      <c r="A743">
        <v>2009</v>
      </c>
      <c r="B743">
        <v>10</v>
      </c>
      <c r="C743">
        <v>16.3</v>
      </c>
      <c r="D743">
        <v>9.3000000000000007</v>
      </c>
    </row>
    <row r="744" spans="1:4" x14ac:dyDescent="0.25">
      <c r="A744">
        <v>2009</v>
      </c>
      <c r="B744">
        <v>11</v>
      </c>
      <c r="C744">
        <v>12.6</v>
      </c>
      <c r="D744">
        <v>7.4</v>
      </c>
    </row>
    <row r="745" spans="1:4" x14ac:dyDescent="0.25">
      <c r="A745">
        <v>2009</v>
      </c>
      <c r="B745">
        <v>12</v>
      </c>
      <c r="C745">
        <v>7</v>
      </c>
      <c r="D745">
        <v>1.3</v>
      </c>
    </row>
    <row r="746" spans="1:4" x14ac:dyDescent="0.25">
      <c r="A746">
        <v>2010</v>
      </c>
      <c r="B746">
        <v>1</v>
      </c>
      <c r="C746">
        <v>4.5</v>
      </c>
      <c r="D746">
        <v>-0.3</v>
      </c>
    </row>
    <row r="747" spans="1:4" x14ac:dyDescent="0.25">
      <c r="A747">
        <v>2010</v>
      </c>
      <c r="B747">
        <v>2</v>
      </c>
      <c r="C747">
        <v>6.9</v>
      </c>
      <c r="D747">
        <v>1.7</v>
      </c>
    </row>
    <row r="748" spans="1:4" x14ac:dyDescent="0.25">
      <c r="A748">
        <v>2010</v>
      </c>
      <c r="B748">
        <v>3</v>
      </c>
      <c r="C748">
        <v>11.1</v>
      </c>
      <c r="D748">
        <v>3.7</v>
      </c>
    </row>
    <row r="749" spans="1:4" x14ac:dyDescent="0.25">
      <c r="A749">
        <v>2010</v>
      </c>
      <c r="B749">
        <v>4</v>
      </c>
      <c r="C749">
        <v>15.8</v>
      </c>
      <c r="D749">
        <v>5.6</v>
      </c>
    </row>
    <row r="750" spans="1:4" x14ac:dyDescent="0.25">
      <c r="A750">
        <v>2010</v>
      </c>
      <c r="B750">
        <v>5</v>
      </c>
      <c r="C750">
        <v>17.3</v>
      </c>
      <c r="D750">
        <v>7.7</v>
      </c>
    </row>
    <row r="751" spans="1:4" x14ac:dyDescent="0.25">
      <c r="A751">
        <v>2010</v>
      </c>
      <c r="B751">
        <v>6</v>
      </c>
      <c r="C751">
        <v>23.5</v>
      </c>
      <c r="D751">
        <v>12.1</v>
      </c>
    </row>
    <row r="752" spans="1:4" x14ac:dyDescent="0.25">
      <c r="A752">
        <v>2010</v>
      </c>
      <c r="B752">
        <v>7</v>
      </c>
      <c r="C752">
        <v>25</v>
      </c>
      <c r="D752">
        <v>15.1</v>
      </c>
    </row>
    <row r="753" spans="1:4" x14ac:dyDescent="0.25">
      <c r="A753">
        <v>2010</v>
      </c>
      <c r="B753">
        <v>8</v>
      </c>
      <c r="C753">
        <v>21.6</v>
      </c>
      <c r="D753">
        <v>13.2</v>
      </c>
    </row>
    <row r="754" spans="1:4" x14ac:dyDescent="0.25">
      <c r="A754">
        <v>2010</v>
      </c>
      <c r="B754">
        <v>9</v>
      </c>
      <c r="C754">
        <v>19.399999999999999</v>
      </c>
      <c r="D754">
        <v>11.2</v>
      </c>
    </row>
    <row r="755" spans="1:4" x14ac:dyDescent="0.25">
      <c r="A755">
        <v>2010</v>
      </c>
      <c r="B755">
        <v>10</v>
      </c>
      <c r="C755">
        <v>15.2</v>
      </c>
      <c r="D755">
        <v>8.3000000000000007</v>
      </c>
    </row>
    <row r="756" spans="1:4" x14ac:dyDescent="0.25">
      <c r="A756">
        <v>2010</v>
      </c>
      <c r="B756">
        <v>11</v>
      </c>
      <c r="C756">
        <v>9.1</v>
      </c>
      <c r="D756">
        <v>4</v>
      </c>
    </row>
    <row r="757" spans="1:4" x14ac:dyDescent="0.25">
      <c r="A757">
        <v>2010</v>
      </c>
      <c r="B757">
        <v>12</v>
      </c>
      <c r="C757">
        <v>3.9</v>
      </c>
      <c r="D757">
        <v>-1.5</v>
      </c>
    </row>
    <row r="758" spans="1:4" x14ac:dyDescent="0.25">
      <c r="A758">
        <v>2011</v>
      </c>
      <c r="B758">
        <v>1</v>
      </c>
      <c r="C758">
        <v>7.4</v>
      </c>
      <c r="D758">
        <v>2.8</v>
      </c>
    </row>
    <row r="759" spans="1:4" x14ac:dyDescent="0.25">
      <c r="A759">
        <v>2011</v>
      </c>
      <c r="B759">
        <v>2</v>
      </c>
      <c r="C759">
        <v>10.199999999999999</v>
      </c>
      <c r="D759">
        <v>4.8</v>
      </c>
    </row>
    <row r="760" spans="1:4" x14ac:dyDescent="0.25">
      <c r="A760">
        <v>2011</v>
      </c>
      <c r="B760">
        <v>3</v>
      </c>
      <c r="C760">
        <v>12.3</v>
      </c>
      <c r="D760">
        <v>3.8</v>
      </c>
    </row>
    <row r="761" spans="1:4" x14ac:dyDescent="0.25">
      <c r="A761">
        <v>2011</v>
      </c>
      <c r="B761">
        <v>4</v>
      </c>
      <c r="C761">
        <v>19.7</v>
      </c>
      <c r="D761">
        <v>8.6</v>
      </c>
    </row>
    <row r="762" spans="1:4" x14ac:dyDescent="0.25">
      <c r="A762">
        <v>2011</v>
      </c>
      <c r="B762">
        <v>5</v>
      </c>
      <c r="C762">
        <v>19.399999999999999</v>
      </c>
      <c r="D762">
        <v>9.4</v>
      </c>
    </row>
    <row r="763" spans="1:4" x14ac:dyDescent="0.25">
      <c r="A763">
        <v>2011</v>
      </c>
      <c r="B763">
        <v>6</v>
      </c>
      <c r="C763">
        <v>20.7</v>
      </c>
      <c r="D763">
        <v>11</v>
      </c>
    </row>
    <row r="764" spans="1:4" x14ac:dyDescent="0.25">
      <c r="A764">
        <v>2011</v>
      </c>
      <c r="B764">
        <v>7</v>
      </c>
      <c r="C764">
        <v>21.7</v>
      </c>
      <c r="D764">
        <v>12.6</v>
      </c>
    </row>
    <row r="765" spans="1:4" x14ac:dyDescent="0.25">
      <c r="A765">
        <v>2011</v>
      </c>
      <c r="B765">
        <v>8</v>
      </c>
      <c r="C765">
        <v>21.8</v>
      </c>
      <c r="D765">
        <v>13.4</v>
      </c>
    </row>
    <row r="766" spans="1:4" x14ac:dyDescent="0.25">
      <c r="A766">
        <v>2011</v>
      </c>
      <c r="B766">
        <v>9</v>
      </c>
      <c r="C766">
        <v>21.3</v>
      </c>
      <c r="D766">
        <v>12.4</v>
      </c>
    </row>
    <row r="767" spans="1:4" x14ac:dyDescent="0.25">
      <c r="A767">
        <v>2011</v>
      </c>
      <c r="B767">
        <v>10</v>
      </c>
      <c r="C767">
        <v>18.100000000000001</v>
      </c>
      <c r="D767">
        <v>10.1</v>
      </c>
    </row>
    <row r="768" spans="1:4" x14ac:dyDescent="0.25">
      <c r="A768">
        <v>2011</v>
      </c>
      <c r="B768">
        <v>11</v>
      </c>
      <c r="C768">
        <v>13.6</v>
      </c>
      <c r="D768">
        <v>7.3</v>
      </c>
    </row>
    <row r="769" spans="1:4" x14ac:dyDescent="0.25">
      <c r="A769">
        <v>2011</v>
      </c>
      <c r="B769">
        <v>12</v>
      </c>
      <c r="C769">
        <v>9.9</v>
      </c>
      <c r="D769">
        <v>3.8</v>
      </c>
    </row>
    <row r="770" spans="1:4" x14ac:dyDescent="0.25">
      <c r="A770">
        <v>2012</v>
      </c>
      <c r="B770">
        <v>1</v>
      </c>
      <c r="C770">
        <v>9.8000000000000007</v>
      </c>
      <c r="D770">
        <v>3.4</v>
      </c>
    </row>
    <row r="771" spans="1:4" x14ac:dyDescent="0.25">
      <c r="A771">
        <v>2012</v>
      </c>
      <c r="B771">
        <v>2</v>
      </c>
      <c r="C771">
        <v>8</v>
      </c>
      <c r="D771">
        <v>1.3</v>
      </c>
    </row>
    <row r="772" spans="1:4" x14ac:dyDescent="0.25">
      <c r="A772">
        <v>2012</v>
      </c>
      <c r="B772">
        <v>3</v>
      </c>
      <c r="C772">
        <v>14.7</v>
      </c>
      <c r="D772">
        <v>4.7</v>
      </c>
    </row>
    <row r="773" spans="1:4" x14ac:dyDescent="0.25">
      <c r="A773">
        <v>2012</v>
      </c>
      <c r="B773">
        <v>4</v>
      </c>
      <c r="C773">
        <v>13.3</v>
      </c>
      <c r="D773">
        <v>4.9000000000000004</v>
      </c>
    </row>
    <row r="774" spans="1:4" x14ac:dyDescent="0.25">
      <c r="A774">
        <v>2012</v>
      </c>
      <c r="B774">
        <v>5</v>
      </c>
      <c r="C774">
        <v>18.2</v>
      </c>
      <c r="D774">
        <v>9.6999999999999993</v>
      </c>
    </row>
    <row r="775" spans="1:4" x14ac:dyDescent="0.25">
      <c r="A775">
        <v>2012</v>
      </c>
      <c r="B775">
        <v>6</v>
      </c>
      <c r="C775">
        <v>19.399999999999999</v>
      </c>
      <c r="D775">
        <v>11.6</v>
      </c>
    </row>
    <row r="776" spans="1:4" x14ac:dyDescent="0.25">
      <c r="A776">
        <v>2012</v>
      </c>
      <c r="B776">
        <v>7</v>
      </c>
      <c r="C776">
        <v>21.3</v>
      </c>
      <c r="D776">
        <v>13.2</v>
      </c>
    </row>
    <row r="777" spans="1:4" x14ac:dyDescent="0.25">
      <c r="A777">
        <v>2012</v>
      </c>
      <c r="B777">
        <v>8</v>
      </c>
      <c r="C777">
        <v>23.5</v>
      </c>
      <c r="D777">
        <v>14.3</v>
      </c>
    </row>
    <row r="778" spans="1:4" x14ac:dyDescent="0.25">
      <c r="A778">
        <v>2012</v>
      </c>
      <c r="B778">
        <v>9</v>
      </c>
      <c r="C778">
        <v>20</v>
      </c>
      <c r="D778">
        <v>10.3</v>
      </c>
    </row>
    <row r="779" spans="1:4" x14ac:dyDescent="0.25">
      <c r="A779">
        <v>2012</v>
      </c>
      <c r="B779">
        <v>10</v>
      </c>
      <c r="C779">
        <v>14.2</v>
      </c>
      <c r="D779">
        <v>8</v>
      </c>
    </row>
    <row r="780" spans="1:4" x14ac:dyDescent="0.25">
      <c r="A780">
        <v>2012</v>
      </c>
      <c r="B780">
        <v>11</v>
      </c>
      <c r="C780">
        <v>11</v>
      </c>
      <c r="D780">
        <v>4.5999999999999996</v>
      </c>
    </row>
    <row r="781" spans="1:4" x14ac:dyDescent="0.25">
      <c r="A781">
        <v>2012</v>
      </c>
      <c r="B781">
        <v>12</v>
      </c>
      <c r="C781">
        <v>9</v>
      </c>
      <c r="D781">
        <v>2.6</v>
      </c>
    </row>
    <row r="782" spans="1:4" x14ac:dyDescent="0.25">
      <c r="A782">
        <v>2013</v>
      </c>
      <c r="B782">
        <v>1</v>
      </c>
      <c r="C782">
        <v>6.5</v>
      </c>
      <c r="D782">
        <v>2</v>
      </c>
    </row>
    <row r="783" spans="1:4" x14ac:dyDescent="0.25">
      <c r="A783">
        <v>2013</v>
      </c>
      <c r="B783">
        <v>2</v>
      </c>
      <c r="C783">
        <v>6.7</v>
      </c>
      <c r="D783">
        <v>1.2</v>
      </c>
    </row>
    <row r="784" spans="1:4" x14ac:dyDescent="0.25">
      <c r="A784">
        <v>2013</v>
      </c>
      <c r="B784">
        <v>3</v>
      </c>
      <c r="C784">
        <v>6.9</v>
      </c>
      <c r="D784">
        <v>1.2</v>
      </c>
    </row>
    <row r="785" spans="1:4" x14ac:dyDescent="0.25">
      <c r="A785">
        <v>2013</v>
      </c>
      <c r="B785">
        <v>4</v>
      </c>
      <c r="C785">
        <v>13.5</v>
      </c>
      <c r="D785">
        <v>4.7</v>
      </c>
    </row>
    <row r="786" spans="1:4" x14ac:dyDescent="0.25">
      <c r="A786">
        <v>2013</v>
      </c>
      <c r="B786">
        <v>5</v>
      </c>
      <c r="C786">
        <v>16.399999999999999</v>
      </c>
      <c r="D786">
        <v>7.7</v>
      </c>
    </row>
    <row r="787" spans="1:4" x14ac:dyDescent="0.25">
      <c r="A787">
        <v>2013</v>
      </c>
      <c r="B787">
        <v>6</v>
      </c>
      <c r="C787">
        <v>20.3</v>
      </c>
      <c r="D787">
        <v>11.2</v>
      </c>
    </row>
    <row r="788" spans="1:4" x14ac:dyDescent="0.25">
      <c r="A788">
        <v>2013</v>
      </c>
      <c r="B788">
        <v>7</v>
      </c>
      <c r="C788">
        <v>27</v>
      </c>
      <c r="D788">
        <v>15.2</v>
      </c>
    </row>
    <row r="789" spans="1:4" x14ac:dyDescent="0.25">
      <c r="A789">
        <v>2013</v>
      </c>
      <c r="B789">
        <v>8</v>
      </c>
      <c r="C789">
        <v>24.3</v>
      </c>
      <c r="D789">
        <v>14.3</v>
      </c>
    </row>
    <row r="790" spans="1:4" x14ac:dyDescent="0.25">
      <c r="A790">
        <v>2013</v>
      </c>
      <c r="B790">
        <v>9</v>
      </c>
      <c r="C790">
        <v>19.7</v>
      </c>
      <c r="D790">
        <v>11.1</v>
      </c>
    </row>
    <row r="791" spans="1:4" x14ac:dyDescent="0.25">
      <c r="A791">
        <v>2013</v>
      </c>
      <c r="B791">
        <v>10</v>
      </c>
      <c r="C791">
        <v>17</v>
      </c>
      <c r="D791">
        <v>10.6</v>
      </c>
    </row>
    <row r="792" spans="1:4" x14ac:dyDescent="0.25">
      <c r="A792">
        <v>2013</v>
      </c>
      <c r="B792">
        <v>11</v>
      </c>
      <c r="C792">
        <v>10.4</v>
      </c>
      <c r="D792">
        <v>4.7</v>
      </c>
    </row>
    <row r="793" spans="1:4" x14ac:dyDescent="0.25">
      <c r="A793">
        <v>2013</v>
      </c>
      <c r="B793">
        <v>12</v>
      </c>
      <c r="C793">
        <v>10.199999999999999</v>
      </c>
      <c r="D793">
        <v>3.5</v>
      </c>
    </row>
    <row r="794" spans="1:4" x14ac:dyDescent="0.25">
      <c r="A794">
        <v>2014</v>
      </c>
      <c r="B794">
        <v>1</v>
      </c>
      <c r="C794">
        <v>10</v>
      </c>
      <c r="D794">
        <v>3.8</v>
      </c>
    </row>
    <row r="795" spans="1:4" x14ac:dyDescent="0.25">
      <c r="A795">
        <v>2014</v>
      </c>
      <c r="B795">
        <v>2</v>
      </c>
      <c r="C795">
        <v>10.6</v>
      </c>
      <c r="D795">
        <v>4.4000000000000004</v>
      </c>
    </row>
    <row r="796" spans="1:4" x14ac:dyDescent="0.25">
      <c r="A796">
        <v>2014</v>
      </c>
      <c r="B796">
        <v>3</v>
      </c>
      <c r="C796">
        <v>14.1</v>
      </c>
      <c r="D796">
        <v>4.4000000000000004</v>
      </c>
    </row>
    <row r="797" spans="1:4" x14ac:dyDescent="0.25">
      <c r="A797">
        <v>2014</v>
      </c>
      <c r="B797">
        <v>4</v>
      </c>
      <c r="C797">
        <v>16.100000000000001</v>
      </c>
      <c r="D797">
        <v>7.5</v>
      </c>
    </row>
    <row r="798" spans="1:4" x14ac:dyDescent="0.25">
      <c r="A798">
        <v>2014</v>
      </c>
      <c r="B798">
        <v>5</v>
      </c>
      <c r="C798">
        <v>18</v>
      </c>
      <c r="D798">
        <v>9.8000000000000007</v>
      </c>
    </row>
    <row r="799" spans="1:4" x14ac:dyDescent="0.25">
      <c r="A799">
        <v>2014</v>
      </c>
      <c r="B799">
        <v>6</v>
      </c>
      <c r="C799">
        <v>22.1</v>
      </c>
      <c r="D799">
        <v>12.5</v>
      </c>
    </row>
    <row r="800" spans="1:4" x14ac:dyDescent="0.25">
      <c r="A800">
        <v>2014</v>
      </c>
      <c r="B800">
        <v>7</v>
      </c>
      <c r="C800">
        <v>25.8</v>
      </c>
      <c r="D800">
        <v>15</v>
      </c>
    </row>
    <row r="801" spans="1:4" x14ac:dyDescent="0.25">
      <c r="A801">
        <v>2014</v>
      </c>
      <c r="B801">
        <v>8</v>
      </c>
      <c r="C801">
        <v>21.7</v>
      </c>
      <c r="D801">
        <v>12.7</v>
      </c>
    </row>
    <row r="802" spans="1:4" x14ac:dyDescent="0.25">
      <c r="A802">
        <v>2014</v>
      </c>
      <c r="B802">
        <v>9</v>
      </c>
      <c r="C802">
        <v>21.5</v>
      </c>
      <c r="D802">
        <v>12.8</v>
      </c>
    </row>
    <row r="803" spans="1:4" x14ac:dyDescent="0.25">
      <c r="A803">
        <v>2014</v>
      </c>
      <c r="B803">
        <v>10</v>
      </c>
      <c r="C803">
        <v>17.600000000000001</v>
      </c>
      <c r="D803">
        <v>11</v>
      </c>
    </row>
    <row r="804" spans="1:4" x14ac:dyDescent="0.25">
      <c r="A804">
        <v>2014</v>
      </c>
      <c r="B804">
        <v>11</v>
      </c>
      <c r="C804">
        <v>12.5</v>
      </c>
      <c r="D804">
        <v>6.9</v>
      </c>
    </row>
    <row r="805" spans="1:4" x14ac:dyDescent="0.25">
      <c r="A805">
        <v>2014</v>
      </c>
      <c r="B805">
        <v>12</v>
      </c>
      <c r="C805">
        <v>9.1999999999999993</v>
      </c>
      <c r="D805">
        <v>3</v>
      </c>
    </row>
    <row r="806" spans="1:4" x14ac:dyDescent="0.25">
      <c r="A806">
        <v>2015</v>
      </c>
      <c r="B806">
        <v>1</v>
      </c>
      <c r="C806">
        <v>8.8000000000000007</v>
      </c>
      <c r="D806">
        <v>1.6</v>
      </c>
    </row>
    <row r="807" spans="1:4" x14ac:dyDescent="0.25">
      <c r="A807">
        <v>2015</v>
      </c>
      <c r="B807">
        <v>2</v>
      </c>
      <c r="C807">
        <v>8</v>
      </c>
      <c r="D807">
        <v>1.8</v>
      </c>
    </row>
    <row r="808" spans="1:4" x14ac:dyDescent="0.25">
      <c r="A808">
        <v>2015</v>
      </c>
      <c r="B808">
        <v>3</v>
      </c>
      <c r="C808">
        <v>11.6</v>
      </c>
      <c r="D808">
        <v>4.0999999999999996</v>
      </c>
    </row>
    <row r="809" spans="1:4" x14ac:dyDescent="0.25">
      <c r="A809">
        <v>2015</v>
      </c>
      <c r="B809">
        <v>4</v>
      </c>
      <c r="C809">
        <v>16.3</v>
      </c>
      <c r="D809">
        <v>6</v>
      </c>
    </row>
    <row r="810" spans="1:4" x14ac:dyDescent="0.25">
      <c r="A810">
        <v>2015</v>
      </c>
      <c r="B810">
        <v>5</v>
      </c>
      <c r="C810">
        <v>17.600000000000001</v>
      </c>
      <c r="D810">
        <v>8.8000000000000007</v>
      </c>
    </row>
    <row r="811" spans="1:4" x14ac:dyDescent="0.25">
      <c r="A811">
        <v>2015</v>
      </c>
      <c r="B811">
        <v>6</v>
      </c>
      <c r="C811">
        <v>22.2</v>
      </c>
      <c r="D811">
        <v>11.4</v>
      </c>
    </row>
    <row r="812" spans="1:4" x14ac:dyDescent="0.25">
      <c r="A812">
        <v>2015</v>
      </c>
      <c r="B812">
        <v>7</v>
      </c>
      <c r="C812">
        <v>23.7</v>
      </c>
      <c r="D812">
        <v>13.8</v>
      </c>
    </row>
    <row r="813" spans="1:4" x14ac:dyDescent="0.25">
      <c r="A813">
        <v>2015</v>
      </c>
      <c r="B813">
        <v>8</v>
      </c>
      <c r="C813">
        <v>22.2</v>
      </c>
      <c r="D813">
        <v>14.1</v>
      </c>
    </row>
    <row r="814" spans="1:4" x14ac:dyDescent="0.25">
      <c r="A814">
        <v>2015</v>
      </c>
      <c r="B814">
        <v>9</v>
      </c>
      <c r="C814">
        <v>18.600000000000001</v>
      </c>
      <c r="D814">
        <v>10.199999999999999</v>
      </c>
    </row>
    <row r="815" spans="1:4" x14ac:dyDescent="0.25">
      <c r="A815">
        <v>2015</v>
      </c>
      <c r="B815">
        <v>10</v>
      </c>
      <c r="C815">
        <v>15.8</v>
      </c>
      <c r="D815">
        <v>9.3000000000000007</v>
      </c>
    </row>
    <row r="816" spans="1:4" x14ac:dyDescent="0.25">
      <c r="A816">
        <v>2015</v>
      </c>
      <c r="B816">
        <v>11</v>
      </c>
      <c r="C816">
        <v>13.4</v>
      </c>
      <c r="D816">
        <v>8</v>
      </c>
    </row>
    <row r="817" spans="1:4" x14ac:dyDescent="0.25">
      <c r="A817">
        <v>2015</v>
      </c>
      <c r="B817">
        <v>12</v>
      </c>
      <c r="C817">
        <v>13.7</v>
      </c>
      <c r="D817">
        <v>8.9</v>
      </c>
    </row>
    <row r="818" spans="1:4" x14ac:dyDescent="0.25">
      <c r="A818">
        <v>2016</v>
      </c>
      <c r="B818">
        <v>1</v>
      </c>
      <c r="C818">
        <v>9.5</v>
      </c>
      <c r="D818">
        <v>3</v>
      </c>
    </row>
    <row r="819" spans="1:4" x14ac:dyDescent="0.25">
      <c r="A819">
        <v>2016</v>
      </c>
      <c r="B819">
        <v>2</v>
      </c>
      <c r="C819">
        <v>9.4</v>
      </c>
      <c r="D819">
        <v>2.9</v>
      </c>
    </row>
    <row r="820" spans="1:4" x14ac:dyDescent="0.25">
      <c r="A820">
        <v>2016</v>
      </c>
      <c r="B820">
        <v>3</v>
      </c>
      <c r="C820">
        <v>10.7</v>
      </c>
      <c r="D820">
        <v>3.2</v>
      </c>
    </row>
    <row r="821" spans="1:4" x14ac:dyDescent="0.25">
      <c r="A821">
        <v>2016</v>
      </c>
      <c r="B821">
        <v>4</v>
      </c>
      <c r="C821">
        <v>13.5</v>
      </c>
      <c r="D821">
        <v>4.9000000000000004</v>
      </c>
    </row>
    <row r="822" spans="1:4" x14ac:dyDescent="0.25">
      <c r="A822">
        <v>2016</v>
      </c>
      <c r="B822">
        <v>5</v>
      </c>
      <c r="C822">
        <v>19</v>
      </c>
      <c r="D822">
        <v>9.6999999999999993</v>
      </c>
    </row>
    <row r="823" spans="1:4" x14ac:dyDescent="0.25">
      <c r="A823">
        <v>2016</v>
      </c>
      <c r="B823">
        <v>6</v>
      </c>
      <c r="C823">
        <v>20.7</v>
      </c>
      <c r="D823">
        <v>12.7</v>
      </c>
    </row>
    <row r="824" spans="1:4" x14ac:dyDescent="0.25">
      <c r="A824">
        <v>2016</v>
      </c>
      <c r="B824">
        <v>7</v>
      </c>
      <c r="C824">
        <v>24</v>
      </c>
      <c r="D824">
        <v>14.5</v>
      </c>
    </row>
    <row r="825" spans="1:4" x14ac:dyDescent="0.25">
      <c r="A825">
        <v>2016</v>
      </c>
      <c r="B825">
        <v>8</v>
      </c>
      <c r="C825">
        <v>24.7</v>
      </c>
      <c r="D825">
        <v>14.6</v>
      </c>
    </row>
    <row r="826" spans="1:4" x14ac:dyDescent="0.25">
      <c r="A826">
        <v>2016</v>
      </c>
      <c r="B826">
        <v>9</v>
      </c>
      <c r="C826">
        <v>22.4</v>
      </c>
      <c r="D826">
        <v>13.7</v>
      </c>
    </row>
    <row r="827" spans="1:4" x14ac:dyDescent="0.25">
      <c r="A827">
        <v>2016</v>
      </c>
      <c r="B827">
        <v>10</v>
      </c>
      <c r="C827">
        <v>15.9</v>
      </c>
      <c r="D827">
        <v>8.6999999999999993</v>
      </c>
    </row>
    <row r="828" spans="1:4" x14ac:dyDescent="0.25">
      <c r="A828">
        <v>2016</v>
      </c>
      <c r="B828">
        <v>11</v>
      </c>
      <c r="C828">
        <v>10.5</v>
      </c>
      <c r="D828">
        <v>3.8</v>
      </c>
    </row>
    <row r="829" spans="1:4" x14ac:dyDescent="0.25">
      <c r="A829">
        <v>2016</v>
      </c>
      <c r="B829">
        <v>12</v>
      </c>
      <c r="C829">
        <v>10.199999999999999</v>
      </c>
      <c r="D829">
        <v>3.4</v>
      </c>
    </row>
    <row r="830" spans="1:4" x14ac:dyDescent="0.25">
      <c r="A830">
        <v>2017</v>
      </c>
      <c r="B830">
        <v>1</v>
      </c>
      <c r="C830">
        <v>7.6</v>
      </c>
      <c r="D830">
        <v>0.7</v>
      </c>
    </row>
    <row r="831" spans="1:4" x14ac:dyDescent="0.25">
      <c r="A831">
        <v>2017</v>
      </c>
      <c r="B831">
        <v>2</v>
      </c>
      <c r="C831">
        <v>10</v>
      </c>
      <c r="D831">
        <v>4.4000000000000004</v>
      </c>
    </row>
    <row r="832" spans="1:4" x14ac:dyDescent="0.25">
      <c r="A832">
        <v>2017</v>
      </c>
      <c r="B832">
        <v>3</v>
      </c>
      <c r="C832">
        <v>14.1</v>
      </c>
      <c r="D832">
        <v>6.6</v>
      </c>
    </row>
    <row r="833" spans="1:4" x14ac:dyDescent="0.25">
      <c r="A833">
        <v>2017</v>
      </c>
      <c r="B833">
        <v>4</v>
      </c>
      <c r="C833">
        <v>15.8</v>
      </c>
      <c r="D833">
        <v>5.9</v>
      </c>
    </row>
    <row r="834" spans="1:4" x14ac:dyDescent="0.25">
      <c r="A834">
        <v>2017</v>
      </c>
      <c r="B834">
        <v>5</v>
      </c>
      <c r="C834">
        <v>19.8</v>
      </c>
      <c r="D834">
        <v>10.4</v>
      </c>
    </row>
    <row r="835" spans="1:4" x14ac:dyDescent="0.25">
      <c r="A835">
        <v>2017</v>
      </c>
      <c r="B835">
        <v>6</v>
      </c>
      <c r="C835">
        <v>24</v>
      </c>
      <c r="D835">
        <v>13.9</v>
      </c>
    </row>
    <row r="836" spans="1:4" x14ac:dyDescent="0.25">
      <c r="A836">
        <v>2017</v>
      </c>
      <c r="B836">
        <v>7</v>
      </c>
      <c r="C836">
        <v>23.8</v>
      </c>
      <c r="D836">
        <v>14.9</v>
      </c>
    </row>
    <row r="837" spans="1:4" x14ac:dyDescent="0.25">
      <c r="A837">
        <v>2017</v>
      </c>
      <c r="B837">
        <v>8</v>
      </c>
      <c r="C837">
        <v>22</v>
      </c>
      <c r="D837">
        <v>13.5</v>
      </c>
    </row>
    <row r="838" spans="1:4" x14ac:dyDescent="0.25">
      <c r="A838">
        <v>2017</v>
      </c>
      <c r="B838">
        <v>9</v>
      </c>
      <c r="C838">
        <v>19.2</v>
      </c>
      <c r="D838">
        <v>11</v>
      </c>
    </row>
    <row r="839" spans="1:4" x14ac:dyDescent="0.25">
      <c r="A839">
        <v>2017</v>
      </c>
      <c r="B839">
        <v>10</v>
      </c>
      <c r="C839">
        <v>17.100000000000001</v>
      </c>
      <c r="D839">
        <v>10.3</v>
      </c>
    </row>
    <row r="840" spans="1:4" x14ac:dyDescent="0.25">
      <c r="A840">
        <v>2017</v>
      </c>
      <c r="B840">
        <v>11</v>
      </c>
      <c r="C840">
        <v>11.1</v>
      </c>
      <c r="D840">
        <v>4.5</v>
      </c>
    </row>
    <row r="841" spans="1:4" x14ac:dyDescent="0.25">
      <c r="A841">
        <v>2017</v>
      </c>
      <c r="B841">
        <v>12</v>
      </c>
      <c r="C841">
        <v>8.6999999999999993</v>
      </c>
      <c r="D841">
        <v>2.9</v>
      </c>
    </row>
    <row r="842" spans="1:4" x14ac:dyDescent="0.25">
      <c r="A842">
        <v>2018</v>
      </c>
      <c r="B842">
        <v>1</v>
      </c>
      <c r="C842">
        <v>9.6999999999999993</v>
      </c>
      <c r="D842">
        <v>3.8</v>
      </c>
    </row>
    <row r="843" spans="1:4" x14ac:dyDescent="0.25">
      <c r="A843">
        <v>2018</v>
      </c>
      <c r="B843">
        <v>2</v>
      </c>
      <c r="C843">
        <v>6.7</v>
      </c>
      <c r="D843">
        <v>0.6</v>
      </c>
    </row>
    <row r="844" spans="1:4" x14ac:dyDescent="0.25">
      <c r="A844">
        <v>2018</v>
      </c>
      <c r="B844">
        <v>3</v>
      </c>
      <c r="C844">
        <v>9.8000000000000007</v>
      </c>
      <c r="D844">
        <v>3</v>
      </c>
    </row>
    <row r="845" spans="1:4" x14ac:dyDescent="0.25">
      <c r="A845">
        <v>2018</v>
      </c>
      <c r="B845">
        <v>4</v>
      </c>
      <c r="C845">
        <v>15.5</v>
      </c>
      <c r="D845">
        <v>7.9</v>
      </c>
    </row>
    <row r="846" spans="1:4" x14ac:dyDescent="0.25">
      <c r="A846">
        <v>2018</v>
      </c>
      <c r="B846">
        <v>5</v>
      </c>
      <c r="C846">
        <v>20.8</v>
      </c>
      <c r="D846">
        <v>9.8000000000000007</v>
      </c>
    </row>
    <row r="847" spans="1:4" x14ac:dyDescent="0.25">
      <c r="A847">
        <v>2018</v>
      </c>
      <c r="B847">
        <v>6</v>
      </c>
      <c r="C847">
        <v>24.2</v>
      </c>
      <c r="D847">
        <v>13.1</v>
      </c>
    </row>
    <row r="848" spans="1:4" x14ac:dyDescent="0.25">
      <c r="A848">
        <v>2018</v>
      </c>
      <c r="B848">
        <v>7</v>
      </c>
      <c r="C848">
        <v>28.3</v>
      </c>
      <c r="D848">
        <v>16.399999999999999</v>
      </c>
    </row>
    <row r="849" spans="1:4" x14ac:dyDescent="0.25">
      <c r="A849">
        <v>2018</v>
      </c>
      <c r="B849">
        <v>8</v>
      </c>
      <c r="C849">
        <v>24.5</v>
      </c>
      <c r="D849">
        <v>14.5</v>
      </c>
    </row>
    <row r="850" spans="1:4" x14ac:dyDescent="0.25">
      <c r="A850">
        <v>2018</v>
      </c>
      <c r="B850">
        <v>9</v>
      </c>
      <c r="C850">
        <v>20.9</v>
      </c>
      <c r="D850">
        <v>11</v>
      </c>
    </row>
    <row r="851" spans="1:4" x14ac:dyDescent="0.25">
      <c r="A851">
        <v>2018</v>
      </c>
      <c r="B851">
        <v>10</v>
      </c>
      <c r="C851">
        <v>16.5</v>
      </c>
      <c r="D851">
        <v>8.5</v>
      </c>
    </row>
    <row r="852" spans="1:4" x14ac:dyDescent="0.25">
      <c r="A852">
        <v>2018</v>
      </c>
      <c r="B852">
        <v>11</v>
      </c>
      <c r="C852">
        <v>12.2</v>
      </c>
      <c r="D852">
        <v>5.8</v>
      </c>
    </row>
    <row r="853" spans="1:4" x14ac:dyDescent="0.25">
      <c r="A853">
        <v>2018</v>
      </c>
      <c r="B853">
        <v>12</v>
      </c>
      <c r="C853">
        <v>10.7</v>
      </c>
      <c r="D853">
        <v>5.2</v>
      </c>
    </row>
    <row r="854" spans="1:4" x14ac:dyDescent="0.25">
      <c r="A854">
        <v>2019</v>
      </c>
      <c r="B854">
        <v>1</v>
      </c>
      <c r="C854">
        <v>7.6</v>
      </c>
      <c r="D854">
        <v>2</v>
      </c>
    </row>
    <row r="855" spans="1:4" x14ac:dyDescent="0.25">
      <c r="A855">
        <v>2019</v>
      </c>
      <c r="B855">
        <v>2</v>
      </c>
      <c r="C855">
        <v>12.4</v>
      </c>
      <c r="D855">
        <v>3.3</v>
      </c>
    </row>
    <row r="856" spans="1:4" x14ac:dyDescent="0.25">
      <c r="A856">
        <v>2019</v>
      </c>
      <c r="B856">
        <v>3</v>
      </c>
      <c r="C856">
        <v>13.1</v>
      </c>
      <c r="D856">
        <v>5.8</v>
      </c>
    </row>
    <row r="857" spans="1:4" x14ac:dyDescent="0.25">
      <c r="A857">
        <v>2019</v>
      </c>
      <c r="B857">
        <v>4</v>
      </c>
      <c r="C857">
        <v>15.8</v>
      </c>
      <c r="D857">
        <v>5.7</v>
      </c>
    </row>
    <row r="858" spans="1:4" x14ac:dyDescent="0.25">
      <c r="A858">
        <v>2019</v>
      </c>
      <c r="B858">
        <v>5</v>
      </c>
      <c r="C858">
        <v>18.600000000000001</v>
      </c>
      <c r="D858">
        <v>8.4</v>
      </c>
    </row>
    <row r="859" spans="1:4" x14ac:dyDescent="0.25">
      <c r="A859">
        <v>2019</v>
      </c>
      <c r="B859">
        <v>6</v>
      </c>
      <c r="C859">
        <v>21.8</v>
      </c>
      <c r="D859">
        <v>11.9</v>
      </c>
    </row>
    <row r="860" spans="1:4" x14ac:dyDescent="0.25">
      <c r="A860">
        <v>2019</v>
      </c>
      <c r="B860">
        <v>7</v>
      </c>
      <c r="C860">
        <v>25.5</v>
      </c>
      <c r="D860">
        <v>14.9</v>
      </c>
    </row>
    <row r="861" spans="1:4" x14ac:dyDescent="0.25">
      <c r="A861">
        <v>2019</v>
      </c>
      <c r="B861">
        <v>8</v>
      </c>
      <c r="C861">
        <v>25.2</v>
      </c>
      <c r="D861">
        <v>14.1</v>
      </c>
    </row>
    <row r="862" spans="1:4" x14ac:dyDescent="0.25">
      <c r="A862">
        <v>2019</v>
      </c>
      <c r="B862">
        <v>9</v>
      </c>
      <c r="C862">
        <v>21.2</v>
      </c>
      <c r="D862">
        <v>11.8</v>
      </c>
    </row>
    <row r="863" spans="1:4" x14ac:dyDescent="0.25">
      <c r="A863">
        <v>2019</v>
      </c>
      <c r="B863">
        <v>10</v>
      </c>
      <c r="C863">
        <v>15.5</v>
      </c>
      <c r="D863">
        <v>8.6</v>
      </c>
    </row>
    <row r="864" spans="1:4" x14ac:dyDescent="0.25">
      <c r="A864">
        <v>2019</v>
      </c>
      <c r="B864">
        <v>11</v>
      </c>
      <c r="C864">
        <v>10.3</v>
      </c>
      <c r="D864">
        <v>4.3</v>
      </c>
    </row>
    <row r="865" spans="1:4" x14ac:dyDescent="0.25">
      <c r="A865">
        <v>2019</v>
      </c>
      <c r="B865">
        <v>12</v>
      </c>
      <c r="C865">
        <v>10.199999999999999</v>
      </c>
      <c r="D865">
        <v>4</v>
      </c>
    </row>
    <row r="866" spans="1:4" x14ac:dyDescent="0.25">
      <c r="A866">
        <v>2020</v>
      </c>
      <c r="B866">
        <v>1</v>
      </c>
      <c r="C866">
        <v>10.1</v>
      </c>
      <c r="D866">
        <v>4.7</v>
      </c>
    </row>
    <row r="867" spans="1:4" x14ac:dyDescent="0.25">
      <c r="A867">
        <v>2020</v>
      </c>
      <c r="B867">
        <v>2</v>
      </c>
      <c r="C867">
        <v>11.1</v>
      </c>
      <c r="D867">
        <v>4.3</v>
      </c>
    </row>
    <row r="868" spans="1:4" x14ac:dyDescent="0.25">
      <c r="A868">
        <v>2020</v>
      </c>
      <c r="B868">
        <v>3</v>
      </c>
      <c r="C868">
        <v>12</v>
      </c>
      <c r="D868">
        <v>3.9</v>
      </c>
    </row>
    <row r="869" spans="1:4" x14ac:dyDescent="0.25">
      <c r="A869">
        <v>2020</v>
      </c>
      <c r="B869">
        <v>4</v>
      </c>
      <c r="C869">
        <v>18.2</v>
      </c>
      <c r="D869">
        <v>6.5</v>
      </c>
    </row>
    <row r="870" spans="1:4" x14ac:dyDescent="0.25">
      <c r="A870">
        <v>2020</v>
      </c>
      <c r="B870">
        <v>5</v>
      </c>
      <c r="C870">
        <v>21.1</v>
      </c>
      <c r="D870">
        <v>9.1</v>
      </c>
    </row>
    <row r="871" spans="1:4" x14ac:dyDescent="0.25">
      <c r="A871">
        <v>2020</v>
      </c>
      <c r="B871">
        <v>6</v>
      </c>
      <c r="C871">
        <v>22.5</v>
      </c>
      <c r="D871">
        <v>12.6</v>
      </c>
    </row>
    <row r="872" spans="1:4" x14ac:dyDescent="0.25">
      <c r="A872">
        <v>2020</v>
      </c>
      <c r="B872">
        <v>7</v>
      </c>
      <c r="C872">
        <v>23.8</v>
      </c>
      <c r="D872">
        <v>13.4</v>
      </c>
    </row>
    <row r="873" spans="1:4" x14ac:dyDescent="0.25">
      <c r="A873">
        <v>2020</v>
      </c>
      <c r="B873">
        <v>8</v>
      </c>
      <c r="C873">
        <v>25.6</v>
      </c>
      <c r="D873">
        <v>15.6</v>
      </c>
    </row>
    <row r="874" spans="1:4" x14ac:dyDescent="0.25">
      <c r="A874">
        <v>2020</v>
      </c>
      <c r="B874">
        <v>9</v>
      </c>
      <c r="C874">
        <v>21.6</v>
      </c>
      <c r="D874">
        <v>11.2</v>
      </c>
    </row>
    <row r="875" spans="1:4" x14ac:dyDescent="0.25">
      <c r="A875">
        <v>2020</v>
      </c>
      <c r="B875">
        <v>10</v>
      </c>
      <c r="C875">
        <v>15.1</v>
      </c>
      <c r="D875">
        <v>8.8000000000000007</v>
      </c>
    </row>
    <row r="876" spans="1:4" x14ac:dyDescent="0.25">
      <c r="A876">
        <v>2020</v>
      </c>
      <c r="B876">
        <v>11</v>
      </c>
      <c r="C876">
        <v>12.7</v>
      </c>
      <c r="D876">
        <v>6.2</v>
      </c>
    </row>
    <row r="877" spans="1:4" x14ac:dyDescent="0.25">
      <c r="A877">
        <v>2020</v>
      </c>
      <c r="B877">
        <v>12</v>
      </c>
      <c r="C877">
        <v>8.5</v>
      </c>
      <c r="D877">
        <v>3.5</v>
      </c>
    </row>
    <row r="878" spans="1:4" x14ac:dyDescent="0.25">
      <c r="A878">
        <v>2021</v>
      </c>
      <c r="B878">
        <v>1</v>
      </c>
      <c r="C878">
        <v>7</v>
      </c>
      <c r="D878">
        <v>1.3</v>
      </c>
    </row>
    <row r="879" spans="1:4" x14ac:dyDescent="0.25">
      <c r="A879">
        <v>2021</v>
      </c>
      <c r="B879">
        <v>2</v>
      </c>
      <c r="C879">
        <v>9.1</v>
      </c>
      <c r="D879">
        <v>3.1</v>
      </c>
    </row>
    <row r="880" spans="1:4" x14ac:dyDescent="0.25">
      <c r="A880">
        <v>2021</v>
      </c>
      <c r="B880">
        <v>3</v>
      </c>
      <c r="C880">
        <v>12.1</v>
      </c>
      <c r="D880">
        <v>4.0999999999999996</v>
      </c>
    </row>
    <row r="881" spans="1:4" x14ac:dyDescent="0.25">
      <c r="A881">
        <v>2021</v>
      </c>
      <c r="B881">
        <v>4</v>
      </c>
      <c r="C881">
        <v>13.1</v>
      </c>
      <c r="D881">
        <v>2.9</v>
      </c>
    </row>
    <row r="882" spans="1:4" x14ac:dyDescent="0.25">
      <c r="A882">
        <v>2021</v>
      </c>
      <c r="B882">
        <v>5</v>
      </c>
      <c r="C882">
        <v>16.5</v>
      </c>
      <c r="D882">
        <v>7.2</v>
      </c>
    </row>
    <row r="883" spans="1:4" x14ac:dyDescent="0.25">
      <c r="A883">
        <v>2021</v>
      </c>
      <c r="B883">
        <v>6</v>
      </c>
      <c r="C883">
        <v>22.5</v>
      </c>
      <c r="D883">
        <v>13.3</v>
      </c>
    </row>
    <row r="884" spans="1:4" x14ac:dyDescent="0.25">
      <c r="A884">
        <v>2021</v>
      </c>
      <c r="B884">
        <v>7</v>
      </c>
      <c r="C884">
        <v>24.2</v>
      </c>
      <c r="D884">
        <v>14.9</v>
      </c>
    </row>
    <row r="885" spans="1:4" x14ac:dyDescent="0.25">
      <c r="A885">
        <v>2021</v>
      </c>
      <c r="B885">
        <v>8</v>
      </c>
      <c r="C885">
        <v>21.9</v>
      </c>
      <c r="D885">
        <v>13.4</v>
      </c>
    </row>
    <row r="886" spans="1:4" x14ac:dyDescent="0.25">
      <c r="A886">
        <v>2021</v>
      </c>
      <c r="B886">
        <v>9</v>
      </c>
      <c r="C886">
        <v>22.3</v>
      </c>
      <c r="D886">
        <v>13.3</v>
      </c>
    </row>
    <row r="887" spans="1:4" x14ac:dyDescent="0.25">
      <c r="A887">
        <v>2021</v>
      </c>
      <c r="B887">
        <v>10</v>
      </c>
      <c r="C887">
        <v>16.899999999999999</v>
      </c>
      <c r="D887">
        <v>9.6999999999999993</v>
      </c>
    </row>
    <row r="888" spans="1:4" x14ac:dyDescent="0.25">
      <c r="A888">
        <v>2021</v>
      </c>
      <c r="B888">
        <v>11</v>
      </c>
      <c r="C888">
        <v>11.4</v>
      </c>
      <c r="D888">
        <v>4.5</v>
      </c>
    </row>
    <row r="889" spans="1:4" x14ac:dyDescent="0.25">
      <c r="A889">
        <v>2021</v>
      </c>
      <c r="B889">
        <v>12</v>
      </c>
      <c r="C889">
        <v>10.1</v>
      </c>
      <c r="D889">
        <v>5.3</v>
      </c>
    </row>
    <row r="890" spans="1:4" x14ac:dyDescent="0.25">
      <c r="A890">
        <v>2022</v>
      </c>
      <c r="B890">
        <v>1</v>
      </c>
      <c r="C890">
        <v>8.9</v>
      </c>
      <c r="D890">
        <v>1.9</v>
      </c>
    </row>
    <row r="891" spans="1:4" x14ac:dyDescent="0.25">
      <c r="A891">
        <v>2022</v>
      </c>
      <c r="B891">
        <v>2</v>
      </c>
      <c r="C891">
        <v>11.3</v>
      </c>
      <c r="D891">
        <v>4</v>
      </c>
    </row>
    <row r="892" spans="1:4" x14ac:dyDescent="0.25">
      <c r="A892">
        <v>2022</v>
      </c>
      <c r="B892">
        <v>3</v>
      </c>
      <c r="C892">
        <v>13.2</v>
      </c>
      <c r="D892">
        <v>4.9000000000000004</v>
      </c>
    </row>
    <row r="893" spans="1:4" x14ac:dyDescent="0.25">
      <c r="A893">
        <v>2022</v>
      </c>
      <c r="B893">
        <v>4</v>
      </c>
      <c r="C893">
        <v>16.100000000000001</v>
      </c>
      <c r="D893">
        <v>5.7</v>
      </c>
    </row>
    <row r="894" spans="1:4" x14ac:dyDescent="0.25">
      <c r="A894">
        <v>2022</v>
      </c>
      <c r="B894">
        <v>5</v>
      </c>
      <c r="C894">
        <v>20.2</v>
      </c>
      <c r="D894">
        <v>10.1</v>
      </c>
    </row>
    <row r="895" spans="1:4" x14ac:dyDescent="0.25">
      <c r="A895">
        <v>2022</v>
      </c>
      <c r="B895">
        <v>6</v>
      </c>
      <c r="C895">
        <v>23.2</v>
      </c>
      <c r="D895">
        <v>11.9</v>
      </c>
    </row>
    <row r="896" spans="1:4" x14ac:dyDescent="0.25">
      <c r="A896">
        <v>2022</v>
      </c>
      <c r="B896">
        <v>7</v>
      </c>
      <c r="C896">
        <v>27.2</v>
      </c>
      <c r="D896">
        <v>15.5</v>
      </c>
    </row>
    <row r="897" spans="1:4" x14ac:dyDescent="0.25">
      <c r="A897">
        <v>2022</v>
      </c>
      <c r="B897">
        <v>8</v>
      </c>
      <c r="C897">
        <v>27</v>
      </c>
      <c r="D897">
        <v>15.9</v>
      </c>
    </row>
    <row r="898" spans="1:4" x14ac:dyDescent="0.25">
      <c r="A898">
        <v>2022</v>
      </c>
      <c r="B898">
        <v>9</v>
      </c>
      <c r="C898">
        <v>20.2</v>
      </c>
      <c r="D898">
        <v>11.8</v>
      </c>
    </row>
    <row r="899" spans="1:4" x14ac:dyDescent="0.25">
      <c r="A899">
        <v>2022</v>
      </c>
      <c r="B899">
        <v>10</v>
      </c>
      <c r="C899">
        <v>18.3</v>
      </c>
      <c r="D899">
        <v>10.4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O13"/>
  <sheetViews>
    <sheetView tabSelected="1" workbookViewId="0">
      <selection activeCell="F4" sqref="F4"/>
    </sheetView>
  </sheetViews>
  <sheetFormatPr defaultRowHeight="15" x14ac:dyDescent="0.25"/>
  <cols>
    <col min="1" max="1" width="11.7109375" bestFit="1" customWidth="1"/>
    <col min="2" max="2" width="16.28515625" bestFit="1" customWidth="1"/>
    <col min="3" max="899" width="10.7109375" bestFit="1" customWidth="1"/>
    <col min="900" max="1795" width="16.28515625" bestFit="1" customWidth="1"/>
    <col min="1796" max="1796" width="17" bestFit="1" customWidth="1"/>
    <col min="1797" max="1797" width="16.7109375" bestFit="1" customWidth="1"/>
  </cols>
  <sheetData>
    <row r="1" spans="1:899" x14ac:dyDescent="0.25">
      <c r="B1" t="s">
        <v>5</v>
      </c>
    </row>
    <row r="2" spans="1:899" x14ac:dyDescent="0.25">
      <c r="B2" t="str" vm="539">
        <f>CUBEMEMBER("ThisWorkbookDataModel","[Table1_2].[Date].&amp;[1948-01-01T00:00:00]")</f>
        <v>1/1/1948</v>
      </c>
      <c r="C2" t="str" vm="521">
        <f>CUBEMEMBER("ThisWorkbookDataModel","[Table1_2].[Date].&amp;[1948-02-01T00:00:00]")</f>
        <v>2/1/1948</v>
      </c>
      <c r="D2" t="str" vm="439">
        <f>CUBEMEMBER("ThisWorkbookDataModel","[Table1_2].[Date].&amp;[1948-03-01T00:00:00]")</f>
        <v>3/1/1948</v>
      </c>
      <c r="E2" t="str" vm="374">
        <f>CUBEMEMBER("ThisWorkbookDataModel","[Table1_2].[Date].&amp;[1948-04-01T00:00:00]")</f>
        <v>4/1/1948</v>
      </c>
      <c r="F2" t="str" vm="245">
        <f>CUBEMEMBER("ThisWorkbookDataModel","[Table1_2].[Date].&amp;[1948-05-01T00:00:00]")</f>
        <v>5/1/1948</v>
      </c>
      <c r="G2" t="str" vm="244">
        <f>CUBEMEMBER("ThisWorkbookDataModel","[Table1_2].[Date].&amp;[1948-06-01T00:00:00]")</f>
        <v>6/1/1948</v>
      </c>
      <c r="H2" t="str" vm="812">
        <f>CUBEMEMBER("ThisWorkbookDataModel","[Table1_2].[Date].&amp;[1948-07-01T00:00:00]")</f>
        <v>7/1/1948</v>
      </c>
      <c r="I2" t="str" vm="727">
        <f>CUBEMEMBER("ThisWorkbookDataModel","[Table1_2].[Date].&amp;[1948-08-01T00:00:00]")</f>
        <v>8/1/1948</v>
      </c>
      <c r="J2" t="str" vm="699">
        <f>CUBEMEMBER("ThisWorkbookDataModel","[Table1_2].[Date].&amp;[1948-09-01T00:00:00]")</f>
        <v>9/1/1948</v>
      </c>
      <c r="K2" t="str" vm="794">
        <f>CUBEMEMBER("ThisWorkbookDataModel","[Table1_2].[Date].&amp;[1948-10-01T00:00:00]")</f>
        <v>10/1/1948</v>
      </c>
      <c r="L2" t="str" vm="758">
        <f>CUBEMEMBER("ThisWorkbookDataModel","[Table1_2].[Date].&amp;[1948-11-01T00:00:00]")</f>
        <v>11/1/1948</v>
      </c>
      <c r="M2" t="str" vm="634">
        <f>CUBEMEMBER("ThisWorkbookDataModel","[Table1_2].[Date].&amp;[1948-12-01T00:00:00]")</f>
        <v>12/1/1948</v>
      </c>
      <c r="N2" t="str" vm="456">
        <f>CUBEMEMBER("ThisWorkbookDataModel","[Table1_2].[Date].&amp;[1949-01-01T00:00:00]")</f>
        <v>1/1/1949</v>
      </c>
      <c r="O2" t="str" vm="520">
        <f>CUBEMEMBER("ThisWorkbookDataModel","[Table1_2].[Date].&amp;[1949-02-01T00:00:00]")</f>
        <v>2/1/1949</v>
      </c>
      <c r="P2" t="str" vm="438">
        <f>CUBEMEMBER("ThisWorkbookDataModel","[Table1_2].[Date].&amp;[1949-03-01T00:00:00]")</f>
        <v>3/1/1949</v>
      </c>
      <c r="Q2" t="str" vm="272">
        <f>CUBEMEMBER("ThisWorkbookDataModel","[Table1_2].[Date].&amp;[1949-04-01T00:00:00]")</f>
        <v>4/1/1949</v>
      </c>
      <c r="R2" t="str" vm="336">
        <f>CUBEMEMBER("ThisWorkbookDataModel","[Table1_2].[Date].&amp;[1949-05-01T00:00:00]")</f>
        <v>5/1/1949</v>
      </c>
      <c r="S2" t="str" vm="243">
        <f>CUBEMEMBER("ThisWorkbookDataModel","[Table1_2].[Date].&amp;[1949-06-01T00:00:00]")</f>
        <v>6/1/1949</v>
      </c>
      <c r="T2" t="str" vm="745">
        <f>CUBEMEMBER("ThisWorkbookDataModel","[Table1_2].[Date].&amp;[1949-07-01T00:00:00]")</f>
        <v>7/1/1949</v>
      </c>
      <c r="U2" t="str" vm="156">
        <f>CUBEMEMBER("ThisWorkbookDataModel","[Table1_2].[Date].&amp;[1949-08-01T00:00:00]")</f>
        <v>8/1/1949</v>
      </c>
      <c r="V2" t="str" vm="698">
        <f>CUBEMEMBER("ThisWorkbookDataModel","[Table1_2].[Date].&amp;[1949-09-01T00:00:00]")</f>
        <v>9/1/1949</v>
      </c>
      <c r="W2" t="str" vm="780">
        <f>CUBEMEMBER("ThisWorkbookDataModel","[Table1_2].[Date].&amp;[1949-10-01T00:00:00]")</f>
        <v>10/1/1949</v>
      </c>
      <c r="X2" t="str" vm="768">
        <f>CUBEMEMBER("ThisWorkbookDataModel","[Table1_2].[Date].&amp;[1949-11-01T00:00:00]")</f>
        <v>11/1/1949</v>
      </c>
      <c r="Y2" t="str" vm="633">
        <f>CUBEMEMBER("ThisWorkbookDataModel","[Table1_2].[Date].&amp;[1949-12-01T00:00:00]")</f>
        <v>12/1/1949</v>
      </c>
      <c r="Z2" t="str" vm="570">
        <f>CUBEMEMBER("ThisWorkbookDataModel","[Table1_2].[Date].&amp;[1950-01-01T00:00:00]")</f>
        <v>1/1/1950</v>
      </c>
      <c r="AA2" t="str" vm="519">
        <f>CUBEMEMBER("ThisWorkbookDataModel","[Table1_2].[Date].&amp;[1950-02-01T00:00:00]")</f>
        <v>2/1/1950</v>
      </c>
      <c r="AB2" t="str" vm="437">
        <f>CUBEMEMBER("ThisWorkbookDataModel","[Table1_2].[Date].&amp;[1950-03-01T00:00:00]")</f>
        <v>3/1/1950</v>
      </c>
      <c r="AC2" t="str" vm="373">
        <f>CUBEMEMBER("ThisWorkbookDataModel","[Table1_2].[Date].&amp;[1950-04-01T00:00:00]")</f>
        <v>4/1/1950</v>
      </c>
      <c r="AD2" t="str" vm="335">
        <f>CUBEMEMBER("ThisWorkbookDataModel","[Table1_2].[Date].&amp;[1950-05-01T00:00:00]")</f>
        <v>5/1/1950</v>
      </c>
      <c r="AE2" t="str" vm="242">
        <f>CUBEMEMBER("ThisWorkbookDataModel","[Table1_2].[Date].&amp;[1950-06-01T00:00:00]")</f>
        <v>6/1/1950</v>
      </c>
      <c r="AF2" t="str" vm="765">
        <f>CUBEMEMBER("ThisWorkbookDataModel","[Table1_2].[Date].&amp;[1950-07-01T00:00:00]")</f>
        <v>7/1/1950</v>
      </c>
      <c r="AG2" t="str" vm="726">
        <f>CUBEMEMBER("ThisWorkbookDataModel","[Table1_2].[Date].&amp;[1950-08-01T00:00:00]")</f>
        <v>8/1/1950</v>
      </c>
      <c r="AH2" t="str" vm="697">
        <f>CUBEMEMBER("ThisWorkbookDataModel","[Table1_2].[Date].&amp;[1950-09-01T00:00:00]")</f>
        <v>9/1/1950</v>
      </c>
      <c r="AI2" t="str" vm="814">
        <f>CUBEMEMBER("ThisWorkbookDataModel","[Table1_2].[Date].&amp;[1950-10-01T00:00:00]")</f>
        <v>10/1/1950</v>
      </c>
      <c r="AJ2" t="str" vm="890">
        <f>CUBEMEMBER("ThisWorkbookDataModel","[Table1_2].[Date].&amp;[1950-11-01T00:00:00]")</f>
        <v>11/1/1950</v>
      </c>
      <c r="AK2" t="str" vm="632">
        <f>CUBEMEMBER("ThisWorkbookDataModel","[Table1_2].[Date].&amp;[1950-12-01T00:00:00]")</f>
        <v>12/1/1950</v>
      </c>
      <c r="AL2" t="str" vm="455">
        <f>CUBEMEMBER("ThisWorkbookDataModel","[Table1_2].[Date].&amp;[1951-01-01T00:00:00]")</f>
        <v>1/1/1951</v>
      </c>
      <c r="AM2" t="str" vm="518">
        <f>CUBEMEMBER("ThisWorkbookDataModel","[Table1_2].[Date].&amp;[1951-02-01T00:00:00]")</f>
        <v>2/1/1951</v>
      </c>
      <c r="AN2" t="str" vm="436">
        <f>CUBEMEMBER("ThisWorkbookDataModel","[Table1_2].[Date].&amp;[1951-03-01T00:00:00]")</f>
        <v>3/1/1951</v>
      </c>
      <c r="AO2" t="str" vm="372">
        <f>CUBEMEMBER("ThisWorkbookDataModel","[Table1_2].[Date].&amp;[1951-04-01T00:00:00]")</f>
        <v>4/1/1951</v>
      </c>
      <c r="AP2" t="str" vm="334">
        <f>CUBEMEMBER("ThisWorkbookDataModel","[Table1_2].[Date].&amp;[1951-05-01T00:00:00]")</f>
        <v>5/1/1951</v>
      </c>
      <c r="AQ2" t="str" vm="241">
        <f>CUBEMEMBER("ThisWorkbookDataModel","[Table1_2].[Date].&amp;[1951-06-01T00:00:00]")</f>
        <v>6/1/1951</v>
      </c>
      <c r="AR2" t="str" vm="873">
        <f>CUBEMEMBER("ThisWorkbookDataModel","[Table1_2].[Date].&amp;[1951-07-01T00:00:00]")</f>
        <v>7/1/1951</v>
      </c>
      <c r="AS2" t="str" vm="155">
        <f>CUBEMEMBER("ThisWorkbookDataModel","[Table1_2].[Date].&amp;[1951-08-01T00:00:00]")</f>
        <v>8/1/1951</v>
      </c>
      <c r="AT2" t="str" vm="696">
        <f>CUBEMEMBER("ThisWorkbookDataModel","[Table1_2].[Date].&amp;[1951-09-01T00:00:00]")</f>
        <v>9/1/1951</v>
      </c>
      <c r="AU2" t="str" vm="853">
        <f>CUBEMEMBER("ThisWorkbookDataModel","[Table1_2].[Date].&amp;[1951-10-01T00:00:00]")</f>
        <v>10/1/1951</v>
      </c>
      <c r="AV2" t="str" vm="833">
        <f>CUBEMEMBER("ThisWorkbookDataModel","[Table1_2].[Date].&amp;[1951-11-01T00:00:00]")</f>
        <v>11/1/1951</v>
      </c>
      <c r="AW2" t="str" vm="631">
        <f>CUBEMEMBER("ThisWorkbookDataModel","[Table1_2].[Date].&amp;[1951-12-01T00:00:00]")</f>
        <v>12/1/1951</v>
      </c>
      <c r="AX2" t="str" vm="538">
        <f>CUBEMEMBER("ThisWorkbookDataModel","[Table1_2].[Date].&amp;[1952-01-01T00:00:00]")</f>
        <v>1/1/1952</v>
      </c>
      <c r="AY2" t="str" vm="517">
        <f>CUBEMEMBER("ThisWorkbookDataModel","[Table1_2].[Date].&amp;[1952-02-01T00:00:00]")</f>
        <v>2/1/1952</v>
      </c>
      <c r="AZ2" t="str" vm="435">
        <f>CUBEMEMBER("ThisWorkbookDataModel","[Table1_2].[Date].&amp;[1952-03-01T00:00:00]")</f>
        <v>3/1/1952</v>
      </c>
      <c r="BA2" t="str" vm="271">
        <f>CUBEMEMBER("ThisWorkbookDataModel","[Table1_2].[Date].&amp;[1952-04-01T00:00:00]")</f>
        <v>4/1/1952</v>
      </c>
      <c r="BB2" t="str" vm="333">
        <f>CUBEMEMBER("ThisWorkbookDataModel","[Table1_2].[Date].&amp;[1952-05-01T00:00:00]")</f>
        <v>5/1/1952</v>
      </c>
      <c r="BC2" t="str" vm="240">
        <f>CUBEMEMBER("ThisWorkbookDataModel","[Table1_2].[Date].&amp;[1952-06-01T00:00:00]")</f>
        <v>6/1/1952</v>
      </c>
      <c r="BD2" t="str" vm="811">
        <f>CUBEMEMBER("ThisWorkbookDataModel","[Table1_2].[Date].&amp;[1952-07-01T00:00:00]")</f>
        <v>7/1/1952</v>
      </c>
      <c r="BE2" t="str" vm="725">
        <f>CUBEMEMBER("ThisWorkbookDataModel","[Table1_2].[Date].&amp;[1952-08-01T00:00:00]")</f>
        <v>8/1/1952</v>
      </c>
      <c r="BF2" t="str" vm="695">
        <f>CUBEMEMBER("ThisWorkbookDataModel","[Table1_2].[Date].&amp;[1952-09-01T00:00:00]")</f>
        <v>9/1/1952</v>
      </c>
      <c r="BG2" t="str" vm="793">
        <f>CUBEMEMBER("ThisWorkbookDataModel","[Table1_2].[Date].&amp;[1952-10-01T00:00:00]")</f>
        <v>10/1/1952</v>
      </c>
      <c r="BH2" t="str" vm="757">
        <f>CUBEMEMBER("ThisWorkbookDataModel","[Table1_2].[Date].&amp;[1952-11-01T00:00:00]")</f>
        <v>11/1/1952</v>
      </c>
      <c r="BI2" t="str" vm="630">
        <f>CUBEMEMBER("ThisWorkbookDataModel","[Table1_2].[Date].&amp;[1952-12-01T00:00:00]")</f>
        <v>12/1/1952</v>
      </c>
      <c r="BJ2" t="str" vm="569">
        <f>CUBEMEMBER("ThisWorkbookDataModel","[Table1_2].[Date].&amp;[1953-01-01T00:00:00]")</f>
        <v>1/1/1953</v>
      </c>
      <c r="BK2" t="str" vm="516">
        <f>CUBEMEMBER("ThisWorkbookDataModel","[Table1_2].[Date].&amp;[1953-02-01T00:00:00]")</f>
        <v>2/1/1953</v>
      </c>
      <c r="BL2" t="str" vm="434">
        <f>CUBEMEMBER("ThisWorkbookDataModel","[Table1_2].[Date].&amp;[1953-03-01T00:00:00]")</f>
        <v>3/1/1953</v>
      </c>
      <c r="BM2" t="str" vm="371">
        <f>CUBEMEMBER("ThisWorkbookDataModel","[Table1_2].[Date].&amp;[1953-04-01T00:00:00]")</f>
        <v>4/1/1953</v>
      </c>
      <c r="BN2" t="str" vm="332">
        <f>CUBEMEMBER("ThisWorkbookDataModel","[Table1_2].[Date].&amp;[1953-05-01T00:00:00]")</f>
        <v>5/1/1953</v>
      </c>
      <c r="BO2" t="str" vm="239">
        <f>CUBEMEMBER("ThisWorkbookDataModel","[Table1_2].[Date].&amp;[1953-06-01T00:00:00]")</f>
        <v>6/1/1953</v>
      </c>
      <c r="BP2" t="str" vm="744">
        <f>CUBEMEMBER("ThisWorkbookDataModel","[Table1_2].[Date].&amp;[1953-07-01T00:00:00]")</f>
        <v>7/1/1953</v>
      </c>
      <c r="BQ2" t="str" vm="154">
        <f>CUBEMEMBER("ThisWorkbookDataModel","[Table1_2].[Date].&amp;[1953-08-01T00:00:00]")</f>
        <v>8/1/1953</v>
      </c>
      <c r="BR2" t="str" vm="694">
        <f>CUBEMEMBER("ThisWorkbookDataModel","[Table1_2].[Date].&amp;[1953-09-01T00:00:00]")</f>
        <v>9/1/1953</v>
      </c>
      <c r="BS2" t="str" vm="899">
        <f>CUBEMEMBER("ThisWorkbookDataModel","[Table1_2].[Date].&amp;[1953-10-01T00:00:00]")</f>
        <v>10/1/1953</v>
      </c>
      <c r="BT2" t="str" vm="777">
        <f>CUBEMEMBER("ThisWorkbookDataModel","[Table1_2].[Date].&amp;[1953-11-01T00:00:00]")</f>
        <v>11/1/1953</v>
      </c>
      <c r="BU2" t="str" vm="629">
        <f>CUBEMEMBER("ThisWorkbookDataModel","[Table1_2].[Date].&amp;[1953-12-01T00:00:00]")</f>
        <v>12/1/1953</v>
      </c>
      <c r="BV2" t="str" vm="454">
        <f>CUBEMEMBER("ThisWorkbookDataModel","[Table1_2].[Date].&amp;[1954-01-01T00:00:00]")</f>
        <v>1/1/1954</v>
      </c>
      <c r="BW2" t="str" vm="515">
        <f>CUBEMEMBER("ThisWorkbookDataModel","[Table1_2].[Date].&amp;[1954-02-01T00:00:00]")</f>
        <v>2/1/1954</v>
      </c>
      <c r="BX2" t="str" vm="433">
        <f>CUBEMEMBER("ThisWorkbookDataModel","[Table1_2].[Date].&amp;[1954-03-01T00:00:00]")</f>
        <v>3/1/1954</v>
      </c>
      <c r="BY2" t="str" vm="270">
        <f>CUBEMEMBER("ThisWorkbookDataModel","[Table1_2].[Date].&amp;[1954-04-01T00:00:00]")</f>
        <v>4/1/1954</v>
      </c>
      <c r="BZ2" t="str" vm="331">
        <f>CUBEMEMBER("ThisWorkbookDataModel","[Table1_2].[Date].&amp;[1954-05-01T00:00:00]")</f>
        <v>5/1/1954</v>
      </c>
      <c r="CA2" t="str" vm="238">
        <f>CUBEMEMBER("ThisWorkbookDataModel","[Table1_2].[Date].&amp;[1954-06-01T00:00:00]")</f>
        <v>6/1/1954</v>
      </c>
      <c r="CB2" t="str" vm="775">
        <f>CUBEMEMBER("ThisWorkbookDataModel","[Table1_2].[Date].&amp;[1954-07-01T00:00:00]")</f>
        <v>7/1/1954</v>
      </c>
      <c r="CC2" t="str" vm="724">
        <f>CUBEMEMBER("ThisWorkbookDataModel","[Table1_2].[Date].&amp;[1954-08-01T00:00:00]")</f>
        <v>8/1/1954</v>
      </c>
      <c r="CD2" t="str" vm="693">
        <f>CUBEMEMBER("ThisWorkbookDataModel","[Table1_2].[Date].&amp;[1954-09-01T00:00:00]")</f>
        <v>9/1/1954</v>
      </c>
      <c r="CE2" t="str" vm="763">
        <f>CUBEMEMBER("ThisWorkbookDataModel","[Table1_2].[Date].&amp;[1954-10-01T00:00:00]")</f>
        <v>10/1/1954</v>
      </c>
      <c r="CF2" t="str" vm="889">
        <f>CUBEMEMBER("ThisWorkbookDataModel","[Table1_2].[Date].&amp;[1954-11-01T00:00:00]")</f>
        <v>11/1/1954</v>
      </c>
      <c r="CG2" t="str" vm="628">
        <f>CUBEMEMBER("ThisWorkbookDataModel","[Table1_2].[Date].&amp;[1954-12-01T00:00:00]")</f>
        <v>12/1/1954</v>
      </c>
      <c r="CH2" t="str" vm="537">
        <f>CUBEMEMBER("ThisWorkbookDataModel","[Table1_2].[Date].&amp;[1955-01-01T00:00:00]")</f>
        <v>1/1/1955</v>
      </c>
      <c r="CI2" t="str" vm="514">
        <f>CUBEMEMBER("ThisWorkbookDataModel","[Table1_2].[Date].&amp;[1955-02-01T00:00:00]")</f>
        <v>2/1/1955</v>
      </c>
      <c r="CJ2" t="str" vm="432">
        <f>CUBEMEMBER("ThisWorkbookDataModel","[Table1_2].[Date].&amp;[1955-03-01T00:00:00]")</f>
        <v>3/1/1955</v>
      </c>
      <c r="CK2" t="str" vm="370">
        <f>CUBEMEMBER("ThisWorkbookDataModel","[Table1_2].[Date].&amp;[1955-04-01T00:00:00]")</f>
        <v>4/1/1955</v>
      </c>
      <c r="CL2" t="str" vm="330">
        <f>CUBEMEMBER("ThisWorkbookDataModel","[Table1_2].[Date].&amp;[1955-05-01T00:00:00]")</f>
        <v>5/1/1955</v>
      </c>
      <c r="CM2" t="str" vm="237">
        <f>CUBEMEMBER("ThisWorkbookDataModel","[Table1_2].[Date].&amp;[1955-06-01T00:00:00]")</f>
        <v>6/1/1955</v>
      </c>
      <c r="CN2" t="str" vm="872">
        <f>CUBEMEMBER("ThisWorkbookDataModel","[Table1_2].[Date].&amp;[1955-07-01T00:00:00]")</f>
        <v>7/1/1955</v>
      </c>
      <c r="CO2" t="str" vm="153">
        <f>CUBEMEMBER("ThisWorkbookDataModel","[Table1_2].[Date].&amp;[1955-08-01T00:00:00]")</f>
        <v>8/1/1955</v>
      </c>
      <c r="CP2" t="str" vm="692">
        <f>CUBEMEMBER("ThisWorkbookDataModel","[Table1_2].[Date].&amp;[1955-09-01T00:00:00]")</f>
        <v>9/1/1955</v>
      </c>
      <c r="CQ2" t="str" vm="852">
        <f>CUBEMEMBER("ThisWorkbookDataModel","[Table1_2].[Date].&amp;[1955-10-01T00:00:00]")</f>
        <v>10/1/1955</v>
      </c>
      <c r="CR2" t="str" vm="832">
        <f>CUBEMEMBER("ThisWorkbookDataModel","[Table1_2].[Date].&amp;[1955-11-01T00:00:00]")</f>
        <v>11/1/1955</v>
      </c>
      <c r="CS2" t="str" vm="627">
        <f>CUBEMEMBER("ThisWorkbookDataModel","[Table1_2].[Date].&amp;[1955-12-01T00:00:00]")</f>
        <v>12/1/1955</v>
      </c>
      <c r="CT2" t="str" vm="568">
        <f>CUBEMEMBER("ThisWorkbookDataModel","[Table1_2].[Date].&amp;[1956-01-01T00:00:00]")</f>
        <v>1/1/1956</v>
      </c>
      <c r="CU2" t="str" vm="513">
        <f>CUBEMEMBER("ThisWorkbookDataModel","[Table1_2].[Date].&amp;[1956-02-01T00:00:00]")</f>
        <v>2/1/1956</v>
      </c>
      <c r="CV2" t="str" vm="431">
        <f>CUBEMEMBER("ThisWorkbookDataModel","[Table1_2].[Date].&amp;[1956-03-01T00:00:00]")</f>
        <v>3/1/1956</v>
      </c>
      <c r="CW2" t="str" vm="269">
        <f>CUBEMEMBER("ThisWorkbookDataModel","[Table1_2].[Date].&amp;[1956-04-01T00:00:00]")</f>
        <v>4/1/1956</v>
      </c>
      <c r="CX2" t="str" vm="329">
        <f>CUBEMEMBER("ThisWorkbookDataModel","[Table1_2].[Date].&amp;[1956-05-01T00:00:00]")</f>
        <v>5/1/1956</v>
      </c>
      <c r="CY2" t="str" vm="236">
        <f>CUBEMEMBER("ThisWorkbookDataModel","[Table1_2].[Date].&amp;[1956-06-01T00:00:00]")</f>
        <v>6/1/1956</v>
      </c>
      <c r="CZ2" t="str" vm="810">
        <f>CUBEMEMBER("ThisWorkbookDataModel","[Table1_2].[Date].&amp;[1956-07-01T00:00:00]")</f>
        <v>7/1/1956</v>
      </c>
      <c r="DA2" t="str" vm="723">
        <f>CUBEMEMBER("ThisWorkbookDataModel","[Table1_2].[Date].&amp;[1956-08-01T00:00:00]")</f>
        <v>8/1/1956</v>
      </c>
      <c r="DB2" t="str" vm="691">
        <f>CUBEMEMBER("ThisWorkbookDataModel","[Table1_2].[Date].&amp;[1956-09-01T00:00:00]")</f>
        <v>9/1/1956</v>
      </c>
      <c r="DC2" t="str" vm="792">
        <f>CUBEMEMBER("ThisWorkbookDataModel","[Table1_2].[Date].&amp;[1956-10-01T00:00:00]")</f>
        <v>10/1/1956</v>
      </c>
      <c r="DD2" t="str" vm="756">
        <f>CUBEMEMBER("ThisWorkbookDataModel","[Table1_2].[Date].&amp;[1956-11-01T00:00:00]")</f>
        <v>11/1/1956</v>
      </c>
      <c r="DE2" t="str" vm="626">
        <f>CUBEMEMBER("ThisWorkbookDataModel","[Table1_2].[Date].&amp;[1956-12-01T00:00:00]")</f>
        <v>12/1/1956</v>
      </c>
      <c r="DF2" t="str" vm="453">
        <f>CUBEMEMBER("ThisWorkbookDataModel","[Table1_2].[Date].&amp;[1957-01-01T00:00:00]")</f>
        <v>1/1/1957</v>
      </c>
      <c r="DG2" t="str" vm="512">
        <f>CUBEMEMBER("ThisWorkbookDataModel","[Table1_2].[Date].&amp;[1957-02-01T00:00:00]")</f>
        <v>2/1/1957</v>
      </c>
      <c r="DH2" t="str" vm="430">
        <f>CUBEMEMBER("ThisWorkbookDataModel","[Table1_2].[Date].&amp;[1957-03-01T00:00:00]")</f>
        <v>3/1/1957</v>
      </c>
      <c r="DI2" t="str" vm="268">
        <f>CUBEMEMBER("ThisWorkbookDataModel","[Table1_2].[Date].&amp;[1957-04-01T00:00:00]")</f>
        <v>4/1/1957</v>
      </c>
      <c r="DJ2" t="str" vm="328">
        <f>CUBEMEMBER("ThisWorkbookDataModel","[Table1_2].[Date].&amp;[1957-05-01T00:00:00]")</f>
        <v>5/1/1957</v>
      </c>
      <c r="DK2" t="str" vm="235">
        <f>CUBEMEMBER("ThisWorkbookDataModel","[Table1_2].[Date].&amp;[1957-06-01T00:00:00]")</f>
        <v>6/1/1957</v>
      </c>
      <c r="DL2" t="str" vm="743">
        <f>CUBEMEMBER("ThisWorkbookDataModel","[Table1_2].[Date].&amp;[1957-07-01T00:00:00]")</f>
        <v>7/1/1957</v>
      </c>
      <c r="DM2" t="str" vm="152">
        <f>CUBEMEMBER("ThisWorkbookDataModel","[Table1_2].[Date].&amp;[1957-08-01T00:00:00]")</f>
        <v>8/1/1957</v>
      </c>
      <c r="DN2" t="str" vm="690">
        <f>CUBEMEMBER("ThisWorkbookDataModel","[Table1_2].[Date].&amp;[1957-09-01T00:00:00]")</f>
        <v>9/1/1957</v>
      </c>
      <c r="DO2" t="str" vm="772">
        <f>CUBEMEMBER("ThisWorkbookDataModel","[Table1_2].[Date].&amp;[1957-10-01T00:00:00]")</f>
        <v>10/1/1957</v>
      </c>
      <c r="DP2" t="str" vm="876">
        <f>CUBEMEMBER("ThisWorkbookDataModel","[Table1_2].[Date].&amp;[1957-11-01T00:00:00]")</f>
        <v>11/1/1957</v>
      </c>
      <c r="DQ2" t="str" vm="625">
        <f>CUBEMEMBER("ThisWorkbookDataModel","[Table1_2].[Date].&amp;[1957-12-01T00:00:00]")</f>
        <v>12/1/1957</v>
      </c>
      <c r="DR2" t="str" vm="536">
        <f>CUBEMEMBER("ThisWorkbookDataModel","[Table1_2].[Date].&amp;[1958-01-01T00:00:00]")</f>
        <v>1/1/1958</v>
      </c>
      <c r="DS2" t="str" vm="511">
        <f>CUBEMEMBER("ThisWorkbookDataModel","[Table1_2].[Date].&amp;[1958-02-01T00:00:00]")</f>
        <v>2/1/1958</v>
      </c>
      <c r="DT2" t="str" vm="429">
        <f>CUBEMEMBER("ThisWorkbookDataModel","[Table1_2].[Date].&amp;[1958-03-01T00:00:00]")</f>
        <v>3/1/1958</v>
      </c>
      <c r="DU2" t="str" vm="369">
        <f>CUBEMEMBER("ThisWorkbookDataModel","[Table1_2].[Date].&amp;[1958-04-01T00:00:00]")</f>
        <v>4/1/1958</v>
      </c>
      <c r="DV2" t="str" vm="327">
        <f>CUBEMEMBER("ThisWorkbookDataModel","[Table1_2].[Date].&amp;[1958-05-01T00:00:00]")</f>
        <v>5/1/1958</v>
      </c>
      <c r="DW2" t="str" vm="234">
        <f>CUBEMEMBER("ThisWorkbookDataModel","[Table1_2].[Date].&amp;[1958-06-01T00:00:00]")</f>
        <v>6/1/1958</v>
      </c>
      <c r="DX2" t="str" vm="875">
        <f>CUBEMEMBER("ThisWorkbookDataModel","[Table1_2].[Date].&amp;[1958-07-01T00:00:00]")</f>
        <v>7/1/1958</v>
      </c>
      <c r="DY2" t="str" vm="722">
        <f>CUBEMEMBER("ThisWorkbookDataModel","[Table1_2].[Date].&amp;[1958-08-01T00:00:00]")</f>
        <v>8/1/1958</v>
      </c>
      <c r="DZ2" t="str" vm="689">
        <f>CUBEMEMBER("ThisWorkbookDataModel","[Table1_2].[Date].&amp;[1958-09-01T00:00:00]")</f>
        <v>9/1/1958</v>
      </c>
      <c r="EA2" t="str" vm="894">
        <f>CUBEMEMBER("ThisWorkbookDataModel","[Table1_2].[Date].&amp;[1958-10-01T00:00:00]")</f>
        <v>10/1/1958</v>
      </c>
      <c r="EB2" t="str" vm="888">
        <f>CUBEMEMBER("ThisWorkbookDataModel","[Table1_2].[Date].&amp;[1958-11-01T00:00:00]")</f>
        <v>11/1/1958</v>
      </c>
      <c r="EC2" t="str" vm="624">
        <f>CUBEMEMBER("ThisWorkbookDataModel","[Table1_2].[Date].&amp;[1958-12-01T00:00:00]")</f>
        <v>12/1/1958</v>
      </c>
      <c r="ED2" t="str" vm="567">
        <f>CUBEMEMBER("ThisWorkbookDataModel","[Table1_2].[Date].&amp;[1959-01-01T00:00:00]")</f>
        <v>1/1/1959</v>
      </c>
      <c r="EE2" t="str" vm="510">
        <f>CUBEMEMBER("ThisWorkbookDataModel","[Table1_2].[Date].&amp;[1959-02-01T00:00:00]")</f>
        <v>2/1/1959</v>
      </c>
      <c r="EF2" t="str" vm="428">
        <f>CUBEMEMBER("ThisWorkbookDataModel","[Table1_2].[Date].&amp;[1959-03-01T00:00:00]")</f>
        <v>3/1/1959</v>
      </c>
      <c r="EG2" t="str" vm="267">
        <f>CUBEMEMBER("ThisWorkbookDataModel","[Table1_2].[Date].&amp;[1959-04-01T00:00:00]")</f>
        <v>4/1/1959</v>
      </c>
      <c r="EH2" t="str" vm="326">
        <f>CUBEMEMBER("ThisWorkbookDataModel","[Table1_2].[Date].&amp;[1959-05-01T00:00:00]")</f>
        <v>5/1/1959</v>
      </c>
      <c r="EI2" t="str" vm="233">
        <f>CUBEMEMBER("ThisWorkbookDataModel","[Table1_2].[Date].&amp;[1959-06-01T00:00:00]")</f>
        <v>6/1/1959</v>
      </c>
      <c r="EJ2" t="str" vm="871">
        <f>CUBEMEMBER("ThisWorkbookDataModel","[Table1_2].[Date].&amp;[1959-07-01T00:00:00]")</f>
        <v>7/1/1959</v>
      </c>
      <c r="EK2" t="str" vm="151">
        <f>CUBEMEMBER("ThisWorkbookDataModel","[Table1_2].[Date].&amp;[1959-08-01T00:00:00]")</f>
        <v>8/1/1959</v>
      </c>
      <c r="EL2" t="str" vm="688">
        <f>CUBEMEMBER("ThisWorkbookDataModel","[Table1_2].[Date].&amp;[1959-09-01T00:00:00]")</f>
        <v>9/1/1959</v>
      </c>
      <c r="EM2" t="str" vm="851">
        <f>CUBEMEMBER("ThisWorkbookDataModel","[Table1_2].[Date].&amp;[1959-10-01T00:00:00]")</f>
        <v>10/1/1959</v>
      </c>
      <c r="EN2" t="str" vm="831">
        <f>CUBEMEMBER("ThisWorkbookDataModel","[Table1_2].[Date].&amp;[1959-11-01T00:00:00]")</f>
        <v>11/1/1959</v>
      </c>
      <c r="EO2" t="str" vm="623">
        <f>CUBEMEMBER("ThisWorkbookDataModel","[Table1_2].[Date].&amp;[1959-12-01T00:00:00]")</f>
        <v>12/1/1959</v>
      </c>
      <c r="EP2" t="str" vm="535">
        <f>CUBEMEMBER("ThisWorkbookDataModel","[Table1_2].[Date].&amp;[1960-01-01T00:00:00]")</f>
        <v>1/1/1960</v>
      </c>
      <c r="EQ2" t="str" vm="509">
        <f>CUBEMEMBER("ThisWorkbookDataModel","[Table1_2].[Date].&amp;[1960-02-01T00:00:00]")</f>
        <v>2/1/1960</v>
      </c>
      <c r="ER2" t="str" vm="427">
        <f>CUBEMEMBER("ThisWorkbookDataModel","[Table1_2].[Date].&amp;[1960-03-01T00:00:00]")</f>
        <v>3/1/1960</v>
      </c>
      <c r="ES2" t="str" vm="266">
        <f>CUBEMEMBER("ThisWorkbookDataModel","[Table1_2].[Date].&amp;[1960-04-01T00:00:00]")</f>
        <v>4/1/1960</v>
      </c>
      <c r="ET2" t="str" vm="325">
        <f>CUBEMEMBER("ThisWorkbookDataModel","[Table1_2].[Date].&amp;[1960-05-01T00:00:00]")</f>
        <v>5/1/1960</v>
      </c>
      <c r="EU2" t="str" vm="232">
        <f>CUBEMEMBER("ThisWorkbookDataModel","[Table1_2].[Date].&amp;[1960-06-01T00:00:00]")</f>
        <v>6/1/1960</v>
      </c>
      <c r="EV2" t="str" vm="809">
        <f>CUBEMEMBER("ThisWorkbookDataModel","[Table1_2].[Date].&amp;[1960-07-01T00:00:00]")</f>
        <v>7/1/1960</v>
      </c>
      <c r="EW2" t="str" vm="721">
        <f>CUBEMEMBER("ThisWorkbookDataModel","[Table1_2].[Date].&amp;[1960-08-01T00:00:00]")</f>
        <v>8/1/1960</v>
      </c>
      <c r="EX2" t="str" vm="687">
        <f>CUBEMEMBER("ThisWorkbookDataModel","[Table1_2].[Date].&amp;[1960-09-01T00:00:00]")</f>
        <v>9/1/1960</v>
      </c>
      <c r="EY2" t="str" vm="791">
        <f>CUBEMEMBER("ThisWorkbookDataModel","[Table1_2].[Date].&amp;[1960-10-01T00:00:00]")</f>
        <v>10/1/1960</v>
      </c>
      <c r="EZ2" t="str" vm="773">
        <f>CUBEMEMBER("ThisWorkbookDataModel","[Table1_2].[Date].&amp;[1960-11-01T00:00:00]")</f>
        <v>11/1/1960</v>
      </c>
      <c r="FA2" t="str" vm="622">
        <f>CUBEMEMBER("ThisWorkbookDataModel","[Table1_2].[Date].&amp;[1960-12-01T00:00:00]")</f>
        <v>12/1/1960</v>
      </c>
      <c r="FB2" t="str" vm="452">
        <f>CUBEMEMBER("ThisWorkbookDataModel","[Table1_2].[Date].&amp;[1961-01-01T00:00:00]")</f>
        <v>1/1/1961</v>
      </c>
      <c r="FC2" t="str" vm="508">
        <f>CUBEMEMBER("ThisWorkbookDataModel","[Table1_2].[Date].&amp;[1961-02-01T00:00:00]")</f>
        <v>2/1/1961</v>
      </c>
      <c r="FD2" t="str" vm="426">
        <f>CUBEMEMBER("ThisWorkbookDataModel","[Table1_2].[Date].&amp;[1961-03-01T00:00:00]")</f>
        <v>3/1/1961</v>
      </c>
      <c r="FE2" t="str" vm="368">
        <f>CUBEMEMBER("ThisWorkbookDataModel","[Table1_2].[Date].&amp;[1961-04-01T00:00:00]")</f>
        <v>4/1/1961</v>
      </c>
      <c r="FF2" t="str" vm="324">
        <f>CUBEMEMBER("ThisWorkbookDataModel","[Table1_2].[Date].&amp;[1961-05-01T00:00:00]")</f>
        <v>5/1/1961</v>
      </c>
      <c r="FG2" t="str" vm="231">
        <f>CUBEMEMBER("ThisWorkbookDataModel","[Table1_2].[Date].&amp;[1961-06-01T00:00:00]")</f>
        <v>6/1/1961</v>
      </c>
      <c r="FH2" t="str" vm="742">
        <f>CUBEMEMBER("ThisWorkbookDataModel","[Table1_2].[Date].&amp;[1961-07-01T00:00:00]")</f>
        <v>7/1/1961</v>
      </c>
      <c r="FI2" t="str" vm="720">
        <f>CUBEMEMBER("ThisWorkbookDataModel","[Table1_2].[Date].&amp;[1961-08-01T00:00:00]")</f>
        <v>8/1/1961</v>
      </c>
      <c r="FJ2" t="str" vm="686">
        <f>CUBEMEMBER("ThisWorkbookDataModel","[Table1_2].[Date].&amp;[1961-09-01T00:00:00]")</f>
        <v>9/1/1961</v>
      </c>
      <c r="FK2" t="str" vm="839">
        <f>CUBEMEMBER("ThisWorkbookDataModel","[Table1_2].[Date].&amp;[1961-10-01T00:00:00]")</f>
        <v>10/1/1961</v>
      </c>
      <c r="FL2" t="str" vm="818">
        <f>CUBEMEMBER("ThisWorkbookDataModel","[Table1_2].[Date].&amp;[1961-11-01T00:00:00]")</f>
        <v>11/1/1961</v>
      </c>
      <c r="FM2" t="str" vm="621">
        <f>CUBEMEMBER("ThisWorkbookDataModel","[Table1_2].[Date].&amp;[1961-12-01T00:00:00]")</f>
        <v>12/1/1961</v>
      </c>
      <c r="FN2" t="str" vm="566">
        <f>CUBEMEMBER("ThisWorkbookDataModel","[Table1_2].[Date].&amp;[1962-01-01T00:00:00]")</f>
        <v>1/1/1962</v>
      </c>
      <c r="FO2" t="str" vm="507">
        <f>CUBEMEMBER("ThisWorkbookDataModel","[Table1_2].[Date].&amp;[1962-02-01T00:00:00]")</f>
        <v>2/1/1962</v>
      </c>
      <c r="FP2" t="str" vm="425">
        <f>CUBEMEMBER("ThisWorkbookDataModel","[Table1_2].[Date].&amp;[1962-03-01T00:00:00]")</f>
        <v>3/1/1962</v>
      </c>
      <c r="FQ2" t="str" vm="265">
        <f>CUBEMEMBER("ThisWorkbookDataModel","[Table1_2].[Date].&amp;[1962-04-01T00:00:00]")</f>
        <v>4/1/1962</v>
      </c>
      <c r="FR2" t="str" vm="323">
        <f>CUBEMEMBER("ThisWorkbookDataModel","[Table1_2].[Date].&amp;[1962-05-01T00:00:00]")</f>
        <v>5/1/1962</v>
      </c>
      <c r="FS2" t="str" vm="230">
        <f>CUBEMEMBER("ThisWorkbookDataModel","[Table1_2].[Date].&amp;[1962-06-01T00:00:00]")</f>
        <v>6/1/1962</v>
      </c>
      <c r="FT2" t="str" vm="816">
        <f>CUBEMEMBER("ThisWorkbookDataModel","[Table1_2].[Date].&amp;[1962-07-01T00:00:00]")</f>
        <v>7/1/1962</v>
      </c>
      <c r="FU2" t="str" vm="150">
        <f>CUBEMEMBER("ThisWorkbookDataModel","[Table1_2].[Date].&amp;[1962-08-01T00:00:00]")</f>
        <v>8/1/1962</v>
      </c>
      <c r="FV2" t="str" vm="685">
        <f>CUBEMEMBER("ThisWorkbookDataModel","[Table1_2].[Date].&amp;[1962-09-01T00:00:00]")</f>
        <v>9/1/1962</v>
      </c>
      <c r="FW2" t="str" vm="762">
        <f>CUBEMEMBER("ThisWorkbookDataModel","[Table1_2].[Date].&amp;[1962-10-01T00:00:00]")</f>
        <v>10/1/1962</v>
      </c>
      <c r="FX2" t="str" vm="887">
        <f>CUBEMEMBER("ThisWorkbookDataModel","[Table1_2].[Date].&amp;[1962-11-01T00:00:00]")</f>
        <v>11/1/1962</v>
      </c>
      <c r="FY2" t="str" vm="620">
        <f>CUBEMEMBER("ThisWorkbookDataModel","[Table1_2].[Date].&amp;[1962-12-01T00:00:00]")</f>
        <v>12/1/1962</v>
      </c>
      <c r="FZ2" t="str" vm="534">
        <f>CUBEMEMBER("ThisWorkbookDataModel","[Table1_2].[Date].&amp;[1963-01-01T00:00:00]")</f>
        <v>1/1/1963</v>
      </c>
      <c r="GA2" t="str" vm="506">
        <f>CUBEMEMBER("ThisWorkbookDataModel","[Table1_2].[Date].&amp;[1963-02-01T00:00:00]")</f>
        <v>2/1/1963</v>
      </c>
      <c r="GB2" t="str" vm="424">
        <f>CUBEMEMBER("ThisWorkbookDataModel","[Table1_2].[Date].&amp;[1963-03-01T00:00:00]")</f>
        <v>3/1/1963</v>
      </c>
      <c r="GC2" t="str" vm="353">
        <f>CUBEMEMBER("ThisWorkbookDataModel","[Table1_2].[Date].&amp;[1963-04-01T00:00:00]")</f>
        <v>4/1/1963</v>
      </c>
      <c r="GD2" t="str" vm="322">
        <f>CUBEMEMBER("ThisWorkbookDataModel","[Table1_2].[Date].&amp;[1963-05-01T00:00:00]")</f>
        <v>5/1/1963</v>
      </c>
      <c r="GE2" t="str" vm="229">
        <f>CUBEMEMBER("ThisWorkbookDataModel","[Table1_2].[Date].&amp;[1963-06-01T00:00:00]")</f>
        <v>6/1/1963</v>
      </c>
      <c r="GF2" t="str" vm="870">
        <f>CUBEMEMBER("ThisWorkbookDataModel","[Table1_2].[Date].&amp;[1963-07-01T00:00:00]")</f>
        <v>7/1/1963</v>
      </c>
      <c r="GG2" t="str" vm="719">
        <f>CUBEMEMBER("ThisWorkbookDataModel","[Table1_2].[Date].&amp;[1963-08-01T00:00:00]")</f>
        <v>8/1/1963</v>
      </c>
      <c r="GH2" t="str" vm="684">
        <f>CUBEMEMBER("ThisWorkbookDataModel","[Table1_2].[Date].&amp;[1963-09-01T00:00:00]")</f>
        <v>9/1/1963</v>
      </c>
      <c r="GI2" t="str" vm="850">
        <f>CUBEMEMBER("ThisWorkbookDataModel","[Table1_2].[Date].&amp;[1963-10-01T00:00:00]")</f>
        <v>10/1/1963</v>
      </c>
      <c r="GJ2" t="str" vm="830">
        <f>CUBEMEMBER("ThisWorkbookDataModel","[Table1_2].[Date].&amp;[1963-11-01T00:00:00]")</f>
        <v>11/1/1963</v>
      </c>
      <c r="GK2" t="str" vm="619">
        <f>CUBEMEMBER("ThisWorkbookDataModel","[Table1_2].[Date].&amp;[1963-12-01T00:00:00]")</f>
        <v>12/1/1963</v>
      </c>
      <c r="GL2" t="str" vm="451">
        <f>CUBEMEMBER("ThisWorkbookDataModel","[Table1_2].[Date].&amp;[1964-01-01T00:00:00]")</f>
        <v>1/1/1964</v>
      </c>
      <c r="GM2" t="str" vm="505">
        <f>CUBEMEMBER("ThisWorkbookDataModel","[Table1_2].[Date].&amp;[1964-02-01T00:00:00]")</f>
        <v>2/1/1964</v>
      </c>
      <c r="GN2" t="str" vm="423">
        <f>CUBEMEMBER("ThisWorkbookDataModel","[Table1_2].[Date].&amp;[1964-03-01T00:00:00]")</f>
        <v>3/1/1964</v>
      </c>
      <c r="GO2" t="str" vm="367">
        <f>CUBEMEMBER("ThisWorkbookDataModel","[Table1_2].[Date].&amp;[1964-04-01T00:00:00]")</f>
        <v>4/1/1964</v>
      </c>
      <c r="GP2" t="str" vm="321">
        <f>CUBEMEMBER("ThisWorkbookDataModel","[Table1_2].[Date].&amp;[1964-05-01T00:00:00]")</f>
        <v>5/1/1964</v>
      </c>
      <c r="GQ2" t="str" vm="228">
        <f>CUBEMEMBER("ThisWorkbookDataModel","[Table1_2].[Date].&amp;[1964-06-01T00:00:00]")</f>
        <v>6/1/1964</v>
      </c>
      <c r="GR2" t="str" vm="808">
        <f>CUBEMEMBER("ThisWorkbookDataModel","[Table1_2].[Date].&amp;[1964-07-01T00:00:00]")</f>
        <v>7/1/1964</v>
      </c>
      <c r="GS2" t="str" vm="149">
        <f>CUBEMEMBER("ThisWorkbookDataModel","[Table1_2].[Date].&amp;[1964-08-01T00:00:00]")</f>
        <v>8/1/1964</v>
      </c>
      <c r="GT2" t="str" vm="683">
        <f>CUBEMEMBER("ThisWorkbookDataModel","[Table1_2].[Date].&amp;[1964-09-01T00:00:00]")</f>
        <v>9/1/1964</v>
      </c>
      <c r="GU2" t="str" vm="790">
        <f>CUBEMEMBER("ThisWorkbookDataModel","[Table1_2].[Date].&amp;[1964-10-01T00:00:00]")</f>
        <v>10/1/1964</v>
      </c>
      <c r="GV2" t="str" vm="755">
        <f>CUBEMEMBER("ThisWorkbookDataModel","[Table1_2].[Date].&amp;[1964-11-01T00:00:00]")</f>
        <v>11/1/1964</v>
      </c>
      <c r="GW2" t="str" vm="618">
        <f>CUBEMEMBER("ThisWorkbookDataModel","[Table1_2].[Date].&amp;[1964-12-01T00:00:00]")</f>
        <v>12/1/1964</v>
      </c>
      <c r="GX2" t="str" vm="565">
        <f>CUBEMEMBER("ThisWorkbookDataModel","[Table1_2].[Date].&amp;[1965-01-01T00:00:00]")</f>
        <v>1/1/1965</v>
      </c>
      <c r="GY2" t="str" vm="504">
        <f>CUBEMEMBER("ThisWorkbookDataModel","[Table1_2].[Date].&amp;[1965-02-01T00:00:00]")</f>
        <v>2/1/1965</v>
      </c>
      <c r="GZ2" t="str" vm="422">
        <f>CUBEMEMBER("ThisWorkbookDataModel","[Table1_2].[Date].&amp;[1965-03-01T00:00:00]")</f>
        <v>3/1/1965</v>
      </c>
      <c r="HA2" t="str" vm="352">
        <f>CUBEMEMBER("ThisWorkbookDataModel","[Table1_2].[Date].&amp;[1965-04-01T00:00:00]")</f>
        <v>4/1/1965</v>
      </c>
      <c r="HB2" t="str" vm="320">
        <f>CUBEMEMBER("ThisWorkbookDataModel","[Table1_2].[Date].&amp;[1965-05-01T00:00:00]")</f>
        <v>5/1/1965</v>
      </c>
      <c r="HC2" t="str" vm="227">
        <f>CUBEMEMBER("ThisWorkbookDataModel","[Table1_2].[Date].&amp;[1965-06-01T00:00:00]")</f>
        <v>6/1/1965</v>
      </c>
      <c r="HD2" t="str" vm="741">
        <f>CUBEMEMBER("ThisWorkbookDataModel","[Table1_2].[Date].&amp;[1965-07-01T00:00:00]")</f>
        <v>7/1/1965</v>
      </c>
      <c r="HE2" t="str" vm="718">
        <f>CUBEMEMBER("ThisWorkbookDataModel","[Table1_2].[Date].&amp;[1965-08-01T00:00:00]")</f>
        <v>8/1/1965</v>
      </c>
      <c r="HF2" t="str" vm="682">
        <f>CUBEMEMBER("ThisWorkbookDataModel","[Table1_2].[Date].&amp;[1965-09-01T00:00:00]")</f>
        <v>9/1/1965</v>
      </c>
      <c r="HG2" t="str" vm="898">
        <f>CUBEMEMBER("ThisWorkbookDataModel","[Table1_2].[Date].&amp;[1965-10-01T00:00:00]")</f>
        <v>10/1/1965</v>
      </c>
      <c r="HH2" t="str" vm="837">
        <f>CUBEMEMBER("ThisWorkbookDataModel","[Table1_2].[Date].&amp;[1965-11-01T00:00:00]")</f>
        <v>11/1/1965</v>
      </c>
      <c r="HI2" t="str" vm="617">
        <f>CUBEMEMBER("ThisWorkbookDataModel","[Table1_2].[Date].&amp;[1965-12-01T00:00:00]")</f>
        <v>12/1/1965</v>
      </c>
      <c r="HJ2" t="str" vm="450">
        <f>CUBEMEMBER("ThisWorkbookDataModel","[Table1_2].[Date].&amp;[1966-01-01T00:00:00]")</f>
        <v>1/1/1966</v>
      </c>
      <c r="HK2" t="str" vm="503">
        <f>CUBEMEMBER("ThisWorkbookDataModel","[Table1_2].[Date].&amp;[1966-02-01T00:00:00]")</f>
        <v>2/1/1966</v>
      </c>
      <c r="HL2" t="str" vm="421">
        <f>CUBEMEMBER("ThisWorkbookDataModel","[Table1_2].[Date].&amp;[1966-03-01T00:00:00]")</f>
        <v>3/1/1966</v>
      </c>
      <c r="HM2" t="str" vm="264">
        <f>CUBEMEMBER("ThisWorkbookDataModel","[Table1_2].[Date].&amp;[1966-04-01T00:00:00]")</f>
        <v>4/1/1966</v>
      </c>
      <c r="HN2" t="str" vm="319">
        <f>CUBEMEMBER("ThisWorkbookDataModel","[Table1_2].[Date].&amp;[1966-05-01T00:00:00]")</f>
        <v>5/1/1966</v>
      </c>
      <c r="HO2" t="str" vm="226">
        <f>CUBEMEMBER("ThisWorkbookDataModel","[Table1_2].[Date].&amp;[1966-06-01T00:00:00]")</f>
        <v>6/1/1966</v>
      </c>
      <c r="HP2" t="str" vm="835">
        <f>CUBEMEMBER("ThisWorkbookDataModel","[Table1_2].[Date].&amp;[1966-07-01T00:00:00]")</f>
        <v>7/1/1966</v>
      </c>
      <c r="HQ2" t="str" vm="717">
        <f>CUBEMEMBER("ThisWorkbookDataModel","[Table1_2].[Date].&amp;[1966-08-01T00:00:00]")</f>
        <v>8/1/1966</v>
      </c>
      <c r="HR2" t="str" vm="681">
        <f>CUBEMEMBER("ThisWorkbookDataModel","[Table1_2].[Date].&amp;[1966-09-01T00:00:00]")</f>
        <v>9/1/1966</v>
      </c>
      <c r="HS2" t="str" vm="855">
        <f>CUBEMEMBER("ThisWorkbookDataModel","[Table1_2].[Date].&amp;[1966-10-01T00:00:00]")</f>
        <v>10/1/1966</v>
      </c>
      <c r="HT2" t="str" vm="886">
        <f>CUBEMEMBER("ThisWorkbookDataModel","[Table1_2].[Date].&amp;[1966-11-01T00:00:00]")</f>
        <v>11/1/1966</v>
      </c>
      <c r="HU2" t="str" vm="616">
        <f>CUBEMEMBER("ThisWorkbookDataModel","[Table1_2].[Date].&amp;[1966-12-01T00:00:00]")</f>
        <v>12/1/1966</v>
      </c>
      <c r="HV2" t="str" vm="533">
        <f>CUBEMEMBER("ThisWorkbookDataModel","[Table1_2].[Date].&amp;[1967-01-01T00:00:00]")</f>
        <v>1/1/1967</v>
      </c>
      <c r="HW2" t="str" vm="502">
        <f>CUBEMEMBER("ThisWorkbookDataModel","[Table1_2].[Date].&amp;[1967-02-01T00:00:00]")</f>
        <v>2/1/1967</v>
      </c>
      <c r="HX2" t="str" vm="420">
        <f>CUBEMEMBER("ThisWorkbookDataModel","[Table1_2].[Date].&amp;[1967-03-01T00:00:00]")</f>
        <v>3/1/1967</v>
      </c>
      <c r="HY2" t="str" vm="351">
        <f>CUBEMEMBER("ThisWorkbookDataModel","[Table1_2].[Date].&amp;[1967-04-01T00:00:00]")</f>
        <v>4/1/1967</v>
      </c>
      <c r="HZ2" t="str" vm="318">
        <f>CUBEMEMBER("ThisWorkbookDataModel","[Table1_2].[Date].&amp;[1967-05-01T00:00:00]")</f>
        <v>5/1/1967</v>
      </c>
      <c r="IA2" t="str" vm="225">
        <f>CUBEMEMBER("ThisWorkbookDataModel","[Table1_2].[Date].&amp;[1967-06-01T00:00:00]")</f>
        <v>6/1/1967</v>
      </c>
      <c r="IB2" t="str" vm="869">
        <f>CUBEMEMBER("ThisWorkbookDataModel","[Table1_2].[Date].&amp;[1967-07-01T00:00:00]")</f>
        <v>7/1/1967</v>
      </c>
      <c r="IC2" t="str" vm="148">
        <f>CUBEMEMBER("ThisWorkbookDataModel","[Table1_2].[Date].&amp;[1967-08-01T00:00:00]")</f>
        <v>8/1/1967</v>
      </c>
      <c r="ID2" t="str" vm="680">
        <f>CUBEMEMBER("ThisWorkbookDataModel","[Table1_2].[Date].&amp;[1967-09-01T00:00:00]")</f>
        <v>9/1/1967</v>
      </c>
      <c r="IE2" t="str" vm="849">
        <f>CUBEMEMBER("ThisWorkbookDataModel","[Table1_2].[Date].&amp;[1967-10-01T00:00:00]")</f>
        <v>10/1/1967</v>
      </c>
      <c r="IF2" t="str" vm="829">
        <f>CUBEMEMBER("ThisWorkbookDataModel","[Table1_2].[Date].&amp;[1967-11-01T00:00:00]")</f>
        <v>11/1/1967</v>
      </c>
      <c r="IG2" t="str" vm="615">
        <f>CUBEMEMBER("ThisWorkbookDataModel","[Table1_2].[Date].&amp;[1967-12-01T00:00:00]")</f>
        <v>12/1/1967</v>
      </c>
      <c r="IH2" t="str" vm="564">
        <f>CUBEMEMBER("ThisWorkbookDataModel","[Table1_2].[Date].&amp;[1968-01-01T00:00:00]")</f>
        <v>1/1/1968</v>
      </c>
      <c r="II2" t="str" vm="501">
        <f>CUBEMEMBER("ThisWorkbookDataModel","[Table1_2].[Date].&amp;[1968-02-01T00:00:00]")</f>
        <v>2/1/1968</v>
      </c>
      <c r="IJ2" t="str" vm="419">
        <f>CUBEMEMBER("ThisWorkbookDataModel","[Table1_2].[Date].&amp;[1968-03-01T00:00:00]")</f>
        <v>3/1/1968</v>
      </c>
      <c r="IK2" t="str" vm="366">
        <f>CUBEMEMBER("ThisWorkbookDataModel","[Table1_2].[Date].&amp;[1968-04-01T00:00:00]")</f>
        <v>4/1/1968</v>
      </c>
      <c r="IL2" t="str" vm="317">
        <f>CUBEMEMBER("ThisWorkbookDataModel","[Table1_2].[Date].&amp;[1968-05-01T00:00:00]")</f>
        <v>5/1/1968</v>
      </c>
      <c r="IM2" t="str" vm="224">
        <f>CUBEMEMBER("ThisWorkbookDataModel","[Table1_2].[Date].&amp;[1968-06-01T00:00:00]")</f>
        <v>6/1/1968</v>
      </c>
      <c r="IN2" t="str" vm="807">
        <f>CUBEMEMBER("ThisWorkbookDataModel","[Table1_2].[Date].&amp;[1968-07-01T00:00:00]")</f>
        <v>7/1/1968</v>
      </c>
      <c r="IO2" t="str" vm="716">
        <f>CUBEMEMBER("ThisWorkbookDataModel","[Table1_2].[Date].&amp;[1968-08-01T00:00:00]")</f>
        <v>8/1/1968</v>
      </c>
      <c r="IP2" t="str" vm="679">
        <f>CUBEMEMBER("ThisWorkbookDataModel","[Table1_2].[Date].&amp;[1968-09-01T00:00:00]")</f>
        <v>9/1/1968</v>
      </c>
      <c r="IQ2" t="str" vm="789">
        <f>CUBEMEMBER("ThisWorkbookDataModel","[Table1_2].[Date].&amp;[1968-10-01T00:00:00]")</f>
        <v>10/1/1968</v>
      </c>
      <c r="IR2" t="str" vm="754">
        <f>CUBEMEMBER("ThisWorkbookDataModel","[Table1_2].[Date].&amp;[1968-11-01T00:00:00]")</f>
        <v>11/1/1968</v>
      </c>
      <c r="IS2" t="str" vm="614">
        <f>CUBEMEMBER("ThisWorkbookDataModel","[Table1_2].[Date].&amp;[1968-12-01T00:00:00]")</f>
        <v>12/1/1968</v>
      </c>
      <c r="IT2" t="str" vm="449">
        <f>CUBEMEMBER("ThisWorkbookDataModel","[Table1_2].[Date].&amp;[1969-01-01T00:00:00]")</f>
        <v>1/1/1969</v>
      </c>
      <c r="IU2" t="str" vm="500">
        <f>CUBEMEMBER("ThisWorkbookDataModel","[Table1_2].[Date].&amp;[1969-02-01T00:00:00]")</f>
        <v>2/1/1969</v>
      </c>
      <c r="IV2" t="str" vm="418">
        <f>CUBEMEMBER("ThisWorkbookDataModel","[Table1_2].[Date].&amp;[1969-03-01T00:00:00]")</f>
        <v>3/1/1969</v>
      </c>
      <c r="IW2" t="str" vm="263">
        <f>CUBEMEMBER("ThisWorkbookDataModel","[Table1_2].[Date].&amp;[1969-04-01T00:00:00]")</f>
        <v>4/1/1969</v>
      </c>
      <c r="IX2" t="str" vm="316">
        <f>CUBEMEMBER("ThisWorkbookDataModel","[Table1_2].[Date].&amp;[1969-05-01T00:00:00]")</f>
        <v>5/1/1969</v>
      </c>
      <c r="IY2" t="str" vm="223">
        <f>CUBEMEMBER("ThisWorkbookDataModel","[Table1_2].[Date].&amp;[1969-06-01T00:00:00]")</f>
        <v>6/1/1969</v>
      </c>
      <c r="IZ2" t="str" vm="740">
        <f>CUBEMEMBER("ThisWorkbookDataModel","[Table1_2].[Date].&amp;[1969-07-01T00:00:00]")</f>
        <v>7/1/1969</v>
      </c>
      <c r="JA2" t="str" vm="715">
        <f>CUBEMEMBER("ThisWorkbookDataModel","[Table1_2].[Date].&amp;[1969-08-01T00:00:00]")</f>
        <v>8/1/1969</v>
      </c>
      <c r="JB2" t="str" vm="678">
        <f>CUBEMEMBER("ThisWorkbookDataModel","[Table1_2].[Date].&amp;[1969-09-01T00:00:00]")</f>
        <v>9/1/1969</v>
      </c>
      <c r="JC2" t="str" vm="771">
        <f>CUBEMEMBER("ThisWorkbookDataModel","[Table1_2].[Date].&amp;[1969-10-01T00:00:00]")</f>
        <v>10/1/1969</v>
      </c>
      <c r="JD2" t="str" vm="896">
        <f>CUBEMEMBER("ThisWorkbookDataModel","[Table1_2].[Date].&amp;[1969-11-01T00:00:00]")</f>
        <v>11/1/1969</v>
      </c>
      <c r="JE2" t="str" vm="613">
        <f>CUBEMEMBER("ThisWorkbookDataModel","[Table1_2].[Date].&amp;[1969-12-01T00:00:00]")</f>
        <v>12/1/1969</v>
      </c>
      <c r="JF2" t="str" vm="563">
        <f>CUBEMEMBER("ThisWorkbookDataModel","[Table1_2].[Date].&amp;[1970-01-01T00:00:00]")</f>
        <v>1/1/1970</v>
      </c>
      <c r="JG2" t="str" vm="499">
        <f>CUBEMEMBER("ThisWorkbookDataModel","[Table1_2].[Date].&amp;[1970-02-01T00:00:00]")</f>
        <v>2/1/1970</v>
      </c>
      <c r="JH2" t="str" vm="417">
        <f>CUBEMEMBER("ThisWorkbookDataModel","[Table1_2].[Date].&amp;[1970-03-01T00:00:00]")</f>
        <v>3/1/1970</v>
      </c>
      <c r="JI2" t="str" vm="350">
        <f>CUBEMEMBER("ThisWorkbookDataModel","[Table1_2].[Date].&amp;[1970-04-01T00:00:00]")</f>
        <v>4/1/1970</v>
      </c>
      <c r="JJ2" t="str" vm="315">
        <f>CUBEMEMBER("ThisWorkbookDataModel","[Table1_2].[Date].&amp;[1970-05-01T00:00:00]")</f>
        <v>5/1/1970</v>
      </c>
      <c r="JK2" t="str" vm="222">
        <f>CUBEMEMBER("ThisWorkbookDataModel","[Table1_2].[Date].&amp;[1970-06-01T00:00:00]")</f>
        <v>6/1/1970</v>
      </c>
      <c r="JL2" t="str" vm="857">
        <f>CUBEMEMBER("ThisWorkbookDataModel","[Table1_2].[Date].&amp;[1970-07-01T00:00:00]")</f>
        <v>7/1/1970</v>
      </c>
      <c r="JM2" t="str" vm="714">
        <f>CUBEMEMBER("ThisWorkbookDataModel","[Table1_2].[Date].&amp;[1970-08-01T00:00:00]")</f>
        <v>8/1/1970</v>
      </c>
      <c r="JN2" t="str" vm="677">
        <f>CUBEMEMBER("ThisWorkbookDataModel","[Table1_2].[Date].&amp;[1970-09-01T00:00:00]")</f>
        <v>9/1/1970</v>
      </c>
      <c r="JO2" t="str" vm="893">
        <f>CUBEMEMBER("ThisWorkbookDataModel","[Table1_2].[Date].&amp;[1970-10-01T00:00:00]")</f>
        <v>10/1/1970</v>
      </c>
      <c r="JP2" t="str" vm="885">
        <f>CUBEMEMBER("ThisWorkbookDataModel","[Table1_2].[Date].&amp;[1970-11-01T00:00:00]")</f>
        <v>11/1/1970</v>
      </c>
      <c r="JQ2" t="str" vm="612">
        <f>CUBEMEMBER("ThisWorkbookDataModel","[Table1_2].[Date].&amp;[1970-12-01T00:00:00]")</f>
        <v>12/1/1970</v>
      </c>
      <c r="JR2" t="str" vm="532">
        <f>CUBEMEMBER("ThisWorkbookDataModel","[Table1_2].[Date].&amp;[1971-01-01T00:00:00]")</f>
        <v>1/1/1971</v>
      </c>
      <c r="JS2" t="str" vm="498">
        <f>CUBEMEMBER("ThisWorkbookDataModel","[Table1_2].[Date].&amp;[1971-02-01T00:00:00]")</f>
        <v>2/1/1971</v>
      </c>
      <c r="JT2" t="str" vm="416">
        <f>CUBEMEMBER("ThisWorkbookDataModel","[Table1_2].[Date].&amp;[1971-03-01T00:00:00]")</f>
        <v>3/1/1971</v>
      </c>
      <c r="JU2" t="str" vm="262">
        <f>CUBEMEMBER("ThisWorkbookDataModel","[Table1_2].[Date].&amp;[1971-04-01T00:00:00]")</f>
        <v>4/1/1971</v>
      </c>
      <c r="JV2" t="str" vm="314">
        <f>CUBEMEMBER("ThisWorkbookDataModel","[Table1_2].[Date].&amp;[1971-05-01T00:00:00]")</f>
        <v>5/1/1971</v>
      </c>
      <c r="JW2" t="str" vm="221">
        <f>CUBEMEMBER("ThisWorkbookDataModel","[Table1_2].[Date].&amp;[1971-06-01T00:00:00]")</f>
        <v>6/1/1971</v>
      </c>
      <c r="JX2" t="str" vm="868">
        <f>CUBEMEMBER("ThisWorkbookDataModel","[Table1_2].[Date].&amp;[1971-07-01T00:00:00]")</f>
        <v>7/1/1971</v>
      </c>
      <c r="JY2" t="str" vm="147">
        <f>CUBEMEMBER("ThisWorkbookDataModel","[Table1_2].[Date].&amp;[1971-08-01T00:00:00]")</f>
        <v>8/1/1971</v>
      </c>
      <c r="JZ2" t="str" vm="52">
        <f>CUBEMEMBER("ThisWorkbookDataModel","[Table1_2].[Date].&amp;[1971-09-01T00:00:00]")</f>
        <v>9/1/1971</v>
      </c>
      <c r="KA2" t="str" vm="676">
        <f>CUBEMEMBER("ThisWorkbookDataModel","[Table1_2].[Date].&amp;[1971-10-01T00:00:00]")</f>
        <v>10/1/1971</v>
      </c>
      <c r="KB2" t="str" vm="848">
        <f>CUBEMEMBER("ThisWorkbookDataModel","[Table1_2].[Date].&amp;[1971-11-01T00:00:00]")</f>
        <v>11/1/1971</v>
      </c>
      <c r="KC2" t="str" vm="828">
        <f>CUBEMEMBER("ThisWorkbookDataModel","[Table1_2].[Date].&amp;[1971-12-01T00:00:00]")</f>
        <v>12/1/1971</v>
      </c>
      <c r="KD2" t="str" vm="611">
        <f>CUBEMEMBER("ThisWorkbookDataModel","[Table1_2].[Date].&amp;[1972-01-01T00:00:00]")</f>
        <v>1/1/1972</v>
      </c>
      <c r="KE2" t="str" vm="448">
        <f>CUBEMEMBER("ThisWorkbookDataModel","[Table1_2].[Date].&amp;[1972-02-01T00:00:00]")</f>
        <v>2/1/1972</v>
      </c>
      <c r="KF2" t="str" vm="497">
        <f>CUBEMEMBER("ThisWorkbookDataModel","[Table1_2].[Date].&amp;[1972-03-01T00:00:00]")</f>
        <v>3/1/1972</v>
      </c>
      <c r="KG2" t="str" vm="415">
        <f>CUBEMEMBER("ThisWorkbookDataModel","[Table1_2].[Date].&amp;[1972-04-01T00:00:00]")</f>
        <v>4/1/1972</v>
      </c>
      <c r="KH2" t="str" vm="365">
        <f>CUBEMEMBER("ThisWorkbookDataModel","[Table1_2].[Date].&amp;[1972-05-01T00:00:00]")</f>
        <v>5/1/1972</v>
      </c>
      <c r="KI2" t="str" vm="313">
        <f>CUBEMEMBER("ThisWorkbookDataModel","[Table1_2].[Date].&amp;[1972-06-01T00:00:00]")</f>
        <v>6/1/1972</v>
      </c>
      <c r="KJ2" t="str" vm="220">
        <f>CUBEMEMBER("ThisWorkbookDataModel","[Table1_2].[Date].&amp;[1972-07-01T00:00:00]")</f>
        <v>7/1/1972</v>
      </c>
      <c r="KK2" t="str" vm="806">
        <f>CUBEMEMBER("ThisWorkbookDataModel","[Table1_2].[Date].&amp;[1972-08-01T00:00:00]")</f>
        <v>8/1/1972</v>
      </c>
      <c r="KL2" t="str" vm="51">
        <f>CUBEMEMBER("ThisWorkbookDataModel","[Table1_2].[Date].&amp;[1972-09-01T00:00:00]")</f>
        <v>9/1/1972</v>
      </c>
      <c r="KM2" t="str" vm="713">
        <f>CUBEMEMBER("ThisWorkbookDataModel","[Table1_2].[Date].&amp;[1972-10-01T00:00:00]")</f>
        <v>10/1/1972</v>
      </c>
      <c r="KN2" t="str" vm="675">
        <f>CUBEMEMBER("ThisWorkbookDataModel","[Table1_2].[Date].&amp;[1972-11-01T00:00:00]")</f>
        <v>11/1/1972</v>
      </c>
      <c r="KO2" t="str" vm="788">
        <f>CUBEMEMBER("ThisWorkbookDataModel","[Table1_2].[Date].&amp;[1972-12-01T00:00:00]")</f>
        <v>12/1/1972</v>
      </c>
      <c r="KP2" t="str" vm="753">
        <f>CUBEMEMBER("ThisWorkbookDataModel","[Table1_2].[Date].&amp;[1973-01-01T00:00:00]")</f>
        <v>1/1/1973</v>
      </c>
      <c r="KQ2" t="str" vm="610">
        <f>CUBEMEMBER("ThisWorkbookDataModel","[Table1_2].[Date].&amp;[1973-02-01T00:00:00]")</f>
        <v>2/1/1973</v>
      </c>
      <c r="KR2" t="str" vm="562">
        <f>CUBEMEMBER("ThisWorkbookDataModel","[Table1_2].[Date].&amp;[1973-03-01T00:00:00]")</f>
        <v>3/1/1973</v>
      </c>
      <c r="KS2" t="str" vm="496">
        <f>CUBEMEMBER("ThisWorkbookDataModel","[Table1_2].[Date].&amp;[1973-04-01T00:00:00]")</f>
        <v>4/1/1973</v>
      </c>
      <c r="KT2" t="str" vm="414">
        <f>CUBEMEMBER("ThisWorkbookDataModel","[Table1_2].[Date].&amp;[1973-05-01T00:00:00]")</f>
        <v>5/1/1973</v>
      </c>
      <c r="KU2" t="str" vm="349">
        <f>CUBEMEMBER("ThisWorkbookDataModel","[Table1_2].[Date].&amp;[1973-06-01T00:00:00]")</f>
        <v>6/1/1973</v>
      </c>
      <c r="KV2" t="str" vm="312">
        <f>CUBEMEMBER("ThisWorkbookDataModel","[Table1_2].[Date].&amp;[1973-07-01T00:00:00]")</f>
        <v>7/1/1973</v>
      </c>
      <c r="KW2" t="str" vm="219">
        <f>CUBEMEMBER("ThisWorkbookDataModel","[Table1_2].[Date].&amp;[1973-08-01T00:00:00]")</f>
        <v>8/1/1973</v>
      </c>
      <c r="KX2" t="str" vm="50">
        <f>CUBEMEMBER("ThisWorkbookDataModel","[Table1_2].[Date].&amp;[1973-09-01T00:00:00]")</f>
        <v>9/1/1973</v>
      </c>
      <c r="KY2" t="str" vm="739">
        <f>CUBEMEMBER("ThisWorkbookDataModel","[Table1_2].[Date].&amp;[1973-10-01T00:00:00]")</f>
        <v>10/1/1973</v>
      </c>
      <c r="KZ2" t="str" vm="146">
        <f>CUBEMEMBER("ThisWorkbookDataModel","[Table1_2].[Date].&amp;[1973-11-01T00:00:00]")</f>
        <v>11/1/1973</v>
      </c>
      <c r="LA2" t="str" vm="674">
        <f>CUBEMEMBER("ThisWorkbookDataModel","[Table1_2].[Date].&amp;[1973-12-01T00:00:00]")</f>
        <v>12/1/1973</v>
      </c>
      <c r="LB2" t="str" vm="779">
        <f>CUBEMEMBER("ThisWorkbookDataModel","[Table1_2].[Date].&amp;[1974-01-01T00:00:00]")</f>
        <v>1/1/1974</v>
      </c>
      <c r="LC2" t="str" vm="859">
        <f>CUBEMEMBER("ThisWorkbookDataModel","[Table1_2].[Date].&amp;[1974-02-01T00:00:00]")</f>
        <v>2/1/1974</v>
      </c>
      <c r="LD2" t="str" vm="609">
        <f>CUBEMEMBER("ThisWorkbookDataModel","[Table1_2].[Date].&amp;[1974-03-01T00:00:00]")</f>
        <v>3/1/1974</v>
      </c>
      <c r="LE2" t="str" vm="531">
        <f>CUBEMEMBER("ThisWorkbookDataModel","[Table1_2].[Date].&amp;[1974-04-01T00:00:00]")</f>
        <v>4/1/1974</v>
      </c>
      <c r="LF2" t="str" vm="495">
        <f>CUBEMEMBER("ThisWorkbookDataModel","[Table1_2].[Date].&amp;[1974-05-01T00:00:00]")</f>
        <v>5/1/1974</v>
      </c>
      <c r="LG2" t="str" vm="413">
        <f>CUBEMEMBER("ThisWorkbookDataModel","[Table1_2].[Date].&amp;[1974-06-01T00:00:00]")</f>
        <v>6/1/1974</v>
      </c>
      <c r="LH2" t="str" vm="261">
        <f>CUBEMEMBER("ThisWorkbookDataModel","[Table1_2].[Date].&amp;[1974-07-01T00:00:00]")</f>
        <v>7/1/1974</v>
      </c>
      <c r="LI2" t="str" vm="311">
        <f>CUBEMEMBER("ThisWorkbookDataModel","[Table1_2].[Date].&amp;[1974-08-01T00:00:00]")</f>
        <v>8/1/1974</v>
      </c>
      <c r="LJ2" t="str" vm="49">
        <f>CUBEMEMBER("ThisWorkbookDataModel","[Table1_2].[Date].&amp;[1974-09-01T00:00:00]")</f>
        <v>9/1/1974</v>
      </c>
      <c r="LK2" t="str" vm="218">
        <f>CUBEMEMBER("ThisWorkbookDataModel","[Table1_2].[Date].&amp;[1974-10-01T00:00:00]")</f>
        <v>10/1/1974</v>
      </c>
      <c r="LL2" t="str" vm="895">
        <f>CUBEMEMBER("ThisWorkbookDataModel","[Table1_2].[Date].&amp;[1974-11-01T00:00:00]")</f>
        <v>11/1/1974</v>
      </c>
      <c r="LM2" t="str" vm="712">
        <f>CUBEMEMBER("ThisWorkbookDataModel","[Table1_2].[Date].&amp;[1974-12-01T00:00:00]")</f>
        <v>12/1/1974</v>
      </c>
      <c r="LN2" t="str" vm="673">
        <f>CUBEMEMBER("ThisWorkbookDataModel","[Table1_2].[Date].&amp;[1975-01-01T00:00:00]")</f>
        <v>1/1/1975</v>
      </c>
      <c r="LO2" t="str" vm="761">
        <f>CUBEMEMBER("ThisWorkbookDataModel","[Table1_2].[Date].&amp;[1975-02-01T00:00:00]")</f>
        <v>2/1/1975</v>
      </c>
      <c r="LP2" t="str" vm="884">
        <f>CUBEMEMBER("ThisWorkbookDataModel","[Table1_2].[Date].&amp;[1975-03-01T00:00:00]")</f>
        <v>3/1/1975</v>
      </c>
      <c r="LQ2" t="str" vm="608">
        <f>CUBEMEMBER("ThisWorkbookDataModel","[Table1_2].[Date].&amp;[1975-04-01T00:00:00]")</f>
        <v>4/1/1975</v>
      </c>
      <c r="LR2" t="str" vm="447">
        <f>CUBEMEMBER("ThisWorkbookDataModel","[Table1_2].[Date].&amp;[1975-05-01T00:00:00]")</f>
        <v>5/1/1975</v>
      </c>
      <c r="LS2" t="str" vm="494">
        <f>CUBEMEMBER("ThisWorkbookDataModel","[Table1_2].[Date].&amp;[1975-06-01T00:00:00]")</f>
        <v>6/1/1975</v>
      </c>
      <c r="LT2" t="str" vm="412">
        <f>CUBEMEMBER("ThisWorkbookDataModel","[Table1_2].[Date].&amp;[1975-07-01T00:00:00]")</f>
        <v>7/1/1975</v>
      </c>
      <c r="LU2" t="str" vm="348">
        <f>CUBEMEMBER("ThisWorkbookDataModel","[Table1_2].[Date].&amp;[1975-08-01T00:00:00]")</f>
        <v>8/1/1975</v>
      </c>
      <c r="LV2" t="str" vm="48">
        <f>CUBEMEMBER("ThisWorkbookDataModel","[Table1_2].[Date].&amp;[1975-09-01T00:00:00]")</f>
        <v>9/1/1975</v>
      </c>
      <c r="LW2" t="str" vm="310">
        <f>CUBEMEMBER("ThisWorkbookDataModel","[Table1_2].[Date].&amp;[1975-10-01T00:00:00]")</f>
        <v>10/1/1975</v>
      </c>
      <c r="LX2" t="str" vm="217">
        <f>CUBEMEMBER("ThisWorkbookDataModel","[Table1_2].[Date].&amp;[1975-11-01T00:00:00]")</f>
        <v>11/1/1975</v>
      </c>
      <c r="LY2" t="str" vm="867">
        <f>CUBEMEMBER("ThisWorkbookDataModel","[Table1_2].[Date].&amp;[1975-12-01T00:00:00]")</f>
        <v>12/1/1975</v>
      </c>
      <c r="LZ2" t="str" vm="145">
        <f>CUBEMEMBER("ThisWorkbookDataModel","[Table1_2].[Date].&amp;[1976-01-01T00:00:00]")</f>
        <v>1/1/1976</v>
      </c>
      <c r="MA2" t="str" vm="672">
        <f>CUBEMEMBER("ThisWorkbookDataModel","[Table1_2].[Date].&amp;[1976-02-01T00:00:00]")</f>
        <v>2/1/1976</v>
      </c>
      <c r="MB2" t="str" vm="847">
        <f>CUBEMEMBER("ThisWorkbookDataModel","[Table1_2].[Date].&amp;[1976-03-01T00:00:00]")</f>
        <v>3/1/1976</v>
      </c>
      <c r="MC2" t="str" vm="827">
        <f>CUBEMEMBER("ThisWorkbookDataModel","[Table1_2].[Date].&amp;[1976-04-01T00:00:00]")</f>
        <v>4/1/1976</v>
      </c>
      <c r="MD2" t="str" vm="607">
        <f>CUBEMEMBER("ThisWorkbookDataModel","[Table1_2].[Date].&amp;[1976-05-01T00:00:00]")</f>
        <v>5/1/1976</v>
      </c>
      <c r="ME2" t="str" vm="561">
        <f>CUBEMEMBER("ThisWorkbookDataModel","[Table1_2].[Date].&amp;[1976-06-01T00:00:00]")</f>
        <v>6/1/1976</v>
      </c>
      <c r="MF2" t="str" vm="493">
        <f>CUBEMEMBER("ThisWorkbookDataModel","[Table1_2].[Date].&amp;[1976-07-01T00:00:00]")</f>
        <v>7/1/1976</v>
      </c>
      <c r="MG2" t="str" vm="411">
        <f>CUBEMEMBER("ThisWorkbookDataModel","[Table1_2].[Date].&amp;[1976-08-01T00:00:00]")</f>
        <v>8/1/1976</v>
      </c>
      <c r="MH2" t="str" vm="47">
        <f>CUBEMEMBER("ThisWorkbookDataModel","[Table1_2].[Date].&amp;[1976-09-01T00:00:00]")</f>
        <v>9/1/1976</v>
      </c>
      <c r="MI2" t="str" vm="364">
        <f>CUBEMEMBER("ThisWorkbookDataModel","[Table1_2].[Date].&amp;[1976-10-01T00:00:00]")</f>
        <v>10/1/1976</v>
      </c>
      <c r="MJ2" t="str" vm="309">
        <f>CUBEMEMBER("ThisWorkbookDataModel","[Table1_2].[Date].&amp;[1976-11-01T00:00:00]")</f>
        <v>11/1/1976</v>
      </c>
      <c r="MK2" t="str" vm="216">
        <f>CUBEMEMBER("ThisWorkbookDataModel","[Table1_2].[Date].&amp;[1976-12-01T00:00:00]")</f>
        <v>12/1/1976</v>
      </c>
      <c r="ML2" t="str" vm="805">
        <f>CUBEMEMBER("ThisWorkbookDataModel","[Table1_2].[Date].&amp;[1977-01-01T00:00:00]")</f>
        <v>1/1/1977</v>
      </c>
      <c r="MM2" t="str" vm="711">
        <f>CUBEMEMBER("ThisWorkbookDataModel","[Table1_2].[Date].&amp;[1977-02-01T00:00:00]")</f>
        <v>2/1/1977</v>
      </c>
      <c r="MN2" t="str" vm="671">
        <f>CUBEMEMBER("ThisWorkbookDataModel","[Table1_2].[Date].&amp;[1977-03-01T00:00:00]")</f>
        <v>3/1/1977</v>
      </c>
      <c r="MO2" t="str" vm="787">
        <f>CUBEMEMBER("ThisWorkbookDataModel","[Table1_2].[Date].&amp;[1977-04-01T00:00:00]")</f>
        <v>4/1/1977</v>
      </c>
      <c r="MP2" t="str" vm="752">
        <f>CUBEMEMBER("ThisWorkbookDataModel","[Table1_2].[Date].&amp;[1977-05-01T00:00:00]")</f>
        <v>5/1/1977</v>
      </c>
      <c r="MQ2" t="str" vm="606">
        <f>CUBEMEMBER("ThisWorkbookDataModel","[Table1_2].[Date].&amp;[1977-06-01T00:00:00]")</f>
        <v>6/1/1977</v>
      </c>
      <c r="MR2" t="str" vm="530">
        <f>CUBEMEMBER("ThisWorkbookDataModel","[Table1_2].[Date].&amp;[1977-07-01T00:00:00]")</f>
        <v>7/1/1977</v>
      </c>
      <c r="MS2" t="str" vm="492">
        <f>CUBEMEMBER("ThisWorkbookDataModel","[Table1_2].[Date].&amp;[1977-08-01T00:00:00]")</f>
        <v>8/1/1977</v>
      </c>
      <c r="MT2" t="str" vm="46">
        <f>CUBEMEMBER("ThisWorkbookDataModel","[Table1_2].[Date].&amp;[1977-09-01T00:00:00]")</f>
        <v>9/1/1977</v>
      </c>
      <c r="MU2" t="str" vm="410">
        <f>CUBEMEMBER("ThisWorkbookDataModel","[Table1_2].[Date].&amp;[1977-10-01T00:00:00]")</f>
        <v>10/1/1977</v>
      </c>
      <c r="MV2" t="str" vm="260">
        <f>CUBEMEMBER("ThisWorkbookDataModel","[Table1_2].[Date].&amp;[1977-11-01T00:00:00]")</f>
        <v>11/1/1977</v>
      </c>
      <c r="MW2" t="str" vm="308">
        <f>CUBEMEMBER("ThisWorkbookDataModel","[Table1_2].[Date].&amp;[1977-12-01T00:00:00]")</f>
        <v>12/1/1977</v>
      </c>
      <c r="MX2" t="str" vm="215">
        <f>CUBEMEMBER("ThisWorkbookDataModel","[Table1_2].[Date].&amp;[1978-01-01T00:00:00]")</f>
        <v>1/1/1978</v>
      </c>
      <c r="MY2" t="str" vm="738">
        <f>CUBEMEMBER("ThisWorkbookDataModel","[Table1_2].[Date].&amp;[1978-02-01T00:00:00]")</f>
        <v>2/1/1978</v>
      </c>
      <c r="MZ2" t="str" vm="144">
        <f>CUBEMEMBER("ThisWorkbookDataModel","[Table1_2].[Date].&amp;[1978-03-01T00:00:00]")</f>
        <v>3/1/1978</v>
      </c>
      <c r="NA2" t="str" vm="670">
        <f>CUBEMEMBER("ThisWorkbookDataModel","[Table1_2].[Date].&amp;[1978-04-01T00:00:00]")</f>
        <v>4/1/1978</v>
      </c>
      <c r="NB2" t="str" vm="897">
        <f>CUBEMEMBER("ThisWorkbookDataModel","[Table1_2].[Date].&amp;[1978-05-01T00:00:00]")</f>
        <v>5/1/1978</v>
      </c>
      <c r="NC2" t="str" vm="767">
        <f>CUBEMEMBER("ThisWorkbookDataModel","[Table1_2].[Date].&amp;[1978-06-01T00:00:00]")</f>
        <v>6/1/1978</v>
      </c>
      <c r="ND2" t="str" vm="605">
        <f>CUBEMEMBER("ThisWorkbookDataModel","[Table1_2].[Date].&amp;[1978-07-01T00:00:00]")</f>
        <v>7/1/1978</v>
      </c>
      <c r="NE2" t="str" vm="446">
        <f>CUBEMEMBER("ThisWorkbookDataModel","[Table1_2].[Date].&amp;[1978-08-01T00:00:00]")</f>
        <v>8/1/1978</v>
      </c>
      <c r="NF2" t="str" vm="45">
        <f>CUBEMEMBER("ThisWorkbookDataModel","[Table1_2].[Date].&amp;[1978-09-01T00:00:00]")</f>
        <v>9/1/1978</v>
      </c>
      <c r="NG2" t="str" vm="491">
        <f>CUBEMEMBER("ThisWorkbookDataModel","[Table1_2].[Date].&amp;[1978-10-01T00:00:00]")</f>
        <v>10/1/1978</v>
      </c>
      <c r="NH2" t="str" vm="409">
        <f>CUBEMEMBER("ThisWorkbookDataModel","[Table1_2].[Date].&amp;[1978-11-01T00:00:00]")</f>
        <v>11/1/1978</v>
      </c>
      <c r="NI2" t="str" vm="347">
        <f>CUBEMEMBER("ThisWorkbookDataModel","[Table1_2].[Date].&amp;[1978-12-01T00:00:00]")</f>
        <v>12/1/1978</v>
      </c>
      <c r="NJ2" t="str" vm="307">
        <f>CUBEMEMBER("ThisWorkbookDataModel","[Table1_2].[Date].&amp;[1979-01-01T00:00:00]")</f>
        <v>1/1/1979</v>
      </c>
      <c r="NK2" t="str" vm="214">
        <f>CUBEMEMBER("ThisWorkbookDataModel","[Table1_2].[Date].&amp;[1979-02-01T00:00:00]")</f>
        <v>2/1/1979</v>
      </c>
      <c r="NL2" t="str" vm="764">
        <f>CUBEMEMBER("ThisWorkbookDataModel","[Table1_2].[Date].&amp;[1979-03-01T00:00:00]")</f>
        <v>3/1/1979</v>
      </c>
      <c r="NM2" t="str" vm="710">
        <f>CUBEMEMBER("ThisWorkbookDataModel","[Table1_2].[Date].&amp;[1979-04-01T00:00:00]")</f>
        <v>4/1/1979</v>
      </c>
      <c r="NN2" t="str" vm="669">
        <f>CUBEMEMBER("ThisWorkbookDataModel","[Table1_2].[Date].&amp;[1979-05-01T00:00:00]")</f>
        <v>5/1/1979</v>
      </c>
      <c r="NO2" t="str" vm="892">
        <f>CUBEMEMBER("ThisWorkbookDataModel","[Table1_2].[Date].&amp;[1979-06-01T00:00:00]")</f>
        <v>6/1/1979</v>
      </c>
      <c r="NP2" t="str" vm="883">
        <f>CUBEMEMBER("ThisWorkbookDataModel","[Table1_2].[Date].&amp;[1979-07-01T00:00:00]")</f>
        <v>7/1/1979</v>
      </c>
      <c r="NQ2" t="str" vm="604">
        <f>CUBEMEMBER("ThisWorkbookDataModel","[Table1_2].[Date].&amp;[1979-08-01T00:00:00]")</f>
        <v>8/1/1979</v>
      </c>
      <c r="NR2" t="str" vm="44">
        <f>CUBEMEMBER("ThisWorkbookDataModel","[Table1_2].[Date].&amp;[1979-09-01T00:00:00]")</f>
        <v>9/1/1979</v>
      </c>
      <c r="NS2" t="str" vm="560">
        <f>CUBEMEMBER("ThisWorkbookDataModel","[Table1_2].[Date].&amp;[1979-10-01T00:00:00]")</f>
        <v>10/1/1979</v>
      </c>
      <c r="NT2" t="str" vm="490">
        <f>CUBEMEMBER("ThisWorkbookDataModel","[Table1_2].[Date].&amp;[1979-11-01T00:00:00]")</f>
        <v>11/1/1979</v>
      </c>
      <c r="NU2" t="str" vm="408">
        <f>CUBEMEMBER("ThisWorkbookDataModel","[Table1_2].[Date].&amp;[1979-12-01T00:00:00]")</f>
        <v>12/1/1979</v>
      </c>
      <c r="NV2" t="str" vm="363">
        <f>CUBEMEMBER("ThisWorkbookDataModel","[Table1_2].[Date].&amp;[1980-01-01T00:00:00]")</f>
        <v>1/1/1980</v>
      </c>
      <c r="NW2" t="str" vm="306">
        <f>CUBEMEMBER("ThisWorkbookDataModel","[Table1_2].[Date].&amp;[1980-02-01T00:00:00]")</f>
        <v>2/1/1980</v>
      </c>
      <c r="NX2" t="str" vm="213">
        <f>CUBEMEMBER("ThisWorkbookDataModel","[Table1_2].[Date].&amp;[1980-03-01T00:00:00]")</f>
        <v>3/1/1980</v>
      </c>
      <c r="NY2" t="str" vm="866">
        <f>CUBEMEMBER("ThisWorkbookDataModel","[Table1_2].[Date].&amp;[1980-04-01T00:00:00]")</f>
        <v>4/1/1980</v>
      </c>
      <c r="NZ2" t="str" vm="143">
        <f>CUBEMEMBER("ThisWorkbookDataModel","[Table1_2].[Date].&amp;[1980-05-01T00:00:00]")</f>
        <v>5/1/1980</v>
      </c>
      <c r="OA2" t="str" vm="668">
        <f>CUBEMEMBER("ThisWorkbookDataModel","[Table1_2].[Date].&amp;[1980-06-01T00:00:00]")</f>
        <v>6/1/1980</v>
      </c>
      <c r="OB2" t="str" vm="846">
        <f>CUBEMEMBER("ThisWorkbookDataModel","[Table1_2].[Date].&amp;[1980-07-01T00:00:00]")</f>
        <v>7/1/1980</v>
      </c>
      <c r="OC2" t="str" vm="826">
        <f>CUBEMEMBER("ThisWorkbookDataModel","[Table1_2].[Date].&amp;[1980-08-01T00:00:00]")</f>
        <v>8/1/1980</v>
      </c>
      <c r="OD2" t="str" vm="43">
        <f>CUBEMEMBER("ThisWorkbookDataModel","[Table1_2].[Date].&amp;[1980-09-01T00:00:00]")</f>
        <v>9/1/1980</v>
      </c>
      <c r="OE2" t="str" vm="603">
        <f>CUBEMEMBER("ThisWorkbookDataModel","[Table1_2].[Date].&amp;[1980-10-01T00:00:00]")</f>
        <v>10/1/1980</v>
      </c>
      <c r="OF2" t="str" vm="529">
        <f>CUBEMEMBER("ThisWorkbookDataModel","[Table1_2].[Date].&amp;[1980-11-01T00:00:00]")</f>
        <v>11/1/1980</v>
      </c>
      <c r="OG2" t="str" vm="489">
        <f>CUBEMEMBER("ThisWorkbookDataModel","[Table1_2].[Date].&amp;[1980-12-01T00:00:00]")</f>
        <v>12/1/1980</v>
      </c>
      <c r="OH2" t="str" vm="407">
        <f>CUBEMEMBER("ThisWorkbookDataModel","[Table1_2].[Date].&amp;[1981-01-01T00:00:00]")</f>
        <v>1/1/1981</v>
      </c>
      <c r="OI2" t="str" vm="259">
        <f>CUBEMEMBER("ThisWorkbookDataModel","[Table1_2].[Date].&amp;[1981-02-01T00:00:00]")</f>
        <v>2/1/1981</v>
      </c>
      <c r="OJ2" t="str" vm="305">
        <f>CUBEMEMBER("ThisWorkbookDataModel","[Table1_2].[Date].&amp;[1981-03-01T00:00:00]")</f>
        <v>3/1/1981</v>
      </c>
      <c r="OK2" t="str" vm="212">
        <f>CUBEMEMBER("ThisWorkbookDataModel","[Table1_2].[Date].&amp;[1981-04-01T00:00:00]")</f>
        <v>4/1/1981</v>
      </c>
      <c r="OL2" t="str" vm="804">
        <f>CUBEMEMBER("ThisWorkbookDataModel","[Table1_2].[Date].&amp;[1981-05-01T00:00:00]")</f>
        <v>5/1/1981</v>
      </c>
      <c r="OM2" t="str" vm="709">
        <f>CUBEMEMBER("ThisWorkbookDataModel","[Table1_2].[Date].&amp;[1981-06-01T00:00:00]")</f>
        <v>6/1/1981</v>
      </c>
      <c r="ON2" t="str" vm="667">
        <f>CUBEMEMBER("ThisWorkbookDataModel","[Table1_2].[Date].&amp;[1981-07-01T00:00:00]")</f>
        <v>7/1/1981</v>
      </c>
      <c r="OO2" t="str" vm="786">
        <f>CUBEMEMBER("ThisWorkbookDataModel","[Table1_2].[Date].&amp;[1981-08-01T00:00:00]")</f>
        <v>8/1/1981</v>
      </c>
      <c r="OP2" t="str" vm="42">
        <f>CUBEMEMBER("ThisWorkbookDataModel","[Table1_2].[Date].&amp;[1981-09-01T00:00:00]")</f>
        <v>9/1/1981</v>
      </c>
      <c r="OQ2" t="str" vm="751">
        <f>CUBEMEMBER("ThisWorkbookDataModel","[Table1_2].[Date].&amp;[1981-10-01T00:00:00]")</f>
        <v>10/1/1981</v>
      </c>
      <c r="OR2" t="str" vm="602">
        <f>CUBEMEMBER("ThisWorkbookDataModel","[Table1_2].[Date].&amp;[1981-11-01T00:00:00]")</f>
        <v>11/1/1981</v>
      </c>
      <c r="OS2" t="str" vm="445">
        <f>CUBEMEMBER("ThisWorkbookDataModel","[Table1_2].[Date].&amp;[1981-12-01T00:00:00]")</f>
        <v>12/1/1981</v>
      </c>
      <c r="OT2" t="str" vm="488">
        <f>CUBEMEMBER("ThisWorkbookDataModel","[Table1_2].[Date].&amp;[1982-01-01T00:00:00]")</f>
        <v>1/1/1982</v>
      </c>
      <c r="OU2" t="str" vm="406">
        <f>CUBEMEMBER("ThisWorkbookDataModel","[Table1_2].[Date].&amp;[1982-02-01T00:00:00]")</f>
        <v>2/1/1982</v>
      </c>
      <c r="OV2" t="str" vm="346">
        <f>CUBEMEMBER("ThisWorkbookDataModel","[Table1_2].[Date].&amp;[1982-03-01T00:00:00]")</f>
        <v>3/1/1982</v>
      </c>
      <c r="OW2" t="str" vm="304">
        <f>CUBEMEMBER("ThisWorkbookDataModel","[Table1_2].[Date].&amp;[1982-04-01T00:00:00]")</f>
        <v>4/1/1982</v>
      </c>
      <c r="OX2" t="str" vm="211">
        <f>CUBEMEMBER("ThisWorkbookDataModel","[Table1_2].[Date].&amp;[1982-05-01T00:00:00]")</f>
        <v>5/1/1982</v>
      </c>
      <c r="OY2" t="str" vm="737">
        <f>CUBEMEMBER("ThisWorkbookDataModel","[Table1_2].[Date].&amp;[1982-06-01T00:00:00]")</f>
        <v>6/1/1982</v>
      </c>
      <c r="OZ2" t="str" vm="142">
        <f>CUBEMEMBER("ThisWorkbookDataModel","[Table1_2].[Date].&amp;[1982-07-01T00:00:00]")</f>
        <v>7/1/1982</v>
      </c>
      <c r="PA2" t="str" vm="666">
        <f>CUBEMEMBER("ThisWorkbookDataModel","[Table1_2].[Date].&amp;[1982-08-01T00:00:00]")</f>
        <v>8/1/1982</v>
      </c>
      <c r="PB2" t="str" vm="41">
        <f>CUBEMEMBER("ThisWorkbookDataModel","[Table1_2].[Date].&amp;[1982-09-01T00:00:00]")</f>
        <v>9/1/1982</v>
      </c>
      <c r="PC2" t="str" vm="770">
        <f>CUBEMEMBER("ThisWorkbookDataModel","[Table1_2].[Date].&amp;[1982-10-01T00:00:00]")</f>
        <v>10/1/1982</v>
      </c>
      <c r="PD2" t="str" vm="797">
        <f>CUBEMEMBER("ThisWorkbookDataModel","[Table1_2].[Date].&amp;[1982-11-01T00:00:00]")</f>
        <v>11/1/1982</v>
      </c>
      <c r="PE2" t="str" vm="601">
        <f>CUBEMEMBER("ThisWorkbookDataModel","[Table1_2].[Date].&amp;[1982-12-01T00:00:00]")</f>
        <v>12/1/1982</v>
      </c>
      <c r="PF2" t="str" vm="559">
        <f>CUBEMEMBER("ThisWorkbookDataModel","[Table1_2].[Date].&amp;[1983-01-01T00:00:00]")</f>
        <v>1/1/1983</v>
      </c>
      <c r="PG2" t="str" vm="487">
        <f>CUBEMEMBER("ThisWorkbookDataModel","[Table1_2].[Date].&amp;[1983-02-01T00:00:00]")</f>
        <v>2/1/1983</v>
      </c>
      <c r="PH2" t="str" vm="405">
        <f>CUBEMEMBER("ThisWorkbookDataModel","[Table1_2].[Date].&amp;[1983-03-01T00:00:00]")</f>
        <v>3/1/1983</v>
      </c>
      <c r="PI2" t="str" vm="362">
        <f>CUBEMEMBER("ThisWorkbookDataModel","[Table1_2].[Date].&amp;[1983-04-01T00:00:00]")</f>
        <v>4/1/1983</v>
      </c>
      <c r="PJ2" t="str" vm="303">
        <f>CUBEMEMBER("ThisWorkbookDataModel","[Table1_2].[Date].&amp;[1983-05-01T00:00:00]")</f>
        <v>5/1/1983</v>
      </c>
      <c r="PK2" t="str" vm="210">
        <f>CUBEMEMBER("ThisWorkbookDataModel","[Table1_2].[Date].&amp;[1983-06-01T00:00:00]")</f>
        <v>6/1/1983</v>
      </c>
      <c r="PL2" t="str" vm="796">
        <f>CUBEMEMBER("ThisWorkbookDataModel","[Table1_2].[Date].&amp;[1983-07-01T00:00:00]")</f>
        <v>7/1/1983</v>
      </c>
      <c r="PM2" t="str" vm="708">
        <f>CUBEMEMBER("ThisWorkbookDataModel","[Table1_2].[Date].&amp;[1983-08-01T00:00:00]")</f>
        <v>8/1/1983</v>
      </c>
      <c r="PN2" t="str" vm="40">
        <f>CUBEMEMBER("ThisWorkbookDataModel","[Table1_2].[Date].&amp;[1983-09-01T00:00:00]")</f>
        <v>9/1/1983</v>
      </c>
      <c r="PO2" t="str" vm="665">
        <f>CUBEMEMBER("ThisWorkbookDataModel","[Table1_2].[Date].&amp;[1983-10-01T00:00:00]")</f>
        <v>10/1/1983</v>
      </c>
      <c r="PP2" t="str" vm="760">
        <f>CUBEMEMBER("ThisWorkbookDataModel","[Table1_2].[Date].&amp;[1983-11-01T00:00:00]")</f>
        <v>11/1/1983</v>
      </c>
      <c r="PQ2" t="str" vm="882">
        <f>CUBEMEMBER("ThisWorkbookDataModel","[Table1_2].[Date].&amp;[1983-12-01T00:00:00]")</f>
        <v>12/1/1983</v>
      </c>
      <c r="PR2" t="str" vm="600">
        <f>CUBEMEMBER("ThisWorkbookDataModel","[Table1_2].[Date].&amp;[1984-01-01T00:00:00]")</f>
        <v>1/1/1984</v>
      </c>
      <c r="PS2" t="str" vm="528">
        <f>CUBEMEMBER("ThisWorkbookDataModel","[Table1_2].[Date].&amp;[1984-02-01T00:00:00]")</f>
        <v>2/1/1984</v>
      </c>
      <c r="PT2" t="str" vm="486">
        <f>CUBEMEMBER("ThisWorkbookDataModel","[Table1_2].[Date].&amp;[1984-03-01T00:00:00]")</f>
        <v>3/1/1984</v>
      </c>
      <c r="PU2" t="str" vm="404">
        <f>CUBEMEMBER("ThisWorkbookDataModel","[Table1_2].[Date].&amp;[1984-04-01T00:00:00]")</f>
        <v>4/1/1984</v>
      </c>
      <c r="PV2" t="str" vm="258">
        <f>CUBEMEMBER("ThisWorkbookDataModel","[Table1_2].[Date].&amp;[1984-05-01T00:00:00]")</f>
        <v>5/1/1984</v>
      </c>
      <c r="PW2" t="str" vm="302">
        <f>CUBEMEMBER("ThisWorkbookDataModel","[Table1_2].[Date].&amp;[1984-06-01T00:00:00]")</f>
        <v>6/1/1984</v>
      </c>
      <c r="PX2" t="str" vm="209">
        <f>CUBEMEMBER("ThisWorkbookDataModel","[Table1_2].[Date].&amp;[1984-07-01T00:00:00]")</f>
        <v>7/1/1984</v>
      </c>
      <c r="PY2" t="str" vm="865">
        <f>CUBEMEMBER("ThisWorkbookDataModel","[Table1_2].[Date].&amp;[1984-08-01T00:00:00]")</f>
        <v>8/1/1984</v>
      </c>
      <c r="PZ2" t="str" vm="39">
        <f>CUBEMEMBER("ThisWorkbookDataModel","[Table1_2].[Date].&amp;[1984-09-01T00:00:00]")</f>
        <v>9/1/1984</v>
      </c>
      <c r="QA2" t="str" vm="141">
        <f>CUBEMEMBER("ThisWorkbookDataModel","[Table1_2].[Date].&amp;[1984-10-01T00:00:00]")</f>
        <v>10/1/1984</v>
      </c>
      <c r="QB2" t="str" vm="664">
        <f>CUBEMEMBER("ThisWorkbookDataModel","[Table1_2].[Date].&amp;[1984-11-01T00:00:00]")</f>
        <v>11/1/1984</v>
      </c>
      <c r="QC2" t="str" vm="845">
        <f>CUBEMEMBER("ThisWorkbookDataModel","[Table1_2].[Date].&amp;[1984-12-01T00:00:00]")</f>
        <v>12/1/1984</v>
      </c>
      <c r="QD2" t="str" vm="825">
        <f>CUBEMEMBER("ThisWorkbookDataModel","[Table1_2].[Date].&amp;[1985-01-01T00:00:00]")</f>
        <v>1/1/1985</v>
      </c>
      <c r="QE2" t="str" vm="599">
        <f>CUBEMEMBER("ThisWorkbookDataModel","[Table1_2].[Date].&amp;[1985-02-01T00:00:00]")</f>
        <v>2/1/1985</v>
      </c>
      <c r="QF2" t="str" vm="444">
        <f>CUBEMEMBER("ThisWorkbookDataModel","[Table1_2].[Date].&amp;[1985-03-01T00:00:00]")</f>
        <v>3/1/1985</v>
      </c>
      <c r="QG2" t="str" vm="485">
        <f>CUBEMEMBER("ThisWorkbookDataModel","[Table1_2].[Date].&amp;[1985-04-01T00:00:00]")</f>
        <v>4/1/1985</v>
      </c>
      <c r="QH2" t="str" vm="403">
        <f>CUBEMEMBER("ThisWorkbookDataModel","[Table1_2].[Date].&amp;[1985-05-01T00:00:00]")</f>
        <v>5/1/1985</v>
      </c>
      <c r="QI2" t="str" vm="345">
        <f>CUBEMEMBER("ThisWorkbookDataModel","[Table1_2].[Date].&amp;[1985-06-01T00:00:00]")</f>
        <v>6/1/1985</v>
      </c>
      <c r="QJ2" t="str" vm="301">
        <f>CUBEMEMBER("ThisWorkbookDataModel","[Table1_2].[Date].&amp;[1985-07-01T00:00:00]")</f>
        <v>7/1/1985</v>
      </c>
      <c r="QK2" t="str" vm="208">
        <f>CUBEMEMBER("ThisWorkbookDataModel","[Table1_2].[Date].&amp;[1985-08-01T00:00:00]")</f>
        <v>8/1/1985</v>
      </c>
      <c r="QL2" t="str" vm="38">
        <f>CUBEMEMBER("ThisWorkbookDataModel","[Table1_2].[Date].&amp;[1985-09-01T00:00:00]")</f>
        <v>9/1/1985</v>
      </c>
      <c r="QM2" t="str" vm="803">
        <f>CUBEMEMBER("ThisWorkbookDataModel","[Table1_2].[Date].&amp;[1985-10-01T00:00:00]")</f>
        <v>10/1/1985</v>
      </c>
      <c r="QN2" t="str" vm="707">
        <f>CUBEMEMBER("ThisWorkbookDataModel","[Table1_2].[Date].&amp;[1985-11-01T00:00:00]")</f>
        <v>11/1/1985</v>
      </c>
      <c r="QO2" t="str" vm="663">
        <f>CUBEMEMBER("ThisWorkbookDataModel","[Table1_2].[Date].&amp;[1985-12-01T00:00:00]")</f>
        <v>12/1/1985</v>
      </c>
      <c r="QP2" t="str" vm="785">
        <f>CUBEMEMBER("ThisWorkbookDataModel","[Table1_2].[Date].&amp;[1986-01-01T00:00:00]")</f>
        <v>1/1/1986</v>
      </c>
      <c r="QQ2" t="str" vm="750">
        <f>CUBEMEMBER("ThisWorkbookDataModel","[Table1_2].[Date].&amp;[1986-02-01T00:00:00]")</f>
        <v>2/1/1986</v>
      </c>
      <c r="QR2" t="str" vm="598">
        <f>CUBEMEMBER("ThisWorkbookDataModel","[Table1_2].[Date].&amp;[1986-03-01T00:00:00]")</f>
        <v>3/1/1986</v>
      </c>
      <c r="QS2" t="str" vm="558">
        <f>CUBEMEMBER("ThisWorkbookDataModel","[Table1_2].[Date].&amp;[1986-04-01T00:00:00]")</f>
        <v>4/1/1986</v>
      </c>
      <c r="QT2" t="str" vm="484">
        <f>CUBEMEMBER("ThisWorkbookDataModel","[Table1_2].[Date].&amp;[1986-05-01T00:00:00]")</f>
        <v>5/1/1986</v>
      </c>
      <c r="QU2" t="str" vm="402">
        <f>CUBEMEMBER("ThisWorkbookDataModel","[Table1_2].[Date].&amp;[1986-06-01T00:00:00]")</f>
        <v>6/1/1986</v>
      </c>
      <c r="QV2" t="str" vm="361">
        <f>CUBEMEMBER("ThisWorkbookDataModel","[Table1_2].[Date].&amp;[1986-07-01T00:00:00]")</f>
        <v>7/1/1986</v>
      </c>
      <c r="QW2" t="str" vm="300">
        <f>CUBEMEMBER("ThisWorkbookDataModel","[Table1_2].[Date].&amp;[1986-08-01T00:00:00]")</f>
        <v>8/1/1986</v>
      </c>
      <c r="QX2" t="str" vm="37">
        <f>CUBEMEMBER("ThisWorkbookDataModel","[Table1_2].[Date].&amp;[1986-09-01T00:00:00]")</f>
        <v>9/1/1986</v>
      </c>
      <c r="QY2" t="str" vm="207">
        <f>CUBEMEMBER("ThisWorkbookDataModel","[Table1_2].[Date].&amp;[1986-10-01T00:00:00]")</f>
        <v>10/1/1986</v>
      </c>
      <c r="QZ2" t="str" vm="736">
        <f>CUBEMEMBER("ThisWorkbookDataModel","[Table1_2].[Date].&amp;[1986-11-01T00:00:00]")</f>
        <v>11/1/1986</v>
      </c>
      <c r="RA2" t="str" vm="140">
        <f>CUBEMEMBER("ThisWorkbookDataModel","[Table1_2].[Date].&amp;[1986-12-01T00:00:00]")</f>
        <v>12/1/1986</v>
      </c>
      <c r="RB2" t="str" vm="662">
        <f>CUBEMEMBER("ThisWorkbookDataModel","[Table1_2].[Date].&amp;[1987-01-01T00:00:00]")</f>
        <v>1/1/1987</v>
      </c>
      <c r="RC2" t="str" vm="798">
        <f>CUBEMEMBER("ThisWorkbookDataModel","[Table1_2].[Date].&amp;[1987-02-01T00:00:00]")</f>
        <v>2/1/1987</v>
      </c>
      <c r="RD2" t="str" vm="776">
        <f>CUBEMEMBER("ThisWorkbookDataModel","[Table1_2].[Date].&amp;[1987-03-01T00:00:00]")</f>
        <v>3/1/1987</v>
      </c>
      <c r="RE2" t="str" vm="597">
        <f>CUBEMEMBER("ThisWorkbookDataModel","[Table1_2].[Date].&amp;[1987-04-01T00:00:00]")</f>
        <v>4/1/1987</v>
      </c>
      <c r="RF2" t="str" vm="527">
        <f>CUBEMEMBER("ThisWorkbookDataModel","[Table1_2].[Date].&amp;[1987-05-01T00:00:00]")</f>
        <v>5/1/1987</v>
      </c>
      <c r="RG2" t="str" vm="483">
        <f>CUBEMEMBER("ThisWorkbookDataModel","[Table1_2].[Date].&amp;[1987-06-01T00:00:00]")</f>
        <v>6/1/1987</v>
      </c>
      <c r="RH2" t="str" vm="401">
        <f>CUBEMEMBER("ThisWorkbookDataModel","[Table1_2].[Date].&amp;[1987-07-01T00:00:00]")</f>
        <v>7/1/1987</v>
      </c>
      <c r="RI2" t="str" vm="257">
        <f>CUBEMEMBER("ThisWorkbookDataModel","[Table1_2].[Date].&amp;[1987-08-01T00:00:00]")</f>
        <v>8/1/1987</v>
      </c>
      <c r="RJ2" t="str" vm="36">
        <f>CUBEMEMBER("ThisWorkbookDataModel","[Table1_2].[Date].&amp;[1987-09-01T00:00:00]")</f>
        <v>9/1/1987</v>
      </c>
      <c r="RK2" t="str" vm="299">
        <f>CUBEMEMBER("ThisWorkbookDataModel","[Table1_2].[Date].&amp;[1987-10-01T00:00:00]")</f>
        <v>10/1/1987</v>
      </c>
      <c r="RL2" t="str" vm="206">
        <f>CUBEMEMBER("ThisWorkbookDataModel","[Table1_2].[Date].&amp;[1987-11-01T00:00:00]")</f>
        <v>11/1/1987</v>
      </c>
      <c r="RM2" t="str" vm="731">
        <f>CUBEMEMBER("ThisWorkbookDataModel","[Table1_2].[Date].&amp;[1987-12-01T00:00:00]")</f>
        <v>12/1/1987</v>
      </c>
      <c r="RN2" t="str" vm="706">
        <f>CUBEMEMBER("ThisWorkbookDataModel","[Table1_2].[Date].&amp;[1988-01-01T00:00:00]")</f>
        <v>1/1/1988</v>
      </c>
      <c r="RO2" t="str" vm="661">
        <f>CUBEMEMBER("ThisWorkbookDataModel","[Table1_2].[Date].&amp;[1988-02-01T00:00:00]")</f>
        <v>2/1/1988</v>
      </c>
      <c r="RP2" t="str" vm="834">
        <f>CUBEMEMBER("ThisWorkbookDataModel","[Table1_2].[Date].&amp;[1988-03-01T00:00:00]")</f>
        <v>3/1/1988</v>
      </c>
      <c r="RQ2" t="str" vm="759">
        <f>CUBEMEMBER("ThisWorkbookDataModel","[Table1_2].[Date].&amp;[1988-04-01T00:00:00]")</f>
        <v>4/1/1988</v>
      </c>
      <c r="RR2" t="str" vm="596">
        <f>CUBEMEMBER("ThisWorkbookDataModel","[Table1_2].[Date].&amp;[1988-05-01T00:00:00]")</f>
        <v>5/1/1988</v>
      </c>
      <c r="RS2" t="str" vm="443">
        <f>CUBEMEMBER("ThisWorkbookDataModel","[Table1_2].[Date].&amp;[1988-06-01T00:00:00]")</f>
        <v>6/1/1988</v>
      </c>
      <c r="RT2" t="str" vm="482">
        <f>CUBEMEMBER("ThisWorkbookDataModel","[Table1_2].[Date].&amp;[1988-07-01T00:00:00]")</f>
        <v>7/1/1988</v>
      </c>
      <c r="RU2" t="str" vm="400">
        <f>CUBEMEMBER("ThisWorkbookDataModel","[Table1_2].[Date].&amp;[1988-08-01T00:00:00]")</f>
        <v>8/1/1988</v>
      </c>
      <c r="RV2" t="str" vm="35">
        <f>CUBEMEMBER("ThisWorkbookDataModel","[Table1_2].[Date].&amp;[1988-09-01T00:00:00]")</f>
        <v>9/1/1988</v>
      </c>
      <c r="RW2" t="str" vm="344">
        <f>CUBEMEMBER("ThisWorkbookDataModel","[Table1_2].[Date].&amp;[1988-10-01T00:00:00]")</f>
        <v>10/1/1988</v>
      </c>
      <c r="RX2" t="str" vm="298">
        <f>CUBEMEMBER("ThisWorkbookDataModel","[Table1_2].[Date].&amp;[1988-11-01T00:00:00]")</f>
        <v>11/1/1988</v>
      </c>
      <c r="RY2" t="str" vm="205">
        <f>CUBEMEMBER("ThisWorkbookDataModel","[Table1_2].[Date].&amp;[1988-12-01T00:00:00]")</f>
        <v>12/1/1988</v>
      </c>
      <c r="RZ2" t="str" vm="160">
        <f>CUBEMEMBER("ThisWorkbookDataModel","[Table1_2].[Date].&amp;[1989-01-01T00:00:00]")</f>
        <v>1/1/1989</v>
      </c>
      <c r="SA2" t="str" vm="139">
        <f>CUBEMEMBER("ThisWorkbookDataModel","[Table1_2].[Date].&amp;[1989-02-01T00:00:00]")</f>
        <v>2/1/1989</v>
      </c>
      <c r="SB2" t="str" vm="660">
        <f>CUBEMEMBER("ThisWorkbookDataModel","[Table1_2].[Date].&amp;[1989-03-01T00:00:00]")</f>
        <v>3/1/1989</v>
      </c>
      <c r="SC2" t="str" vm="881">
        <f>CUBEMEMBER("ThisWorkbookDataModel","[Table1_2].[Date].&amp;[1989-04-01T00:00:00]")</f>
        <v>4/1/1989</v>
      </c>
      <c r="SD2" t="str" vm="864">
        <f>CUBEMEMBER("ThisWorkbookDataModel","[Table1_2].[Date].&amp;[1989-05-01T00:00:00]")</f>
        <v>5/1/1989</v>
      </c>
      <c r="SE2" t="str" vm="595">
        <f>CUBEMEMBER("ThisWorkbookDataModel","[Table1_2].[Date].&amp;[1989-06-01T00:00:00]")</f>
        <v>6/1/1989</v>
      </c>
      <c r="SF2" t="str" vm="526">
        <f>CUBEMEMBER("ThisWorkbookDataModel","[Table1_2].[Date].&amp;[1989-07-01T00:00:00]")</f>
        <v>7/1/1989</v>
      </c>
      <c r="SG2" t="str" vm="481">
        <f>CUBEMEMBER("ThisWorkbookDataModel","[Table1_2].[Date].&amp;[1989-08-01T00:00:00]")</f>
        <v>8/1/1989</v>
      </c>
      <c r="SH2" t="str" vm="34">
        <f>CUBEMEMBER("ThisWorkbookDataModel","[Table1_2].[Date].&amp;[1989-09-01T00:00:00]")</f>
        <v>9/1/1989</v>
      </c>
      <c r="SI2" t="str" vm="399">
        <f>CUBEMEMBER("ThisWorkbookDataModel","[Table1_2].[Date].&amp;[1989-10-01T00:00:00]")</f>
        <v>10/1/1989</v>
      </c>
      <c r="SJ2" t="str" vm="256">
        <f>CUBEMEMBER("ThisWorkbookDataModel","[Table1_2].[Date].&amp;[1989-11-01T00:00:00]")</f>
        <v>11/1/1989</v>
      </c>
      <c r="SK2" t="str" vm="297">
        <f>CUBEMEMBER("ThisWorkbookDataModel","[Table1_2].[Date].&amp;[1989-12-01T00:00:00]")</f>
        <v>12/1/1989</v>
      </c>
      <c r="SL2" t="str" vm="204">
        <f>CUBEMEMBER("ThisWorkbookDataModel","[Table1_2].[Date].&amp;[1990-01-01T00:00:00]")</f>
        <v>1/1/1990</v>
      </c>
      <c r="SM2" t="str" vm="179">
        <f>CUBEMEMBER("ThisWorkbookDataModel","[Table1_2].[Date].&amp;[1990-02-01T00:00:00]")</f>
        <v>2/1/1990</v>
      </c>
      <c r="SN2" t="str" vm="705">
        <f>CUBEMEMBER("ThisWorkbookDataModel","[Table1_2].[Date].&amp;[1990-03-01T00:00:00]")</f>
        <v>3/1/1990</v>
      </c>
      <c r="SO2" t="str" vm="659">
        <f>CUBEMEMBER("ThisWorkbookDataModel","[Table1_2].[Date].&amp;[1990-04-01T00:00:00]")</f>
        <v>4/1/1990</v>
      </c>
      <c r="SP2" t="str" vm="844">
        <f>CUBEMEMBER("ThisWorkbookDataModel","[Table1_2].[Date].&amp;[1990-05-01T00:00:00]")</f>
        <v>5/1/1990</v>
      </c>
      <c r="SQ2" t="str" vm="824">
        <f>CUBEMEMBER("ThisWorkbookDataModel","[Table1_2].[Date].&amp;[1990-06-01T00:00:00]")</f>
        <v>6/1/1990</v>
      </c>
      <c r="SR2" t="str" vm="594">
        <f>CUBEMEMBER("ThisWorkbookDataModel","[Table1_2].[Date].&amp;[1990-07-01T00:00:00]")</f>
        <v>7/1/1990</v>
      </c>
      <c r="SS2" t="str" vm="557">
        <f>CUBEMEMBER("ThisWorkbookDataModel","[Table1_2].[Date].&amp;[1990-08-01T00:00:00]")</f>
        <v>8/1/1990</v>
      </c>
      <c r="ST2" t="str" vm="33">
        <f>CUBEMEMBER("ThisWorkbookDataModel","[Table1_2].[Date].&amp;[1990-09-01T00:00:00]")</f>
        <v>9/1/1990</v>
      </c>
      <c r="SU2" t="str" vm="480">
        <f>CUBEMEMBER("ThisWorkbookDataModel","[Table1_2].[Date].&amp;[1990-10-01T00:00:00]")</f>
        <v>10/1/1990</v>
      </c>
      <c r="SV2" t="str" vm="398">
        <f>CUBEMEMBER("ThisWorkbookDataModel","[Table1_2].[Date].&amp;[1990-11-01T00:00:00]")</f>
        <v>11/1/1990</v>
      </c>
      <c r="SW2" t="str" vm="360">
        <f>CUBEMEMBER("ThisWorkbookDataModel","[Table1_2].[Date].&amp;[1990-12-01T00:00:00]")</f>
        <v>12/1/1990</v>
      </c>
      <c r="SX2" t="str" vm="296">
        <f>CUBEMEMBER("ThisWorkbookDataModel","[Table1_2].[Date].&amp;[1991-01-01T00:00:00]")</f>
        <v>1/1/1991</v>
      </c>
      <c r="SY2" t="str" vm="203">
        <f>CUBEMEMBER("ThisWorkbookDataModel","[Table1_2].[Date].&amp;[1991-02-01T00:00:00]")</f>
        <v>2/1/1991</v>
      </c>
      <c r="SZ2" t="str" vm="730">
        <f>CUBEMEMBER("ThisWorkbookDataModel","[Table1_2].[Date].&amp;[1991-03-01T00:00:00]")</f>
        <v>3/1/1991</v>
      </c>
      <c r="TA2" t="str" vm="138">
        <f>CUBEMEMBER("ThisWorkbookDataModel","[Table1_2].[Date].&amp;[1991-04-01T00:00:00]")</f>
        <v>4/1/1991</v>
      </c>
      <c r="TB2" t="str" vm="658">
        <f>CUBEMEMBER("ThisWorkbookDataModel","[Table1_2].[Date].&amp;[1991-05-01T00:00:00]")</f>
        <v>5/1/1991</v>
      </c>
      <c r="TC2" t="str" vm="802">
        <f>CUBEMEMBER("ThisWorkbookDataModel","[Table1_2].[Date].&amp;[1991-06-01T00:00:00]")</f>
        <v>6/1/1991</v>
      </c>
      <c r="TD2" t="str" vm="784">
        <f>CUBEMEMBER("ThisWorkbookDataModel","[Table1_2].[Date].&amp;[1991-07-01T00:00:00]")</f>
        <v>7/1/1991</v>
      </c>
      <c r="TE2" t="str" vm="593">
        <f>CUBEMEMBER("ThisWorkbookDataModel","[Table1_2].[Date].&amp;[1991-08-01T00:00:00]")</f>
        <v>8/1/1991</v>
      </c>
      <c r="TF2" t="str" vm="32">
        <f>CUBEMEMBER("ThisWorkbookDataModel","[Table1_2].[Date].&amp;[1991-09-01T00:00:00]")</f>
        <v>9/1/1991</v>
      </c>
      <c r="TG2" t="str" vm="442">
        <f>CUBEMEMBER("ThisWorkbookDataModel","[Table1_2].[Date].&amp;[1991-10-01T00:00:00]")</f>
        <v>10/1/1991</v>
      </c>
      <c r="TH2" t="str" vm="479">
        <f>CUBEMEMBER("ThisWorkbookDataModel","[Table1_2].[Date].&amp;[1991-11-01T00:00:00]")</f>
        <v>11/1/1991</v>
      </c>
      <c r="TI2" t="str" vm="397">
        <f>CUBEMEMBER("ThisWorkbookDataModel","[Table1_2].[Date].&amp;[1991-12-01T00:00:00]")</f>
        <v>12/1/1991</v>
      </c>
      <c r="TJ2" t="str" vm="255">
        <f>CUBEMEMBER("ThisWorkbookDataModel","[Table1_2].[Date].&amp;[1992-01-01T00:00:00]")</f>
        <v>1/1/1992</v>
      </c>
      <c r="TK2" t="str" vm="295">
        <f>CUBEMEMBER("ThisWorkbookDataModel","[Table1_2].[Date].&amp;[1992-02-01T00:00:00]")</f>
        <v>2/1/1992</v>
      </c>
      <c r="TL2" t="str" vm="202">
        <f>CUBEMEMBER("ThisWorkbookDataModel","[Table1_2].[Date].&amp;[1992-03-01T00:00:00]")</f>
        <v>3/1/1992</v>
      </c>
      <c r="TM2" t="str" vm="159">
        <f>CUBEMEMBER("ThisWorkbookDataModel","[Table1_2].[Date].&amp;[1992-04-01T00:00:00]")</f>
        <v>4/1/1992</v>
      </c>
      <c r="TN2" t="str" vm="704">
        <f>CUBEMEMBER("ThisWorkbookDataModel","[Table1_2].[Date].&amp;[1992-05-01T00:00:00]")</f>
        <v>5/1/1992</v>
      </c>
      <c r="TO2" t="str" vm="657">
        <f>CUBEMEMBER("ThisWorkbookDataModel","[Table1_2].[Date].&amp;[1992-06-01T00:00:00]")</f>
        <v>6/1/1992</v>
      </c>
      <c r="TP2" t="str" vm="749">
        <f>CUBEMEMBER("ThisWorkbookDataModel","[Table1_2].[Date].&amp;[1992-07-01T00:00:00]")</f>
        <v>7/1/1992</v>
      </c>
      <c r="TQ2" t="str" vm="735">
        <f>CUBEMEMBER("ThisWorkbookDataModel","[Table1_2].[Date].&amp;[1992-08-01T00:00:00]")</f>
        <v>8/1/1992</v>
      </c>
      <c r="TR2" t="str" vm="31">
        <f>CUBEMEMBER("ThisWorkbookDataModel","[Table1_2].[Date].&amp;[1992-09-01T00:00:00]")</f>
        <v>9/1/1992</v>
      </c>
      <c r="TS2" t="str" vm="592">
        <f>CUBEMEMBER("ThisWorkbookDataModel","[Table1_2].[Date].&amp;[1992-10-01T00:00:00]")</f>
        <v>10/1/1992</v>
      </c>
      <c r="TT2" t="str" vm="525">
        <f>CUBEMEMBER("ThisWorkbookDataModel","[Table1_2].[Date].&amp;[1992-11-01T00:00:00]")</f>
        <v>11/1/1992</v>
      </c>
      <c r="TU2" t="str" vm="478">
        <f>CUBEMEMBER("ThisWorkbookDataModel","[Table1_2].[Date].&amp;[1992-12-01T00:00:00]")</f>
        <v>12/1/1992</v>
      </c>
      <c r="TV2" t="str" vm="396">
        <f>CUBEMEMBER("ThisWorkbookDataModel","[Table1_2].[Date].&amp;[1993-01-01T00:00:00]")</f>
        <v>1/1/1993</v>
      </c>
      <c r="TW2" t="str" vm="343">
        <f>CUBEMEMBER("ThisWorkbookDataModel","[Table1_2].[Date].&amp;[1993-02-01T00:00:00]")</f>
        <v>2/1/1993</v>
      </c>
      <c r="TX2" t="str" vm="294">
        <f>CUBEMEMBER("ThisWorkbookDataModel","[Table1_2].[Date].&amp;[1993-03-01T00:00:00]")</f>
        <v>3/1/1993</v>
      </c>
      <c r="TY2" t="str" vm="201">
        <f>CUBEMEMBER("ThisWorkbookDataModel","[Table1_2].[Date].&amp;[1993-04-01T00:00:00]")</f>
        <v>4/1/1993</v>
      </c>
      <c r="TZ2" t="str" vm="178">
        <f>CUBEMEMBER("ThisWorkbookDataModel","[Table1_2].[Date].&amp;[1993-05-01T00:00:00]")</f>
        <v>5/1/1993</v>
      </c>
      <c r="UA2" t="str" vm="118">
        <f>CUBEMEMBER("ThisWorkbookDataModel","[Table1_2].[Date].&amp;[1993-06-01T00:00:00]")</f>
        <v>6/1/1993</v>
      </c>
      <c r="UB2" t="str" vm="703">
        <f>CUBEMEMBER("ThisWorkbookDataModel","[Table1_2].[Date].&amp;[1993-07-01T00:00:00]")</f>
        <v>7/1/1993</v>
      </c>
      <c r="UC2" t="str" vm="656">
        <f>CUBEMEMBER("ThisWorkbookDataModel","[Table1_2].[Date].&amp;[1993-08-01T00:00:00]")</f>
        <v>8/1/1993</v>
      </c>
      <c r="UD2" t="str" vm="30">
        <f>CUBEMEMBER("ThisWorkbookDataModel","[Table1_2].[Date].&amp;[1993-09-01T00:00:00]")</f>
        <v>9/1/1993</v>
      </c>
      <c r="UE2" t="str" vm="819">
        <f>CUBEMEMBER("ThisWorkbookDataModel","[Table1_2].[Date].&amp;[1993-10-01T00:00:00]")</f>
        <v>10/1/1993</v>
      </c>
      <c r="UF2" t="str" vm="836">
        <f>CUBEMEMBER("ThisWorkbookDataModel","[Table1_2].[Date].&amp;[1993-11-01T00:00:00]")</f>
        <v>11/1/1993</v>
      </c>
      <c r="UG2" t="str" vm="591">
        <f>CUBEMEMBER("ThisWorkbookDataModel","[Table1_2].[Date].&amp;[1993-12-01T00:00:00]")</f>
        <v>12/1/1993</v>
      </c>
      <c r="UH2" t="str" vm="556">
        <f>CUBEMEMBER("ThisWorkbookDataModel","[Table1_2].[Date].&amp;[1994-01-01T00:00:00]")</f>
        <v>1/1/1994</v>
      </c>
      <c r="UI2" t="str" vm="477">
        <f>CUBEMEMBER("ThisWorkbookDataModel","[Table1_2].[Date].&amp;[1994-02-01T00:00:00]")</f>
        <v>2/1/1994</v>
      </c>
      <c r="UJ2" t="str" vm="395">
        <f>CUBEMEMBER("ThisWorkbookDataModel","[Table1_2].[Date].&amp;[1994-03-01T00:00:00]")</f>
        <v>3/1/1994</v>
      </c>
      <c r="UK2" t="str" vm="359">
        <f>CUBEMEMBER("ThisWorkbookDataModel","[Table1_2].[Date].&amp;[1994-04-01T00:00:00]")</f>
        <v>4/1/1994</v>
      </c>
      <c r="UL2" t="str" vm="293">
        <f>CUBEMEMBER("ThisWorkbookDataModel","[Table1_2].[Date].&amp;[1994-05-01T00:00:00]")</f>
        <v>5/1/1994</v>
      </c>
      <c r="UM2" t="str" vm="117">
        <f>CUBEMEMBER("ThisWorkbookDataModel","[Table1_2].[Date].&amp;[1994-06-01T00:00:00]")</f>
        <v>6/1/1994</v>
      </c>
      <c r="UN2" t="str" vm="200">
        <f>CUBEMEMBER("ThisWorkbookDataModel","[Table1_2].[Date].&amp;[1994-07-01T00:00:00]")</f>
        <v>7/1/1994</v>
      </c>
      <c r="UO2" t="str" vm="729">
        <f>CUBEMEMBER("ThisWorkbookDataModel","[Table1_2].[Date].&amp;[1994-08-01T00:00:00]")</f>
        <v>8/1/1994</v>
      </c>
      <c r="UP2" t="str" vm="29">
        <f>CUBEMEMBER("ThisWorkbookDataModel","[Table1_2].[Date].&amp;[1994-09-01T00:00:00]")</f>
        <v>9/1/1994</v>
      </c>
      <c r="UQ2" t="str" vm="137">
        <f>CUBEMEMBER("ThisWorkbookDataModel","[Table1_2].[Date].&amp;[1994-10-01T00:00:00]")</f>
        <v>10/1/1994</v>
      </c>
      <c r="UR2" t="str" vm="655">
        <f>CUBEMEMBER("ThisWorkbookDataModel","[Table1_2].[Date].&amp;[1994-11-01T00:00:00]")</f>
        <v>11/1/1994</v>
      </c>
      <c r="US2" t="str" vm="815">
        <f>CUBEMEMBER("ThisWorkbookDataModel","[Table1_2].[Date].&amp;[1994-12-01T00:00:00]")</f>
        <v>12/1/1994</v>
      </c>
      <c r="UT2" t="str" vm="891">
        <f>CUBEMEMBER("ThisWorkbookDataModel","[Table1_2].[Date].&amp;[1995-01-01T00:00:00]")</f>
        <v>1/1/1995</v>
      </c>
      <c r="UU2" t="str" vm="590">
        <f>CUBEMEMBER("ThisWorkbookDataModel","[Table1_2].[Date].&amp;[1995-02-01T00:00:00]")</f>
        <v>2/1/1995</v>
      </c>
      <c r="UV2" t="str" vm="524">
        <f>CUBEMEMBER("ThisWorkbookDataModel","[Table1_2].[Date].&amp;[1995-03-01T00:00:00]")</f>
        <v>3/1/1995</v>
      </c>
      <c r="UW2" t="str" vm="476">
        <f>CUBEMEMBER("ThisWorkbookDataModel","[Table1_2].[Date].&amp;[1995-04-01T00:00:00]")</f>
        <v>4/1/1995</v>
      </c>
      <c r="UX2" t="str" vm="394">
        <f>CUBEMEMBER("ThisWorkbookDataModel","[Table1_2].[Date].&amp;[1995-05-01T00:00:00]")</f>
        <v>5/1/1995</v>
      </c>
      <c r="UY2" t="str" vm="116">
        <f>CUBEMEMBER("ThisWorkbookDataModel","[Table1_2].[Date].&amp;[1995-06-01T00:00:00]")</f>
        <v>6/1/1995</v>
      </c>
      <c r="UZ2" t="str" vm="254">
        <f>CUBEMEMBER("ThisWorkbookDataModel","[Table1_2].[Date].&amp;[1995-07-01T00:00:00]")</f>
        <v>7/1/1995</v>
      </c>
      <c r="VA2" t="str" vm="292">
        <f>CUBEMEMBER("ThisWorkbookDataModel","[Table1_2].[Date].&amp;[1995-08-01T00:00:00]")</f>
        <v>8/1/1995</v>
      </c>
      <c r="VB2" t="str" vm="28">
        <f>CUBEMEMBER("ThisWorkbookDataModel","[Table1_2].[Date].&amp;[1995-09-01T00:00:00]")</f>
        <v>9/1/1995</v>
      </c>
      <c r="VC2" t="str" vm="199">
        <f>CUBEMEMBER("ThisWorkbookDataModel","[Table1_2].[Date].&amp;[1995-10-01T00:00:00]")</f>
        <v>10/1/1995</v>
      </c>
      <c r="VD2" t="str" vm="177">
        <f>CUBEMEMBER("ThisWorkbookDataModel","[Table1_2].[Date].&amp;[1995-11-01T00:00:00]")</f>
        <v>11/1/1995</v>
      </c>
      <c r="VE2" t="str" vm="702">
        <f>CUBEMEMBER("ThisWorkbookDataModel","[Table1_2].[Date].&amp;[1995-12-01T00:00:00]")</f>
        <v>12/1/1995</v>
      </c>
      <c r="VF2" t="str" vm="654">
        <f>CUBEMEMBER("ThisWorkbookDataModel","[Table1_2].[Date].&amp;[1996-01-01T00:00:00]")</f>
        <v>1/1/1996</v>
      </c>
      <c r="VG2" t="str" vm="880">
        <f>CUBEMEMBER("ThisWorkbookDataModel","[Table1_2].[Date].&amp;[1996-02-01T00:00:00]")</f>
        <v>2/1/1996</v>
      </c>
      <c r="VH2" t="str" vm="863">
        <f>CUBEMEMBER("ThisWorkbookDataModel","[Table1_2].[Date].&amp;[1996-03-01T00:00:00]")</f>
        <v>3/1/1996</v>
      </c>
      <c r="VI2" t="str" vm="589">
        <f>CUBEMEMBER("ThisWorkbookDataModel","[Table1_2].[Date].&amp;[1996-04-01T00:00:00]")</f>
        <v>4/1/1996</v>
      </c>
      <c r="VJ2" t="str" vm="441">
        <f>CUBEMEMBER("ThisWorkbookDataModel","[Table1_2].[Date].&amp;[1996-05-01T00:00:00]")</f>
        <v>5/1/1996</v>
      </c>
      <c r="VK2" t="str" vm="115">
        <f>CUBEMEMBER("ThisWorkbookDataModel","[Table1_2].[Date].&amp;[1996-06-01T00:00:00]")</f>
        <v>6/1/1996</v>
      </c>
      <c r="VL2" t="str" vm="475">
        <f>CUBEMEMBER("ThisWorkbookDataModel","[Table1_2].[Date].&amp;[1996-07-01T00:00:00]")</f>
        <v>7/1/1996</v>
      </c>
      <c r="VM2" t="str" vm="393">
        <f>CUBEMEMBER("ThisWorkbookDataModel","[Table1_2].[Date].&amp;[1996-08-01T00:00:00]")</f>
        <v>8/1/1996</v>
      </c>
      <c r="VN2" t="str" vm="27">
        <f>CUBEMEMBER("ThisWorkbookDataModel","[Table1_2].[Date].&amp;[1996-09-01T00:00:00]")</f>
        <v>9/1/1996</v>
      </c>
      <c r="VO2" t="str" vm="342">
        <f>CUBEMEMBER("ThisWorkbookDataModel","[Table1_2].[Date].&amp;[1996-10-01T00:00:00]")</f>
        <v>10/1/1996</v>
      </c>
      <c r="VP2" t="str" vm="291">
        <f>CUBEMEMBER("ThisWorkbookDataModel","[Table1_2].[Date].&amp;[1996-11-01T00:00:00]")</f>
        <v>11/1/1996</v>
      </c>
      <c r="VQ2" t="str" vm="198">
        <f>CUBEMEMBER("ThisWorkbookDataModel","[Table1_2].[Date].&amp;[1996-12-01T00:00:00]")</f>
        <v>12/1/1996</v>
      </c>
      <c r="VR2" t="str" vm="158">
        <f>CUBEMEMBER("ThisWorkbookDataModel","[Table1_2].[Date].&amp;[1997-01-01T00:00:00]")</f>
        <v>1/1/1997</v>
      </c>
      <c r="VS2" t="str" vm="136">
        <f>CUBEMEMBER("ThisWorkbookDataModel","[Table1_2].[Date].&amp;[1997-02-01T00:00:00]")</f>
        <v>2/1/1997</v>
      </c>
      <c r="VT2" t="str" vm="653">
        <f>CUBEMEMBER("ThisWorkbookDataModel","[Table1_2].[Date].&amp;[1997-03-01T00:00:00]")</f>
        <v>3/1/1997</v>
      </c>
      <c r="VU2" t="str" vm="843">
        <f>CUBEMEMBER("ThisWorkbookDataModel","[Table1_2].[Date].&amp;[1997-04-01T00:00:00]")</f>
        <v>4/1/1997</v>
      </c>
      <c r="VV2" t="str" vm="823">
        <f>CUBEMEMBER("ThisWorkbookDataModel","[Table1_2].[Date].&amp;[1997-05-01T00:00:00]")</f>
        <v>5/1/1997</v>
      </c>
      <c r="VW2" t="str" vm="114">
        <f>CUBEMEMBER("ThisWorkbookDataModel","[Table1_2].[Date].&amp;[1997-06-01T00:00:00]")</f>
        <v>6/1/1997</v>
      </c>
      <c r="VX2" t="str" vm="588">
        <f>CUBEMEMBER("ThisWorkbookDataModel","[Table1_2].[Date].&amp;[1997-07-01T00:00:00]")</f>
        <v>7/1/1997</v>
      </c>
      <c r="VY2" t="str" vm="555">
        <f>CUBEMEMBER("ThisWorkbookDataModel","[Table1_2].[Date].&amp;[1997-08-01T00:00:00]")</f>
        <v>8/1/1997</v>
      </c>
      <c r="VZ2" t="str" vm="26">
        <f>CUBEMEMBER("ThisWorkbookDataModel","[Table1_2].[Date].&amp;[1997-09-01T00:00:00]")</f>
        <v>9/1/1997</v>
      </c>
      <c r="WA2" t="str" vm="474">
        <f>CUBEMEMBER("ThisWorkbookDataModel","[Table1_2].[Date].&amp;[1997-10-01T00:00:00]")</f>
        <v>10/1/1997</v>
      </c>
      <c r="WB2" t="str" vm="392">
        <f>CUBEMEMBER("ThisWorkbookDataModel","[Table1_2].[Date].&amp;[1997-11-01T00:00:00]")</f>
        <v>11/1/1997</v>
      </c>
      <c r="WC2" t="str" vm="358">
        <f>CUBEMEMBER("ThisWorkbookDataModel","[Table1_2].[Date].&amp;[1997-12-01T00:00:00]")</f>
        <v>12/1/1997</v>
      </c>
      <c r="WD2" t="str" vm="290">
        <f>CUBEMEMBER("ThisWorkbookDataModel","[Table1_2].[Date].&amp;[1998-01-01T00:00:00]")</f>
        <v>1/1/1998</v>
      </c>
      <c r="WE2" t="str" vm="197">
        <f>CUBEMEMBER("ThisWorkbookDataModel","[Table1_2].[Date].&amp;[1998-02-01T00:00:00]")</f>
        <v>2/1/1998</v>
      </c>
      <c r="WF2" t="str" vm="176">
        <f>CUBEMEMBER("ThisWorkbookDataModel","[Table1_2].[Date].&amp;[1998-03-01T00:00:00]")</f>
        <v>3/1/1998</v>
      </c>
      <c r="WG2" t="str" vm="135">
        <f>CUBEMEMBER("ThisWorkbookDataModel","[Table1_2].[Date].&amp;[1998-04-01T00:00:00]")</f>
        <v>4/1/1998</v>
      </c>
      <c r="WH2" t="str" vm="652">
        <f>CUBEMEMBER("ThisWorkbookDataModel","[Table1_2].[Date].&amp;[1998-05-01T00:00:00]")</f>
        <v>5/1/1998</v>
      </c>
      <c r="WI2" t="str" vm="113">
        <f>CUBEMEMBER("ThisWorkbookDataModel","[Table1_2].[Date].&amp;[1998-06-01T00:00:00]")</f>
        <v>6/1/1998</v>
      </c>
      <c r="WJ2" t="str" vm="801">
        <f>CUBEMEMBER("ThisWorkbookDataModel","[Table1_2].[Date].&amp;[1998-07-01T00:00:00]")</f>
        <v>7/1/1998</v>
      </c>
      <c r="WK2" t="str" vm="783">
        <f>CUBEMEMBER("ThisWorkbookDataModel","[Table1_2].[Date].&amp;[1998-08-01T00:00:00]")</f>
        <v>8/1/1998</v>
      </c>
      <c r="WL2" t="str" vm="25">
        <f>CUBEMEMBER("ThisWorkbookDataModel","[Table1_2].[Date].&amp;[1998-09-01T00:00:00]")</f>
        <v>9/1/1998</v>
      </c>
      <c r="WM2" t="str" vm="587">
        <f>CUBEMEMBER("ThisWorkbookDataModel","[Table1_2].[Date].&amp;[1998-10-01T00:00:00]")</f>
        <v>10/1/1998</v>
      </c>
      <c r="WN2" t="str" vm="523">
        <f>CUBEMEMBER("ThisWorkbookDataModel","[Table1_2].[Date].&amp;[1998-11-01T00:00:00]")</f>
        <v>11/1/1998</v>
      </c>
      <c r="WO2" t="str" vm="473">
        <f>CUBEMEMBER("ThisWorkbookDataModel","[Table1_2].[Date].&amp;[1998-12-01T00:00:00]")</f>
        <v>12/1/1998</v>
      </c>
      <c r="WP2" t="str" vm="391">
        <f>CUBEMEMBER("ThisWorkbookDataModel","[Table1_2].[Date].&amp;[1999-01-01T00:00:00]")</f>
        <v>1/1/1999</v>
      </c>
      <c r="WQ2" t="str" vm="253">
        <f>CUBEMEMBER("ThisWorkbookDataModel","[Table1_2].[Date].&amp;[1999-02-01T00:00:00]")</f>
        <v>2/1/1999</v>
      </c>
      <c r="WR2" t="str" vm="289">
        <f>CUBEMEMBER("ThisWorkbookDataModel","[Table1_2].[Date].&amp;[1999-03-01T00:00:00]")</f>
        <v>3/1/1999</v>
      </c>
      <c r="WS2" t="str" vm="196">
        <f>CUBEMEMBER("ThisWorkbookDataModel","[Table1_2].[Date].&amp;[1999-04-01T00:00:00]")</f>
        <v>4/1/1999</v>
      </c>
      <c r="WT2" t="str" vm="175">
        <f>CUBEMEMBER("ThisWorkbookDataModel","[Table1_2].[Date].&amp;[1999-05-01T00:00:00]")</f>
        <v>5/1/1999</v>
      </c>
      <c r="WU2" t="str" vm="112">
        <f>CUBEMEMBER("ThisWorkbookDataModel","[Table1_2].[Date].&amp;[1999-06-01T00:00:00]")</f>
        <v>6/1/1999</v>
      </c>
      <c r="WV2" t="str" vm="701">
        <f>CUBEMEMBER("ThisWorkbookDataModel","[Table1_2].[Date].&amp;[1999-07-01T00:00:00]")</f>
        <v>7/1/1999</v>
      </c>
      <c r="WW2" t="str" vm="651">
        <f>CUBEMEMBER("ThisWorkbookDataModel","[Table1_2].[Date].&amp;[1999-08-01T00:00:00]")</f>
        <v>8/1/1999</v>
      </c>
      <c r="WX2" t="str" vm="24">
        <f>CUBEMEMBER("ThisWorkbookDataModel","[Table1_2].[Date].&amp;[1999-09-01T00:00:00]")</f>
        <v>9/1/1999</v>
      </c>
      <c r="WY2" t="str" vm="748">
        <f>CUBEMEMBER("ThisWorkbookDataModel","[Table1_2].[Date].&amp;[1999-10-01T00:00:00]")</f>
        <v>10/1/1999</v>
      </c>
      <c r="WZ2" t="str" vm="734">
        <f>CUBEMEMBER("ThisWorkbookDataModel","[Table1_2].[Date].&amp;[1999-11-01T00:00:00]")</f>
        <v>11/1/1999</v>
      </c>
      <c r="XA2" t="str" vm="586">
        <f>CUBEMEMBER("ThisWorkbookDataModel","[Table1_2].[Date].&amp;[1999-12-01T00:00:00]")</f>
        <v>12/1/1999</v>
      </c>
      <c r="XB2" t="str" vm="554">
        <f>CUBEMEMBER("ThisWorkbookDataModel","[Table1_2].[Date].&amp;[2000-01-01T00:00:00]")</f>
        <v>1/1/2000</v>
      </c>
      <c r="XC2" t="str" vm="472">
        <f>CUBEMEMBER("ThisWorkbookDataModel","[Table1_2].[Date].&amp;[2000-02-01T00:00:00]")</f>
        <v>2/1/2000</v>
      </c>
      <c r="XD2" t="str" vm="390">
        <f>CUBEMEMBER("ThisWorkbookDataModel","[Table1_2].[Date].&amp;[2000-03-01T00:00:00]")</f>
        <v>3/1/2000</v>
      </c>
      <c r="XE2" t="str" vm="341">
        <f>CUBEMEMBER("ThisWorkbookDataModel","[Table1_2].[Date].&amp;[2000-04-01T00:00:00]")</f>
        <v>4/1/2000</v>
      </c>
      <c r="XF2" t="str" vm="288">
        <f>CUBEMEMBER("ThisWorkbookDataModel","[Table1_2].[Date].&amp;[2000-05-01T00:00:00]")</f>
        <v>5/1/2000</v>
      </c>
      <c r="XG2" t="str" vm="111">
        <f>CUBEMEMBER("ThisWorkbookDataModel","[Table1_2].[Date].&amp;[2000-06-01T00:00:00]")</f>
        <v>6/1/2000</v>
      </c>
      <c r="XH2" t="str" vm="195">
        <f>CUBEMEMBER("ThisWorkbookDataModel","[Table1_2].[Date].&amp;[2000-07-01T00:00:00]")</f>
        <v>7/1/2000</v>
      </c>
      <c r="XI2" t="str" vm="728">
        <f>CUBEMEMBER("ThisWorkbookDataModel","[Table1_2].[Date].&amp;[2000-08-01T00:00:00]")</f>
        <v>8/1/2000</v>
      </c>
      <c r="XJ2" t="str" vm="23">
        <f>CUBEMEMBER("ThisWorkbookDataModel","[Table1_2].[Date].&amp;[2000-09-01T00:00:00]")</f>
        <v>9/1/2000</v>
      </c>
      <c r="XK2" t="str" vm="134">
        <f>CUBEMEMBER("ThisWorkbookDataModel","[Table1_2].[Date].&amp;[2000-10-01T00:00:00]")</f>
        <v>10/1/2000</v>
      </c>
      <c r="XL2" t="str" vm="650">
        <f>CUBEMEMBER("ThisWorkbookDataModel","[Table1_2].[Date].&amp;[2000-11-01T00:00:00]")</f>
        <v>11/1/2000</v>
      </c>
      <c r="XM2" t="str" vm="778">
        <f>CUBEMEMBER("ThisWorkbookDataModel","[Table1_2].[Date].&amp;[2000-12-01T00:00:00]")</f>
        <v>12/1/2000</v>
      </c>
      <c r="XN2" t="str" vm="858">
        <f>CUBEMEMBER("ThisWorkbookDataModel","[Table1_2].[Date].&amp;[2001-01-01T00:00:00]")</f>
        <v>1/1/2001</v>
      </c>
      <c r="XO2" t="str" vm="585">
        <f>CUBEMEMBER("ThisWorkbookDataModel","[Table1_2].[Date].&amp;[2001-02-01T00:00:00]")</f>
        <v>2/1/2001</v>
      </c>
      <c r="XP2" t="str" vm="553">
        <f>CUBEMEMBER("ThisWorkbookDataModel","[Table1_2].[Date].&amp;[2001-03-01T00:00:00]")</f>
        <v>3/1/2001</v>
      </c>
      <c r="XQ2" t="str" vm="471">
        <f>CUBEMEMBER("ThisWorkbookDataModel","[Table1_2].[Date].&amp;[2001-04-01T00:00:00]")</f>
        <v>4/1/2001</v>
      </c>
      <c r="XR2" t="str" vm="389">
        <f>CUBEMEMBER("ThisWorkbookDataModel","[Table1_2].[Date].&amp;[2001-05-01T00:00:00]")</f>
        <v>5/1/2001</v>
      </c>
      <c r="XS2" t="str" vm="110">
        <f>CUBEMEMBER("ThisWorkbookDataModel","[Table1_2].[Date].&amp;[2001-06-01T00:00:00]")</f>
        <v>6/1/2001</v>
      </c>
      <c r="XT2" t="str" vm="252">
        <f>CUBEMEMBER("ThisWorkbookDataModel","[Table1_2].[Date].&amp;[2001-07-01T00:00:00]")</f>
        <v>7/1/2001</v>
      </c>
      <c r="XU2" t="str" vm="287">
        <f>CUBEMEMBER("ThisWorkbookDataModel","[Table1_2].[Date].&amp;[2001-08-01T00:00:00]")</f>
        <v>8/1/2001</v>
      </c>
      <c r="XV2" t="str" vm="22">
        <f>CUBEMEMBER("ThisWorkbookDataModel","[Table1_2].[Date].&amp;[2001-09-01T00:00:00]")</f>
        <v>9/1/2001</v>
      </c>
      <c r="XW2" t="str" vm="194">
        <f>CUBEMEMBER("ThisWorkbookDataModel","[Table1_2].[Date].&amp;[2001-10-01T00:00:00]")</f>
        <v>10/1/2001</v>
      </c>
      <c r="XX2" t="str" vm="174">
        <f>CUBEMEMBER("ThisWorkbookDataModel","[Table1_2].[Date].&amp;[2001-11-01T00:00:00]")</f>
        <v>11/1/2001</v>
      </c>
      <c r="XY2" t="str" vm="133">
        <f>CUBEMEMBER("ThisWorkbookDataModel","[Table1_2].[Date].&amp;[2001-12-01T00:00:00]")</f>
        <v>12/1/2001</v>
      </c>
      <c r="XZ2" t="str" vm="649">
        <f>CUBEMEMBER("ThisWorkbookDataModel","[Table1_2].[Date].&amp;[2002-01-01T00:00:00]")</f>
        <v>1/1/2002</v>
      </c>
      <c r="YA2" t="str" vm="774">
        <f>CUBEMEMBER("ThisWorkbookDataModel","[Table1_2].[Date].&amp;[2002-02-01T00:00:00]")</f>
        <v>2/1/2002</v>
      </c>
      <c r="YB2" t="str" vm="854">
        <f>CUBEMEMBER("ThisWorkbookDataModel","[Table1_2].[Date].&amp;[2002-03-01T00:00:00]")</f>
        <v>3/1/2002</v>
      </c>
      <c r="YC2" t="str" vm="584">
        <f>CUBEMEMBER("ThisWorkbookDataModel","[Table1_2].[Date].&amp;[2002-04-01T00:00:00]")</f>
        <v>4/1/2002</v>
      </c>
      <c r="YD2" t="str" vm="440">
        <f>CUBEMEMBER("ThisWorkbookDataModel","[Table1_2].[Date].&amp;[2002-05-01T00:00:00]")</f>
        <v>5/1/2002</v>
      </c>
      <c r="YE2" t="str" vm="109">
        <f>CUBEMEMBER("ThisWorkbookDataModel","[Table1_2].[Date].&amp;[2002-06-01T00:00:00]")</f>
        <v>6/1/2002</v>
      </c>
      <c r="YF2" t="str" vm="470">
        <f>CUBEMEMBER("ThisWorkbookDataModel","[Table1_2].[Date].&amp;[2002-07-01T00:00:00]")</f>
        <v>7/1/2002</v>
      </c>
      <c r="YG2" t="str" vm="388">
        <f>CUBEMEMBER("ThisWorkbookDataModel","[Table1_2].[Date].&amp;[2002-08-01T00:00:00]")</f>
        <v>8/1/2002</v>
      </c>
      <c r="YH2" t="str" vm="21">
        <f>CUBEMEMBER("ThisWorkbookDataModel","[Table1_2].[Date].&amp;[2002-09-01T00:00:00]")</f>
        <v>9/1/2002</v>
      </c>
      <c r="YI2" t="str" vm="357">
        <f>CUBEMEMBER("ThisWorkbookDataModel","[Table1_2].[Date].&amp;[2002-10-01T00:00:00]")</f>
        <v>10/1/2002</v>
      </c>
      <c r="YJ2" t="str" vm="286">
        <f>CUBEMEMBER("ThisWorkbookDataModel","[Table1_2].[Date].&amp;[2002-11-01T00:00:00]")</f>
        <v>11/1/2002</v>
      </c>
      <c r="YK2" t="str" vm="193">
        <f>CUBEMEMBER("ThisWorkbookDataModel","[Table1_2].[Date].&amp;[2002-12-01T00:00:00]")</f>
        <v>12/1/2002</v>
      </c>
      <c r="YL2" t="str" vm="157">
        <f>CUBEMEMBER("ThisWorkbookDataModel","[Table1_2].[Date].&amp;[2003-01-01T00:00:00]")</f>
        <v>1/1/2003</v>
      </c>
      <c r="YM2" t="str" vm="132">
        <f>CUBEMEMBER("ThisWorkbookDataModel","[Table1_2].[Date].&amp;[2003-02-01T00:00:00]")</f>
        <v>2/1/2003</v>
      </c>
      <c r="YN2" t="str" vm="648">
        <f>CUBEMEMBER("ThisWorkbookDataModel","[Table1_2].[Date].&amp;[2003-03-01T00:00:00]")</f>
        <v>3/1/2003</v>
      </c>
      <c r="YO2" t="str" vm="879">
        <f>CUBEMEMBER("ThisWorkbookDataModel","[Table1_2].[Date].&amp;[2003-04-01T00:00:00]")</f>
        <v>4/1/2003</v>
      </c>
      <c r="YP2" t="str" vm="862">
        <f>CUBEMEMBER("ThisWorkbookDataModel","[Table1_2].[Date].&amp;[2003-05-01T00:00:00]")</f>
        <v>5/1/2003</v>
      </c>
      <c r="YQ2" t="str" vm="108">
        <f>CUBEMEMBER("ThisWorkbookDataModel","[Table1_2].[Date].&amp;[2003-06-01T00:00:00]")</f>
        <v>6/1/2003</v>
      </c>
      <c r="YR2" t="str" vm="88">
        <f>CUBEMEMBER("ThisWorkbookDataModel","[Table1_2].[Date].&amp;[2003-07-01T00:00:00]")</f>
        <v>7/1/2003</v>
      </c>
      <c r="YS2" t="str" vm="583">
        <f>CUBEMEMBER("ThisWorkbookDataModel","[Table1_2].[Date].&amp;[2003-08-01T00:00:00]")</f>
        <v>8/1/2003</v>
      </c>
      <c r="YT2" t="str" vm="20">
        <f>CUBEMEMBER("ThisWorkbookDataModel","[Table1_2].[Date].&amp;[2003-09-01T00:00:00]")</f>
        <v>9/1/2003</v>
      </c>
      <c r="YU2" t="str" vm="552">
        <f>CUBEMEMBER("ThisWorkbookDataModel","[Table1_2].[Date].&amp;[2003-10-01T00:00:00]")</f>
        <v>10/1/2003</v>
      </c>
      <c r="YV2" t="str" vm="469">
        <f>CUBEMEMBER("ThisWorkbookDataModel","[Table1_2].[Date].&amp;[2003-11-01T00:00:00]")</f>
        <v>11/1/2003</v>
      </c>
      <c r="YW2" t="str" vm="387">
        <f>CUBEMEMBER("ThisWorkbookDataModel","[Table1_2].[Date].&amp;[2003-12-01T00:00:00]")</f>
        <v>12/1/2003</v>
      </c>
      <c r="YX2" t="str" vm="340">
        <f>CUBEMEMBER("ThisWorkbookDataModel","[Table1_2].[Date].&amp;[2004-01-01T00:00:00]")</f>
        <v>1/1/2004</v>
      </c>
      <c r="YY2" t="str" vm="285">
        <f>CUBEMEMBER("ThisWorkbookDataModel","[Table1_2].[Date].&amp;[2004-02-01T00:00:00]")</f>
        <v>2/1/2004</v>
      </c>
      <c r="YZ2" t="str" vm="192">
        <f>CUBEMEMBER("ThisWorkbookDataModel","[Table1_2].[Date].&amp;[2004-03-01T00:00:00]")</f>
        <v>3/1/2004</v>
      </c>
      <c r="ZA2" t="str" vm="173">
        <f>CUBEMEMBER("ThisWorkbookDataModel","[Table1_2].[Date].&amp;[2004-04-01T00:00:00]")</f>
        <v>4/1/2004</v>
      </c>
      <c r="ZB2" t="str" vm="131">
        <f>CUBEMEMBER("ThisWorkbookDataModel","[Table1_2].[Date].&amp;[2004-05-01T00:00:00]")</f>
        <v>5/1/2004</v>
      </c>
      <c r="ZC2" t="str" vm="107">
        <f>CUBEMEMBER("ThisWorkbookDataModel","[Table1_2].[Date].&amp;[2004-06-01T00:00:00]")</f>
        <v>6/1/2004</v>
      </c>
      <c r="ZD2" t="str" vm="87">
        <f>CUBEMEMBER("ThisWorkbookDataModel","[Table1_2].[Date].&amp;[2004-07-01T00:00:00]")</f>
        <v>7/1/2004</v>
      </c>
      <c r="ZE2" t="str" vm="647">
        <f>CUBEMEMBER("ThisWorkbookDataModel","[Table1_2].[Date].&amp;[2004-08-01T00:00:00]")</f>
        <v>8/1/2004</v>
      </c>
      <c r="ZF2" t="str" vm="19">
        <f>CUBEMEMBER("ThisWorkbookDataModel","[Table1_2].[Date].&amp;[2004-09-01T00:00:00]")</f>
        <v>9/1/2004</v>
      </c>
      <c r="ZG2" t="str" vm="842">
        <f>CUBEMEMBER("ThisWorkbookDataModel","[Table1_2].[Date].&amp;[2004-10-01T00:00:00]")</f>
        <v>10/1/2004</v>
      </c>
      <c r="ZH2" t="str" vm="822">
        <f>CUBEMEMBER("ThisWorkbookDataModel","[Table1_2].[Date].&amp;[2004-11-01T00:00:00]")</f>
        <v>11/1/2004</v>
      </c>
      <c r="ZI2" t="str" vm="582">
        <f>CUBEMEMBER("ThisWorkbookDataModel","[Table1_2].[Date].&amp;[2004-12-01T00:00:00]")</f>
        <v>12/1/2004</v>
      </c>
      <c r="ZJ2" t="str" vm="522">
        <f>CUBEMEMBER("ThisWorkbookDataModel","[Table1_2].[Date].&amp;[2005-01-01T00:00:00]")</f>
        <v>1/1/2005</v>
      </c>
      <c r="ZK2" t="str" vm="468">
        <f>CUBEMEMBER("ThisWorkbookDataModel","[Table1_2].[Date].&amp;[2005-02-01T00:00:00]")</f>
        <v>2/1/2005</v>
      </c>
      <c r="ZL2" t="str" vm="386">
        <f>CUBEMEMBER("ThisWorkbookDataModel","[Table1_2].[Date].&amp;[2005-03-01T00:00:00]")</f>
        <v>3/1/2005</v>
      </c>
      <c r="ZM2" t="str" vm="251">
        <f>CUBEMEMBER("ThisWorkbookDataModel","[Table1_2].[Date].&amp;[2005-04-01T00:00:00]")</f>
        <v>4/1/2005</v>
      </c>
      <c r="ZN2" t="str" vm="284">
        <f>CUBEMEMBER("ThisWorkbookDataModel","[Table1_2].[Date].&amp;[2005-05-01T00:00:00]")</f>
        <v>5/1/2005</v>
      </c>
      <c r="ZO2" t="str" vm="106">
        <f>CUBEMEMBER("ThisWorkbookDataModel","[Table1_2].[Date].&amp;[2005-06-01T00:00:00]")</f>
        <v>6/1/2005</v>
      </c>
      <c r="ZP2" t="str" vm="86">
        <f>CUBEMEMBER("ThisWorkbookDataModel","[Table1_2].[Date].&amp;[2005-07-01T00:00:00]")</f>
        <v>7/1/2005</v>
      </c>
      <c r="ZQ2" t="str" vm="191">
        <f>CUBEMEMBER("ThisWorkbookDataModel","[Table1_2].[Date].&amp;[2005-08-01T00:00:00]")</f>
        <v>8/1/2005</v>
      </c>
      <c r="ZR2" t="str" vm="18">
        <f>CUBEMEMBER("ThisWorkbookDataModel","[Table1_2].[Date].&amp;[2005-09-01T00:00:00]")</f>
        <v>9/1/2005</v>
      </c>
      <c r="ZS2" t="str" vm="172">
        <f>CUBEMEMBER("ThisWorkbookDataModel","[Table1_2].[Date].&amp;[2005-10-01T00:00:00]")</f>
        <v>10/1/2005</v>
      </c>
      <c r="ZT2" t="str" vm="700">
        <f>CUBEMEMBER("ThisWorkbookDataModel","[Table1_2].[Date].&amp;[2005-11-01T00:00:00]")</f>
        <v>11/1/2005</v>
      </c>
      <c r="ZU2" t="str" vm="646">
        <f>CUBEMEMBER("ThisWorkbookDataModel","[Table1_2].[Date].&amp;[2005-12-01T00:00:00]")</f>
        <v>12/1/2005</v>
      </c>
      <c r="ZV2" t="str" vm="800">
        <f>CUBEMEMBER("ThisWorkbookDataModel","[Table1_2].[Date].&amp;[2006-01-01T00:00:00]")</f>
        <v>1/1/2006</v>
      </c>
      <c r="ZW2" t="str" vm="782">
        <f>CUBEMEMBER("ThisWorkbookDataModel","[Table1_2].[Date].&amp;[2006-02-01T00:00:00]")</f>
        <v>2/1/2006</v>
      </c>
      <c r="ZX2" t="str" vm="581">
        <f>CUBEMEMBER("ThisWorkbookDataModel","[Table1_2].[Date].&amp;[2006-03-01T00:00:00]")</f>
        <v>3/1/2006</v>
      </c>
      <c r="ZY2" t="str" vm="551">
        <f>CUBEMEMBER("ThisWorkbookDataModel","[Table1_2].[Date].&amp;[2006-04-01T00:00:00]")</f>
        <v>4/1/2006</v>
      </c>
      <c r="ZZ2" t="str" vm="467">
        <f>CUBEMEMBER("ThisWorkbookDataModel","[Table1_2].[Date].&amp;[2006-05-01T00:00:00]")</f>
        <v>5/1/2006</v>
      </c>
      <c r="AAA2" t="str" vm="105">
        <f>CUBEMEMBER("ThisWorkbookDataModel","[Table1_2].[Date].&amp;[2006-06-01T00:00:00]")</f>
        <v>6/1/2006</v>
      </c>
      <c r="AAB2" t="str" vm="85">
        <f>CUBEMEMBER("ThisWorkbookDataModel","[Table1_2].[Date].&amp;[2006-07-01T00:00:00]")</f>
        <v>7/1/2006</v>
      </c>
      <c r="AAC2" t="str" vm="385">
        <f>CUBEMEMBER("ThisWorkbookDataModel","[Table1_2].[Date].&amp;[2006-08-01T00:00:00]")</f>
        <v>8/1/2006</v>
      </c>
      <c r="AAD2" t="str" vm="17">
        <f>CUBEMEMBER("ThisWorkbookDataModel","[Table1_2].[Date].&amp;[2006-09-01T00:00:00]")</f>
        <v>9/1/2006</v>
      </c>
      <c r="AAE2" t="str" vm="356">
        <f>CUBEMEMBER("ThisWorkbookDataModel","[Table1_2].[Date].&amp;[2006-10-01T00:00:00]")</f>
        <v>10/1/2006</v>
      </c>
      <c r="AAF2" t="str" vm="283">
        <f>CUBEMEMBER("ThisWorkbookDataModel","[Table1_2].[Date].&amp;[2006-11-01T00:00:00]")</f>
        <v>11/1/2006</v>
      </c>
      <c r="AAG2" t="str" vm="190">
        <f>CUBEMEMBER("ThisWorkbookDataModel","[Table1_2].[Date].&amp;[2006-12-01T00:00:00]")</f>
        <v>12/1/2006</v>
      </c>
      <c r="AAH2" t="str" vm="171">
        <f>CUBEMEMBER("ThisWorkbookDataModel","[Table1_2].[Date].&amp;[2007-01-01T00:00:00]")</f>
        <v>1/1/2007</v>
      </c>
      <c r="AAI2" t="str" vm="130">
        <f>CUBEMEMBER("ThisWorkbookDataModel","[Table1_2].[Date].&amp;[2007-02-01T00:00:00]")</f>
        <v>2/1/2007</v>
      </c>
      <c r="AAJ2" t="str" vm="645">
        <f>CUBEMEMBER("ThisWorkbookDataModel","[Table1_2].[Date].&amp;[2007-03-01T00:00:00]")</f>
        <v>3/1/2007</v>
      </c>
      <c r="AAK2" t="str" vm="747">
        <f>CUBEMEMBER("ThisWorkbookDataModel","[Table1_2].[Date].&amp;[2007-04-01T00:00:00]")</f>
        <v>4/1/2007</v>
      </c>
      <c r="AAL2" t="str" vm="733">
        <f>CUBEMEMBER("ThisWorkbookDataModel","[Table1_2].[Date].&amp;[2007-05-01T00:00:00]")</f>
        <v>5/1/2007</v>
      </c>
      <c r="AAM2" t="str" vm="104">
        <f>CUBEMEMBER("ThisWorkbookDataModel","[Table1_2].[Date].&amp;[2007-06-01T00:00:00]")</f>
        <v>6/1/2007</v>
      </c>
      <c r="AAN2" t="str" vm="84">
        <f>CUBEMEMBER("ThisWorkbookDataModel","[Table1_2].[Date].&amp;[2007-07-01T00:00:00]")</f>
        <v>7/1/2007</v>
      </c>
      <c r="AAO2" t="str" vm="68">
        <f>CUBEMEMBER("ThisWorkbookDataModel","[Table1_2].[Date].&amp;[2007-08-01T00:00:00]")</f>
        <v>8/1/2007</v>
      </c>
      <c r="AAP2" t="str" vm="16">
        <f>CUBEMEMBER("ThisWorkbookDataModel","[Table1_2].[Date].&amp;[2007-09-01T00:00:00]")</f>
        <v>9/1/2007</v>
      </c>
      <c r="AAQ2" t="str" vm="580">
        <f>CUBEMEMBER("ThisWorkbookDataModel","[Table1_2].[Date].&amp;[2007-10-01T00:00:00]")</f>
        <v>10/1/2007</v>
      </c>
      <c r="AAR2" t="str" vm="550">
        <f>CUBEMEMBER("ThisWorkbookDataModel","[Table1_2].[Date].&amp;[2007-11-01T00:00:00]")</f>
        <v>11/1/2007</v>
      </c>
      <c r="AAS2" t="str" vm="466">
        <f>CUBEMEMBER("ThisWorkbookDataModel","[Table1_2].[Date].&amp;[2007-12-01T00:00:00]")</f>
        <v>12/1/2007</v>
      </c>
      <c r="AAT2" t="str" vm="384">
        <f>CUBEMEMBER("ThisWorkbookDataModel","[Table1_2].[Date].&amp;[2008-01-01T00:00:00]")</f>
        <v>1/1/2008</v>
      </c>
      <c r="AAU2" t="str" vm="250">
        <f>CUBEMEMBER("ThisWorkbookDataModel","[Table1_2].[Date].&amp;[2008-02-01T00:00:00]")</f>
        <v>2/1/2008</v>
      </c>
      <c r="AAV2" t="str" vm="282">
        <f>CUBEMEMBER("ThisWorkbookDataModel","[Table1_2].[Date].&amp;[2008-03-01T00:00:00]")</f>
        <v>3/1/2008</v>
      </c>
      <c r="AAW2" t="str" vm="189">
        <f>CUBEMEMBER("ThisWorkbookDataModel","[Table1_2].[Date].&amp;[2008-04-01T00:00:00]")</f>
        <v>4/1/2008</v>
      </c>
      <c r="AAX2" t="str" vm="170">
        <f>CUBEMEMBER("ThisWorkbookDataModel","[Table1_2].[Date].&amp;[2008-05-01T00:00:00]")</f>
        <v>5/1/2008</v>
      </c>
      <c r="AAY2" t="str" vm="103">
        <f>CUBEMEMBER("ThisWorkbookDataModel","[Table1_2].[Date].&amp;[2008-06-01T00:00:00]")</f>
        <v>6/1/2008</v>
      </c>
      <c r="AAZ2" t="str" vm="83">
        <f>CUBEMEMBER("ThisWorkbookDataModel","[Table1_2].[Date].&amp;[2008-07-01T00:00:00]")</f>
        <v>7/1/2008</v>
      </c>
      <c r="ABA2" t="str" vm="67">
        <f>CUBEMEMBER("ThisWorkbookDataModel","[Table1_2].[Date].&amp;[2008-08-01T00:00:00]")</f>
        <v>8/1/2008</v>
      </c>
      <c r="ABB2" t="str" vm="15">
        <f>CUBEMEMBER("ThisWorkbookDataModel","[Table1_2].[Date].&amp;[2008-09-01T00:00:00]")</f>
        <v>9/1/2008</v>
      </c>
      <c r="ABC2" t="str" vm="129">
        <f>CUBEMEMBER("ThisWorkbookDataModel","[Table1_2].[Date].&amp;[2008-10-01T00:00:00]")</f>
        <v>10/1/2008</v>
      </c>
      <c r="ABD2" t="str" vm="644">
        <f>CUBEMEMBER("ThisWorkbookDataModel","[Table1_2].[Date].&amp;[2008-11-01T00:00:00]")</f>
        <v>11/1/2008</v>
      </c>
      <c r="ABE2" t="str" vm="838">
        <f>CUBEMEMBER("ThisWorkbookDataModel","[Table1_2].[Date].&amp;[2008-12-01T00:00:00]")</f>
        <v>12/1/2008</v>
      </c>
      <c r="ABF2" t="str" vm="817">
        <f>CUBEMEMBER("ThisWorkbookDataModel","[Table1_2].[Date].&amp;[2009-01-01T00:00:00]")</f>
        <v>1/1/2009</v>
      </c>
      <c r="ABG2" t="str" vm="579">
        <f>CUBEMEMBER("ThisWorkbookDataModel","[Table1_2].[Date].&amp;[2009-02-01T00:00:00]")</f>
        <v>2/1/2009</v>
      </c>
      <c r="ABH2" t="str" vm="549">
        <f>CUBEMEMBER("ThisWorkbookDataModel","[Table1_2].[Date].&amp;[2009-03-01T00:00:00]")</f>
        <v>3/1/2009</v>
      </c>
      <c r="ABI2" t="str" vm="465">
        <f>CUBEMEMBER("ThisWorkbookDataModel","[Table1_2].[Date].&amp;[2009-04-01T00:00:00]")</f>
        <v>4/1/2009</v>
      </c>
      <c r="ABJ2" t="str" vm="383">
        <f>CUBEMEMBER("ThisWorkbookDataModel","[Table1_2].[Date].&amp;[2009-05-01T00:00:00]")</f>
        <v>5/1/2009</v>
      </c>
      <c r="ABK2" t="str" vm="102">
        <f>CUBEMEMBER("ThisWorkbookDataModel","[Table1_2].[Date].&amp;[2009-06-01T00:00:00]")</f>
        <v>6/1/2009</v>
      </c>
      <c r="ABL2" t="str" vm="82">
        <f>CUBEMEMBER("ThisWorkbookDataModel","[Table1_2].[Date].&amp;[2009-07-01T00:00:00]")</f>
        <v>7/1/2009</v>
      </c>
      <c r="ABM2" t="str" vm="66">
        <f>CUBEMEMBER("ThisWorkbookDataModel","[Table1_2].[Date].&amp;[2009-08-01T00:00:00]")</f>
        <v>8/1/2009</v>
      </c>
      <c r="ABN2" t="str" vm="14">
        <f>CUBEMEMBER("ThisWorkbookDataModel","[Table1_2].[Date].&amp;[2009-09-01T00:00:00]")</f>
        <v>9/1/2009</v>
      </c>
      <c r="ABO2" t="str" vm="339">
        <f>CUBEMEMBER("ThisWorkbookDataModel","[Table1_2].[Date].&amp;[2009-10-01T00:00:00]")</f>
        <v>10/1/2009</v>
      </c>
      <c r="ABP2" t="str" vm="281">
        <f>CUBEMEMBER("ThisWorkbookDataModel","[Table1_2].[Date].&amp;[2009-11-01T00:00:00]")</f>
        <v>11/1/2009</v>
      </c>
      <c r="ABQ2" t="str" vm="188">
        <f>CUBEMEMBER("ThisWorkbookDataModel","[Table1_2].[Date].&amp;[2009-12-01T00:00:00]")</f>
        <v>12/1/2009</v>
      </c>
      <c r="ABR2" t="str" vm="169">
        <f>CUBEMEMBER("ThisWorkbookDataModel","[Table1_2].[Date].&amp;[2010-01-01T00:00:00]")</f>
        <v>1/1/2010</v>
      </c>
      <c r="ABS2" t="str" vm="128">
        <f>CUBEMEMBER("ThisWorkbookDataModel","[Table1_2].[Date].&amp;[2010-02-01T00:00:00]")</f>
        <v>2/1/2010</v>
      </c>
      <c r="ABT2" t="str" vm="643">
        <f>CUBEMEMBER("ThisWorkbookDataModel","[Table1_2].[Date].&amp;[2010-03-01T00:00:00]")</f>
        <v>3/1/2010</v>
      </c>
      <c r="ABU2" t="str" vm="874">
        <f>CUBEMEMBER("ThisWorkbookDataModel","[Table1_2].[Date].&amp;[2010-04-01T00:00:00]")</f>
        <v>4/1/2010</v>
      </c>
      <c r="ABV2" t="str" vm="813">
        <f>CUBEMEMBER("ThisWorkbookDataModel","[Table1_2].[Date].&amp;[2010-05-01T00:00:00]")</f>
        <v>5/1/2010</v>
      </c>
      <c r="ABW2" t="str" vm="101">
        <f>CUBEMEMBER("ThisWorkbookDataModel","[Table1_2].[Date].&amp;[2010-06-01T00:00:00]")</f>
        <v>6/1/2010</v>
      </c>
      <c r="ABX2" t="str" vm="81">
        <f>CUBEMEMBER("ThisWorkbookDataModel","[Table1_2].[Date].&amp;[2010-07-01T00:00:00]")</f>
        <v>7/1/2010</v>
      </c>
      <c r="ABY2" t="str" vm="65">
        <f>CUBEMEMBER("ThisWorkbookDataModel","[Table1_2].[Date].&amp;[2010-08-01T00:00:00]")</f>
        <v>8/1/2010</v>
      </c>
      <c r="ABZ2" t="str" vm="13">
        <f>CUBEMEMBER("ThisWorkbookDataModel","[Table1_2].[Date].&amp;[2010-09-01T00:00:00]")</f>
        <v>9/1/2010</v>
      </c>
      <c r="ACA2" t="str" vm="578">
        <f>CUBEMEMBER("ThisWorkbookDataModel","[Table1_2].[Date].&amp;[2010-10-01T00:00:00]")</f>
        <v>10/1/2010</v>
      </c>
      <c r="ACB2" t="str" vm="548">
        <f>CUBEMEMBER("ThisWorkbookDataModel","[Table1_2].[Date].&amp;[2010-11-01T00:00:00]")</f>
        <v>11/1/2010</v>
      </c>
      <c r="ACC2" t="str" vm="464">
        <f>CUBEMEMBER("ThisWorkbookDataModel","[Table1_2].[Date].&amp;[2010-12-01T00:00:00]")</f>
        <v>12/1/2010</v>
      </c>
      <c r="ACD2" t="str" vm="382">
        <f>CUBEMEMBER("ThisWorkbookDataModel","[Table1_2].[Date].&amp;[2011-01-01T00:00:00]")</f>
        <v>1/1/2011</v>
      </c>
      <c r="ACE2" t="str" vm="249">
        <f>CUBEMEMBER("ThisWorkbookDataModel","[Table1_2].[Date].&amp;[2011-02-01T00:00:00]")</f>
        <v>2/1/2011</v>
      </c>
      <c r="ACF2" t="str" vm="280">
        <f>CUBEMEMBER("ThisWorkbookDataModel","[Table1_2].[Date].&amp;[2011-03-01T00:00:00]")</f>
        <v>3/1/2011</v>
      </c>
      <c r="ACG2" t="str" vm="187">
        <f>CUBEMEMBER("ThisWorkbookDataModel","[Table1_2].[Date].&amp;[2011-04-01T00:00:00]")</f>
        <v>4/1/2011</v>
      </c>
      <c r="ACH2" t="str" vm="168">
        <f>CUBEMEMBER("ThisWorkbookDataModel","[Table1_2].[Date].&amp;[2011-05-01T00:00:00]")</f>
        <v>5/1/2011</v>
      </c>
      <c r="ACI2" t="str" vm="100">
        <f>CUBEMEMBER("ThisWorkbookDataModel","[Table1_2].[Date].&amp;[2011-06-01T00:00:00]")</f>
        <v>6/1/2011</v>
      </c>
      <c r="ACJ2" t="str" vm="80">
        <f>CUBEMEMBER("ThisWorkbookDataModel","[Table1_2].[Date].&amp;[2011-07-01T00:00:00]")</f>
        <v>7/1/2011</v>
      </c>
      <c r="ACK2" t="str" vm="64">
        <f>CUBEMEMBER("ThisWorkbookDataModel","[Table1_2].[Date].&amp;[2011-08-01T00:00:00]")</f>
        <v>8/1/2011</v>
      </c>
      <c r="ACL2" t="str" vm="12">
        <f>CUBEMEMBER("ThisWorkbookDataModel","[Table1_2].[Date].&amp;[2011-09-01T00:00:00]")</f>
        <v>9/1/2011</v>
      </c>
      <c r="ACM2" t="str" vm="127">
        <f>CUBEMEMBER("ThisWorkbookDataModel","[Table1_2].[Date].&amp;[2011-10-01T00:00:00]")</f>
        <v>10/1/2011</v>
      </c>
      <c r="ACN2" t="str" vm="642">
        <f>CUBEMEMBER("ThisWorkbookDataModel","[Table1_2].[Date].&amp;[2011-11-01T00:00:00]")</f>
        <v>11/1/2011</v>
      </c>
      <c r="ACO2" t="str" vm="878">
        <f>CUBEMEMBER("ThisWorkbookDataModel","[Table1_2].[Date].&amp;[2011-12-01T00:00:00]")</f>
        <v>12/1/2011</v>
      </c>
      <c r="ACP2" t="str" vm="861">
        <f>CUBEMEMBER("ThisWorkbookDataModel","[Table1_2].[Date].&amp;[2012-01-01T00:00:00]")</f>
        <v>1/1/2012</v>
      </c>
      <c r="ACQ2" t="str" vm="577">
        <f>CUBEMEMBER("ThisWorkbookDataModel","[Table1_2].[Date].&amp;[2012-02-01T00:00:00]")</f>
        <v>2/1/2012</v>
      </c>
      <c r="ACR2" t="str" vm="547">
        <f>CUBEMEMBER("ThisWorkbookDataModel","[Table1_2].[Date].&amp;[2012-03-01T00:00:00]")</f>
        <v>3/1/2012</v>
      </c>
      <c r="ACS2" t="str" vm="463">
        <f>CUBEMEMBER("ThisWorkbookDataModel","[Table1_2].[Date].&amp;[2012-04-01T00:00:00]")</f>
        <v>4/1/2012</v>
      </c>
      <c r="ACT2" t="str" vm="381">
        <f>CUBEMEMBER("ThisWorkbookDataModel","[Table1_2].[Date].&amp;[2012-05-01T00:00:00]")</f>
        <v>5/1/2012</v>
      </c>
      <c r="ACU2" t="str" vm="99">
        <f>CUBEMEMBER("ThisWorkbookDataModel","[Table1_2].[Date].&amp;[2012-06-01T00:00:00]")</f>
        <v>6/1/2012</v>
      </c>
      <c r="ACV2" t="str" vm="79">
        <f>CUBEMEMBER("ThisWorkbookDataModel","[Table1_2].[Date].&amp;[2012-07-01T00:00:00]")</f>
        <v>7/1/2012</v>
      </c>
      <c r="ACW2" t="str" vm="63">
        <f>CUBEMEMBER("ThisWorkbookDataModel","[Table1_2].[Date].&amp;[2012-08-01T00:00:00]")</f>
        <v>8/1/2012</v>
      </c>
      <c r="ACX2" t="str" vm="11">
        <f>CUBEMEMBER("ThisWorkbookDataModel","[Table1_2].[Date].&amp;[2012-09-01T00:00:00]")</f>
        <v>9/1/2012</v>
      </c>
      <c r="ACY2" t="str" vm="355">
        <f>CUBEMEMBER("ThisWorkbookDataModel","[Table1_2].[Date].&amp;[2012-10-01T00:00:00]")</f>
        <v>10/1/2012</v>
      </c>
      <c r="ACZ2" t="str" vm="279">
        <f>CUBEMEMBER("ThisWorkbookDataModel","[Table1_2].[Date].&amp;[2012-11-01T00:00:00]")</f>
        <v>11/1/2012</v>
      </c>
      <c r="ADA2" t="str" vm="186">
        <f>CUBEMEMBER("ThisWorkbookDataModel","[Table1_2].[Date].&amp;[2012-12-01T00:00:00]")</f>
        <v>12/1/2012</v>
      </c>
      <c r="ADB2" t="str" vm="167">
        <f>CUBEMEMBER("ThisWorkbookDataModel","[Table1_2].[Date].&amp;[2013-01-01T00:00:00]")</f>
        <v>1/1/2013</v>
      </c>
      <c r="ADC2" t="str" vm="126">
        <f>CUBEMEMBER("ThisWorkbookDataModel","[Table1_2].[Date].&amp;[2013-02-01T00:00:00]")</f>
        <v>2/1/2013</v>
      </c>
      <c r="ADD2" t="str" vm="641">
        <f>CUBEMEMBER("ThisWorkbookDataModel","[Table1_2].[Date].&amp;[2013-03-01T00:00:00]")</f>
        <v>3/1/2013</v>
      </c>
      <c r="ADE2" t="str" vm="841">
        <f>CUBEMEMBER("ThisWorkbookDataModel","[Table1_2].[Date].&amp;[2013-04-01T00:00:00]")</f>
        <v>4/1/2013</v>
      </c>
      <c r="ADF2" t="str" vm="821">
        <f>CUBEMEMBER("ThisWorkbookDataModel","[Table1_2].[Date].&amp;[2013-05-01T00:00:00]")</f>
        <v>5/1/2013</v>
      </c>
      <c r="ADG2" t="str" vm="98">
        <f>CUBEMEMBER("ThisWorkbookDataModel","[Table1_2].[Date].&amp;[2013-06-01T00:00:00]")</f>
        <v>6/1/2013</v>
      </c>
      <c r="ADH2" t="str" vm="78">
        <f>CUBEMEMBER("ThisWorkbookDataModel","[Table1_2].[Date].&amp;[2013-07-01T00:00:00]")</f>
        <v>7/1/2013</v>
      </c>
      <c r="ADI2" t="str" vm="62">
        <f>CUBEMEMBER("ThisWorkbookDataModel","[Table1_2].[Date].&amp;[2013-08-01T00:00:00]")</f>
        <v>8/1/2013</v>
      </c>
      <c r="ADJ2" t="str" vm="10">
        <f>CUBEMEMBER("ThisWorkbookDataModel","[Table1_2].[Date].&amp;[2013-09-01T00:00:00]")</f>
        <v>9/1/2013</v>
      </c>
      <c r="ADK2" t="str" vm="576">
        <f>CUBEMEMBER("ThisWorkbookDataModel","[Table1_2].[Date].&amp;[2013-10-01T00:00:00]")</f>
        <v>10/1/2013</v>
      </c>
      <c r="ADL2" t="str" vm="546">
        <f>CUBEMEMBER("ThisWorkbookDataModel","[Table1_2].[Date].&amp;[2013-11-01T00:00:00]")</f>
        <v>11/1/2013</v>
      </c>
      <c r="ADM2" t="str" vm="462">
        <f>CUBEMEMBER("ThisWorkbookDataModel","[Table1_2].[Date].&amp;[2013-12-01T00:00:00]")</f>
        <v>12/1/2013</v>
      </c>
      <c r="ADN2" t="str" vm="380">
        <f>CUBEMEMBER("ThisWorkbookDataModel","[Table1_2].[Date].&amp;[2014-01-01T00:00:00]")</f>
        <v>1/1/2014</v>
      </c>
      <c r="ADO2" t="str" vm="338">
        <f>CUBEMEMBER("ThisWorkbookDataModel","[Table1_2].[Date].&amp;[2014-02-01T00:00:00]")</f>
        <v>2/1/2014</v>
      </c>
      <c r="ADP2" t="str" vm="278">
        <f>CUBEMEMBER("ThisWorkbookDataModel","[Table1_2].[Date].&amp;[2014-03-01T00:00:00]")</f>
        <v>3/1/2014</v>
      </c>
      <c r="ADQ2" t="str" vm="185">
        <f>CUBEMEMBER("ThisWorkbookDataModel","[Table1_2].[Date].&amp;[2014-04-01T00:00:00]")</f>
        <v>4/1/2014</v>
      </c>
      <c r="ADR2" t="str" vm="166">
        <f>CUBEMEMBER("ThisWorkbookDataModel","[Table1_2].[Date].&amp;[2014-05-01T00:00:00]")</f>
        <v>5/1/2014</v>
      </c>
      <c r="ADS2" t="str" vm="97">
        <f>CUBEMEMBER("ThisWorkbookDataModel","[Table1_2].[Date].&amp;[2014-06-01T00:00:00]")</f>
        <v>6/1/2014</v>
      </c>
      <c r="ADT2" t="str" vm="77">
        <f>CUBEMEMBER("ThisWorkbookDataModel","[Table1_2].[Date].&amp;[2014-07-01T00:00:00]")</f>
        <v>7/1/2014</v>
      </c>
      <c r="ADU2" t="str" vm="61">
        <f>CUBEMEMBER("ThisWorkbookDataModel","[Table1_2].[Date].&amp;[2014-08-01T00:00:00]")</f>
        <v>8/1/2014</v>
      </c>
      <c r="ADV2" t="str" vm="9">
        <f>CUBEMEMBER("ThisWorkbookDataModel","[Table1_2].[Date].&amp;[2014-09-01T00:00:00]")</f>
        <v>9/1/2014</v>
      </c>
      <c r="ADW2" t="str" vm="125">
        <f>CUBEMEMBER("ThisWorkbookDataModel","[Table1_2].[Date].&amp;[2014-10-01T00:00:00]")</f>
        <v>10/1/2014</v>
      </c>
      <c r="ADX2" t="str" vm="640">
        <f>CUBEMEMBER("ThisWorkbookDataModel","[Table1_2].[Date].&amp;[2014-11-01T00:00:00]")</f>
        <v>11/1/2014</v>
      </c>
      <c r="ADY2" t="str" vm="799">
        <f>CUBEMEMBER("ThisWorkbookDataModel","[Table1_2].[Date].&amp;[2014-12-01T00:00:00]")</f>
        <v>12/1/2014</v>
      </c>
      <c r="ADZ2" t="str" vm="781">
        <f>CUBEMEMBER("ThisWorkbookDataModel","[Table1_2].[Date].&amp;[2015-01-01T00:00:00]")</f>
        <v>1/1/2015</v>
      </c>
      <c r="AEA2" t="str" vm="575">
        <f>CUBEMEMBER("ThisWorkbookDataModel","[Table1_2].[Date].&amp;[2015-02-01T00:00:00]")</f>
        <v>2/1/2015</v>
      </c>
      <c r="AEB2" t="str" vm="545">
        <f>CUBEMEMBER("ThisWorkbookDataModel","[Table1_2].[Date].&amp;[2015-03-01T00:00:00]")</f>
        <v>3/1/2015</v>
      </c>
      <c r="AEC2" t="str" vm="461">
        <f>CUBEMEMBER("ThisWorkbookDataModel","[Table1_2].[Date].&amp;[2015-04-01T00:00:00]")</f>
        <v>4/1/2015</v>
      </c>
      <c r="AED2" t="str" vm="379">
        <f>CUBEMEMBER("ThisWorkbookDataModel","[Table1_2].[Date].&amp;[2015-05-01T00:00:00]")</f>
        <v>5/1/2015</v>
      </c>
      <c r="AEE2" t="str" vm="96">
        <f>CUBEMEMBER("ThisWorkbookDataModel","[Table1_2].[Date].&amp;[2015-06-01T00:00:00]")</f>
        <v>6/1/2015</v>
      </c>
      <c r="AEF2" t="str" vm="76">
        <f>CUBEMEMBER("ThisWorkbookDataModel","[Table1_2].[Date].&amp;[2015-07-01T00:00:00]")</f>
        <v>7/1/2015</v>
      </c>
      <c r="AEG2" t="str" vm="60">
        <f>CUBEMEMBER("ThisWorkbookDataModel","[Table1_2].[Date].&amp;[2015-08-01T00:00:00]")</f>
        <v>8/1/2015</v>
      </c>
      <c r="AEH2" t="str" vm="8">
        <f>CUBEMEMBER("ThisWorkbookDataModel","[Table1_2].[Date].&amp;[2015-09-01T00:00:00]")</f>
        <v>9/1/2015</v>
      </c>
      <c r="AEI2" t="str" vm="248">
        <f>CUBEMEMBER("ThisWorkbookDataModel","[Table1_2].[Date].&amp;[2015-10-01T00:00:00]")</f>
        <v>10/1/2015</v>
      </c>
      <c r="AEJ2" t="str" vm="277">
        <f>CUBEMEMBER("ThisWorkbookDataModel","[Table1_2].[Date].&amp;[2015-11-01T00:00:00]")</f>
        <v>11/1/2015</v>
      </c>
      <c r="AEK2" t="str" vm="184">
        <f>CUBEMEMBER("ThisWorkbookDataModel","[Table1_2].[Date].&amp;[2015-12-01T00:00:00]")</f>
        <v>12/1/2015</v>
      </c>
      <c r="AEL2" t="str" vm="165">
        <f>CUBEMEMBER("ThisWorkbookDataModel","[Table1_2].[Date].&amp;[2016-01-01T00:00:00]")</f>
        <v>1/1/2016</v>
      </c>
      <c r="AEM2" t="str" vm="124">
        <f>CUBEMEMBER("ThisWorkbookDataModel","[Table1_2].[Date].&amp;[2016-02-01T00:00:00]")</f>
        <v>2/1/2016</v>
      </c>
      <c r="AEN2" t="str" vm="639">
        <f>CUBEMEMBER("ThisWorkbookDataModel","[Table1_2].[Date].&amp;[2016-03-01T00:00:00]")</f>
        <v>3/1/2016</v>
      </c>
      <c r="AEO2" t="str" vm="746">
        <f>CUBEMEMBER("ThisWorkbookDataModel","[Table1_2].[Date].&amp;[2016-04-01T00:00:00]")</f>
        <v>4/1/2016</v>
      </c>
      <c r="AEP2" t="str" vm="732">
        <f>CUBEMEMBER("ThisWorkbookDataModel","[Table1_2].[Date].&amp;[2016-05-01T00:00:00]")</f>
        <v>5/1/2016</v>
      </c>
      <c r="AEQ2" t="str" vm="95">
        <f>CUBEMEMBER("ThisWorkbookDataModel","[Table1_2].[Date].&amp;[2016-06-01T00:00:00]")</f>
        <v>6/1/2016</v>
      </c>
      <c r="AER2" t="str" vm="75">
        <f>CUBEMEMBER("ThisWorkbookDataModel","[Table1_2].[Date].&amp;[2016-07-01T00:00:00]")</f>
        <v>7/1/2016</v>
      </c>
      <c r="AES2" t="str" vm="59">
        <f>CUBEMEMBER("ThisWorkbookDataModel","[Table1_2].[Date].&amp;[2016-08-01T00:00:00]")</f>
        <v>8/1/2016</v>
      </c>
      <c r="AET2" t="str" vm="7">
        <f>CUBEMEMBER("ThisWorkbookDataModel","[Table1_2].[Date].&amp;[2016-09-01T00:00:00]")</f>
        <v>9/1/2016</v>
      </c>
      <c r="AEU2" t="str" vm="574">
        <f>CUBEMEMBER("ThisWorkbookDataModel","[Table1_2].[Date].&amp;[2016-10-01T00:00:00]")</f>
        <v>10/1/2016</v>
      </c>
      <c r="AEV2" t="str" vm="544">
        <f>CUBEMEMBER("ThisWorkbookDataModel","[Table1_2].[Date].&amp;[2016-11-01T00:00:00]")</f>
        <v>11/1/2016</v>
      </c>
      <c r="AEW2" t="str" vm="460">
        <f>CUBEMEMBER("ThisWorkbookDataModel","[Table1_2].[Date].&amp;[2016-12-01T00:00:00]")</f>
        <v>12/1/2016</v>
      </c>
      <c r="AEX2" t="str" vm="378">
        <f>CUBEMEMBER("ThisWorkbookDataModel","[Table1_2].[Date].&amp;[2017-01-01T00:00:00]")</f>
        <v>1/1/2017</v>
      </c>
      <c r="AEY2" t="str" vm="247">
        <f>CUBEMEMBER("ThisWorkbookDataModel","[Table1_2].[Date].&amp;[2017-02-01T00:00:00]")</f>
        <v>2/1/2017</v>
      </c>
      <c r="AEZ2" t="str" vm="276">
        <f>CUBEMEMBER("ThisWorkbookDataModel","[Table1_2].[Date].&amp;[2017-03-01T00:00:00]")</f>
        <v>3/1/2017</v>
      </c>
      <c r="AFA2" t="str" vm="183">
        <f>CUBEMEMBER("ThisWorkbookDataModel","[Table1_2].[Date].&amp;[2017-04-01T00:00:00]")</f>
        <v>4/1/2017</v>
      </c>
      <c r="AFB2" t="str" vm="164">
        <f>CUBEMEMBER("ThisWorkbookDataModel","[Table1_2].[Date].&amp;[2017-05-01T00:00:00]")</f>
        <v>5/1/2017</v>
      </c>
      <c r="AFC2" t="str" vm="94">
        <f>CUBEMEMBER("ThisWorkbookDataModel","[Table1_2].[Date].&amp;[2017-06-01T00:00:00]")</f>
        <v>6/1/2017</v>
      </c>
      <c r="AFD2" t="str" vm="74">
        <f>CUBEMEMBER("ThisWorkbookDataModel","[Table1_2].[Date].&amp;[2017-07-01T00:00:00]")</f>
        <v>7/1/2017</v>
      </c>
      <c r="AFE2" t="str" vm="58">
        <f>CUBEMEMBER("ThisWorkbookDataModel","[Table1_2].[Date].&amp;[2017-08-01T00:00:00]")</f>
        <v>8/1/2017</v>
      </c>
      <c r="AFF2" t="str" vm="6">
        <f>CUBEMEMBER("ThisWorkbookDataModel","[Table1_2].[Date].&amp;[2017-09-01T00:00:00]")</f>
        <v>9/1/2017</v>
      </c>
      <c r="AFG2" t="str" vm="123">
        <f>CUBEMEMBER("ThisWorkbookDataModel","[Table1_2].[Date].&amp;[2017-10-01T00:00:00]")</f>
        <v>10/1/2017</v>
      </c>
      <c r="AFH2" t="str" vm="638">
        <f>CUBEMEMBER("ThisWorkbookDataModel","[Table1_2].[Date].&amp;[2017-11-01T00:00:00]")</f>
        <v>11/1/2017</v>
      </c>
      <c r="AFI2" t="str" vm="769">
        <f>CUBEMEMBER("ThisWorkbookDataModel","[Table1_2].[Date].&amp;[2017-12-01T00:00:00]")</f>
        <v>12/1/2017</v>
      </c>
      <c r="AFJ2" t="str" vm="766">
        <f>CUBEMEMBER("ThisWorkbookDataModel","[Table1_2].[Date].&amp;[2018-01-01T00:00:00]")</f>
        <v>1/1/2018</v>
      </c>
      <c r="AFK2" t="str" vm="573">
        <f>CUBEMEMBER("ThisWorkbookDataModel","[Table1_2].[Date].&amp;[2018-02-01T00:00:00]")</f>
        <v>2/1/2018</v>
      </c>
      <c r="AFL2" t="str" vm="543">
        <f>CUBEMEMBER("ThisWorkbookDataModel","[Table1_2].[Date].&amp;[2018-03-01T00:00:00]")</f>
        <v>3/1/2018</v>
      </c>
      <c r="AFM2" t="str" vm="459">
        <f>CUBEMEMBER("ThisWorkbookDataModel","[Table1_2].[Date].&amp;[2018-04-01T00:00:00]")</f>
        <v>4/1/2018</v>
      </c>
      <c r="AFN2" t="str" vm="377">
        <f>CUBEMEMBER("ThisWorkbookDataModel","[Table1_2].[Date].&amp;[2018-05-01T00:00:00]")</f>
        <v>5/1/2018</v>
      </c>
      <c r="AFO2" t="str" vm="93">
        <f>CUBEMEMBER("ThisWorkbookDataModel","[Table1_2].[Date].&amp;[2018-06-01T00:00:00]")</f>
        <v>6/1/2018</v>
      </c>
      <c r="AFP2" t="str" vm="73">
        <f>CUBEMEMBER("ThisWorkbookDataModel","[Table1_2].[Date].&amp;[2018-07-01T00:00:00]")</f>
        <v>7/1/2018</v>
      </c>
      <c r="AFQ2" t="str" vm="57">
        <f>CUBEMEMBER("ThisWorkbookDataModel","[Table1_2].[Date].&amp;[2018-08-01T00:00:00]")</f>
        <v>8/1/2018</v>
      </c>
      <c r="AFR2" t="str" vm="5">
        <f>CUBEMEMBER("ThisWorkbookDataModel","[Table1_2].[Date].&amp;[2018-09-01T00:00:00]")</f>
        <v>9/1/2018</v>
      </c>
      <c r="AFS2" t="str" vm="337">
        <f>CUBEMEMBER("ThisWorkbookDataModel","[Table1_2].[Date].&amp;[2018-10-01T00:00:00]")</f>
        <v>10/1/2018</v>
      </c>
      <c r="AFT2" t="str" vm="275">
        <f>CUBEMEMBER("ThisWorkbookDataModel","[Table1_2].[Date].&amp;[2018-11-01T00:00:00]")</f>
        <v>11/1/2018</v>
      </c>
      <c r="AFU2" t="str" vm="182">
        <f>CUBEMEMBER("ThisWorkbookDataModel","[Table1_2].[Date].&amp;[2018-12-01T00:00:00]")</f>
        <v>12/1/2018</v>
      </c>
      <c r="AFV2" t="str" vm="163">
        <f>CUBEMEMBER("ThisWorkbookDataModel","[Table1_2].[Date].&amp;[2019-01-01T00:00:00]")</f>
        <v>1/1/2019</v>
      </c>
      <c r="AFW2" t="str" vm="122">
        <f>CUBEMEMBER("ThisWorkbookDataModel","[Table1_2].[Date].&amp;[2019-02-01T00:00:00]")</f>
        <v>2/1/2019</v>
      </c>
      <c r="AFX2" t="str" vm="637">
        <f>CUBEMEMBER("ThisWorkbookDataModel","[Table1_2].[Date].&amp;[2019-03-01T00:00:00]")</f>
        <v>3/1/2019</v>
      </c>
      <c r="AFY2" t="str" vm="856">
        <f>CUBEMEMBER("ThisWorkbookDataModel","[Table1_2].[Date].&amp;[2019-04-01T00:00:00]")</f>
        <v>4/1/2019</v>
      </c>
      <c r="AFZ2" t="str" vm="795">
        <f>CUBEMEMBER("ThisWorkbookDataModel","[Table1_2].[Date].&amp;[2019-05-01T00:00:00]")</f>
        <v>5/1/2019</v>
      </c>
      <c r="AGA2" t="str" vm="92">
        <f>CUBEMEMBER("ThisWorkbookDataModel","[Table1_2].[Date].&amp;[2019-06-01T00:00:00]")</f>
        <v>6/1/2019</v>
      </c>
      <c r="AGB2" t="str" vm="72">
        <f>CUBEMEMBER("ThisWorkbookDataModel","[Table1_2].[Date].&amp;[2019-07-01T00:00:00]")</f>
        <v>7/1/2019</v>
      </c>
      <c r="AGC2" t="str" vm="56">
        <f>CUBEMEMBER("ThisWorkbookDataModel","[Table1_2].[Date].&amp;[2019-08-01T00:00:00]")</f>
        <v>8/1/2019</v>
      </c>
      <c r="AGD2" t="str" vm="4">
        <f>CUBEMEMBER("ThisWorkbookDataModel","[Table1_2].[Date].&amp;[2019-09-01T00:00:00]")</f>
        <v>9/1/2019</v>
      </c>
      <c r="AGE2" t="str" vm="572">
        <f>CUBEMEMBER("ThisWorkbookDataModel","[Table1_2].[Date].&amp;[2019-10-01T00:00:00]")</f>
        <v>10/1/2019</v>
      </c>
      <c r="AGF2" t="str" vm="542">
        <f>CUBEMEMBER("ThisWorkbookDataModel","[Table1_2].[Date].&amp;[2019-11-01T00:00:00]")</f>
        <v>11/1/2019</v>
      </c>
      <c r="AGG2" t="str" vm="458">
        <f>CUBEMEMBER("ThisWorkbookDataModel","[Table1_2].[Date].&amp;[2019-12-01T00:00:00]")</f>
        <v>12/1/2019</v>
      </c>
      <c r="AGH2" t="str" vm="376">
        <f>CUBEMEMBER("ThisWorkbookDataModel","[Table1_2].[Date].&amp;[2020-01-01T00:00:00]")</f>
        <v>1/1/2020</v>
      </c>
      <c r="AGI2" t="str" vm="354">
        <f>CUBEMEMBER("ThisWorkbookDataModel","[Table1_2].[Date].&amp;[2020-02-01T00:00:00]")</f>
        <v>2/1/2020</v>
      </c>
      <c r="AGJ2" t="str" vm="274">
        <f>CUBEMEMBER("ThisWorkbookDataModel","[Table1_2].[Date].&amp;[2020-03-01T00:00:00]")</f>
        <v>3/1/2020</v>
      </c>
      <c r="AGK2" t="str" vm="181">
        <f>CUBEMEMBER("ThisWorkbookDataModel","[Table1_2].[Date].&amp;[2020-04-01T00:00:00]")</f>
        <v>4/1/2020</v>
      </c>
      <c r="AGL2" t="str" vm="162">
        <f>CUBEMEMBER("ThisWorkbookDataModel","[Table1_2].[Date].&amp;[2020-05-01T00:00:00]")</f>
        <v>5/1/2020</v>
      </c>
      <c r="AGM2" t="str" vm="91">
        <f>CUBEMEMBER("ThisWorkbookDataModel","[Table1_2].[Date].&amp;[2020-06-01T00:00:00]")</f>
        <v>6/1/2020</v>
      </c>
      <c r="AGN2" t="str" vm="71">
        <f>CUBEMEMBER("ThisWorkbookDataModel","[Table1_2].[Date].&amp;[2020-07-01T00:00:00]")</f>
        <v>7/1/2020</v>
      </c>
      <c r="AGO2" t="str" vm="55">
        <f>CUBEMEMBER("ThisWorkbookDataModel","[Table1_2].[Date].&amp;[2020-08-01T00:00:00]")</f>
        <v>8/1/2020</v>
      </c>
      <c r="AGP2" t="str" vm="3">
        <f>CUBEMEMBER("ThisWorkbookDataModel","[Table1_2].[Date].&amp;[2020-09-01T00:00:00]")</f>
        <v>9/1/2020</v>
      </c>
      <c r="AGQ2" t="str" vm="121">
        <f>CUBEMEMBER("ThisWorkbookDataModel","[Table1_2].[Date].&amp;[2020-10-01T00:00:00]")</f>
        <v>10/1/2020</v>
      </c>
      <c r="AGR2" t="str" vm="636">
        <f>CUBEMEMBER("ThisWorkbookDataModel","[Table1_2].[Date].&amp;[2020-11-01T00:00:00]")</f>
        <v>11/1/2020</v>
      </c>
      <c r="AGS2" t="str" vm="877">
        <f>CUBEMEMBER("ThisWorkbookDataModel","[Table1_2].[Date].&amp;[2020-12-01T00:00:00]")</f>
        <v>12/1/2020</v>
      </c>
      <c r="AGT2" t="str" vm="860">
        <f>CUBEMEMBER("ThisWorkbookDataModel","[Table1_2].[Date].&amp;[2021-01-01T00:00:00]")</f>
        <v>1/1/2021</v>
      </c>
      <c r="AGU2" t="str" vm="571">
        <f>CUBEMEMBER("ThisWorkbookDataModel","[Table1_2].[Date].&amp;[2021-02-01T00:00:00]")</f>
        <v>2/1/2021</v>
      </c>
      <c r="AGV2" t="str" vm="541">
        <f>CUBEMEMBER("ThisWorkbookDataModel","[Table1_2].[Date].&amp;[2021-03-01T00:00:00]")</f>
        <v>3/1/2021</v>
      </c>
      <c r="AGW2" t="str" vm="457">
        <f>CUBEMEMBER("ThisWorkbookDataModel","[Table1_2].[Date].&amp;[2021-04-01T00:00:00]")</f>
        <v>4/1/2021</v>
      </c>
      <c r="AGX2" t="str" vm="375">
        <f>CUBEMEMBER("ThisWorkbookDataModel","[Table1_2].[Date].&amp;[2021-05-01T00:00:00]")</f>
        <v>5/1/2021</v>
      </c>
      <c r="AGY2" t="str" vm="90">
        <f>CUBEMEMBER("ThisWorkbookDataModel","[Table1_2].[Date].&amp;[2021-06-01T00:00:00]")</f>
        <v>6/1/2021</v>
      </c>
      <c r="AGZ2" t="str" vm="70">
        <f>CUBEMEMBER("ThisWorkbookDataModel","[Table1_2].[Date].&amp;[2021-07-01T00:00:00]")</f>
        <v>7/1/2021</v>
      </c>
      <c r="AHA2" t="str" vm="54">
        <f>CUBEMEMBER("ThisWorkbookDataModel","[Table1_2].[Date].&amp;[2021-08-01T00:00:00]")</f>
        <v>8/1/2021</v>
      </c>
      <c r="AHB2" t="str" vm="2">
        <f>CUBEMEMBER("ThisWorkbookDataModel","[Table1_2].[Date].&amp;[2021-09-01T00:00:00]")</f>
        <v>9/1/2021</v>
      </c>
      <c r="AHC2" t="str" vm="246">
        <f>CUBEMEMBER("ThisWorkbookDataModel","[Table1_2].[Date].&amp;[2021-10-01T00:00:00]")</f>
        <v>10/1/2021</v>
      </c>
      <c r="AHD2" t="str" vm="273">
        <f>CUBEMEMBER("ThisWorkbookDataModel","[Table1_2].[Date].&amp;[2021-11-01T00:00:00]")</f>
        <v>11/1/2021</v>
      </c>
      <c r="AHE2" t="str" vm="180">
        <f>CUBEMEMBER("ThisWorkbookDataModel","[Table1_2].[Date].&amp;[2021-12-01T00:00:00]")</f>
        <v>12/1/2021</v>
      </c>
      <c r="AHF2" t="str" vm="161">
        <f>CUBEMEMBER("ThisWorkbookDataModel","[Table1_2].[Date].&amp;[2022-01-01T00:00:00]")</f>
        <v>1/1/2022</v>
      </c>
      <c r="AHG2" t="str" vm="119">
        <f>CUBEMEMBER("ThisWorkbookDataModel","[Table1_2].[Date].&amp;[2022-02-01T00:00:00]")</f>
        <v>2/1/2022</v>
      </c>
      <c r="AHH2" t="str" vm="120">
        <f>CUBEMEMBER("ThisWorkbookDataModel","[Table1_2].[Date].&amp;[2022-03-01T00:00:00]")</f>
        <v>3/1/2022</v>
      </c>
      <c r="AHI2" t="str" vm="635">
        <f>CUBEMEMBER("ThisWorkbookDataModel","[Table1_2].[Date].&amp;[2022-04-01T00:00:00]")</f>
        <v>4/1/2022</v>
      </c>
      <c r="AHJ2" t="str" vm="840">
        <f>CUBEMEMBER("ThisWorkbookDataModel","[Table1_2].[Date].&amp;[2022-05-01T00:00:00]")</f>
        <v>5/1/2022</v>
      </c>
      <c r="AHK2" t="str" vm="89">
        <f>CUBEMEMBER("ThisWorkbookDataModel","[Table1_2].[Date].&amp;[2022-06-01T00:00:00]")</f>
        <v>6/1/2022</v>
      </c>
      <c r="AHL2" t="str" vm="69">
        <f>CUBEMEMBER("ThisWorkbookDataModel","[Table1_2].[Date].&amp;[2022-07-01T00:00:00]")</f>
        <v>7/1/2022</v>
      </c>
      <c r="AHM2" t="str" vm="53">
        <f>CUBEMEMBER("ThisWorkbookDataModel","[Table1_2].[Date].&amp;[2022-08-01T00:00:00]")</f>
        <v>8/1/2022</v>
      </c>
      <c r="AHN2" t="str" vm="1">
        <f>CUBEMEMBER("ThisWorkbookDataModel","[Table1_2].[Date].&amp;[2022-09-01T00:00:00]")</f>
        <v>9/1/2022</v>
      </c>
      <c r="AHO2" t="str" vm="820">
        <f>CUBEMEMBER("ThisWorkbookDataModel","[Table1_2].[Date].&amp;[2022-10-01T00:00:00]")</f>
        <v>10/1/2022</v>
      </c>
    </row>
    <row r="3" spans="1:899" x14ac:dyDescent="0.25">
      <c r="A3" t="str" vm="540">
        <f>CUBEMEMBER("ThisWorkbookDataModel","[Measures].[Sum of tmax]")</f>
        <v>Sum of tmax</v>
      </c>
      <c r="B3" vm="1035">
        <f>CUBEVALUE("ThisWorkbookDataModel",$A3,B$2)</f>
        <v>8.9</v>
      </c>
      <c r="C3" vm="1243">
        <f>CUBEVALUE("ThisWorkbookDataModel",$A3,C$2)</f>
        <v>7.9</v>
      </c>
      <c r="D3" vm="1071">
        <f>CUBEVALUE("ThisWorkbookDataModel",$A3,D$2)</f>
        <v>14.2</v>
      </c>
      <c r="E3" vm="1100">
        <f>CUBEVALUE("ThisWorkbookDataModel",$A3,E$2)</f>
        <v>15.4</v>
      </c>
      <c r="F3" vm="1117">
        <f>CUBEVALUE("ThisWorkbookDataModel",$A3,F$2)</f>
        <v>18.100000000000001</v>
      </c>
      <c r="G3" vm="1440">
        <f>CUBEVALUE("ThisWorkbookDataModel",$A3,G$2)</f>
        <v>19.100000000000001</v>
      </c>
      <c r="H3" vm="1515">
        <f>CUBEVALUE("ThisWorkbookDataModel",$A3,H$2)</f>
        <v>21.7</v>
      </c>
      <c r="I3" vm="1590">
        <f>CUBEVALUE("ThisWorkbookDataModel",$A3,I$2)</f>
        <v>20.8</v>
      </c>
      <c r="J3" vm="1665">
        <f>CUBEVALUE("ThisWorkbookDataModel",$A3,J$2)</f>
        <v>19.600000000000001</v>
      </c>
      <c r="K3" vm="1158">
        <f>CUBEVALUE("ThisWorkbookDataModel",$A3,K$2)</f>
        <v>14.9</v>
      </c>
      <c r="L3" vm="1187">
        <f>CUBEVALUE("ThisWorkbookDataModel",$A3,L$2)</f>
        <v>10.8</v>
      </c>
      <c r="M3" vm="1215">
        <f>CUBEVALUE("ThisWorkbookDataModel",$A3,M$2)</f>
        <v>8.8000000000000007</v>
      </c>
      <c r="N3" vm="949">
        <f>CUBEVALUE("ThisWorkbookDataModel",$A3,N$2)</f>
        <v>8.5</v>
      </c>
      <c r="O3" vm="1244">
        <f>CUBEVALUE("ThisWorkbookDataModel",$A3,O$2)</f>
        <v>10.4</v>
      </c>
      <c r="P3" vm="976">
        <f>CUBEVALUE("ThisWorkbookDataModel",$A3,P$2)</f>
        <v>9.3000000000000007</v>
      </c>
      <c r="Q3" vm="1064">
        <f>CUBEVALUE("ThisWorkbookDataModel",$A3,Q$2)</f>
        <v>16.2</v>
      </c>
      <c r="R3" vm="912">
        <f>CUBEVALUE("ThisWorkbookDataModel",$A3,R$2)</f>
        <v>17.100000000000001</v>
      </c>
      <c r="S3" vm="1441">
        <f>CUBEVALUE("ThisWorkbookDataModel",$A3,S$2)</f>
        <v>22</v>
      </c>
      <c r="T3" vm="1516">
        <f>CUBEVALUE("ThisWorkbookDataModel",$A3,T$2)</f>
        <v>25.1</v>
      </c>
      <c r="U3" vm="1591">
        <f>CUBEVALUE("ThisWorkbookDataModel",$A3,U$2)</f>
        <v>23.9</v>
      </c>
      <c r="V3" vm="1666">
        <f>CUBEVALUE("ThisWorkbookDataModel",$A3,V$2)</f>
        <v>22.8</v>
      </c>
      <c r="W3" vm="1001">
        <f>CUBEVALUE("ThisWorkbookDataModel",$A3,W$2)</f>
        <v>17</v>
      </c>
      <c r="X3" vm="1036">
        <f>CUBEVALUE("ThisWorkbookDataModel",$A3,X$2)</f>
        <v>10.199999999999999</v>
      </c>
      <c r="Y3" vm="1072">
        <f>CUBEVALUE("ThisWorkbookDataModel",$A3,Y$2)</f>
        <v>9.1999999999999993</v>
      </c>
      <c r="Z3" vm="1105">
        <f>CUBEVALUE("ThisWorkbookDataModel",$A3,Z$2)</f>
        <v>7.1</v>
      </c>
      <c r="AA3" vm="1245">
        <f>CUBEVALUE("ThisWorkbookDataModel",$A3,AA$2)</f>
        <v>9.9</v>
      </c>
      <c r="AB3" vm="1118">
        <f>CUBEVALUE("ThisWorkbookDataModel",$A3,AB$2)</f>
        <v>12.3</v>
      </c>
      <c r="AC3" vm="1159">
        <f>CUBEVALUE("ThisWorkbookDataModel",$A3,AC$2)</f>
        <v>12.9</v>
      </c>
      <c r="AD3" vm="1188">
        <f>CUBEVALUE("ThisWorkbookDataModel",$A3,AD$2)</f>
        <v>17.2</v>
      </c>
      <c r="AE3" vm="1442">
        <f>CUBEVALUE("ThisWorkbookDataModel",$A3,AE$2)</f>
        <v>23.6</v>
      </c>
      <c r="AF3" vm="1517">
        <f>CUBEVALUE("ThisWorkbookDataModel",$A3,AF$2)</f>
        <v>21.6</v>
      </c>
      <c r="AG3" vm="1592">
        <f>CUBEVALUE("ThisWorkbookDataModel",$A3,AG$2)</f>
        <v>21.9</v>
      </c>
      <c r="AH3" vm="1667">
        <f>CUBEVALUE("ThisWorkbookDataModel",$A3,AH$2)</f>
        <v>17.600000000000001</v>
      </c>
      <c r="AI3" vm="1216">
        <f>CUBEVALUE("ThisWorkbookDataModel",$A3,AI$2)</f>
        <v>14</v>
      </c>
      <c r="AJ3" vm="996">
        <f>CUBEVALUE("ThisWorkbookDataModel",$A3,AJ$2)</f>
        <v>9.3000000000000007</v>
      </c>
      <c r="AK3" vm="971">
        <f>CUBEVALUE("ThisWorkbookDataModel",$A3,AK$2)</f>
        <v>3.8</v>
      </c>
      <c r="AL3" vm="902">
        <f>CUBEVALUE("ThisWorkbookDataModel",$A3,AL$2)</f>
        <v>7.3</v>
      </c>
      <c r="AM3" vm="1246">
        <f>CUBEVALUE("ThisWorkbookDataModel",$A3,AM$2)</f>
        <v>7</v>
      </c>
      <c r="AN3" vm="911">
        <f>CUBEVALUE("ThisWorkbookDataModel",$A3,AN$2)</f>
        <v>8.4</v>
      </c>
      <c r="AO3" vm="1034">
        <f>CUBEVALUE("ThisWorkbookDataModel",$A3,AO$2)</f>
        <v>12.3</v>
      </c>
      <c r="AP3" vm="1037">
        <f>CUBEVALUE("ThisWorkbookDataModel",$A3,AP$2)</f>
        <v>15</v>
      </c>
      <c r="AQ3" vm="1443">
        <f>CUBEVALUE("ThisWorkbookDataModel",$A3,AQ$2)</f>
        <v>20.5</v>
      </c>
      <c r="AR3" vm="1518">
        <f>CUBEVALUE("ThisWorkbookDataModel",$A3,AR$2)</f>
        <v>23</v>
      </c>
      <c r="AS3" vm="1593">
        <f>CUBEVALUE("ThisWorkbookDataModel",$A3,AS$2)</f>
        <v>20.2</v>
      </c>
      <c r="AT3" vm="1668">
        <f>CUBEVALUE("ThisWorkbookDataModel",$A3,AT$2)</f>
        <v>19.2</v>
      </c>
      <c r="AU3" vm="1073">
        <f>CUBEVALUE("ThisWorkbookDataModel",$A3,AU$2)</f>
        <v>14.6</v>
      </c>
      <c r="AV3" vm="1146">
        <f>CUBEVALUE("ThisWorkbookDataModel",$A3,AV$2)</f>
        <v>11.8</v>
      </c>
      <c r="AW3" vm="1119">
        <f>CUBEVALUE("ThisWorkbookDataModel",$A3,AW$2)</f>
        <v>8.9</v>
      </c>
      <c r="AX3" vm="1160">
        <f>CUBEVALUE("ThisWorkbookDataModel",$A3,AX$2)</f>
        <v>6.2</v>
      </c>
      <c r="AY3" vm="1247">
        <f>CUBEVALUE("ThisWorkbookDataModel",$A3,AY$2)</f>
        <v>6.7</v>
      </c>
      <c r="AZ3" vm="1189">
        <f>CUBEVALUE("ThisWorkbookDataModel",$A3,AZ$2)</f>
        <v>10.6</v>
      </c>
      <c r="BA3" vm="955">
        <f>CUBEVALUE("ThisWorkbookDataModel",$A3,BA$2)</f>
        <v>15.6</v>
      </c>
      <c r="BB3" vm="948">
        <f>CUBEVALUE("ThisWorkbookDataModel",$A3,BB$2)</f>
        <v>19.600000000000001</v>
      </c>
      <c r="BC3" vm="1444">
        <f>CUBEVALUE("ThisWorkbookDataModel",$A3,BC$2)</f>
        <v>20.9</v>
      </c>
      <c r="BD3" vm="1519">
        <f>CUBEVALUE("ThisWorkbookDataModel",$A3,BD$2)</f>
        <v>23.3</v>
      </c>
      <c r="BE3" vm="1594">
        <f>CUBEVALUE("ThisWorkbookDataModel",$A3,BE$2)</f>
        <v>21.6</v>
      </c>
      <c r="BF3" vm="1669">
        <f>CUBEVALUE("ThisWorkbookDataModel",$A3,BF$2)</f>
        <v>16.399999999999999</v>
      </c>
      <c r="BG3" vm="973">
        <f>CUBEVALUE("ThisWorkbookDataModel",$A3,BG$2)</f>
        <v>13.2</v>
      </c>
      <c r="BH3" vm="1027">
        <f>CUBEVALUE("ThisWorkbookDataModel",$A3,BH$2)</f>
        <v>7.5</v>
      </c>
      <c r="BI3" vm="922">
        <f>CUBEVALUE("ThisWorkbookDataModel",$A3,BI$2)</f>
        <v>5.8</v>
      </c>
      <c r="BJ3" vm="1002">
        <f>CUBEVALUE("ThisWorkbookDataModel",$A3,BJ$2)</f>
        <v>5.6</v>
      </c>
      <c r="BK3" vm="1248">
        <f>CUBEVALUE("ThisWorkbookDataModel",$A3,BK$2)</f>
        <v>7.5</v>
      </c>
      <c r="BL3" vm="1038">
        <f>CUBEVALUE("ThisWorkbookDataModel",$A3,BL$2)</f>
        <v>11.1</v>
      </c>
      <c r="BM3" vm="1074">
        <f>CUBEVALUE("ThisWorkbookDataModel",$A3,BM$2)</f>
        <v>13.1</v>
      </c>
      <c r="BN3" vm="1101">
        <f>CUBEVALUE("ThisWorkbookDataModel",$A3,BN$2)</f>
        <v>18.7</v>
      </c>
      <c r="BO3" vm="1445">
        <f>CUBEVALUE("ThisWorkbookDataModel",$A3,BO$2)</f>
        <v>19.8</v>
      </c>
      <c r="BP3" vm="1520">
        <f>CUBEVALUE("ThisWorkbookDataModel",$A3,BP$2)</f>
        <v>21</v>
      </c>
      <c r="BQ3" vm="1595">
        <f>CUBEVALUE("ThisWorkbookDataModel",$A3,BQ$2)</f>
        <v>22.6</v>
      </c>
      <c r="BR3" vm="1670">
        <f>CUBEVALUE("ThisWorkbookDataModel",$A3,BR$2)</f>
        <v>19.5</v>
      </c>
      <c r="BS3" vm="1120">
        <f>CUBEVALUE("ThisWorkbookDataModel",$A3,BS$2)</f>
        <v>14.7</v>
      </c>
      <c r="BT3" vm="1161">
        <f>CUBEVALUE("ThisWorkbookDataModel",$A3,BT$2)</f>
        <v>11.3</v>
      </c>
      <c r="BU3" vm="1214">
        <f>CUBEVALUE("ThisWorkbookDataModel",$A3,BU$2)</f>
        <v>10</v>
      </c>
      <c r="BV3" vm="1217">
        <f>CUBEVALUE("ThisWorkbookDataModel",$A3,BV$2)</f>
        <v>5.9</v>
      </c>
      <c r="BW3" vm="1249">
        <f>CUBEVALUE("ThisWorkbookDataModel",$A3,BW$2)</f>
        <v>6.1</v>
      </c>
      <c r="BX3" vm="947">
        <f>CUBEVALUE("ThisWorkbookDataModel",$A3,BX$2)</f>
        <v>10.4</v>
      </c>
      <c r="BY3" vm="960">
        <f>CUBEVALUE("ThisWorkbookDataModel",$A3,BY$2)</f>
        <v>13.2</v>
      </c>
      <c r="BZ3" vm="927">
        <f>CUBEVALUE("ThisWorkbookDataModel",$A3,BZ$2)</f>
        <v>16.8</v>
      </c>
      <c r="CA3" vm="1446">
        <f>CUBEVALUE("ThisWorkbookDataModel",$A3,CA$2)</f>
        <v>18.600000000000001</v>
      </c>
      <c r="CB3" vm="1521">
        <f>CUBEVALUE("ThisWorkbookDataModel",$A3,CB$2)</f>
        <v>19.2</v>
      </c>
      <c r="CC3" vm="1596">
        <f>CUBEVALUE("ThisWorkbookDataModel",$A3,CC$2)</f>
        <v>19.8</v>
      </c>
      <c r="CD3" vm="1671">
        <f>CUBEVALUE("ThisWorkbookDataModel",$A3,CD$2)</f>
        <v>18</v>
      </c>
      <c r="CE3" vm="965">
        <f>CUBEVALUE("ThisWorkbookDataModel",$A3,CE$2)</f>
        <v>16.2</v>
      </c>
      <c r="CF3" vm="1003">
        <f>CUBEVALUE("ThisWorkbookDataModel",$A3,CF$2)</f>
        <v>11.2</v>
      </c>
      <c r="CG3" vm="1039">
        <f>CUBEVALUE("ThisWorkbookDataModel",$A3,CG$2)</f>
        <v>9.6999999999999993</v>
      </c>
      <c r="CH3" vm="1075">
        <f>CUBEVALUE("ThisWorkbookDataModel",$A3,CH$2)</f>
        <v>5.6</v>
      </c>
      <c r="CI3" vm="1250">
        <f>CUBEVALUE("ThisWorkbookDataModel",$A3,CI$2)</f>
        <v>5</v>
      </c>
      <c r="CJ3" vm="1106">
        <f>CUBEVALUE("ThisWorkbookDataModel",$A3,CJ$2)</f>
        <v>7.9</v>
      </c>
      <c r="CK3" vm="1121">
        <f>CUBEVALUE("ThisWorkbookDataModel",$A3,CK$2)</f>
        <v>15.2</v>
      </c>
      <c r="CL3" vm="1162">
        <f>CUBEVALUE("ThisWorkbookDataModel",$A3,CL$2)</f>
        <v>15.5</v>
      </c>
      <c r="CM3" vm="1447">
        <f>CUBEVALUE("ThisWorkbookDataModel",$A3,CM$2)</f>
        <v>20</v>
      </c>
      <c r="CN3" vm="1522">
        <f>CUBEVALUE("ThisWorkbookDataModel",$A3,CN$2)</f>
        <v>24.4</v>
      </c>
      <c r="CO3" vm="1597">
        <f>CUBEVALUE("ThisWorkbookDataModel",$A3,CO$2)</f>
        <v>24.3</v>
      </c>
      <c r="CP3" vm="1672">
        <f>CUBEVALUE("ThisWorkbookDataModel",$A3,CP$2)</f>
        <v>19.899999999999999</v>
      </c>
      <c r="CQ3" vm="987">
        <f>CUBEVALUE("ThisWorkbookDataModel",$A3,CQ$2)</f>
        <v>13.5</v>
      </c>
      <c r="CR3" vm="1218">
        <f>CUBEVALUE("ThisWorkbookDataModel",$A3,CR$2)</f>
        <v>10.7</v>
      </c>
      <c r="CS3" vm="946">
        <f>CUBEVALUE("ThisWorkbookDataModel",$A3,CS$2)</f>
        <v>9.5</v>
      </c>
      <c r="CT3" vm="999">
        <f>CUBEVALUE("ThisWorkbookDataModel",$A3,CT$2)</f>
        <v>7</v>
      </c>
      <c r="CU3" vm="1251">
        <f>CUBEVALUE("ThisWorkbookDataModel",$A3,CU$2)</f>
        <v>2.9</v>
      </c>
      <c r="CV3" vm="1028">
        <f>CUBEVALUE("ThisWorkbookDataModel",$A3,CV$2)</f>
        <v>11</v>
      </c>
      <c r="CW3" vm="910">
        <f>CUBEVALUE("ThisWorkbookDataModel",$A3,CW$2)</f>
        <v>12.1</v>
      </c>
      <c r="CX3" vm="1070">
        <f>CUBEVALUE("ThisWorkbookDataModel",$A3,CX$2)</f>
        <v>19.100000000000001</v>
      </c>
      <c r="CY3" vm="1448">
        <f>CUBEVALUE("ThisWorkbookDataModel",$A3,CY$2)</f>
        <v>18.5</v>
      </c>
      <c r="CZ3" vm="1523">
        <f>CUBEVALUE("ThisWorkbookDataModel",$A3,CZ$2)</f>
        <v>20.9</v>
      </c>
      <c r="DA3" vm="1598">
        <f>CUBEVALUE("ThisWorkbookDataModel",$A3,DA$2)</f>
        <v>18.8</v>
      </c>
      <c r="DB3" vm="1673">
        <f>CUBEVALUE("ThisWorkbookDataModel",$A3,DB$2)</f>
        <v>19.2</v>
      </c>
      <c r="DC3" vm="1040">
        <f>CUBEVALUE("ThisWorkbookDataModel",$A3,DC$2)</f>
        <v>13.8</v>
      </c>
      <c r="DD3" vm="1076">
        <f>CUBEVALUE("ThisWorkbookDataModel",$A3,DD$2)</f>
        <v>9.3000000000000007</v>
      </c>
      <c r="DE3" vm="1147">
        <f>CUBEVALUE("ThisWorkbookDataModel",$A3,DE$2)</f>
        <v>8.1999999999999993</v>
      </c>
      <c r="DF3" vm="1122">
        <f>CUBEVALUE("ThisWorkbookDataModel",$A3,DF$2)</f>
        <v>8.6999999999999993</v>
      </c>
      <c r="DG3" vm="1252">
        <f>CUBEVALUE("ThisWorkbookDataModel",$A3,DG$2)</f>
        <v>9</v>
      </c>
      <c r="DH3" vm="1163">
        <f>CUBEVALUE("ThisWorkbookDataModel",$A3,DH$2)</f>
        <v>13.9</v>
      </c>
      <c r="DI3" vm="1190">
        <f>CUBEVALUE("ThisWorkbookDataModel",$A3,DI$2)</f>
        <v>14.2</v>
      </c>
      <c r="DJ3" vm="1219">
        <f>CUBEVALUE("ThisWorkbookDataModel",$A3,DJ$2)</f>
        <v>16.2</v>
      </c>
      <c r="DK3" vm="1449">
        <f>CUBEVALUE("ThisWorkbookDataModel",$A3,DK$2)</f>
        <v>23.6</v>
      </c>
      <c r="DL3" vm="1524">
        <f>CUBEVALUE("ThisWorkbookDataModel",$A3,DL$2)</f>
        <v>22.5</v>
      </c>
      <c r="DM3" vm="1599">
        <f>CUBEVALUE("ThisWorkbookDataModel",$A3,DM$2)</f>
        <v>21.1</v>
      </c>
      <c r="DN3" vm="1674">
        <f>CUBEVALUE("ThisWorkbookDataModel",$A3,DN$2)</f>
        <v>17.600000000000001</v>
      </c>
      <c r="DO3" vm="968">
        <f>CUBEVALUE("ThisWorkbookDataModel",$A3,DO$2)</f>
        <v>15.5</v>
      </c>
      <c r="DP3" vm="992">
        <f>CUBEVALUE("ThisWorkbookDataModel",$A3,DP$2)</f>
        <v>9.4</v>
      </c>
      <c r="DQ3" vm="921">
        <f>CUBEVALUE("ThisWorkbookDataModel",$A3,DQ$2)</f>
        <v>7.6</v>
      </c>
      <c r="DR3" vm="909">
        <f>CUBEVALUE("ThisWorkbookDataModel",$A3,DR$2)</f>
        <v>6.8</v>
      </c>
      <c r="DS3" vm="1253">
        <f>CUBEVALUE("ThisWorkbookDataModel",$A3,DS$2)</f>
        <v>8.9</v>
      </c>
      <c r="DT3" vm="1004">
        <f>CUBEVALUE("ThisWorkbookDataModel",$A3,DT$2)</f>
        <v>8.1</v>
      </c>
      <c r="DU3" vm="1041">
        <f>CUBEVALUE("ThisWorkbookDataModel",$A3,DU$2)</f>
        <v>12.3</v>
      </c>
      <c r="DV3" vm="1077">
        <f>CUBEVALUE("ThisWorkbookDataModel",$A3,DV$2)</f>
        <v>17.3</v>
      </c>
      <c r="DW3" vm="1450">
        <f>CUBEVALUE("ThisWorkbookDataModel",$A3,DW$2)</f>
        <v>19.399999999999999</v>
      </c>
      <c r="DX3" vm="1525">
        <f>CUBEVALUE("ThisWorkbookDataModel",$A3,DX$2)</f>
        <v>21.7</v>
      </c>
      <c r="DY3" vm="1600">
        <f>CUBEVALUE("ThisWorkbookDataModel",$A3,DY$2)</f>
        <v>20.8</v>
      </c>
      <c r="DZ3" vm="1675">
        <f>CUBEVALUE("ThisWorkbookDataModel",$A3,DZ$2)</f>
        <v>20</v>
      </c>
      <c r="EA3" vm="1107">
        <f>CUBEVALUE("ThisWorkbookDataModel",$A3,EA$2)</f>
        <v>14.9</v>
      </c>
      <c r="EB3" vm="1123">
        <f>CUBEVALUE("ThisWorkbookDataModel",$A3,EB$2)</f>
        <v>9.6999999999999993</v>
      </c>
      <c r="EC3" vm="1164">
        <f>CUBEVALUE("ThisWorkbookDataModel",$A3,EC$2)</f>
        <v>8</v>
      </c>
      <c r="ED3" vm="1191">
        <f>CUBEVALUE("ThisWorkbookDataModel",$A3,ED$2)</f>
        <v>5.7</v>
      </c>
      <c r="EE3" vm="1254">
        <f>CUBEVALUE("ThisWorkbookDataModel",$A3,EE$2)</f>
        <v>7.4</v>
      </c>
      <c r="EF3" vm="1318">
        <f>CUBEVALUE("ThisWorkbookDataModel",$A3,EF$2)</f>
        <v>11.9</v>
      </c>
      <c r="EG3" vm="1220">
        <f>CUBEVALUE("ThisWorkbookDataModel",$A3,EG$2)</f>
        <v>14.2</v>
      </c>
      <c r="EH3" vm="945">
        <f>CUBEVALUE("ThisWorkbookDataModel",$A3,EH$2)</f>
        <v>18.7</v>
      </c>
      <c r="EI3" vm="1451">
        <f>CUBEVALUE("ThisWorkbookDataModel",$A3,EI$2)</f>
        <v>22.1</v>
      </c>
      <c r="EJ3" vm="1526">
        <f>CUBEVALUE("ThisWorkbookDataModel",$A3,EJ$2)</f>
        <v>24.7</v>
      </c>
      <c r="EK3" vm="1601">
        <f>CUBEVALUE("ThisWorkbookDataModel",$A3,EK$2)</f>
        <v>24.2</v>
      </c>
      <c r="EL3" vm="1676">
        <f>CUBEVALUE("ThisWorkbookDataModel",$A3,EL$2)</f>
        <v>22.7</v>
      </c>
      <c r="EM3" vm="986">
        <f>CUBEVALUE("ThisWorkbookDataModel",$A3,EM$2)</f>
        <v>17.8</v>
      </c>
      <c r="EN3" vm="1065">
        <f>CUBEVALUE("ThisWorkbookDataModel",$A3,EN$2)</f>
        <v>10.8</v>
      </c>
      <c r="EO3" vm="920">
        <f>CUBEVALUE("ThisWorkbookDataModel",$A3,EO$2)</f>
        <v>9.3000000000000007</v>
      </c>
      <c r="EP3" vm="1005">
        <f>CUBEVALUE("ThisWorkbookDataModel",$A3,EP$2)</f>
        <v>6.9</v>
      </c>
      <c r="EQ3" vm="1255">
        <f>CUBEVALUE("ThisWorkbookDataModel",$A3,EQ$2)</f>
        <v>7.9</v>
      </c>
      <c r="ER3" vm="1319">
        <f>CUBEVALUE("ThisWorkbookDataModel",$A3,ER$2)</f>
        <v>10.199999999999999</v>
      </c>
      <c r="ES3" vm="1042">
        <f>CUBEVALUE("ThisWorkbookDataModel",$A3,ES$2)</f>
        <v>14.3</v>
      </c>
      <c r="ET3" vm="1078">
        <f>CUBEVALUE("ThisWorkbookDataModel",$A3,ET$2)</f>
        <v>18.399999999999999</v>
      </c>
      <c r="EU3" vm="1452">
        <f>CUBEVALUE("ThisWorkbookDataModel",$A3,EU$2)</f>
        <v>22.1</v>
      </c>
      <c r="EV3" vm="1527">
        <f>CUBEVALUE("ThisWorkbookDataModel",$A3,EV$2)</f>
        <v>20.100000000000001</v>
      </c>
      <c r="EW3" vm="1602">
        <f>CUBEVALUE("ThisWorkbookDataModel",$A3,EW$2)</f>
        <v>20.3</v>
      </c>
      <c r="EX3" vm="1677">
        <f>CUBEVALUE("ThisWorkbookDataModel",$A3,EX$2)</f>
        <v>18.5</v>
      </c>
      <c r="EY3" vm="1102">
        <f>CUBEVALUE("ThisWorkbookDataModel",$A3,EY$2)</f>
        <v>14.2</v>
      </c>
      <c r="EZ3" vm="1124">
        <f>CUBEVALUE("ThisWorkbookDataModel",$A3,EZ$2)</f>
        <v>11.2</v>
      </c>
      <c r="FA3" vm="1165">
        <f>CUBEVALUE("ThisWorkbookDataModel",$A3,FA$2)</f>
        <v>6.9</v>
      </c>
      <c r="FB3" vm="1192">
        <f>CUBEVALUE("ThisWorkbookDataModel",$A3,FB$2)</f>
        <v>6.9</v>
      </c>
      <c r="FC3" vm="1256">
        <f>CUBEVALUE("ThisWorkbookDataModel",$A3,FC$2)</f>
        <v>10.3</v>
      </c>
      <c r="FD3" vm="1320">
        <f>CUBEVALUE("ThisWorkbookDataModel",$A3,FD$2)</f>
        <v>13.9</v>
      </c>
      <c r="FE3" vm="1221">
        <f>CUBEVALUE("ThisWorkbookDataModel",$A3,FE$2)</f>
        <v>15</v>
      </c>
      <c r="FF3" vm="944">
        <f>CUBEVALUE("ThisWorkbookDataModel",$A3,FF$2)</f>
        <v>16.8</v>
      </c>
      <c r="FG3" vm="1453">
        <f>CUBEVALUE("ThisWorkbookDataModel",$A3,FG$2)</f>
        <v>21.7</v>
      </c>
      <c r="FH3" vm="1528">
        <f>CUBEVALUE("ThisWorkbookDataModel",$A3,FH$2)</f>
        <v>22.1</v>
      </c>
      <c r="FI3" vm="1603">
        <f>CUBEVALUE("ThisWorkbookDataModel",$A3,FI$2)</f>
        <v>21.7</v>
      </c>
      <c r="FJ3" vm="1678">
        <f>CUBEVALUE("ThisWorkbookDataModel",$A3,FJ$2)</f>
        <v>20.9</v>
      </c>
      <c r="FK3" vm="991">
        <f>CUBEVALUE("ThisWorkbookDataModel",$A3,FK$2)</f>
        <v>15.6</v>
      </c>
      <c r="FL3" vm="1029">
        <f>CUBEVALUE("ThisWorkbookDataModel",$A3,FL$2)</f>
        <v>9.9</v>
      </c>
      <c r="FM3" vm="919">
        <f>CUBEVALUE("ThisWorkbookDataModel",$A3,FM$2)</f>
        <v>6.8</v>
      </c>
      <c r="FN3" vm="1006">
        <f>CUBEVALUE("ThisWorkbookDataModel",$A3,FN$2)</f>
        <v>7.9</v>
      </c>
      <c r="FO3" vm="1257">
        <f>CUBEVALUE("ThisWorkbookDataModel",$A3,FO$2)</f>
        <v>7.6</v>
      </c>
      <c r="FP3" vm="1321">
        <f>CUBEVALUE("ThisWorkbookDataModel",$A3,FP$2)</f>
        <v>7.4</v>
      </c>
      <c r="FQ3" vm="1043">
        <f>CUBEVALUE("ThisWorkbookDataModel",$A3,FQ$2)</f>
        <v>12.7</v>
      </c>
      <c r="FR3" vm="1079">
        <f>CUBEVALUE("ThisWorkbookDataModel",$A3,FR$2)</f>
        <v>15</v>
      </c>
      <c r="FS3" vm="1454">
        <f>CUBEVALUE("ThisWorkbookDataModel",$A3,FS$2)</f>
        <v>20.399999999999999</v>
      </c>
      <c r="FT3" vm="1529">
        <f>CUBEVALUE("ThisWorkbookDataModel",$A3,FT$2)</f>
        <v>20.6</v>
      </c>
      <c r="FU3" vm="1604">
        <f>CUBEVALUE("ThisWorkbookDataModel",$A3,FU$2)</f>
        <v>20</v>
      </c>
      <c r="FV3" vm="1679">
        <f>CUBEVALUE("ThisWorkbookDataModel",$A3,FV$2)</f>
        <v>17.8</v>
      </c>
      <c r="FW3" vm="1148">
        <f>CUBEVALUE("ThisWorkbookDataModel",$A3,FW$2)</f>
        <v>15.7</v>
      </c>
      <c r="FX3" vm="1125">
        <f>CUBEVALUE("ThisWorkbookDataModel",$A3,FX$2)</f>
        <v>9.1</v>
      </c>
      <c r="FY3" vm="1166">
        <f>CUBEVALUE("ThisWorkbookDataModel",$A3,FY$2)</f>
        <v>5</v>
      </c>
      <c r="FZ3" vm="1193">
        <f>CUBEVALUE("ThisWorkbookDataModel",$A3,FZ$2)</f>
        <v>0.8</v>
      </c>
      <c r="GA3" vm="1258">
        <f>CUBEVALUE("ThisWorkbookDataModel",$A3,GA$2)</f>
        <v>2.8</v>
      </c>
      <c r="GB3" vm="1322">
        <f>CUBEVALUE("ThisWorkbookDataModel",$A3,GB$2)</f>
        <v>10.7</v>
      </c>
      <c r="GC3" vm="1222">
        <f>CUBEVALUE("ThisWorkbookDataModel",$A3,GC$2)</f>
        <v>13.6</v>
      </c>
      <c r="GD3" vm="943">
        <f>CUBEVALUE("ThisWorkbookDataModel",$A3,GD$2)</f>
        <v>16</v>
      </c>
      <c r="GE3" vm="1455">
        <f>CUBEVALUE("ThisWorkbookDataModel",$A3,GE$2)</f>
        <v>20.8</v>
      </c>
      <c r="GF3" vm="1530">
        <f>CUBEVALUE("ThisWorkbookDataModel",$A3,GF$2)</f>
        <v>21.1</v>
      </c>
      <c r="GG3" vm="1605">
        <f>CUBEVALUE("ThisWorkbookDataModel",$A3,GG$2)</f>
        <v>19.8</v>
      </c>
      <c r="GH3" vm="1680">
        <f>CUBEVALUE("ThisWorkbookDataModel",$A3,GH$2)</f>
        <v>18</v>
      </c>
      <c r="GI3" vm="994">
        <f>CUBEVALUE("ThisWorkbookDataModel",$A3,GI$2)</f>
        <v>14.8</v>
      </c>
      <c r="GJ3" vm="980">
        <f>CUBEVALUE("ThisWorkbookDataModel",$A3,GJ$2)</f>
        <v>11.8</v>
      </c>
      <c r="GK3" vm="918">
        <f>CUBEVALUE("ThisWorkbookDataModel",$A3,GK$2)</f>
        <v>5.4</v>
      </c>
      <c r="GL3" vm="1007">
        <f>CUBEVALUE("ThisWorkbookDataModel",$A3,GL$2)</f>
        <v>5.8</v>
      </c>
      <c r="GM3" vm="1259">
        <f>CUBEVALUE("ThisWorkbookDataModel",$A3,GM$2)</f>
        <v>7.6</v>
      </c>
      <c r="GN3" vm="1323">
        <f>CUBEVALUE("ThisWorkbookDataModel",$A3,GN$2)</f>
        <v>7.6</v>
      </c>
      <c r="GO3" vm="1044">
        <f>CUBEVALUE("ThisWorkbookDataModel",$A3,GO$2)</f>
        <v>12.8</v>
      </c>
      <c r="GP3" vm="1080">
        <f>CUBEVALUE("ThisWorkbookDataModel",$A3,GP$2)</f>
        <v>19.600000000000001</v>
      </c>
      <c r="GQ3" vm="1456">
        <f>CUBEVALUE("ThisWorkbookDataModel",$A3,GQ$2)</f>
        <v>19.3</v>
      </c>
      <c r="GR3" vm="1531">
        <f>CUBEVALUE("ThisWorkbookDataModel",$A3,GR$2)</f>
        <v>22.8</v>
      </c>
      <c r="GS3" vm="1606">
        <f>CUBEVALUE("ThisWorkbookDataModel",$A3,GS$2)</f>
        <v>22.3</v>
      </c>
      <c r="GT3" vm="1681">
        <f>CUBEVALUE("ThisWorkbookDataModel",$A3,GT$2)</f>
        <v>21.1</v>
      </c>
      <c r="GU3" vm="1108">
        <f>CUBEVALUE("ThisWorkbookDataModel",$A3,GU$2)</f>
        <v>13.7</v>
      </c>
      <c r="GV3" vm="1126">
        <f>CUBEVALUE("ThisWorkbookDataModel",$A3,GV$2)</f>
        <v>11.2</v>
      </c>
      <c r="GW3" vm="1167">
        <f>CUBEVALUE("ThisWorkbookDataModel",$A3,GW$2)</f>
        <v>7.1</v>
      </c>
      <c r="GX3" vm="1194">
        <f>CUBEVALUE("ThisWorkbookDataModel",$A3,GX$2)</f>
        <v>6.6</v>
      </c>
      <c r="GY3" vm="1260">
        <f>CUBEVALUE("ThisWorkbookDataModel",$A3,GY$2)</f>
        <v>5.9</v>
      </c>
      <c r="GZ3" vm="1324">
        <f>CUBEVALUE("ThisWorkbookDataModel",$A3,GZ$2)</f>
        <v>10.5</v>
      </c>
      <c r="HA3" vm="1223">
        <f>CUBEVALUE("ThisWorkbookDataModel",$A3,HA$2)</f>
        <v>13.4</v>
      </c>
      <c r="HB3" vm="942">
        <f>CUBEVALUE("ThisWorkbookDataModel",$A3,HB$2)</f>
        <v>16.8</v>
      </c>
      <c r="HC3" vm="1457">
        <f>CUBEVALUE("ThisWorkbookDataModel",$A3,HC$2)</f>
        <v>19.7</v>
      </c>
      <c r="HD3" vm="1532">
        <f>CUBEVALUE("ThisWorkbookDataModel",$A3,HD$2)</f>
        <v>19.3</v>
      </c>
      <c r="HE3" vm="1607">
        <f>CUBEVALUE("ThisWorkbookDataModel",$A3,HE$2)</f>
        <v>20.8</v>
      </c>
      <c r="HF3" vm="1682">
        <f>CUBEVALUE("ThisWorkbookDataModel",$A3,HF$2)</f>
        <v>17.399999999999999</v>
      </c>
      <c r="HG3" vm="1000">
        <f>CUBEVALUE("ThisWorkbookDataModel",$A3,HG$2)</f>
        <v>16.2</v>
      </c>
      <c r="HH3" vm="1066">
        <f>CUBEVALUE("ThisWorkbookDataModel",$A3,HH$2)</f>
        <v>8.4</v>
      </c>
      <c r="HI3" vm="917">
        <f>CUBEVALUE("ThisWorkbookDataModel",$A3,HI$2)</f>
        <v>8.4</v>
      </c>
      <c r="HJ3" vm="1008">
        <f>CUBEVALUE("ThisWorkbookDataModel",$A3,HJ$2)</f>
        <v>5.3</v>
      </c>
      <c r="HK3" vm="1261">
        <f>CUBEVALUE("ThisWorkbookDataModel",$A3,HK$2)</f>
        <v>9.3000000000000007</v>
      </c>
      <c r="HL3" vm="1325">
        <f>CUBEVALUE("ThisWorkbookDataModel",$A3,HL$2)</f>
        <v>10.9</v>
      </c>
      <c r="HM3" vm="1045">
        <f>CUBEVALUE("ThisWorkbookDataModel",$A3,HM$2)</f>
        <v>12.2</v>
      </c>
      <c r="HN3" vm="1081">
        <f>CUBEVALUE("ThisWorkbookDataModel",$A3,HN$2)</f>
        <v>17</v>
      </c>
      <c r="HO3" vm="1458">
        <f>CUBEVALUE("ThisWorkbookDataModel",$A3,HO$2)</f>
        <v>21.8</v>
      </c>
      <c r="HP3" vm="1533">
        <f>CUBEVALUE("ThisWorkbookDataModel",$A3,HP$2)</f>
        <v>20.100000000000001</v>
      </c>
      <c r="HQ3" vm="1608">
        <f>CUBEVALUE("ThisWorkbookDataModel",$A3,HQ$2)</f>
        <v>20.6</v>
      </c>
      <c r="HR3" vm="1683">
        <f>CUBEVALUE("ThisWorkbookDataModel",$A3,HR$2)</f>
        <v>19.600000000000001</v>
      </c>
      <c r="HS3" vm="1149">
        <f>CUBEVALUE("ThisWorkbookDataModel",$A3,HS$2)</f>
        <v>14.7</v>
      </c>
      <c r="HT3" vm="1127">
        <f>CUBEVALUE("ThisWorkbookDataModel",$A3,HT$2)</f>
        <v>8.8000000000000007</v>
      </c>
      <c r="HU3" vm="1168">
        <f>CUBEVALUE("ThisWorkbookDataModel",$A3,HU$2)</f>
        <v>9.3000000000000007</v>
      </c>
      <c r="HV3" vm="1195">
        <f>CUBEVALUE("ThisWorkbookDataModel",$A3,HV$2)</f>
        <v>7.3</v>
      </c>
      <c r="HW3" vm="1262">
        <f>CUBEVALUE("ThisWorkbookDataModel",$A3,HW$2)</f>
        <v>9.3000000000000007</v>
      </c>
      <c r="HX3" vm="1326">
        <f>CUBEVALUE("ThisWorkbookDataModel",$A3,HX$2)</f>
        <v>11.6</v>
      </c>
      <c r="HY3" vm="1224">
        <f>CUBEVALUE("ThisWorkbookDataModel",$A3,HY$2)</f>
        <v>12.5</v>
      </c>
      <c r="HZ3" vm="941">
        <f>CUBEVALUE("ThisWorkbookDataModel",$A3,HZ$2)</f>
        <v>15.6</v>
      </c>
      <c r="IA3" vm="1459">
        <f>CUBEVALUE("ThisWorkbookDataModel",$A3,IA$2)</f>
        <v>20.100000000000001</v>
      </c>
      <c r="IB3" vm="1534">
        <f>CUBEVALUE("ThisWorkbookDataModel",$A3,IB$2)</f>
        <v>23.5</v>
      </c>
      <c r="IC3" vm="1609">
        <f>CUBEVALUE("ThisWorkbookDataModel",$A3,IC$2)</f>
        <v>21.5</v>
      </c>
      <c r="ID3" vm="1684">
        <f>CUBEVALUE("ThisWorkbookDataModel",$A3,ID$2)</f>
        <v>18.5</v>
      </c>
      <c r="IE3" vm="985">
        <f>CUBEVALUE("ThisWorkbookDataModel",$A3,IE$2)</f>
        <v>15</v>
      </c>
      <c r="IF3" vm="1030">
        <f>CUBEVALUE("ThisWorkbookDataModel",$A3,IF$2)</f>
        <v>9.6999999999999993</v>
      </c>
      <c r="IG3" vm="916">
        <f>CUBEVALUE("ThisWorkbookDataModel",$A3,IG$2)</f>
        <v>7.2</v>
      </c>
      <c r="IH3" vm="1009">
        <f>CUBEVALUE("ThisWorkbookDataModel",$A3,IH$2)</f>
        <v>7.2</v>
      </c>
      <c r="II3" vm="1263">
        <f>CUBEVALUE("ThisWorkbookDataModel",$A3,II$2)</f>
        <v>5.7</v>
      </c>
      <c r="IJ3" vm="1327">
        <f>CUBEVALUE("ThisWorkbookDataModel",$A3,IJ$2)</f>
        <v>11.1</v>
      </c>
      <c r="IK3" vm="1046">
        <f>CUBEVALUE("ThisWorkbookDataModel",$A3,IK$2)</f>
        <v>13.7</v>
      </c>
      <c r="IL3" vm="1082">
        <f>CUBEVALUE("ThisWorkbookDataModel",$A3,IL$2)</f>
        <v>15.4</v>
      </c>
      <c r="IM3" vm="1460">
        <f>CUBEVALUE("ThisWorkbookDataModel",$A3,IM$2)</f>
        <v>20.6</v>
      </c>
      <c r="IN3" vm="1535">
        <f>CUBEVALUE("ThisWorkbookDataModel",$A3,IN$2)</f>
        <v>20.7</v>
      </c>
      <c r="IO3" vm="1610">
        <f>CUBEVALUE("ThisWorkbookDataModel",$A3,IO$2)</f>
        <v>20.2</v>
      </c>
      <c r="IP3" vm="1685">
        <f>CUBEVALUE("ThisWorkbookDataModel",$A3,IP$2)</f>
        <v>18.8</v>
      </c>
      <c r="IQ3" vm="1109">
        <f>CUBEVALUE("ThisWorkbookDataModel",$A3,IQ$2)</f>
        <v>16.5</v>
      </c>
      <c r="IR3" vm="1128">
        <f>CUBEVALUE("ThisWorkbookDataModel",$A3,IR$2)</f>
        <v>9.5</v>
      </c>
      <c r="IS3" vm="1169">
        <f>CUBEVALUE("ThisWorkbookDataModel",$A3,IS$2)</f>
        <v>5.4</v>
      </c>
      <c r="IT3" vm="1196">
        <f>CUBEVALUE("ThisWorkbookDataModel",$A3,IT$2)</f>
        <v>8.9</v>
      </c>
      <c r="IU3" vm="1264">
        <f>CUBEVALUE("ThisWorkbookDataModel",$A3,IU$2)</f>
        <v>4.9000000000000004</v>
      </c>
      <c r="IV3" vm="1328">
        <f>CUBEVALUE("ThisWorkbookDataModel",$A3,IV$2)</f>
        <v>8</v>
      </c>
      <c r="IW3" vm="1225">
        <f>CUBEVALUE("ThisWorkbookDataModel",$A3,IW$2)</f>
        <v>13.6</v>
      </c>
      <c r="IX3" vm="940">
        <f>CUBEVALUE("ThisWorkbookDataModel",$A3,IX$2)</f>
        <v>17.100000000000001</v>
      </c>
      <c r="IY3" vm="1461">
        <f>CUBEVALUE("ThisWorkbookDataModel",$A3,IY$2)</f>
        <v>20.6</v>
      </c>
      <c r="IZ3" vm="1536">
        <f>CUBEVALUE("ThisWorkbookDataModel",$A3,IZ$2)</f>
        <v>23.9</v>
      </c>
      <c r="JA3" vm="1611">
        <f>CUBEVALUE("ThisWorkbookDataModel",$A3,JA$2)</f>
        <v>21.8</v>
      </c>
      <c r="JB3" vm="1686">
        <f>CUBEVALUE("ThisWorkbookDataModel",$A3,JB$2)</f>
        <v>19.600000000000001</v>
      </c>
      <c r="JC3" vm="979">
        <f>CUBEVALUE("ThisWorkbookDataModel",$A3,JC$2)</f>
        <v>18.2</v>
      </c>
      <c r="JD3" vm="1745">
        <f>CUBEVALUE("ThisWorkbookDataModel",$A3,JD$2)</f>
        <v>9.6</v>
      </c>
      <c r="JE3" vm="915">
        <f>CUBEVALUE("ThisWorkbookDataModel",$A3,JE$2)</f>
        <v>6.1</v>
      </c>
      <c r="JF3" vm="908">
        <f>CUBEVALUE("ThisWorkbookDataModel",$A3,JF$2)</f>
        <v>7.1</v>
      </c>
      <c r="JG3" vm="1265">
        <f>CUBEVALUE("ThisWorkbookDataModel",$A3,JG$2)</f>
        <v>7.2</v>
      </c>
      <c r="JH3" vm="1329">
        <f>CUBEVALUE("ThisWorkbookDataModel",$A3,JH$2)</f>
        <v>8.1</v>
      </c>
      <c r="JI3" vm="1010">
        <f>CUBEVALUE("ThisWorkbookDataModel",$A3,JI$2)</f>
        <v>11.4</v>
      </c>
      <c r="JJ3" vm="1047">
        <f>CUBEVALUE("ThisWorkbookDataModel",$A3,JJ$2)</f>
        <v>19.2</v>
      </c>
      <c r="JK3" vm="1462">
        <f>CUBEVALUE("ThisWorkbookDataModel",$A3,JK$2)</f>
        <v>23.6</v>
      </c>
      <c r="JL3" vm="1537">
        <f>CUBEVALUE("ThisWorkbookDataModel",$A3,JL$2)</f>
        <v>21.3</v>
      </c>
      <c r="JM3" vm="1612">
        <f>CUBEVALUE("ThisWorkbookDataModel",$A3,JM$2)</f>
        <v>22.3</v>
      </c>
      <c r="JN3" vm="1687">
        <f>CUBEVALUE("ThisWorkbookDataModel",$A3,JN$2)</f>
        <v>20.3</v>
      </c>
      <c r="JO3" vm="1083">
        <f>CUBEVALUE("ThisWorkbookDataModel",$A3,JO$2)</f>
        <v>15.7</v>
      </c>
      <c r="JP3" vm="1746">
        <f>CUBEVALUE("ThisWorkbookDataModel",$A3,JP$2)</f>
        <v>11.9</v>
      </c>
      <c r="JQ3" vm="1103">
        <f>CUBEVALUE("ThisWorkbookDataModel",$A3,JQ$2)</f>
        <v>7</v>
      </c>
      <c r="JR3" vm="1129">
        <f>CUBEVALUE("ThisWorkbookDataModel",$A3,JR$2)</f>
        <v>7.8</v>
      </c>
      <c r="JS3" vm="1266">
        <f>CUBEVALUE("ThisWorkbookDataModel",$A3,JS$2)</f>
        <v>8.6</v>
      </c>
      <c r="JT3" vm="1330">
        <f>CUBEVALUE("ThisWorkbookDataModel",$A3,JT$2)</f>
        <v>9.1</v>
      </c>
      <c r="JU3" vm="1170">
        <f>CUBEVALUE("ThisWorkbookDataModel",$A3,JU$2)</f>
        <v>12.2</v>
      </c>
      <c r="JV3" vm="1388">
        <f>CUBEVALUE("ThisWorkbookDataModel",$A3,JV$2)</f>
        <v>18.100000000000001</v>
      </c>
      <c r="JW3" vm="1463">
        <f>CUBEVALUE("ThisWorkbookDataModel",$A3,JW$2)</f>
        <v>17.8</v>
      </c>
      <c r="JX3" vm="1538">
        <f>CUBEVALUE("ThisWorkbookDataModel",$A3,JX$2)</f>
        <v>24.1</v>
      </c>
      <c r="JY3" vm="1613">
        <f>CUBEVALUE("ThisWorkbookDataModel",$A3,JY$2)</f>
        <v>21.3</v>
      </c>
      <c r="JZ3" vm="1688">
        <f>CUBEVALUE("ThisWorkbookDataModel",$A3,JZ$2)</f>
        <v>20.7</v>
      </c>
      <c r="KA3" vm="1197">
        <f>CUBEVALUE("ThisWorkbookDataModel",$A3,KA$2)</f>
        <v>17.2</v>
      </c>
      <c r="KB3" vm="1747">
        <f>CUBEVALUE("ThisWorkbookDataModel",$A3,KB$2)</f>
        <v>10.4</v>
      </c>
      <c r="KC3" vm="1226">
        <f>CUBEVALUE("ThisWorkbookDataModel",$A3,KC$2)</f>
        <v>9.3000000000000007</v>
      </c>
      <c r="KD3" vm="939">
        <f>CUBEVALUE("ThisWorkbookDataModel",$A3,KD$2)</f>
        <v>6.9</v>
      </c>
      <c r="KE3" vm="1267">
        <f>CUBEVALUE("ThisWorkbookDataModel",$A3,KE$2)</f>
        <v>7.9</v>
      </c>
      <c r="KF3" vm="1331">
        <f>CUBEVALUE("ThisWorkbookDataModel",$A3,KF$2)</f>
        <v>12.4</v>
      </c>
      <c r="KG3" vm="975">
        <f>CUBEVALUE("ThisWorkbookDataModel",$A3,KG$2)</f>
        <v>12.9</v>
      </c>
      <c r="KH3" vm="1389">
        <f>CUBEVALUE("ThisWorkbookDataModel",$A3,KH$2)</f>
        <v>16</v>
      </c>
      <c r="KI3" vm="1464">
        <f>CUBEVALUE("ThisWorkbookDataModel",$A3,KI$2)</f>
        <v>17.5</v>
      </c>
      <c r="KJ3" vm="1539">
        <f>CUBEVALUE("ThisWorkbookDataModel",$A3,KJ$2)</f>
        <v>22.3</v>
      </c>
      <c r="KK3" vm="1614">
        <f>CUBEVALUE("ThisWorkbookDataModel",$A3,KK$2)</f>
        <v>21.8</v>
      </c>
      <c r="KL3" vm="1689">
        <f>CUBEVALUE("ThisWorkbookDataModel",$A3,KL$2)</f>
        <v>17.3</v>
      </c>
      <c r="KM3" vm="956">
        <f>CUBEVALUE("ThisWorkbookDataModel",$A3,KM$2)</f>
        <v>15.6</v>
      </c>
      <c r="KN3" vm="1748">
        <f>CUBEVALUE("ThisWorkbookDataModel",$A3,KN$2)</f>
        <v>9.9</v>
      </c>
      <c r="KO3" vm="972">
        <f>CUBEVALUE("ThisWorkbookDataModel",$A3,KO$2)</f>
        <v>9.4</v>
      </c>
      <c r="KP3" vm="1011">
        <f>CUBEVALUE("ThisWorkbookDataModel",$A3,KP$2)</f>
        <v>7.3</v>
      </c>
      <c r="KQ3" vm="1268">
        <f>CUBEVALUE("ThisWorkbookDataModel",$A3,KQ$2)</f>
        <v>8.1</v>
      </c>
      <c r="KR3" vm="1332">
        <f>CUBEVALUE("ThisWorkbookDataModel",$A3,KR$2)</f>
        <v>11.5</v>
      </c>
      <c r="KS3" vm="1048">
        <f>CUBEVALUE("ThisWorkbookDataModel",$A3,KS$2)</f>
        <v>12.5</v>
      </c>
      <c r="KT3" vm="1390">
        <f>CUBEVALUE("ThisWorkbookDataModel",$A3,KT$2)</f>
        <v>16.899999999999999</v>
      </c>
      <c r="KU3" vm="1465">
        <f>CUBEVALUE("ThisWorkbookDataModel",$A3,KU$2)</f>
        <v>21.9</v>
      </c>
      <c r="KV3" vm="1540">
        <f>CUBEVALUE("ThisWorkbookDataModel",$A3,KV$2)</f>
        <v>21.4</v>
      </c>
      <c r="KW3" vm="1615">
        <f>CUBEVALUE("ThisWorkbookDataModel",$A3,KW$2)</f>
        <v>23.7</v>
      </c>
      <c r="KX3" vm="1690">
        <f>CUBEVALUE("ThisWorkbookDataModel",$A3,KX$2)</f>
        <v>20.7</v>
      </c>
      <c r="KY3" vm="1084">
        <f>CUBEVALUE("ThisWorkbookDataModel",$A3,KY$2)</f>
        <v>13.9</v>
      </c>
      <c r="KZ3" vm="1749">
        <f>CUBEVALUE("ThisWorkbookDataModel",$A3,KZ$2)</f>
        <v>10.3</v>
      </c>
      <c r="LA3" vm="1150">
        <f>CUBEVALUE("ThisWorkbookDataModel",$A3,LA$2)</f>
        <v>8.6</v>
      </c>
      <c r="LB3" vm="1130">
        <f>CUBEVALUE("ThisWorkbookDataModel",$A3,LB$2)</f>
        <v>9.6</v>
      </c>
      <c r="LC3" vm="1269">
        <f>CUBEVALUE("ThisWorkbookDataModel",$A3,LC$2)</f>
        <v>9.1999999999999993</v>
      </c>
      <c r="LD3" vm="1333">
        <f>CUBEVALUE("ThisWorkbookDataModel",$A3,LD$2)</f>
        <v>10.3</v>
      </c>
      <c r="LE3" vm="1171">
        <f>CUBEVALUE("ThisWorkbookDataModel",$A3,LE$2)</f>
        <v>14</v>
      </c>
      <c r="LF3" vm="1391">
        <f>CUBEVALUE("ThisWorkbookDataModel",$A3,LF$2)</f>
        <v>17</v>
      </c>
      <c r="LG3" vm="1466">
        <f>CUBEVALUE("ThisWorkbookDataModel",$A3,LG$2)</f>
        <v>20.100000000000001</v>
      </c>
      <c r="LH3" vm="1541">
        <f>CUBEVALUE("ThisWorkbookDataModel",$A3,LH$2)</f>
        <v>20.9</v>
      </c>
      <c r="LI3" vm="1616">
        <f>CUBEVALUE("ThisWorkbookDataModel",$A3,LI$2)</f>
        <v>21.5</v>
      </c>
      <c r="LJ3" vm="1691">
        <f>CUBEVALUE("ThisWorkbookDataModel",$A3,LJ$2)</f>
        <v>17.5</v>
      </c>
      <c r="LK3" vm="1198">
        <f>CUBEVALUE("ThisWorkbookDataModel",$A3,LK$2)</f>
        <v>11</v>
      </c>
      <c r="LL3" vm="1750">
        <f>CUBEVALUE("ThisWorkbookDataModel",$A3,LL$2)</f>
        <v>10.6</v>
      </c>
      <c r="LM3" vm="1227">
        <f>CUBEVALUE("ThisWorkbookDataModel",$A3,LM$2)</f>
        <v>11</v>
      </c>
      <c r="LN3" vm="954">
        <f>CUBEVALUE("ThisWorkbookDataModel",$A3,LN$2)</f>
        <v>10.3</v>
      </c>
      <c r="LO3" vm="1270">
        <f>CUBEVALUE("ThisWorkbookDataModel",$A3,LO$2)</f>
        <v>9.3000000000000007</v>
      </c>
      <c r="LP3" vm="1334">
        <f>CUBEVALUE("ThisWorkbookDataModel",$A3,LP$2)</f>
        <v>8.4</v>
      </c>
      <c r="LQ3" vm="970">
        <f>CUBEVALUE("ThisWorkbookDataModel",$A3,LQ$2)</f>
        <v>13.3</v>
      </c>
      <c r="LR3" vm="1392">
        <f>CUBEVALUE("ThisWorkbookDataModel",$A3,LR$2)</f>
        <v>15.1</v>
      </c>
      <c r="LS3" vm="1467">
        <f>CUBEVALUE("ThisWorkbookDataModel",$A3,LS$2)</f>
        <v>21.8</v>
      </c>
      <c r="LT3" vm="1542">
        <f>CUBEVALUE("ThisWorkbookDataModel",$A3,LT$2)</f>
        <v>24.1</v>
      </c>
      <c r="LU3" vm="1617">
        <f>CUBEVALUE("ThisWorkbookDataModel",$A3,LU$2)</f>
        <v>25.9</v>
      </c>
      <c r="LV3" vm="1692">
        <f>CUBEVALUE("ThisWorkbookDataModel",$A3,LV$2)</f>
        <v>19.5</v>
      </c>
      <c r="LW3" vm="1067">
        <f>CUBEVALUE("ThisWorkbookDataModel",$A3,LW$2)</f>
        <v>14.4</v>
      </c>
      <c r="LX3" vm="1751">
        <f>CUBEVALUE("ThisWorkbookDataModel",$A3,LX$2)</f>
        <v>10.1</v>
      </c>
      <c r="LY3" vm="990">
        <f>CUBEVALUE("ThisWorkbookDataModel",$A3,LY$2)</f>
        <v>7.6</v>
      </c>
      <c r="LZ3" vm="1012">
        <f>CUBEVALUE("ThisWorkbookDataModel",$A3,LZ$2)</f>
        <v>8.8000000000000007</v>
      </c>
      <c r="MA3" vm="1271">
        <f>CUBEVALUE("ThisWorkbookDataModel",$A3,MA$2)</f>
        <v>7.8</v>
      </c>
      <c r="MB3" vm="1335">
        <f>CUBEVALUE("ThisWorkbookDataModel",$A3,MB$2)</f>
        <v>9.5</v>
      </c>
      <c r="MC3" vm="1049">
        <f>CUBEVALUE("ThisWorkbookDataModel",$A3,MC$2)</f>
        <v>13.7</v>
      </c>
      <c r="MD3" vm="1393">
        <f>CUBEVALUE("ThisWorkbookDataModel",$A3,MD$2)</f>
        <v>19.3</v>
      </c>
      <c r="ME3" vm="1468">
        <f>CUBEVALUE("ThisWorkbookDataModel",$A3,ME$2)</f>
        <v>25.5</v>
      </c>
      <c r="MF3" vm="1543">
        <f>CUBEVALUE("ThisWorkbookDataModel",$A3,MF$2)</f>
        <v>26.6</v>
      </c>
      <c r="MG3" vm="1618">
        <f>CUBEVALUE("ThisWorkbookDataModel",$A3,MG$2)</f>
        <v>25.1</v>
      </c>
      <c r="MH3" vm="1693">
        <f>CUBEVALUE("ThisWorkbookDataModel",$A3,MH$2)</f>
        <v>19</v>
      </c>
      <c r="MI3" vm="1085">
        <f>CUBEVALUE("ThisWorkbookDataModel",$A3,MI$2)</f>
        <v>14.9</v>
      </c>
      <c r="MJ3" vm="1752">
        <f>CUBEVALUE("ThisWorkbookDataModel",$A3,MJ$2)</f>
        <v>9.9</v>
      </c>
      <c r="MK3" vm="1110">
        <f>CUBEVALUE("ThisWorkbookDataModel",$A3,MK$2)</f>
        <v>5.6</v>
      </c>
      <c r="ML3" vm="1131">
        <f>CUBEVALUE("ThisWorkbookDataModel",$A3,ML$2)</f>
        <v>6.1</v>
      </c>
      <c r="MM3" vm="1272">
        <f>CUBEVALUE("ThisWorkbookDataModel",$A3,MM$2)</f>
        <v>9.6</v>
      </c>
      <c r="MN3" vm="1336">
        <f>CUBEVALUE("ThisWorkbookDataModel",$A3,MN$2)</f>
        <v>11.2</v>
      </c>
      <c r="MO3" vm="1172">
        <f>CUBEVALUE("ThisWorkbookDataModel",$A3,MO$2)</f>
        <v>12.2</v>
      </c>
      <c r="MP3" vm="1394">
        <f>CUBEVALUE("ThisWorkbookDataModel",$A3,MP$2)</f>
        <v>16.399999999999999</v>
      </c>
      <c r="MQ3" vm="1469">
        <f>CUBEVALUE("ThisWorkbookDataModel",$A3,MQ$2)</f>
        <v>17.399999999999999</v>
      </c>
      <c r="MR3" vm="1544">
        <f>CUBEVALUE("ThisWorkbookDataModel",$A3,MR$2)</f>
        <v>22.4</v>
      </c>
      <c r="MS3" vm="1619">
        <f>CUBEVALUE("ThisWorkbookDataModel",$A3,MS$2)</f>
        <v>20.3</v>
      </c>
      <c r="MT3" vm="1694">
        <f>CUBEVALUE("ThisWorkbookDataModel",$A3,MT$2)</f>
        <v>18</v>
      </c>
      <c r="MU3" vm="1199">
        <f>CUBEVALUE("ThisWorkbookDataModel",$A3,MU$2)</f>
        <v>16.3</v>
      </c>
      <c r="MV3" vm="1753">
        <f>CUBEVALUE("ThisWorkbookDataModel",$A3,MV$2)</f>
        <v>10.4</v>
      </c>
      <c r="MW3" vm="1228">
        <f>CUBEVALUE("ThisWorkbookDataModel",$A3,MW$2)</f>
        <v>9.1999999999999993</v>
      </c>
      <c r="MX3" vm="938">
        <f>CUBEVALUE("ThisWorkbookDataModel",$A3,MX$2)</f>
        <v>6.7</v>
      </c>
      <c r="MY3" vm="1273">
        <f>CUBEVALUE("ThisWorkbookDataModel",$A3,MY$2)</f>
        <v>6.2</v>
      </c>
      <c r="MZ3" vm="1337">
        <f>CUBEVALUE("ThisWorkbookDataModel",$A3,MZ$2)</f>
        <v>11.3</v>
      </c>
      <c r="NA3" vm="962">
        <f>CUBEVALUE("ThisWorkbookDataModel",$A3,NA$2)</f>
        <v>10.7</v>
      </c>
      <c r="NB3" vm="1395">
        <f>CUBEVALUE("ThisWorkbookDataModel",$A3,NB$2)</f>
        <v>17.2</v>
      </c>
      <c r="NC3" vm="1470">
        <f>CUBEVALUE("ThisWorkbookDataModel",$A3,NC$2)</f>
        <v>19.7</v>
      </c>
      <c r="ND3" vm="1545">
        <f>CUBEVALUE("ThisWorkbookDataModel",$A3,ND$2)</f>
        <v>20.5</v>
      </c>
      <c r="NE3" vm="1620">
        <f>CUBEVALUE("ThisWorkbookDataModel",$A3,NE$2)</f>
        <v>20.7</v>
      </c>
      <c r="NF3" vm="1695">
        <f>CUBEVALUE("ThisWorkbookDataModel",$A3,NF$2)</f>
        <v>20.100000000000001</v>
      </c>
      <c r="NG3" vm="1031">
        <f>CUBEVALUE("ThisWorkbookDataModel",$A3,NG$2)</f>
        <v>17.100000000000001</v>
      </c>
      <c r="NH3" vm="1754">
        <f>CUBEVALUE("ThisWorkbookDataModel",$A3,NH$2)</f>
        <v>12.6</v>
      </c>
      <c r="NI3" vm="907">
        <f>CUBEVALUE("ThisWorkbookDataModel",$A3,NI$2)</f>
        <v>7.8</v>
      </c>
      <c r="NJ3" vm="1013">
        <f>CUBEVALUE("ThisWorkbookDataModel",$A3,NJ$2)</f>
        <v>3.8</v>
      </c>
      <c r="NK3" vm="1274">
        <f>CUBEVALUE("ThisWorkbookDataModel",$A3,NK$2)</f>
        <v>4.5</v>
      </c>
      <c r="NL3" vm="1338">
        <f>CUBEVALUE("ThisWorkbookDataModel",$A3,NL$2)</f>
        <v>9.1999999999999993</v>
      </c>
      <c r="NM3" vm="1050">
        <f>CUBEVALUE("ThisWorkbookDataModel",$A3,NM$2)</f>
        <v>12.7</v>
      </c>
      <c r="NN3" vm="1396">
        <f>CUBEVALUE("ThisWorkbookDataModel",$A3,NN$2)</f>
        <v>15.9</v>
      </c>
      <c r="NO3" vm="1471">
        <f>CUBEVALUE("ThisWorkbookDataModel",$A3,NO$2)</f>
        <v>19</v>
      </c>
      <c r="NP3" vm="1546">
        <f>CUBEVALUE("ThisWorkbookDataModel",$A3,NP$2)</f>
        <v>22.5</v>
      </c>
      <c r="NQ3" vm="1621">
        <f>CUBEVALUE("ThisWorkbookDataModel",$A3,NQ$2)</f>
        <v>21</v>
      </c>
      <c r="NR3" vm="1696">
        <f>CUBEVALUE("ThisWorkbookDataModel",$A3,NR$2)</f>
        <v>19.600000000000001</v>
      </c>
      <c r="NS3" vm="1086">
        <f>CUBEVALUE("ThisWorkbookDataModel",$A3,NS$2)</f>
        <v>16.399999999999999</v>
      </c>
      <c r="NT3" vm="1755">
        <f>CUBEVALUE("ThisWorkbookDataModel",$A3,NT$2)</f>
        <v>10.8</v>
      </c>
      <c r="NU3" vm="1111">
        <f>CUBEVALUE("ThisWorkbookDataModel",$A3,NU$2)</f>
        <v>9.1999999999999993</v>
      </c>
      <c r="NV3" vm="1132">
        <f>CUBEVALUE("ThisWorkbookDataModel",$A3,NV$2)</f>
        <v>6</v>
      </c>
      <c r="NW3" vm="1275">
        <f>CUBEVALUE("ThisWorkbookDataModel",$A3,NW$2)</f>
        <v>9.9</v>
      </c>
      <c r="NX3" vm="1339">
        <f>CUBEVALUE("ThisWorkbookDataModel",$A3,NX$2)</f>
        <v>9</v>
      </c>
      <c r="NY3" vm="1173">
        <f>CUBEVALUE("ThisWorkbookDataModel",$A3,NY$2)</f>
        <v>14</v>
      </c>
      <c r="NZ3" vm="1397">
        <f>CUBEVALUE("ThisWorkbookDataModel",$A3,NZ$2)</f>
        <v>17.3</v>
      </c>
      <c r="OA3" vm="1472">
        <f>CUBEVALUE("ThisWorkbookDataModel",$A3,OA$2)</f>
        <v>19.8</v>
      </c>
      <c r="OB3" vm="1547">
        <f>CUBEVALUE("ThisWorkbookDataModel",$A3,OB$2)</f>
        <v>19.7</v>
      </c>
      <c r="OC3" vm="1622">
        <f>CUBEVALUE("ThisWorkbookDataModel",$A3,OC$2)</f>
        <v>21.9</v>
      </c>
      <c r="OD3" vm="1697">
        <f>CUBEVALUE("ThisWorkbookDataModel",$A3,OD$2)</f>
        <v>20.100000000000001</v>
      </c>
      <c r="OE3" vm="1200">
        <f>CUBEVALUE("ThisWorkbookDataModel",$A3,OE$2)</f>
        <v>14</v>
      </c>
      <c r="OF3" vm="1756">
        <f>CUBEVALUE("ThisWorkbookDataModel",$A3,OF$2)</f>
        <v>9.3000000000000007</v>
      </c>
      <c r="OG3" vm="1229">
        <f>CUBEVALUE("ThisWorkbookDataModel",$A3,OG$2)</f>
        <v>8.9</v>
      </c>
      <c r="OH3" vm="937">
        <f>CUBEVALUE("ThisWorkbookDataModel",$A3,OH$2)</f>
        <v>8.1</v>
      </c>
      <c r="OI3" vm="1276">
        <f>CUBEVALUE("ThisWorkbookDataModel",$A3,OI$2)</f>
        <v>7.1</v>
      </c>
      <c r="OJ3" vm="1340">
        <f>CUBEVALUE("ThisWorkbookDataModel",$A3,OJ$2)</f>
        <v>11.8</v>
      </c>
      <c r="OK3" vm="959">
        <f>CUBEVALUE("ThisWorkbookDataModel",$A3,OK$2)</f>
        <v>12.9</v>
      </c>
      <c r="OL3" vm="1398">
        <f>CUBEVALUE("ThisWorkbookDataModel",$A3,OL$2)</f>
        <v>16.100000000000001</v>
      </c>
      <c r="OM3" vm="1473">
        <f>CUBEVALUE("ThisWorkbookDataModel",$A3,OM$2)</f>
        <v>18.5</v>
      </c>
      <c r="ON3" vm="1548">
        <f>CUBEVALUE("ThisWorkbookDataModel",$A3,ON$2)</f>
        <v>22</v>
      </c>
      <c r="OO3" vm="1623">
        <f>CUBEVALUE("ThisWorkbookDataModel",$A3,OO$2)</f>
        <v>22.8</v>
      </c>
      <c r="OP3" vm="1698">
        <f>CUBEVALUE("ThisWorkbookDataModel",$A3,OP$2)</f>
        <v>20.3</v>
      </c>
      <c r="OQ3" vm="964">
        <f>CUBEVALUE("ThisWorkbookDataModel",$A3,OQ$2)</f>
        <v>12.9</v>
      </c>
      <c r="OR3" vm="1757">
        <f>CUBEVALUE("ThisWorkbookDataModel",$A3,OR$2)</f>
        <v>11.5</v>
      </c>
      <c r="OS3" vm="906">
        <f>CUBEVALUE("ThisWorkbookDataModel",$A3,OS$2)</f>
        <v>4.4000000000000004</v>
      </c>
      <c r="OT3" vm="1014">
        <f>CUBEVALUE("ThisWorkbookDataModel",$A3,OT$2)</f>
        <v>6.9</v>
      </c>
      <c r="OU3" vm="1277">
        <f>CUBEVALUE("ThisWorkbookDataModel",$A3,OU$2)</f>
        <v>8.4</v>
      </c>
      <c r="OV3" vm="1341">
        <f>CUBEVALUE("ThisWorkbookDataModel",$A3,OV$2)</f>
        <v>11.1</v>
      </c>
      <c r="OW3" vm="1051">
        <f>CUBEVALUE("ThisWorkbookDataModel",$A3,OW$2)</f>
        <v>14.3</v>
      </c>
      <c r="OX3" vm="1399">
        <f>CUBEVALUE("ThisWorkbookDataModel",$A3,OX$2)</f>
        <v>18</v>
      </c>
      <c r="OY3" vm="1474">
        <f>CUBEVALUE("ThisWorkbookDataModel",$A3,OY$2)</f>
        <v>21.5</v>
      </c>
      <c r="OZ3" vm="1549">
        <f>CUBEVALUE("ThisWorkbookDataModel",$A3,OZ$2)</f>
        <v>22.7</v>
      </c>
      <c r="PA3" vm="1624">
        <f>CUBEVALUE("ThisWorkbookDataModel",$A3,PA$2)</f>
        <v>22.2</v>
      </c>
      <c r="PB3" vm="1699">
        <f>CUBEVALUE("ThisWorkbookDataModel",$A3,PB$2)</f>
        <v>20.8</v>
      </c>
      <c r="PC3" vm="1087">
        <f>CUBEVALUE("ThisWorkbookDataModel",$A3,PC$2)</f>
        <v>14.1</v>
      </c>
      <c r="PD3" vm="1758">
        <f>CUBEVALUE("ThisWorkbookDataModel",$A3,PD$2)</f>
        <v>11.4</v>
      </c>
      <c r="PE3" vm="1151">
        <f>CUBEVALUE("ThisWorkbookDataModel",$A3,PE$2)</f>
        <v>8.1999999999999993</v>
      </c>
      <c r="PF3" vm="1133">
        <f>CUBEVALUE("ThisWorkbookDataModel",$A3,PF$2)</f>
        <v>10</v>
      </c>
      <c r="PG3" vm="1278">
        <f>CUBEVALUE("ThisWorkbookDataModel",$A3,PG$2)</f>
        <v>5.5</v>
      </c>
      <c r="PH3" vm="1342">
        <f>CUBEVALUE("ThisWorkbookDataModel",$A3,PH$2)</f>
        <v>10.8</v>
      </c>
      <c r="PI3" vm="1174">
        <f>CUBEVALUE("ThisWorkbookDataModel",$A3,PI$2)</f>
        <v>12.4</v>
      </c>
      <c r="PJ3" vm="1400">
        <f>CUBEVALUE("ThisWorkbookDataModel",$A3,PJ$2)</f>
        <v>15.6</v>
      </c>
      <c r="PK3" vm="1475">
        <f>CUBEVALUE("ThisWorkbookDataModel",$A3,PK$2)</f>
        <v>20.8</v>
      </c>
      <c r="PL3" vm="1550">
        <f>CUBEVALUE("ThisWorkbookDataModel",$A3,PL$2)</f>
        <v>27.6</v>
      </c>
      <c r="PM3" vm="1625">
        <f>CUBEVALUE("ThisWorkbookDataModel",$A3,PM$2)</f>
        <v>24.5</v>
      </c>
      <c r="PN3" vm="1700">
        <f>CUBEVALUE("ThisWorkbookDataModel",$A3,PN$2)</f>
        <v>19.3</v>
      </c>
      <c r="PO3" vm="1201">
        <f>CUBEVALUE("ThisWorkbookDataModel",$A3,PO$2)</f>
        <v>15.1</v>
      </c>
      <c r="PP3" vm="1759">
        <f>CUBEVALUE("ThisWorkbookDataModel",$A3,PP$2)</f>
        <v>11.3</v>
      </c>
      <c r="PQ3" vm="1230">
        <f>CUBEVALUE("ThisWorkbookDataModel",$A3,PQ$2)</f>
        <v>9.1999999999999993</v>
      </c>
      <c r="PR3" vm="936">
        <f>CUBEVALUE("ThisWorkbookDataModel",$A3,PR$2)</f>
        <v>8</v>
      </c>
      <c r="PS3" vm="1279">
        <f>CUBEVALUE("ThisWorkbookDataModel",$A3,PS$2)</f>
        <v>7.4</v>
      </c>
      <c r="PT3" vm="1343">
        <f>CUBEVALUE("ThisWorkbookDataModel",$A3,PT$2)</f>
        <v>8.9</v>
      </c>
      <c r="PU3" vm="988">
        <f>CUBEVALUE("ThisWorkbookDataModel",$A3,PU$2)</f>
        <v>14.6</v>
      </c>
      <c r="PV3" vm="1401">
        <f>CUBEVALUE("ThisWorkbookDataModel",$A3,PV$2)</f>
        <v>14.9</v>
      </c>
      <c r="PW3" vm="1476">
        <f>CUBEVALUE("ThisWorkbookDataModel",$A3,PW$2)</f>
        <v>21.3</v>
      </c>
      <c r="PX3" vm="1551">
        <f>CUBEVALUE("ThisWorkbookDataModel",$A3,PX$2)</f>
        <v>24.2</v>
      </c>
      <c r="PY3" vm="1626">
        <f>CUBEVALUE("ThisWorkbookDataModel",$A3,PY$2)</f>
        <v>24.4</v>
      </c>
      <c r="PZ3" vm="1701">
        <f>CUBEVALUE("ThisWorkbookDataModel",$A3,PZ$2)</f>
        <v>18.600000000000001</v>
      </c>
      <c r="QA3" vm="901">
        <f>CUBEVALUE("ThisWorkbookDataModel",$A3,QA$2)</f>
        <v>15.8</v>
      </c>
      <c r="QB3" vm="1760">
        <f>CUBEVALUE("ThisWorkbookDataModel",$A3,QB$2)</f>
        <v>12.2</v>
      </c>
      <c r="QC3" vm="984">
        <f>CUBEVALUE("ThisWorkbookDataModel",$A3,QC$2)</f>
        <v>8.6999999999999993</v>
      </c>
      <c r="QD3" vm="1015">
        <f>CUBEVALUE("ThisWorkbookDataModel",$A3,QD$2)</f>
        <v>4.0999999999999996</v>
      </c>
      <c r="QE3" vm="1280">
        <f>CUBEVALUE("ThisWorkbookDataModel",$A3,QE$2)</f>
        <v>6.3</v>
      </c>
      <c r="QF3" vm="1344">
        <f>CUBEVALUE("ThisWorkbookDataModel",$A3,QF$2)</f>
        <v>9.4</v>
      </c>
      <c r="QG3" vm="1052">
        <f>CUBEVALUE("ThisWorkbookDataModel",$A3,QG$2)</f>
        <v>14</v>
      </c>
      <c r="QH3" vm="1402">
        <f>CUBEVALUE("ThisWorkbookDataModel",$A3,QH$2)</f>
        <v>16.399999999999999</v>
      </c>
      <c r="QI3" vm="1477">
        <f>CUBEVALUE("ThisWorkbookDataModel",$A3,QI$2)</f>
        <v>18.5</v>
      </c>
      <c r="QJ3" vm="1552">
        <f>CUBEVALUE("ThisWorkbookDataModel",$A3,QJ$2)</f>
        <v>22.9</v>
      </c>
      <c r="QK3" vm="1627">
        <f>CUBEVALUE("ThisWorkbookDataModel",$A3,QK$2)</f>
        <v>20.3</v>
      </c>
      <c r="QL3" vm="1702">
        <f>CUBEVALUE("ThisWorkbookDataModel",$A3,QL$2)</f>
        <v>20.6</v>
      </c>
      <c r="QM3" vm="1088">
        <f>CUBEVALUE("ThisWorkbookDataModel",$A3,QM$2)</f>
        <v>16.100000000000001</v>
      </c>
      <c r="QN3" vm="1761">
        <f>CUBEVALUE("ThisWorkbookDataModel",$A3,QN$2)</f>
        <v>8.1</v>
      </c>
      <c r="QO3" vm="1112">
        <f>CUBEVALUE("ThisWorkbookDataModel",$A3,QO$2)</f>
        <v>10</v>
      </c>
      <c r="QP3" vm="1134">
        <f>CUBEVALUE("ThisWorkbookDataModel",$A3,QP$2)</f>
        <v>7.2</v>
      </c>
      <c r="QQ3" vm="1281">
        <f>CUBEVALUE("ThisWorkbookDataModel",$A3,QQ$2)</f>
        <v>1.7</v>
      </c>
      <c r="QR3" vm="1345">
        <f>CUBEVALUE("ThisWorkbookDataModel",$A3,QR$2)</f>
        <v>10.1</v>
      </c>
      <c r="QS3" vm="1175">
        <f>CUBEVALUE("ThisWorkbookDataModel",$A3,QS$2)</f>
        <v>10.9</v>
      </c>
      <c r="QT3" vm="1403">
        <f>CUBEVALUE("ThisWorkbookDataModel",$A3,QT$2)</f>
        <v>16.3</v>
      </c>
      <c r="QU3" vm="1478">
        <f>CUBEVALUE("ThisWorkbookDataModel",$A3,QU$2)</f>
        <v>21.8</v>
      </c>
      <c r="QV3" vm="1553">
        <f>CUBEVALUE("ThisWorkbookDataModel",$A3,QV$2)</f>
        <v>22.6</v>
      </c>
      <c r="QW3" vm="1628">
        <f>CUBEVALUE("ThisWorkbookDataModel",$A3,QW$2)</f>
        <v>20</v>
      </c>
      <c r="QX3" vm="1703">
        <f>CUBEVALUE("ThisWorkbookDataModel",$A3,QX$2)</f>
        <v>17.399999999999999</v>
      </c>
      <c r="QY3" vm="1202">
        <f>CUBEVALUE("ThisWorkbookDataModel",$A3,QY$2)</f>
        <v>16.399999999999999</v>
      </c>
      <c r="QZ3" vm="1762">
        <f>CUBEVALUE("ThisWorkbookDataModel",$A3,QZ$2)</f>
        <v>12.1</v>
      </c>
      <c r="RA3" vm="1231">
        <f>CUBEVALUE("ThisWorkbookDataModel",$A3,RA$2)</f>
        <v>9.6999999999999993</v>
      </c>
      <c r="RB3" vm="953">
        <f>CUBEVALUE("ThisWorkbookDataModel",$A3,RB$2)</f>
        <v>3.6</v>
      </c>
      <c r="RC3" vm="1282">
        <f>CUBEVALUE("ThisWorkbookDataModel",$A3,RC$2)</f>
        <v>7.7</v>
      </c>
      <c r="RD3" vm="1346">
        <f>CUBEVALUE("ThisWorkbookDataModel",$A3,RD$2)</f>
        <v>8.5</v>
      </c>
      <c r="RE3" vm="998">
        <f>CUBEVALUE("ThisWorkbookDataModel",$A3,RE$2)</f>
        <v>15.8</v>
      </c>
      <c r="RF3" vm="1404">
        <f>CUBEVALUE("ThisWorkbookDataModel",$A3,RF$2)</f>
        <v>16.3</v>
      </c>
      <c r="RG3" vm="1479">
        <f>CUBEVALUE("ThisWorkbookDataModel",$A3,RG$2)</f>
        <v>18.600000000000001</v>
      </c>
      <c r="RH3" vm="1554">
        <f>CUBEVALUE("ThisWorkbookDataModel",$A3,RH$2)</f>
        <v>21.8</v>
      </c>
      <c r="RI3" vm="1629">
        <f>CUBEVALUE("ThisWorkbookDataModel",$A3,RI$2)</f>
        <v>21.8</v>
      </c>
      <c r="RJ3" vm="1704">
        <f>CUBEVALUE("ThisWorkbookDataModel",$A3,RJ$2)</f>
        <v>19.3</v>
      </c>
      <c r="RK3" vm="926">
        <f>CUBEVALUE("ThisWorkbookDataModel",$A3,RK$2)</f>
        <v>15</v>
      </c>
      <c r="RL3" vm="1763">
        <f>CUBEVALUE("ThisWorkbookDataModel",$A3,RL$2)</f>
        <v>9.8000000000000007</v>
      </c>
      <c r="RM3" vm="957">
        <f>CUBEVALUE("ThisWorkbookDataModel",$A3,RM$2)</f>
        <v>8.9</v>
      </c>
      <c r="RN3" vm="1016">
        <f>CUBEVALUE("ThisWorkbookDataModel",$A3,RN$2)</f>
        <v>8.8000000000000007</v>
      </c>
      <c r="RO3" vm="1283">
        <f>CUBEVALUE("ThisWorkbookDataModel",$A3,RO$2)</f>
        <v>8.6999999999999993</v>
      </c>
      <c r="RP3" vm="1347">
        <f>CUBEVALUE("ThisWorkbookDataModel",$A3,RP$2)</f>
        <v>10.7</v>
      </c>
      <c r="RQ3" vm="1053">
        <f>CUBEVALUE("ThisWorkbookDataModel",$A3,RQ$2)</f>
        <v>13.5</v>
      </c>
      <c r="RR3" vm="1405">
        <f>CUBEVALUE("ThisWorkbookDataModel",$A3,RR$2)</f>
        <v>18</v>
      </c>
      <c r="RS3" vm="1480">
        <f>CUBEVALUE("ThisWorkbookDataModel",$A3,RS$2)</f>
        <v>19.7</v>
      </c>
      <c r="RT3" vm="1555">
        <f>CUBEVALUE("ThisWorkbookDataModel",$A3,RT$2)</f>
        <v>20</v>
      </c>
      <c r="RU3" vm="1630">
        <f>CUBEVALUE("ThisWorkbookDataModel",$A3,RU$2)</f>
        <v>21.8</v>
      </c>
      <c r="RV3" vm="1705">
        <f>CUBEVALUE("ThisWorkbookDataModel",$A3,RV$2)</f>
        <v>18.8</v>
      </c>
      <c r="RW3" vm="1089">
        <f>CUBEVALUE("ThisWorkbookDataModel",$A3,RW$2)</f>
        <v>15.5</v>
      </c>
      <c r="RX3" vm="1764">
        <f>CUBEVALUE("ThisWorkbookDataModel",$A3,RX$2)</f>
        <v>9.9</v>
      </c>
      <c r="RY3" vm="1152">
        <f>CUBEVALUE("ThisWorkbookDataModel",$A3,RY$2)</f>
        <v>10.4</v>
      </c>
      <c r="RZ3" vm="1135">
        <f>CUBEVALUE("ThisWorkbookDataModel",$A3,RZ$2)</f>
        <v>9.5</v>
      </c>
      <c r="SA3" vm="1284">
        <f>CUBEVALUE("ThisWorkbookDataModel",$A3,SA$2)</f>
        <v>10.199999999999999</v>
      </c>
      <c r="SB3" vm="1348">
        <f>CUBEVALUE("ThisWorkbookDataModel",$A3,SB$2)</f>
        <v>12.9</v>
      </c>
      <c r="SC3" vm="1176">
        <f>CUBEVALUE("ThisWorkbookDataModel",$A3,SC$2)</f>
        <v>11.5</v>
      </c>
      <c r="SD3" vm="1406">
        <f>CUBEVALUE("ThisWorkbookDataModel",$A3,SD$2)</f>
        <v>21</v>
      </c>
      <c r="SE3" vm="1481">
        <f>CUBEVALUE("ThisWorkbookDataModel",$A3,SE$2)</f>
        <v>22.1</v>
      </c>
      <c r="SF3" vm="1556">
        <f>CUBEVALUE("ThisWorkbookDataModel",$A3,SF$2)</f>
        <v>25.8</v>
      </c>
      <c r="SG3" vm="1631">
        <f>CUBEVALUE("ThisWorkbookDataModel",$A3,SG$2)</f>
        <v>24.2</v>
      </c>
      <c r="SH3" vm="1706">
        <f>CUBEVALUE("ThisWorkbookDataModel",$A3,SH$2)</f>
        <v>20.7</v>
      </c>
      <c r="SI3" vm="1203">
        <f>CUBEVALUE("ThisWorkbookDataModel",$A3,SI$2)</f>
        <v>17.100000000000001</v>
      </c>
      <c r="SJ3" vm="1765">
        <f>CUBEVALUE("ThisWorkbookDataModel",$A3,SJ$2)</f>
        <v>10.9</v>
      </c>
      <c r="SK3" vm="1232">
        <f>CUBEVALUE("ThisWorkbookDataModel",$A3,SK$2)</f>
        <v>9.4</v>
      </c>
      <c r="SL3" vm="935">
        <f>CUBEVALUE("ThisWorkbookDataModel",$A3,SL$2)</f>
        <v>10.199999999999999</v>
      </c>
      <c r="SM3" vm="1285">
        <f>CUBEVALUE("ThisWorkbookDataModel",$A3,SM$2)</f>
        <v>11.7</v>
      </c>
      <c r="SN3" vm="1349">
        <f>CUBEVALUE("ThisWorkbookDataModel",$A3,SN$2)</f>
        <v>13.6</v>
      </c>
      <c r="SO3" vm="997">
        <f>CUBEVALUE("ThisWorkbookDataModel",$A3,SO$2)</f>
        <v>14.6</v>
      </c>
      <c r="SP3" vm="1407">
        <f>CUBEVALUE("ThisWorkbookDataModel",$A3,SP$2)</f>
        <v>20.5</v>
      </c>
      <c r="SQ3" vm="1482">
        <f>CUBEVALUE("ThisWorkbookDataModel",$A3,SQ$2)</f>
        <v>19.5</v>
      </c>
      <c r="SR3" vm="1557">
        <f>CUBEVALUE("ThisWorkbookDataModel",$A3,SR$2)</f>
        <v>24.7</v>
      </c>
      <c r="SS3" vm="1632">
        <f>CUBEVALUE("ThisWorkbookDataModel",$A3,SS$2)</f>
        <v>26</v>
      </c>
      <c r="ST3" vm="1707">
        <f>CUBEVALUE("ThisWorkbookDataModel",$A3,ST$2)</f>
        <v>19.7</v>
      </c>
      <c r="SU3" vm="1068">
        <f>CUBEVALUE("ThisWorkbookDataModel",$A3,SU$2)</f>
        <v>16.899999999999999</v>
      </c>
      <c r="SV3" vm="1766">
        <f>CUBEVALUE("ThisWorkbookDataModel",$A3,SV$2)</f>
        <v>10.7</v>
      </c>
      <c r="SW3" vm="905">
        <f>CUBEVALUE("ThisWorkbookDataModel",$A3,SW$2)</f>
        <v>7.6</v>
      </c>
      <c r="SX3" vm="1017">
        <f>CUBEVALUE("ThisWorkbookDataModel",$A3,SX$2)</f>
        <v>7.3</v>
      </c>
      <c r="SY3" vm="1286">
        <f>CUBEVALUE("ThisWorkbookDataModel",$A3,SY$2)</f>
        <v>5.4</v>
      </c>
      <c r="SZ3" vm="1350">
        <f>CUBEVALUE("ThisWorkbookDataModel",$A3,SZ$2)</f>
        <v>12.5</v>
      </c>
      <c r="TA3" vm="1054">
        <f>CUBEVALUE("ThisWorkbookDataModel",$A3,TA$2)</f>
        <v>13.1</v>
      </c>
      <c r="TB3" vm="1408">
        <f>CUBEVALUE("ThisWorkbookDataModel",$A3,TB$2)</f>
        <v>15.7</v>
      </c>
      <c r="TC3" vm="1483">
        <f>CUBEVALUE("ThisWorkbookDataModel",$A3,TC$2)</f>
        <v>17.8</v>
      </c>
      <c r="TD3" vm="1558">
        <f>CUBEVALUE("ThisWorkbookDataModel",$A3,TD$2)</f>
        <v>23.2</v>
      </c>
      <c r="TE3" vm="1633">
        <f>CUBEVALUE("ThisWorkbookDataModel",$A3,TE$2)</f>
        <v>24.1</v>
      </c>
      <c r="TF3" vm="1708">
        <f>CUBEVALUE("ThisWorkbookDataModel",$A3,TF$2)</f>
        <v>21.4</v>
      </c>
      <c r="TG3" vm="1090">
        <f>CUBEVALUE("ThisWorkbookDataModel",$A3,TG$2)</f>
        <v>14.6</v>
      </c>
      <c r="TH3" vm="1767">
        <f>CUBEVALUE("ThisWorkbookDataModel",$A3,TH$2)</f>
        <v>10.6</v>
      </c>
      <c r="TI3" vm="1113">
        <f>CUBEVALUE("ThisWorkbookDataModel",$A3,TI$2)</f>
        <v>8.3000000000000007</v>
      </c>
      <c r="TJ3" vm="1136">
        <f>CUBEVALUE("ThisWorkbookDataModel",$A3,TJ$2)</f>
        <v>7.5</v>
      </c>
      <c r="TK3" vm="1287">
        <f>CUBEVALUE("ThisWorkbookDataModel",$A3,TK$2)</f>
        <v>9.5</v>
      </c>
      <c r="TL3" vm="1351">
        <f>CUBEVALUE("ThisWorkbookDataModel",$A3,TL$2)</f>
        <v>11.8</v>
      </c>
      <c r="TM3" vm="1177">
        <f>CUBEVALUE("ThisWorkbookDataModel",$A3,TM$2)</f>
        <v>14</v>
      </c>
      <c r="TN3" vm="1409">
        <f>CUBEVALUE("ThisWorkbookDataModel",$A3,TN$2)</f>
        <v>21</v>
      </c>
      <c r="TO3" vm="1484">
        <f>CUBEVALUE("ThisWorkbookDataModel",$A3,TO$2)</f>
        <v>22.5</v>
      </c>
      <c r="TP3" vm="1559">
        <f>CUBEVALUE("ThisWorkbookDataModel",$A3,TP$2)</f>
        <v>22.5</v>
      </c>
      <c r="TQ3" vm="1634">
        <f>CUBEVALUE("ThisWorkbookDataModel",$A3,TQ$2)</f>
        <v>21.7</v>
      </c>
      <c r="TR3" vm="1709">
        <f>CUBEVALUE("ThisWorkbookDataModel",$A3,TR$2)</f>
        <v>18.899999999999999</v>
      </c>
      <c r="TS3" vm="1204">
        <f>CUBEVALUE("ThisWorkbookDataModel",$A3,TS$2)</f>
        <v>12.5</v>
      </c>
      <c r="TT3" vm="1768">
        <f>CUBEVALUE("ThisWorkbookDataModel",$A3,TT$2)</f>
        <v>12</v>
      </c>
      <c r="TU3" vm="1233">
        <f>CUBEVALUE("ThisWorkbookDataModel",$A3,TU$2)</f>
        <v>7.8</v>
      </c>
      <c r="TV3" vm="934">
        <f>CUBEVALUE("ThisWorkbookDataModel",$A3,TV$2)</f>
        <v>10.3</v>
      </c>
      <c r="TW3" vm="1288">
        <f>CUBEVALUE("ThisWorkbookDataModel",$A3,TW$2)</f>
        <v>7.2</v>
      </c>
      <c r="TX3" vm="1352">
        <f>CUBEVALUE("ThisWorkbookDataModel",$A3,TX$2)</f>
        <v>11.8</v>
      </c>
      <c r="TY3" vm="981">
        <f>CUBEVALUE("ThisWorkbookDataModel",$A3,TY$2)</f>
        <v>14.6</v>
      </c>
      <c r="TZ3" vm="1410">
        <f>CUBEVALUE("ThisWorkbookDataModel",$A3,TZ$2)</f>
        <v>18</v>
      </c>
      <c r="UA3" vm="1485">
        <f>CUBEVALUE("ThisWorkbookDataModel",$A3,UA$2)</f>
        <v>21.8</v>
      </c>
      <c r="UB3" vm="1560">
        <f>CUBEVALUE("ThisWorkbookDataModel",$A3,UB$2)</f>
        <v>21.6</v>
      </c>
      <c r="UC3" vm="1635">
        <f>CUBEVALUE("ThisWorkbookDataModel",$A3,UC$2)</f>
        <v>21.6</v>
      </c>
      <c r="UD3" vm="1710">
        <f>CUBEVALUE("ThisWorkbookDataModel",$A3,UD$2)</f>
        <v>17.5</v>
      </c>
      <c r="UE3" vm="1032">
        <f>CUBEVALUE("ThisWorkbookDataModel",$A3,UE$2)</f>
        <v>13</v>
      </c>
      <c r="UF3" vm="1769">
        <f>CUBEVALUE("ThisWorkbookDataModel",$A3,UF$2)</f>
        <v>8.8000000000000007</v>
      </c>
      <c r="UG3" vm="914">
        <f>CUBEVALUE("ThisWorkbookDataModel",$A3,UG$2)</f>
        <v>9.1999999999999993</v>
      </c>
      <c r="UH3" vm="1018">
        <f>CUBEVALUE("ThisWorkbookDataModel",$A3,UH$2)</f>
        <v>9.3000000000000007</v>
      </c>
      <c r="UI3" vm="1289">
        <f>CUBEVALUE("ThisWorkbookDataModel",$A3,UI$2)</f>
        <v>7.7</v>
      </c>
      <c r="UJ3" vm="1353">
        <f>CUBEVALUE("ThisWorkbookDataModel",$A3,UJ$2)</f>
        <v>12.3</v>
      </c>
      <c r="UK3" vm="1055">
        <f>CUBEVALUE("ThisWorkbookDataModel",$A3,UK$2)</f>
        <v>13.3</v>
      </c>
      <c r="UL3" vm="1411">
        <f>CUBEVALUE("ThisWorkbookDataModel",$A3,UL$2)</f>
        <v>16</v>
      </c>
      <c r="UM3" vm="1486">
        <f>CUBEVALUE("ThisWorkbookDataModel",$A3,UM$2)</f>
        <v>21.5</v>
      </c>
      <c r="UN3" vm="1561">
        <f>CUBEVALUE("ThisWorkbookDataModel",$A3,UN$2)</f>
        <v>26.2</v>
      </c>
      <c r="UO3" vm="1636">
        <f>CUBEVALUE("ThisWorkbookDataModel",$A3,UO$2)</f>
        <v>23</v>
      </c>
      <c r="UP3" vm="1711">
        <f>CUBEVALUE("ThisWorkbookDataModel",$A3,UP$2)</f>
        <v>17.8</v>
      </c>
      <c r="UQ3" vm="1091">
        <f>CUBEVALUE("ThisWorkbookDataModel",$A3,UQ$2)</f>
        <v>15.4</v>
      </c>
      <c r="UR3" vm="1770">
        <f>CUBEVALUE("ThisWorkbookDataModel",$A3,UR$2)</f>
        <v>13.6</v>
      </c>
      <c r="US3" vm="1153">
        <f>CUBEVALUE("ThisWorkbookDataModel",$A3,US$2)</f>
        <v>10.7</v>
      </c>
      <c r="UT3" vm="1137">
        <f>CUBEVALUE("ThisWorkbookDataModel",$A3,UT$2)</f>
        <v>8.9</v>
      </c>
      <c r="UU3" vm="1290">
        <f>CUBEVALUE("ThisWorkbookDataModel",$A3,UU$2)</f>
        <v>10.7</v>
      </c>
      <c r="UV3" vm="1354">
        <f>CUBEVALUE("ThisWorkbookDataModel",$A3,UV$2)</f>
        <v>11.2</v>
      </c>
      <c r="UW3" vm="1178">
        <f>CUBEVALUE("ThisWorkbookDataModel",$A3,UW$2)</f>
        <v>15</v>
      </c>
      <c r="UX3" vm="1412">
        <f>CUBEVALUE("ThisWorkbookDataModel",$A3,UX$2)</f>
        <v>19</v>
      </c>
      <c r="UY3" vm="1487">
        <f>CUBEVALUE("ThisWorkbookDataModel",$A3,UY$2)</f>
        <v>20.7</v>
      </c>
      <c r="UZ3" vm="1562">
        <f>CUBEVALUE("ThisWorkbookDataModel",$A3,UZ$2)</f>
        <v>26.3</v>
      </c>
      <c r="VA3" vm="1637">
        <f>CUBEVALUE("ThisWorkbookDataModel",$A3,VA$2)</f>
        <v>27</v>
      </c>
      <c r="VB3" vm="1712">
        <f>CUBEVALUE("ThisWorkbookDataModel",$A3,VB$2)</f>
        <v>19.2</v>
      </c>
      <c r="VC3" vm="1205">
        <f>CUBEVALUE("ThisWorkbookDataModel",$A3,VC$2)</f>
        <v>18.3</v>
      </c>
      <c r="VD3" vm="1771">
        <f>CUBEVALUE("ThisWorkbookDataModel",$A3,VD$2)</f>
        <v>12</v>
      </c>
      <c r="VE3" vm="1234">
        <f>CUBEVALUE("ThisWorkbookDataModel",$A3,VE$2)</f>
        <v>5.8</v>
      </c>
      <c r="VF3" vm="952">
        <f>CUBEVALUE("ThisWorkbookDataModel",$A3,VF$2)</f>
        <v>7.2</v>
      </c>
      <c r="VG3" vm="1291">
        <f>CUBEVALUE("ThisWorkbookDataModel",$A3,VG$2)</f>
        <v>6.8</v>
      </c>
      <c r="VH3" vm="1355">
        <f>CUBEVALUE("ThisWorkbookDataModel",$A3,VH$2)</f>
        <v>8.6</v>
      </c>
      <c r="VI3" vm="993">
        <f>CUBEVALUE("ThisWorkbookDataModel",$A3,VI$2)</f>
        <v>14.3</v>
      </c>
      <c r="VJ3" vm="1413">
        <f>CUBEVALUE("ThisWorkbookDataModel",$A3,VJ$2)</f>
        <v>15.1</v>
      </c>
      <c r="VK3" vm="1488">
        <f>CUBEVALUE("ThisWorkbookDataModel",$A3,VK$2)</f>
        <v>22.8</v>
      </c>
      <c r="VL3" vm="1563">
        <f>CUBEVALUE("ThisWorkbookDataModel",$A3,VL$2)</f>
        <v>24.2</v>
      </c>
      <c r="VM3" vm="1638">
        <f>CUBEVALUE("ThisWorkbookDataModel",$A3,VM$2)</f>
        <v>23.1</v>
      </c>
      <c r="VN3" vm="1713">
        <f>CUBEVALUE("ThisWorkbookDataModel",$A3,VN$2)</f>
        <v>19.2</v>
      </c>
      <c r="VO3" vm="925">
        <f>CUBEVALUE("ThisWorkbookDataModel",$A3,VO$2)</f>
        <v>16.600000000000001</v>
      </c>
      <c r="VP3" vm="1772">
        <f>CUBEVALUE("ThisWorkbookDataModel",$A3,VP$2)</f>
        <v>10.5</v>
      </c>
      <c r="VQ3" vm="904">
        <f>CUBEVALUE("ThisWorkbookDataModel",$A3,VQ$2)</f>
        <v>6.2</v>
      </c>
      <c r="VR3" vm="1019">
        <f>CUBEVALUE("ThisWorkbookDataModel",$A3,VR$2)</f>
        <v>5.5</v>
      </c>
      <c r="VS3" vm="1292">
        <f>CUBEVALUE("ThisWorkbookDataModel",$A3,VS$2)</f>
        <v>10.8</v>
      </c>
      <c r="VT3" vm="1356">
        <f>CUBEVALUE("ThisWorkbookDataModel",$A3,VT$2)</f>
        <v>13.8</v>
      </c>
      <c r="VU3" vm="1056">
        <f>CUBEVALUE("ThisWorkbookDataModel",$A3,VU$2)</f>
        <v>15.6</v>
      </c>
      <c r="VV3" vm="1414">
        <f>CUBEVALUE("ThisWorkbookDataModel",$A3,VV$2)</f>
        <v>18.7</v>
      </c>
      <c r="VW3" vm="1489">
        <f>CUBEVALUE("ThisWorkbookDataModel",$A3,VW$2)</f>
        <v>20.2</v>
      </c>
      <c r="VX3" vm="1564">
        <f>CUBEVALUE("ThisWorkbookDataModel",$A3,VX$2)</f>
        <v>23.5</v>
      </c>
      <c r="VY3" vm="1639">
        <f>CUBEVALUE("ThisWorkbookDataModel",$A3,VY$2)</f>
        <v>25.8</v>
      </c>
      <c r="VZ3" vm="1714">
        <f>CUBEVALUE("ThisWorkbookDataModel",$A3,VZ$2)</f>
        <v>20.9</v>
      </c>
      <c r="WA3" vm="1092">
        <f>CUBEVALUE("ThisWorkbookDataModel",$A3,WA$2)</f>
        <v>15.9</v>
      </c>
      <c r="WB3" vm="1773">
        <f>CUBEVALUE("ThisWorkbookDataModel",$A3,WB$2)</f>
        <v>12.5</v>
      </c>
      <c r="WC3" vm="1104">
        <f>CUBEVALUE("ThisWorkbookDataModel",$A3,WC$2)</f>
        <v>9.5</v>
      </c>
      <c r="WD3" vm="1138">
        <f>CUBEVALUE("ThisWorkbookDataModel",$A3,WD$2)</f>
        <v>9.1999999999999993</v>
      </c>
      <c r="WE3" vm="1293">
        <f>CUBEVALUE("ThisWorkbookDataModel",$A3,WE$2)</f>
        <v>11.6</v>
      </c>
      <c r="WF3" vm="1357">
        <f>CUBEVALUE("ThisWorkbookDataModel",$A3,WF$2)</f>
        <v>12.1</v>
      </c>
      <c r="WG3" vm="1179">
        <f>CUBEVALUE("ThisWorkbookDataModel",$A3,WG$2)</f>
        <v>12.7</v>
      </c>
      <c r="WH3" vm="1415">
        <f>CUBEVALUE("ThisWorkbookDataModel",$A3,WH$2)</f>
        <v>19.600000000000001</v>
      </c>
      <c r="WI3" vm="1490">
        <f>CUBEVALUE("ThisWorkbookDataModel",$A3,WI$2)</f>
        <v>19.899999999999999</v>
      </c>
      <c r="WJ3" vm="1565">
        <f>CUBEVALUE("ThisWorkbookDataModel",$A3,WJ$2)</f>
        <v>21.4</v>
      </c>
      <c r="WK3" vm="1640">
        <f>CUBEVALUE("ThisWorkbookDataModel",$A3,WK$2)</f>
        <v>23.5</v>
      </c>
      <c r="WL3" vm="1715">
        <f>CUBEVALUE("ThisWorkbookDataModel",$A3,WL$2)</f>
        <v>20.399999999999999</v>
      </c>
      <c r="WM3" vm="1206">
        <f>CUBEVALUE("ThisWorkbookDataModel",$A3,WM$2)</f>
        <v>14.7</v>
      </c>
      <c r="WN3" vm="1774">
        <f>CUBEVALUE("ThisWorkbookDataModel",$A3,WN$2)</f>
        <v>9.6</v>
      </c>
      <c r="WO3" vm="1235">
        <f>CUBEVALUE("ThisWorkbookDataModel",$A3,WO$2)</f>
        <v>9.6999999999999993</v>
      </c>
      <c r="WP3" vm="933">
        <f>CUBEVALUE("ThisWorkbookDataModel",$A3,WP$2)</f>
        <v>9.4</v>
      </c>
      <c r="WQ3" vm="1294">
        <f>CUBEVALUE("ThisWorkbookDataModel",$A3,WQ$2)</f>
        <v>8.8000000000000007</v>
      </c>
      <c r="WR3" vm="1358">
        <f>CUBEVALUE("ThisWorkbookDataModel",$A3,WR$2)</f>
        <v>12.2</v>
      </c>
      <c r="WS3" vm="989">
        <f>CUBEVALUE("ThisWorkbookDataModel",$A3,WS$2)</f>
        <v>14.9</v>
      </c>
      <c r="WT3" vm="1416">
        <f>CUBEVALUE("ThisWorkbookDataModel",$A3,WT$2)</f>
        <v>19.100000000000001</v>
      </c>
      <c r="WU3" vm="1491">
        <f>CUBEVALUE("ThisWorkbookDataModel",$A3,WU$2)</f>
        <v>20.3</v>
      </c>
      <c r="WV3" vm="1566">
        <f>CUBEVALUE("ThisWorkbookDataModel",$A3,WV$2)</f>
        <v>24.9</v>
      </c>
      <c r="WW3" vm="1641">
        <f>CUBEVALUE("ThisWorkbookDataModel",$A3,WW$2)</f>
        <v>22.8</v>
      </c>
      <c r="WX3" vm="1716">
        <f>CUBEVALUE("ThisWorkbookDataModel",$A3,WX$2)</f>
        <v>21.3</v>
      </c>
      <c r="WY3" vm="963">
        <f>CUBEVALUE("ThisWorkbookDataModel",$A3,WY$2)</f>
        <v>15.6</v>
      </c>
      <c r="WZ3" vm="1775">
        <f>CUBEVALUE("ThisWorkbookDataModel",$A3,WZ$2)</f>
        <v>11.3</v>
      </c>
      <c r="XA3" vm="913">
        <f>CUBEVALUE("ThisWorkbookDataModel",$A3,XA$2)</f>
        <v>8.6999999999999993</v>
      </c>
      <c r="XB3" vm="1020">
        <f>CUBEVALUE("ThisWorkbookDataModel",$A3,XB$2)</f>
        <v>8.6</v>
      </c>
      <c r="XC3" vm="1295">
        <f>CUBEVALUE("ThisWorkbookDataModel",$A3,XC$2)</f>
        <v>10.4</v>
      </c>
      <c r="XD3" vm="1359">
        <f>CUBEVALUE("ThisWorkbookDataModel",$A3,XD$2)</f>
        <v>12.1</v>
      </c>
      <c r="XE3" vm="1057">
        <f>CUBEVALUE("ThisWorkbookDataModel",$A3,XE$2)</f>
        <v>12.9</v>
      </c>
      <c r="XF3" vm="1417">
        <f>CUBEVALUE("ThisWorkbookDataModel",$A3,XF$2)</f>
        <v>18</v>
      </c>
      <c r="XG3" vm="1492">
        <f>CUBEVALUE("ThisWorkbookDataModel",$A3,XG$2)</f>
        <v>21</v>
      </c>
      <c r="XH3" vm="1567">
        <f>CUBEVALUE("ThisWorkbookDataModel",$A3,XH$2)</f>
        <v>21</v>
      </c>
      <c r="XI3" vm="1642">
        <f>CUBEVALUE("ThisWorkbookDataModel",$A3,XI$2)</f>
        <v>23.2</v>
      </c>
      <c r="XJ3" vm="1717">
        <f>CUBEVALUE("ThisWorkbookDataModel",$A3,XJ$2)</f>
        <v>20.100000000000001</v>
      </c>
      <c r="XK3" vm="1093">
        <f>CUBEVALUE("ThisWorkbookDataModel",$A3,XK$2)</f>
        <v>14.7</v>
      </c>
      <c r="XL3" vm="1776">
        <f>CUBEVALUE("ThisWorkbookDataModel",$A3,XL$2)</f>
        <v>11</v>
      </c>
      <c r="XM3" vm="1154">
        <f>CUBEVALUE("ThisWorkbookDataModel",$A3,XM$2)</f>
        <v>9</v>
      </c>
      <c r="XN3" vm="1139">
        <f>CUBEVALUE("ThisWorkbookDataModel",$A3,XN$2)</f>
        <v>7.1</v>
      </c>
      <c r="XO3" vm="1296">
        <f>CUBEVALUE("ThisWorkbookDataModel",$A3,XO$2)</f>
        <v>9.1999999999999993</v>
      </c>
      <c r="XP3" vm="1360">
        <f>CUBEVALUE("ThisWorkbookDataModel",$A3,XP$2)</f>
        <v>9.5</v>
      </c>
      <c r="XQ3" vm="1180">
        <f>CUBEVALUE("ThisWorkbookDataModel",$A3,XQ$2)</f>
        <v>12.8</v>
      </c>
      <c r="XR3" vm="1418">
        <f>CUBEVALUE("ThisWorkbookDataModel",$A3,XR$2)</f>
        <v>18.8</v>
      </c>
      <c r="XS3" vm="1493">
        <f>CUBEVALUE("ThisWorkbookDataModel",$A3,XS$2)</f>
        <v>20.8</v>
      </c>
      <c r="XT3" vm="1568">
        <f>CUBEVALUE("ThisWorkbookDataModel",$A3,XT$2)</f>
        <v>24.3</v>
      </c>
      <c r="XU3" vm="1643">
        <f>CUBEVALUE("ThisWorkbookDataModel",$A3,XU$2)</f>
        <v>23.5</v>
      </c>
      <c r="XV3" vm="1718">
        <f>CUBEVALUE("ThisWorkbookDataModel",$A3,XV$2)</f>
        <v>18.100000000000001</v>
      </c>
      <c r="XW3" vm="1207">
        <f>CUBEVALUE("ThisWorkbookDataModel",$A3,XW$2)</f>
        <v>17.600000000000001</v>
      </c>
      <c r="XX3" vm="1777">
        <f>CUBEVALUE("ThisWorkbookDataModel",$A3,XX$2)</f>
        <v>11.3</v>
      </c>
      <c r="XY3" vm="1236">
        <f>CUBEVALUE("ThisWorkbookDataModel",$A3,XY$2)</f>
        <v>7.3</v>
      </c>
      <c r="XZ3" vm="951">
        <f>CUBEVALUE("ThisWorkbookDataModel",$A3,XZ$2)</f>
        <v>9.5</v>
      </c>
      <c r="YA3" vm="1297">
        <f>CUBEVALUE("ThisWorkbookDataModel",$A3,YA$2)</f>
        <v>11.3</v>
      </c>
      <c r="YB3" vm="1361">
        <f>CUBEVALUE("ThisWorkbookDataModel",$A3,YB$2)</f>
        <v>12.4</v>
      </c>
      <c r="YC3" vm="983">
        <f>CUBEVALUE("ThisWorkbookDataModel",$A3,YC$2)</f>
        <v>15.7</v>
      </c>
      <c r="YD3" vm="1419">
        <f>CUBEVALUE("ThisWorkbookDataModel",$A3,YD$2)</f>
        <v>17.3</v>
      </c>
      <c r="YE3" vm="1494">
        <f>CUBEVALUE("ThisWorkbookDataModel",$A3,YE$2)</f>
        <v>20.100000000000001</v>
      </c>
      <c r="YF3" vm="1569">
        <f>CUBEVALUE("ThisWorkbookDataModel",$A3,YF$2)</f>
        <v>22.3</v>
      </c>
      <c r="YG3" vm="1644">
        <f>CUBEVALUE("ThisWorkbookDataModel",$A3,YG$2)</f>
        <v>23.3</v>
      </c>
      <c r="YH3" vm="1719">
        <f>CUBEVALUE("ThisWorkbookDataModel",$A3,YH$2)</f>
        <v>20.3</v>
      </c>
      <c r="YI3" vm="924">
        <f>CUBEVALUE("ThisWorkbookDataModel",$A3,YI$2)</f>
        <v>15.3</v>
      </c>
      <c r="YJ3" vm="1778">
        <f>CUBEVALUE("ThisWorkbookDataModel",$A3,YJ$2)</f>
        <v>12.4</v>
      </c>
      <c r="YK3" vm="903">
        <f>CUBEVALUE("ThisWorkbookDataModel",$A3,YK$2)</f>
        <v>9</v>
      </c>
      <c r="YL3" vm="1021">
        <f>CUBEVALUE("ThisWorkbookDataModel",$A3,YL$2)</f>
        <v>8</v>
      </c>
      <c r="YM3" vm="1298">
        <f>CUBEVALUE("ThisWorkbookDataModel",$A3,YM$2)</f>
        <v>8.4</v>
      </c>
      <c r="YN3" vm="1362">
        <f>CUBEVALUE("ThisWorkbookDataModel",$A3,YN$2)</f>
        <v>13.6</v>
      </c>
      <c r="YO3" vm="1058">
        <f>CUBEVALUE("ThisWorkbookDataModel",$A3,YO$2)</f>
        <v>15.7</v>
      </c>
      <c r="YP3" vm="1420">
        <f>CUBEVALUE("ThisWorkbookDataModel",$A3,YP$2)</f>
        <v>18.2</v>
      </c>
      <c r="YQ3" vm="1495">
        <f>CUBEVALUE("ThisWorkbookDataModel",$A3,YQ$2)</f>
        <v>23.3</v>
      </c>
      <c r="YR3" vm="1570">
        <f>CUBEVALUE("ThisWorkbookDataModel",$A3,YR$2)</f>
        <v>24.2</v>
      </c>
      <c r="YS3" vm="1645">
        <f>CUBEVALUE("ThisWorkbookDataModel",$A3,YS$2)</f>
        <v>26.4</v>
      </c>
      <c r="YT3" vm="1720">
        <f>CUBEVALUE("ThisWorkbookDataModel",$A3,YT$2)</f>
        <v>21.9</v>
      </c>
      <c r="YU3" vm="1094">
        <f>CUBEVALUE("ThisWorkbookDataModel",$A3,YU$2)</f>
        <v>14.5</v>
      </c>
      <c r="YV3" vm="1779">
        <f>CUBEVALUE("ThisWorkbookDataModel",$A3,YV$2)</f>
        <v>12.6</v>
      </c>
      <c r="YW3" vm="1114">
        <f>CUBEVALUE("ThisWorkbookDataModel",$A3,YW$2)</f>
        <v>8.8000000000000007</v>
      </c>
      <c r="YX3" vm="1140">
        <f>CUBEVALUE("ThisWorkbookDataModel",$A3,YX$2)</f>
        <v>8.8000000000000007</v>
      </c>
      <c r="YY3" vm="1299">
        <f>CUBEVALUE("ThisWorkbookDataModel",$A3,YY$2)</f>
        <v>8.6999999999999993</v>
      </c>
      <c r="YZ3" vm="1363">
        <f>CUBEVALUE("ThisWorkbookDataModel",$A3,YZ$2)</f>
        <v>10.8</v>
      </c>
      <c r="ZA3" vm="1181">
        <f>CUBEVALUE("ThisWorkbookDataModel",$A3,ZA$2)</f>
        <v>14.9</v>
      </c>
      <c r="ZB3" vm="1421">
        <f>CUBEVALUE("ThisWorkbookDataModel",$A3,ZB$2)</f>
        <v>18.2</v>
      </c>
      <c r="ZC3" vm="1496">
        <f>CUBEVALUE("ThisWorkbookDataModel",$A3,ZC$2)</f>
        <v>22.1</v>
      </c>
      <c r="ZD3" vm="1571">
        <f>CUBEVALUE("ThisWorkbookDataModel",$A3,ZD$2)</f>
        <v>22.7</v>
      </c>
      <c r="ZE3" vm="1646">
        <f>CUBEVALUE("ThisWorkbookDataModel",$A3,ZE$2)</f>
        <v>23.8</v>
      </c>
      <c r="ZF3" vm="1721">
        <f>CUBEVALUE("ThisWorkbookDataModel",$A3,ZF$2)</f>
        <v>20.8</v>
      </c>
      <c r="ZG3" vm="1208">
        <f>CUBEVALUE("ThisWorkbookDataModel",$A3,ZG$2)</f>
        <v>15.3</v>
      </c>
      <c r="ZH3" vm="1780">
        <f>CUBEVALUE("ThisWorkbookDataModel",$A3,ZH$2)</f>
        <v>11.2</v>
      </c>
      <c r="ZI3" vm="1237">
        <f>CUBEVALUE("ThisWorkbookDataModel",$A3,ZI$2)</f>
        <v>8.8000000000000007</v>
      </c>
      <c r="ZJ3" vm="932">
        <f>CUBEVALUE("ThisWorkbookDataModel",$A3,ZJ$2)</f>
        <v>9.5</v>
      </c>
      <c r="ZK3" vm="1300">
        <f>CUBEVALUE("ThisWorkbookDataModel",$A3,ZK$2)</f>
        <v>7.3</v>
      </c>
      <c r="ZL3" vm="1364">
        <f>CUBEVALUE("ThisWorkbookDataModel",$A3,ZL$2)</f>
        <v>11.5</v>
      </c>
      <c r="ZM3" vm="978">
        <f>CUBEVALUE("ThisWorkbookDataModel",$A3,ZM$2)</f>
        <v>14.6</v>
      </c>
      <c r="ZN3" vm="1422">
        <f>CUBEVALUE("ThisWorkbookDataModel",$A3,ZN$2)</f>
        <v>17.7</v>
      </c>
      <c r="ZO3" vm="1497">
        <f>CUBEVALUE("ThisWorkbookDataModel",$A3,ZO$2)</f>
        <v>22.8</v>
      </c>
      <c r="ZP3" vm="1572">
        <f>CUBEVALUE("ThisWorkbookDataModel",$A3,ZP$2)</f>
        <v>23.3</v>
      </c>
      <c r="ZQ3" vm="1647">
        <f>CUBEVALUE("ThisWorkbookDataModel",$A3,ZQ$2)</f>
        <v>23.2</v>
      </c>
      <c r="ZR3" vm="1722">
        <f>CUBEVALUE("ThisWorkbookDataModel",$A3,ZR$2)</f>
        <v>21.4</v>
      </c>
      <c r="ZS3" vm="923">
        <f>CUBEVALUE("ThisWorkbookDataModel",$A3,ZS$2)</f>
        <v>17.8</v>
      </c>
      <c r="ZT3" vm="1781">
        <f>CUBEVALUE("ThisWorkbookDataModel",$A3,ZT$2)</f>
        <v>10.7</v>
      </c>
      <c r="ZU3" vm="950">
        <f>CUBEVALUE("ThisWorkbookDataModel",$A3,ZU$2)</f>
        <v>8.1999999999999993</v>
      </c>
      <c r="ZV3" vm="1022">
        <f>CUBEVALUE("ThisWorkbookDataModel",$A3,ZV$2)</f>
        <v>7.6</v>
      </c>
      <c r="ZW3" vm="1301">
        <f>CUBEVALUE("ThisWorkbookDataModel",$A3,ZW$2)</f>
        <v>7.2</v>
      </c>
      <c r="ZX3" vm="1365">
        <f>CUBEVALUE("ThisWorkbookDataModel",$A3,ZX$2)</f>
        <v>9.4</v>
      </c>
      <c r="ZY3" vm="1059">
        <f>CUBEVALUE("ThisWorkbookDataModel",$A3,ZY$2)</f>
        <v>14.1</v>
      </c>
      <c r="ZZ3" vm="1423">
        <f>CUBEVALUE("ThisWorkbookDataModel",$A3,ZZ$2)</f>
        <v>18</v>
      </c>
      <c r="AAA3" vm="1498">
        <f>CUBEVALUE("ThisWorkbookDataModel",$A3,AAA$2)</f>
        <v>23.7</v>
      </c>
      <c r="AAB3" vm="1573">
        <f>CUBEVALUE("ThisWorkbookDataModel",$A3,AAB$2)</f>
        <v>28.2</v>
      </c>
      <c r="AAC3" vm="1648">
        <f>CUBEVALUE("ThisWorkbookDataModel",$A3,AAC$2)</f>
        <v>22.2</v>
      </c>
      <c r="AAD3" vm="1723">
        <f>CUBEVALUE("ThisWorkbookDataModel",$A3,AAD$2)</f>
        <v>22.7</v>
      </c>
      <c r="AAE3" vm="1095">
        <f>CUBEVALUE("ThisWorkbookDataModel",$A3,AAE$2)</f>
        <v>17.8</v>
      </c>
      <c r="AAF3" vm="1782">
        <f>CUBEVALUE("ThisWorkbookDataModel",$A3,AAF$2)</f>
        <v>12.7</v>
      </c>
      <c r="AAG3" vm="1155">
        <f>CUBEVALUE("ThisWorkbookDataModel",$A3,AAG$2)</f>
        <v>9.6999999999999993</v>
      </c>
      <c r="AAH3" vm="1141">
        <f>CUBEVALUE("ThisWorkbookDataModel",$A3,AAH$2)</f>
        <v>10.5</v>
      </c>
      <c r="AAI3" vm="1302">
        <f>CUBEVALUE("ThisWorkbookDataModel",$A3,AAI$2)</f>
        <v>9.9</v>
      </c>
      <c r="AAJ3" vm="1366">
        <f>CUBEVALUE("ThisWorkbookDataModel",$A3,AAJ$2)</f>
        <v>12.5</v>
      </c>
      <c r="AAK3" vm="1182">
        <f>CUBEVALUE("ThisWorkbookDataModel",$A3,AAK$2)</f>
        <v>18.899999999999999</v>
      </c>
      <c r="AAL3" vm="1424">
        <f>CUBEVALUE("ThisWorkbookDataModel",$A3,AAL$2)</f>
        <v>17.899999999999999</v>
      </c>
      <c r="AAM3" vm="1499">
        <f>CUBEVALUE("ThisWorkbookDataModel",$A3,AAM$2)</f>
        <v>21.2</v>
      </c>
      <c r="AAN3" vm="1574">
        <f>CUBEVALUE("ThisWorkbookDataModel",$A3,AAN$2)</f>
        <v>21.4</v>
      </c>
      <c r="AAO3" vm="1649">
        <f>CUBEVALUE("ThisWorkbookDataModel",$A3,AAO$2)</f>
        <v>21.5</v>
      </c>
      <c r="AAP3" vm="1724">
        <f>CUBEVALUE("ThisWorkbookDataModel",$A3,AAP$2)</f>
        <v>19.899999999999999</v>
      </c>
      <c r="AAQ3" vm="1209">
        <f>CUBEVALUE("ThisWorkbookDataModel",$A3,AAQ$2)</f>
        <v>15.4</v>
      </c>
      <c r="AAR3" vm="1783">
        <f>CUBEVALUE("ThisWorkbookDataModel",$A3,AAR$2)</f>
        <v>11.4</v>
      </c>
      <c r="AAS3" vm="1238">
        <f>CUBEVALUE("ThisWorkbookDataModel",$A3,AAS$2)</f>
        <v>8.9</v>
      </c>
      <c r="AAT3" vm="931">
        <f>CUBEVALUE("ThisWorkbookDataModel",$A3,AAT$2)</f>
        <v>10.4</v>
      </c>
      <c r="AAU3" vm="1303">
        <f>CUBEVALUE("ThisWorkbookDataModel",$A3,AAU$2)</f>
        <v>11</v>
      </c>
      <c r="AAV3" vm="1367">
        <f>CUBEVALUE("ThisWorkbookDataModel",$A3,AAV$2)</f>
        <v>10.6</v>
      </c>
      <c r="AAW3" vm="974">
        <f>CUBEVALUE("ThisWorkbookDataModel",$A3,AAW$2)</f>
        <v>13.7</v>
      </c>
      <c r="AAX3" vm="1425">
        <f>CUBEVALUE("ThisWorkbookDataModel",$A3,AAX$2)</f>
        <v>19.8</v>
      </c>
      <c r="AAY3" vm="1500">
        <f>CUBEVALUE("ThisWorkbookDataModel",$A3,AAY$2)</f>
        <v>20.8</v>
      </c>
      <c r="AAZ3" vm="1575">
        <f>CUBEVALUE("ThisWorkbookDataModel",$A3,AAZ$2)</f>
        <v>22.8</v>
      </c>
      <c r="ABA3" vm="1650">
        <f>CUBEVALUE("ThisWorkbookDataModel",$A3,ABA$2)</f>
        <v>21.5</v>
      </c>
      <c r="ABB3" vm="1725">
        <f>CUBEVALUE("ThisWorkbookDataModel",$A3,ABB$2)</f>
        <v>18.5</v>
      </c>
      <c r="ABC3" vm="900">
        <f>CUBEVALUE("ThisWorkbookDataModel",$A3,ABC$2)</f>
        <v>15</v>
      </c>
      <c r="ABD3" vm="1784">
        <f>CUBEVALUE("ThisWorkbookDataModel",$A3,ABD$2)</f>
        <v>10.7</v>
      </c>
      <c r="ABE3" vm="982">
        <f>CUBEVALUE("ThisWorkbookDataModel",$A3,ABE$2)</f>
        <v>7.3</v>
      </c>
      <c r="ABF3" vm="1023">
        <f>CUBEVALUE("ThisWorkbookDataModel",$A3,ABF$2)</f>
        <v>6.8</v>
      </c>
      <c r="ABG3" vm="1304">
        <f>CUBEVALUE("ThisWorkbookDataModel",$A3,ABG$2)</f>
        <v>7.8</v>
      </c>
      <c r="ABH3" vm="1368">
        <f>CUBEVALUE("ThisWorkbookDataModel",$A3,ABH$2)</f>
        <v>12.9</v>
      </c>
      <c r="ABI3" vm="1060">
        <f>CUBEVALUE("ThisWorkbookDataModel",$A3,ABI$2)</f>
        <v>16.100000000000001</v>
      </c>
      <c r="ABJ3" vm="1426">
        <f>CUBEVALUE("ThisWorkbookDataModel",$A3,ABJ$2)</f>
        <v>19.100000000000001</v>
      </c>
      <c r="ABK3" vm="1501">
        <f>CUBEVALUE("ThisWorkbookDataModel",$A3,ABK$2)</f>
        <v>22.4</v>
      </c>
      <c r="ABL3" vm="1576">
        <f>CUBEVALUE("ThisWorkbookDataModel",$A3,ABL$2)</f>
        <v>23</v>
      </c>
      <c r="ABM3" vm="1651">
        <f>CUBEVALUE("ThisWorkbookDataModel",$A3,ABM$2)</f>
        <v>23.9</v>
      </c>
      <c r="ABN3" vm="1726">
        <f>CUBEVALUE("ThisWorkbookDataModel",$A3,ABN$2)</f>
        <v>20.5</v>
      </c>
      <c r="ABO3" vm="1096">
        <f>CUBEVALUE("ThisWorkbookDataModel",$A3,ABO$2)</f>
        <v>16.3</v>
      </c>
      <c r="ABP3" vm="1785">
        <f>CUBEVALUE("ThisWorkbookDataModel",$A3,ABP$2)</f>
        <v>12.6</v>
      </c>
      <c r="ABQ3" vm="1115">
        <f>CUBEVALUE("ThisWorkbookDataModel",$A3,ABQ$2)</f>
        <v>7</v>
      </c>
      <c r="ABR3" vm="1142">
        <f>CUBEVALUE("ThisWorkbookDataModel",$A3,ABR$2)</f>
        <v>4.5</v>
      </c>
      <c r="ABS3" vm="1305">
        <f>CUBEVALUE("ThisWorkbookDataModel",$A3,ABS$2)</f>
        <v>6.9</v>
      </c>
      <c r="ABT3" vm="1369">
        <f>CUBEVALUE("ThisWorkbookDataModel",$A3,ABT$2)</f>
        <v>11.1</v>
      </c>
      <c r="ABU3" vm="1183">
        <f>CUBEVALUE("ThisWorkbookDataModel",$A3,ABU$2)</f>
        <v>15.8</v>
      </c>
      <c r="ABV3" vm="1427">
        <f>CUBEVALUE("ThisWorkbookDataModel",$A3,ABV$2)</f>
        <v>17.3</v>
      </c>
      <c r="ABW3" vm="1502">
        <f>CUBEVALUE("ThisWorkbookDataModel",$A3,ABW$2)</f>
        <v>23.5</v>
      </c>
      <c r="ABX3" vm="1577">
        <f>CUBEVALUE("ThisWorkbookDataModel",$A3,ABX$2)</f>
        <v>25</v>
      </c>
      <c r="ABY3" vm="1652">
        <f>CUBEVALUE("ThisWorkbookDataModel",$A3,ABY$2)</f>
        <v>21.6</v>
      </c>
      <c r="ABZ3" vm="1727">
        <f>CUBEVALUE("ThisWorkbookDataModel",$A3,ABZ$2)</f>
        <v>19.399999999999999</v>
      </c>
      <c r="ACA3" vm="1210">
        <f>CUBEVALUE("ThisWorkbookDataModel",$A3,ACA$2)</f>
        <v>15.2</v>
      </c>
      <c r="ACB3" vm="1786">
        <f>CUBEVALUE("ThisWorkbookDataModel",$A3,ACB$2)</f>
        <v>9.1</v>
      </c>
      <c r="ACC3" vm="1239">
        <f>CUBEVALUE("ThisWorkbookDataModel",$A3,ACC$2)</f>
        <v>3.9</v>
      </c>
      <c r="ACD3" vm="930">
        <f>CUBEVALUE("ThisWorkbookDataModel",$A3,ACD$2)</f>
        <v>7.4</v>
      </c>
      <c r="ACE3" vm="1306">
        <f>CUBEVALUE("ThisWorkbookDataModel",$A3,ACE$2)</f>
        <v>10.199999999999999</v>
      </c>
      <c r="ACF3" vm="1370">
        <f>CUBEVALUE("ThisWorkbookDataModel",$A3,ACF$2)</f>
        <v>12.3</v>
      </c>
      <c r="ACG3" vm="969">
        <f>CUBEVALUE("ThisWorkbookDataModel",$A3,ACG$2)</f>
        <v>19.7</v>
      </c>
      <c r="ACH3" vm="1428">
        <f>CUBEVALUE("ThisWorkbookDataModel",$A3,ACH$2)</f>
        <v>19.399999999999999</v>
      </c>
      <c r="ACI3" vm="1503">
        <f>CUBEVALUE("ThisWorkbookDataModel",$A3,ACI$2)</f>
        <v>20.7</v>
      </c>
      <c r="ACJ3" vm="1578">
        <f>CUBEVALUE("ThisWorkbookDataModel",$A3,ACJ$2)</f>
        <v>21.7</v>
      </c>
      <c r="ACK3" vm="1653">
        <f>CUBEVALUE("ThisWorkbookDataModel",$A3,ACK$2)</f>
        <v>21.8</v>
      </c>
      <c r="ACL3" vm="1728">
        <f>CUBEVALUE("ThisWorkbookDataModel",$A3,ACL$2)</f>
        <v>21.3</v>
      </c>
      <c r="ACM3" vm="1069">
        <f>CUBEVALUE("ThisWorkbookDataModel",$A3,ACM$2)</f>
        <v>18.100000000000001</v>
      </c>
      <c r="ACN3" vm="1787">
        <f>CUBEVALUE("ThisWorkbookDataModel",$A3,ACN$2)</f>
        <v>13.6</v>
      </c>
      <c r="ACO3" vm="995">
        <f>CUBEVALUE("ThisWorkbookDataModel",$A3,ACO$2)</f>
        <v>9.9</v>
      </c>
      <c r="ACP3" vm="1024">
        <f>CUBEVALUE("ThisWorkbookDataModel",$A3,ACP$2)</f>
        <v>9.8000000000000007</v>
      </c>
      <c r="ACQ3" vm="1307">
        <f>CUBEVALUE("ThisWorkbookDataModel",$A3,ACQ$2)</f>
        <v>8</v>
      </c>
      <c r="ACR3" vm="1371">
        <f>CUBEVALUE("ThisWorkbookDataModel",$A3,ACR$2)</f>
        <v>14.7</v>
      </c>
      <c r="ACS3" vm="1061">
        <f>CUBEVALUE("ThisWorkbookDataModel",$A3,ACS$2)</f>
        <v>13.3</v>
      </c>
      <c r="ACT3" vm="1429">
        <f>CUBEVALUE("ThisWorkbookDataModel",$A3,ACT$2)</f>
        <v>18.2</v>
      </c>
      <c r="ACU3" vm="1504">
        <f>CUBEVALUE("ThisWorkbookDataModel",$A3,ACU$2)</f>
        <v>19.399999999999999</v>
      </c>
      <c r="ACV3" vm="1579">
        <f>CUBEVALUE("ThisWorkbookDataModel",$A3,ACV$2)</f>
        <v>21.3</v>
      </c>
      <c r="ACW3" vm="1654">
        <f>CUBEVALUE("ThisWorkbookDataModel",$A3,ACW$2)</f>
        <v>23.5</v>
      </c>
      <c r="ACX3" vm="1729">
        <f>CUBEVALUE("ThisWorkbookDataModel",$A3,ACX$2)</f>
        <v>20</v>
      </c>
      <c r="ACY3" vm="1097">
        <f>CUBEVALUE("ThisWorkbookDataModel",$A3,ACY$2)</f>
        <v>14.2</v>
      </c>
      <c r="ACZ3" vm="1788">
        <f>CUBEVALUE("ThisWorkbookDataModel",$A3,ACZ$2)</f>
        <v>11</v>
      </c>
      <c r="ADA3" vm="1156">
        <f>CUBEVALUE("ThisWorkbookDataModel",$A3,ADA$2)</f>
        <v>9</v>
      </c>
      <c r="ADB3" vm="1143">
        <f>CUBEVALUE("ThisWorkbookDataModel",$A3,ADB$2)</f>
        <v>6.5</v>
      </c>
      <c r="ADC3" vm="1308">
        <f>CUBEVALUE("ThisWorkbookDataModel",$A3,ADC$2)</f>
        <v>6.7</v>
      </c>
      <c r="ADD3" vm="1372">
        <f>CUBEVALUE("ThisWorkbookDataModel",$A3,ADD$2)</f>
        <v>6.9</v>
      </c>
      <c r="ADE3" vm="1184">
        <f>CUBEVALUE("ThisWorkbookDataModel",$A3,ADE$2)</f>
        <v>13.5</v>
      </c>
      <c r="ADF3" vm="1430">
        <f>CUBEVALUE("ThisWorkbookDataModel",$A3,ADF$2)</f>
        <v>16.399999999999999</v>
      </c>
      <c r="ADG3" vm="1505">
        <f>CUBEVALUE("ThisWorkbookDataModel",$A3,ADG$2)</f>
        <v>20.3</v>
      </c>
      <c r="ADH3" vm="1580">
        <f>CUBEVALUE("ThisWorkbookDataModel",$A3,ADH$2)</f>
        <v>27</v>
      </c>
      <c r="ADI3" vm="1655">
        <f>CUBEVALUE("ThisWorkbookDataModel",$A3,ADI$2)</f>
        <v>24.3</v>
      </c>
      <c r="ADJ3" vm="1730">
        <f>CUBEVALUE("ThisWorkbookDataModel",$A3,ADJ$2)</f>
        <v>19.7</v>
      </c>
      <c r="ADK3" vm="1211">
        <f>CUBEVALUE("ThisWorkbookDataModel",$A3,ADK$2)</f>
        <v>17</v>
      </c>
      <c r="ADL3" vm="1789">
        <f>CUBEVALUE("ThisWorkbookDataModel",$A3,ADL$2)</f>
        <v>10.4</v>
      </c>
      <c r="ADM3" vm="1240">
        <f>CUBEVALUE("ThisWorkbookDataModel",$A3,ADM$2)</f>
        <v>10.199999999999999</v>
      </c>
      <c r="ADN3" vm="929">
        <f>CUBEVALUE("ThisWorkbookDataModel",$A3,ADN$2)</f>
        <v>10</v>
      </c>
      <c r="ADO3" vm="1309">
        <f>CUBEVALUE("ThisWorkbookDataModel",$A3,ADO$2)</f>
        <v>10.6</v>
      </c>
      <c r="ADP3" vm="1373">
        <f>CUBEVALUE("ThisWorkbookDataModel",$A3,ADP$2)</f>
        <v>14.1</v>
      </c>
      <c r="ADQ3" vm="961">
        <f>CUBEVALUE("ThisWorkbookDataModel",$A3,ADQ$2)</f>
        <v>16.100000000000001</v>
      </c>
      <c r="ADR3" vm="1431">
        <f>CUBEVALUE("ThisWorkbookDataModel",$A3,ADR$2)</f>
        <v>18</v>
      </c>
      <c r="ADS3" vm="1506">
        <f>CUBEVALUE("ThisWorkbookDataModel",$A3,ADS$2)</f>
        <v>22.1</v>
      </c>
      <c r="ADT3" vm="1581">
        <f>CUBEVALUE("ThisWorkbookDataModel",$A3,ADT$2)</f>
        <v>25.8</v>
      </c>
      <c r="ADU3" vm="1656">
        <f>CUBEVALUE("ThisWorkbookDataModel",$A3,ADU$2)</f>
        <v>21.7</v>
      </c>
      <c r="ADV3" vm="1731">
        <f>CUBEVALUE("ThisWorkbookDataModel",$A3,ADV$2)</f>
        <v>21.5</v>
      </c>
      <c r="ADW3" vm="1033">
        <f>CUBEVALUE("ThisWorkbookDataModel",$A3,ADW$2)</f>
        <v>17.600000000000001</v>
      </c>
      <c r="ADX3" vm="1790">
        <f>CUBEVALUE("ThisWorkbookDataModel",$A3,ADX$2)</f>
        <v>12.5</v>
      </c>
      <c r="ADY3" vm="977">
        <f>CUBEVALUE("ThisWorkbookDataModel",$A3,ADY$2)</f>
        <v>9.1999999999999993</v>
      </c>
      <c r="ADZ3" vm="1025">
        <f>CUBEVALUE("ThisWorkbookDataModel",$A3,ADZ$2)</f>
        <v>8.8000000000000007</v>
      </c>
      <c r="AEA3" vm="1310">
        <f>CUBEVALUE("ThisWorkbookDataModel",$A3,AEA$2)</f>
        <v>8</v>
      </c>
      <c r="AEB3" vm="1374">
        <f>CUBEVALUE("ThisWorkbookDataModel",$A3,AEB$2)</f>
        <v>11.6</v>
      </c>
      <c r="AEC3" vm="1062">
        <f>CUBEVALUE("ThisWorkbookDataModel",$A3,AEC$2)</f>
        <v>16.3</v>
      </c>
      <c r="AED3" vm="1432">
        <f>CUBEVALUE("ThisWorkbookDataModel",$A3,AED$2)</f>
        <v>17.600000000000001</v>
      </c>
      <c r="AEE3" vm="1507">
        <f>CUBEVALUE("ThisWorkbookDataModel",$A3,AEE$2)</f>
        <v>22.2</v>
      </c>
      <c r="AEF3" vm="1582">
        <f>CUBEVALUE("ThisWorkbookDataModel",$A3,AEF$2)</f>
        <v>23.7</v>
      </c>
      <c r="AEG3" vm="1657">
        <f>CUBEVALUE("ThisWorkbookDataModel",$A3,AEG$2)</f>
        <v>22.2</v>
      </c>
      <c r="AEH3" vm="1732">
        <f>CUBEVALUE("ThisWorkbookDataModel",$A3,AEH$2)</f>
        <v>18.600000000000001</v>
      </c>
      <c r="AEI3" vm="1098">
        <f>CUBEVALUE("ThisWorkbookDataModel",$A3,AEI$2)</f>
        <v>15.8</v>
      </c>
      <c r="AEJ3" vm="1791">
        <f>CUBEVALUE("ThisWorkbookDataModel",$A3,AEJ$2)</f>
        <v>13.4</v>
      </c>
      <c r="AEK3" vm="1116">
        <f>CUBEVALUE("ThisWorkbookDataModel",$A3,AEK$2)</f>
        <v>13.7</v>
      </c>
      <c r="AEL3" vm="1144">
        <f>CUBEVALUE("ThisWorkbookDataModel",$A3,AEL$2)</f>
        <v>9.5</v>
      </c>
      <c r="AEM3" vm="1311">
        <f>CUBEVALUE("ThisWorkbookDataModel",$A3,AEM$2)</f>
        <v>9.4</v>
      </c>
      <c r="AEN3" vm="1375">
        <f>CUBEVALUE("ThisWorkbookDataModel",$A3,AEN$2)</f>
        <v>10.7</v>
      </c>
      <c r="AEO3" vm="1185">
        <f>CUBEVALUE("ThisWorkbookDataModel",$A3,AEO$2)</f>
        <v>13.5</v>
      </c>
      <c r="AEP3" vm="1433">
        <f>CUBEVALUE("ThisWorkbookDataModel",$A3,AEP$2)</f>
        <v>19</v>
      </c>
      <c r="AEQ3" vm="1508">
        <f>CUBEVALUE("ThisWorkbookDataModel",$A3,AEQ$2)</f>
        <v>20.7</v>
      </c>
      <c r="AER3" vm="1583">
        <f>CUBEVALUE("ThisWorkbookDataModel",$A3,AER$2)</f>
        <v>24</v>
      </c>
      <c r="AES3" vm="1658">
        <f>CUBEVALUE("ThisWorkbookDataModel",$A3,AES$2)</f>
        <v>24.7</v>
      </c>
      <c r="AET3" vm="1733">
        <f>CUBEVALUE("ThisWorkbookDataModel",$A3,AET$2)</f>
        <v>22.4</v>
      </c>
      <c r="AEU3" vm="1212">
        <f>CUBEVALUE("ThisWorkbookDataModel",$A3,AEU$2)</f>
        <v>15.9</v>
      </c>
      <c r="AEV3" vm="1792">
        <f>CUBEVALUE("ThisWorkbookDataModel",$A3,AEV$2)</f>
        <v>10.5</v>
      </c>
      <c r="AEW3" vm="1241">
        <f>CUBEVALUE("ThisWorkbookDataModel",$A3,AEW$2)</f>
        <v>10.199999999999999</v>
      </c>
      <c r="AEX3" vm="928">
        <f>CUBEVALUE("ThisWorkbookDataModel",$A3,AEX$2)</f>
        <v>7.6</v>
      </c>
      <c r="AEY3" vm="1312">
        <f>CUBEVALUE("ThisWorkbookDataModel",$A3,AEY$2)</f>
        <v>10</v>
      </c>
      <c r="AEZ3" vm="1376">
        <f>CUBEVALUE("ThisWorkbookDataModel",$A3,AEZ$2)</f>
        <v>14.1</v>
      </c>
      <c r="AFA3" vm="1382">
        <f>CUBEVALUE("ThisWorkbookDataModel",$A3,AFA$2)</f>
        <v>15.8</v>
      </c>
      <c r="AFB3" vm="1434">
        <f>CUBEVALUE("ThisWorkbookDataModel",$A3,AFB$2)</f>
        <v>19.8</v>
      </c>
      <c r="AFC3" vm="1509">
        <f>CUBEVALUE("ThisWorkbookDataModel",$A3,AFC$2)</f>
        <v>24</v>
      </c>
      <c r="AFD3" vm="1584">
        <f>CUBEVALUE("ThisWorkbookDataModel",$A3,AFD$2)</f>
        <v>23.8</v>
      </c>
      <c r="AFE3" vm="1659">
        <f>CUBEVALUE("ThisWorkbookDataModel",$A3,AFE$2)</f>
        <v>22</v>
      </c>
      <c r="AFF3" vm="1734">
        <f>CUBEVALUE("ThisWorkbookDataModel",$A3,AFF$2)</f>
        <v>19.2</v>
      </c>
      <c r="AFG3" vm="958">
        <f>CUBEVALUE("ThisWorkbookDataModel",$A3,AFG$2)</f>
        <v>17.100000000000001</v>
      </c>
      <c r="AFH3" vm="1793">
        <f>CUBEVALUE("ThisWorkbookDataModel",$A3,AFH$2)</f>
        <v>11.1</v>
      </c>
      <c r="AFI3" vm="967">
        <f>CUBEVALUE("ThisWorkbookDataModel",$A3,AFI$2)</f>
        <v>8.6999999999999993</v>
      </c>
      <c r="AFJ3" vm="966">
        <f>CUBEVALUE("ThisWorkbookDataModel",$A3,AFJ$2)</f>
        <v>9.6999999999999993</v>
      </c>
      <c r="AFK3" vm="1313">
        <f>CUBEVALUE("ThisWorkbookDataModel",$A3,AFK$2)</f>
        <v>6.7</v>
      </c>
      <c r="AFL3" vm="1377">
        <f>CUBEVALUE("ThisWorkbookDataModel",$A3,AFL$2)</f>
        <v>9.8000000000000007</v>
      </c>
      <c r="AFM3" vm="1383">
        <f>CUBEVALUE("ThisWorkbookDataModel",$A3,AFM$2)</f>
        <v>15.5</v>
      </c>
      <c r="AFN3" vm="1435">
        <f>CUBEVALUE("ThisWorkbookDataModel",$A3,AFN$2)</f>
        <v>20.8</v>
      </c>
      <c r="AFO3" vm="1510">
        <f>CUBEVALUE("ThisWorkbookDataModel",$A3,AFO$2)</f>
        <v>24.2</v>
      </c>
      <c r="AFP3" vm="1585">
        <f>CUBEVALUE("ThisWorkbookDataModel",$A3,AFP$2)</f>
        <v>28.3</v>
      </c>
      <c r="AFQ3" vm="1660">
        <f>CUBEVALUE("ThisWorkbookDataModel",$A3,AFQ$2)</f>
        <v>24.5</v>
      </c>
      <c r="AFR3" vm="1735">
        <f>CUBEVALUE("ThisWorkbookDataModel",$A3,AFR$2)</f>
        <v>20.9</v>
      </c>
      <c r="AFS3" vm="1740">
        <f>CUBEVALUE("ThisWorkbookDataModel",$A3,AFS$2)</f>
        <v>16.5</v>
      </c>
      <c r="AFT3" vm="1794">
        <f>CUBEVALUE("ThisWorkbookDataModel",$A3,AFT$2)</f>
        <v>12.2</v>
      </c>
      <c r="AFU3" vm="1026">
        <f>CUBEVALUE("ThisWorkbookDataModel",$A3,AFU$2)</f>
        <v>10.7</v>
      </c>
      <c r="AFV3" vm="1063">
        <f>CUBEVALUE("ThisWorkbookDataModel",$A3,AFV$2)</f>
        <v>7.6</v>
      </c>
      <c r="AFW3" vm="1314">
        <f>CUBEVALUE("ThisWorkbookDataModel",$A3,AFW$2)</f>
        <v>12.4</v>
      </c>
      <c r="AFX3" vm="1378">
        <f>CUBEVALUE("ThisWorkbookDataModel",$A3,AFX$2)</f>
        <v>13.1</v>
      </c>
      <c r="AFY3" vm="1384">
        <f>CUBEVALUE("ThisWorkbookDataModel",$A3,AFY$2)</f>
        <v>15.8</v>
      </c>
      <c r="AFZ3" vm="1436">
        <f>CUBEVALUE("ThisWorkbookDataModel",$A3,AFZ$2)</f>
        <v>18.600000000000001</v>
      </c>
      <c r="AGA3" vm="1511">
        <f>CUBEVALUE("ThisWorkbookDataModel",$A3,AGA$2)</f>
        <v>21.8</v>
      </c>
      <c r="AGB3" vm="1586">
        <f>CUBEVALUE("ThisWorkbookDataModel",$A3,AGB$2)</f>
        <v>25.5</v>
      </c>
      <c r="AGC3" vm="1661">
        <f>CUBEVALUE("ThisWorkbookDataModel",$A3,AGC$2)</f>
        <v>25.2</v>
      </c>
      <c r="AGD3" vm="1736">
        <f>CUBEVALUE("ThisWorkbookDataModel",$A3,AGD$2)</f>
        <v>21.2</v>
      </c>
      <c r="AGE3" vm="1741">
        <f>CUBEVALUE("ThisWorkbookDataModel",$A3,AGE$2)</f>
        <v>15.5</v>
      </c>
      <c r="AGF3" vm="1795">
        <f>CUBEVALUE("ThisWorkbookDataModel",$A3,AGF$2)</f>
        <v>10.3</v>
      </c>
      <c r="AGG3" vm="1099">
        <f>CUBEVALUE("ThisWorkbookDataModel",$A3,AGG$2)</f>
        <v>10.199999999999999</v>
      </c>
      <c r="AGH3" vm="1157">
        <f>CUBEVALUE("ThisWorkbookDataModel",$A3,AGH$2)</f>
        <v>10.1</v>
      </c>
      <c r="AGI3" vm="1315">
        <f>CUBEVALUE("ThisWorkbookDataModel",$A3,AGI$2)</f>
        <v>11.1</v>
      </c>
      <c r="AGJ3" vm="1379">
        <f>CUBEVALUE("ThisWorkbookDataModel",$A3,AGJ$2)</f>
        <v>12</v>
      </c>
      <c r="AGK3" vm="1385">
        <f>CUBEVALUE("ThisWorkbookDataModel",$A3,AGK$2)</f>
        <v>18.2</v>
      </c>
      <c r="AGL3" vm="1437">
        <f>CUBEVALUE("ThisWorkbookDataModel",$A3,AGL$2)</f>
        <v>21.1</v>
      </c>
      <c r="AGM3" vm="1512">
        <f>CUBEVALUE("ThisWorkbookDataModel",$A3,AGM$2)</f>
        <v>22.5</v>
      </c>
      <c r="AGN3" vm="1587">
        <f>CUBEVALUE("ThisWorkbookDataModel",$A3,AGN$2)</f>
        <v>23.8</v>
      </c>
      <c r="AGO3" vm="1662">
        <f>CUBEVALUE("ThisWorkbookDataModel",$A3,AGO$2)</f>
        <v>25.6</v>
      </c>
      <c r="AGP3" vm="1737">
        <f>CUBEVALUE("ThisWorkbookDataModel",$A3,AGP$2)</f>
        <v>21.6</v>
      </c>
      <c r="AGQ3" vm="1742">
        <f>CUBEVALUE("ThisWorkbookDataModel",$A3,AGQ$2)</f>
        <v>15.1</v>
      </c>
      <c r="AGR3" vm="1796">
        <f>CUBEVALUE("ThisWorkbookDataModel",$A3,AGR$2)</f>
        <v>12.7</v>
      </c>
      <c r="AGS3" vm="1145">
        <f>CUBEVALUE("ThisWorkbookDataModel",$A3,AGS$2)</f>
        <v>8.5</v>
      </c>
      <c r="AGT3" vm="1186">
        <f>CUBEVALUE("ThisWorkbookDataModel",$A3,AGT$2)</f>
        <v>7</v>
      </c>
      <c r="AGU3" vm="1316">
        <f>CUBEVALUE("ThisWorkbookDataModel",$A3,AGU$2)</f>
        <v>9.1</v>
      </c>
      <c r="AGV3" vm="1380">
        <f>CUBEVALUE("ThisWorkbookDataModel",$A3,AGV$2)</f>
        <v>12.1</v>
      </c>
      <c r="AGW3" vm="1386">
        <f>CUBEVALUE("ThisWorkbookDataModel",$A3,AGW$2)</f>
        <v>13.1</v>
      </c>
      <c r="AGX3" vm="1438">
        <f>CUBEVALUE("ThisWorkbookDataModel",$A3,AGX$2)</f>
        <v>16.5</v>
      </c>
      <c r="AGY3" vm="1513">
        <f>CUBEVALUE("ThisWorkbookDataModel",$A3,AGY$2)</f>
        <v>22.5</v>
      </c>
      <c r="AGZ3" vm="1588">
        <f>CUBEVALUE("ThisWorkbookDataModel",$A3,AGZ$2)</f>
        <v>24.2</v>
      </c>
      <c r="AHA3" vm="1663">
        <f>CUBEVALUE("ThisWorkbookDataModel",$A3,AHA$2)</f>
        <v>21.9</v>
      </c>
      <c r="AHB3" vm="1738">
        <f>CUBEVALUE("ThisWorkbookDataModel",$A3,AHB$2)</f>
        <v>22.3</v>
      </c>
      <c r="AHC3" vm="1743">
        <f>CUBEVALUE("ThisWorkbookDataModel",$A3,AHC$2)</f>
        <v>16.899999999999999</v>
      </c>
      <c r="AHD3" vm="1797">
        <f>CUBEVALUE("ThisWorkbookDataModel",$A3,AHD$2)</f>
        <v>11.4</v>
      </c>
      <c r="AHE3" vm="1213">
        <f>CUBEVALUE("ThisWorkbookDataModel",$A3,AHE$2)</f>
        <v>10.1</v>
      </c>
      <c r="AHF3" vm="1242">
        <f>CUBEVALUE("ThisWorkbookDataModel",$A3,AHF$2)</f>
        <v>8.9</v>
      </c>
      <c r="AHG3" vm="1317">
        <f>CUBEVALUE("ThisWorkbookDataModel",$A3,AHG$2)</f>
        <v>11.3</v>
      </c>
      <c r="AHH3" vm="1381">
        <f>CUBEVALUE("ThisWorkbookDataModel",$A3,AHH$2)</f>
        <v>13.2</v>
      </c>
      <c r="AHI3" vm="1387">
        <f>CUBEVALUE("ThisWorkbookDataModel",$A3,AHI$2)</f>
        <v>16.100000000000001</v>
      </c>
      <c r="AHJ3" vm="1439">
        <f>CUBEVALUE("ThisWorkbookDataModel",$A3,AHJ$2)</f>
        <v>20.2</v>
      </c>
      <c r="AHK3" vm="1514">
        <f>CUBEVALUE("ThisWorkbookDataModel",$A3,AHK$2)</f>
        <v>23.2</v>
      </c>
      <c r="AHL3" vm="1589">
        <f>CUBEVALUE("ThisWorkbookDataModel",$A3,AHL$2)</f>
        <v>27.2</v>
      </c>
      <c r="AHM3" vm="1664">
        <f>CUBEVALUE("ThisWorkbookDataModel",$A3,AHM$2)</f>
        <v>27</v>
      </c>
      <c r="AHN3" vm="1739">
        <f>CUBEVALUE("ThisWorkbookDataModel",$A3,AHN$2)</f>
        <v>20.2</v>
      </c>
      <c r="AHO3" vm="1744">
        <f>CUBEVALUE("ThisWorkbookDataModel",$A3,AHO$2)</f>
        <v>18.3</v>
      </c>
    </row>
    <row r="5" spans="1:899" x14ac:dyDescent="0.25">
      <c r="B5" t="s">
        <v>5</v>
      </c>
    </row>
    <row r="6" spans="1:899" x14ac:dyDescent="0.25">
      <c r="B6" t="str" vm="539">
        <f>CUBEMEMBER("ThisWorkbookDataModel","[Table1_2].[Date].&amp;[1948-01-01T00:00:00]")</f>
        <v>1/1/1948</v>
      </c>
      <c r="C6" t="str" vm="521">
        <f>CUBEMEMBER("ThisWorkbookDataModel","[Table1_2].[Date].&amp;[1948-02-01T00:00:00]")</f>
        <v>2/1/1948</v>
      </c>
      <c r="D6" t="str" vm="439">
        <f>CUBEMEMBER("ThisWorkbookDataModel","[Table1_2].[Date].&amp;[1948-03-01T00:00:00]")</f>
        <v>3/1/1948</v>
      </c>
      <c r="E6" t="str" vm="374">
        <f>CUBEMEMBER("ThisWorkbookDataModel","[Table1_2].[Date].&amp;[1948-04-01T00:00:00]")</f>
        <v>4/1/1948</v>
      </c>
      <c r="F6" t="str" vm="245">
        <f>CUBEMEMBER("ThisWorkbookDataModel","[Table1_2].[Date].&amp;[1948-05-01T00:00:00]")</f>
        <v>5/1/1948</v>
      </c>
      <c r="G6" t="str" vm="244">
        <f>CUBEMEMBER("ThisWorkbookDataModel","[Table1_2].[Date].&amp;[1948-06-01T00:00:00]")</f>
        <v>6/1/1948</v>
      </c>
      <c r="H6" t="str" vm="812">
        <f>CUBEMEMBER("ThisWorkbookDataModel","[Table1_2].[Date].&amp;[1948-07-01T00:00:00]")</f>
        <v>7/1/1948</v>
      </c>
      <c r="I6" t="str" vm="727">
        <f>CUBEMEMBER("ThisWorkbookDataModel","[Table1_2].[Date].&amp;[1948-08-01T00:00:00]")</f>
        <v>8/1/1948</v>
      </c>
      <c r="J6" t="str" vm="699">
        <f>CUBEMEMBER("ThisWorkbookDataModel","[Table1_2].[Date].&amp;[1948-09-01T00:00:00]")</f>
        <v>9/1/1948</v>
      </c>
      <c r="K6" t="str" vm="794">
        <f>CUBEMEMBER("ThisWorkbookDataModel","[Table1_2].[Date].&amp;[1948-10-01T00:00:00]")</f>
        <v>10/1/1948</v>
      </c>
      <c r="L6" t="str" vm="758">
        <f>CUBEMEMBER("ThisWorkbookDataModel","[Table1_2].[Date].&amp;[1948-11-01T00:00:00]")</f>
        <v>11/1/1948</v>
      </c>
      <c r="M6" t="str" vm="634">
        <f>CUBEMEMBER("ThisWorkbookDataModel","[Table1_2].[Date].&amp;[1948-12-01T00:00:00]")</f>
        <v>12/1/1948</v>
      </c>
      <c r="N6" t="str" vm="456">
        <f>CUBEMEMBER("ThisWorkbookDataModel","[Table1_2].[Date].&amp;[1949-01-01T00:00:00]")</f>
        <v>1/1/1949</v>
      </c>
      <c r="O6" t="str" vm="520">
        <f>CUBEMEMBER("ThisWorkbookDataModel","[Table1_2].[Date].&amp;[1949-02-01T00:00:00]")</f>
        <v>2/1/1949</v>
      </c>
      <c r="P6" t="str" vm="438">
        <f>CUBEMEMBER("ThisWorkbookDataModel","[Table1_2].[Date].&amp;[1949-03-01T00:00:00]")</f>
        <v>3/1/1949</v>
      </c>
      <c r="Q6" t="str" vm="272">
        <f>CUBEMEMBER("ThisWorkbookDataModel","[Table1_2].[Date].&amp;[1949-04-01T00:00:00]")</f>
        <v>4/1/1949</v>
      </c>
      <c r="R6" t="str" vm="336">
        <f>CUBEMEMBER("ThisWorkbookDataModel","[Table1_2].[Date].&amp;[1949-05-01T00:00:00]")</f>
        <v>5/1/1949</v>
      </c>
      <c r="S6" t="str" vm="243">
        <f>CUBEMEMBER("ThisWorkbookDataModel","[Table1_2].[Date].&amp;[1949-06-01T00:00:00]")</f>
        <v>6/1/1949</v>
      </c>
      <c r="T6" t="str" vm="745">
        <f>CUBEMEMBER("ThisWorkbookDataModel","[Table1_2].[Date].&amp;[1949-07-01T00:00:00]")</f>
        <v>7/1/1949</v>
      </c>
      <c r="U6" t="str" vm="156">
        <f>CUBEMEMBER("ThisWorkbookDataModel","[Table1_2].[Date].&amp;[1949-08-01T00:00:00]")</f>
        <v>8/1/1949</v>
      </c>
      <c r="V6" t="str" vm="698">
        <f>CUBEMEMBER("ThisWorkbookDataModel","[Table1_2].[Date].&amp;[1949-09-01T00:00:00]")</f>
        <v>9/1/1949</v>
      </c>
      <c r="W6" t="str" vm="780">
        <f>CUBEMEMBER("ThisWorkbookDataModel","[Table1_2].[Date].&amp;[1949-10-01T00:00:00]")</f>
        <v>10/1/1949</v>
      </c>
      <c r="X6" t="str" vm="768">
        <f>CUBEMEMBER("ThisWorkbookDataModel","[Table1_2].[Date].&amp;[1949-11-01T00:00:00]")</f>
        <v>11/1/1949</v>
      </c>
      <c r="Y6" t="str" vm="633">
        <f>CUBEMEMBER("ThisWorkbookDataModel","[Table1_2].[Date].&amp;[1949-12-01T00:00:00]")</f>
        <v>12/1/1949</v>
      </c>
      <c r="Z6" t="str" vm="570">
        <f>CUBEMEMBER("ThisWorkbookDataModel","[Table1_2].[Date].&amp;[1950-01-01T00:00:00]")</f>
        <v>1/1/1950</v>
      </c>
      <c r="AA6" t="str" vm="519">
        <f>CUBEMEMBER("ThisWorkbookDataModel","[Table1_2].[Date].&amp;[1950-02-01T00:00:00]")</f>
        <v>2/1/1950</v>
      </c>
      <c r="AB6" t="str" vm="437">
        <f>CUBEMEMBER("ThisWorkbookDataModel","[Table1_2].[Date].&amp;[1950-03-01T00:00:00]")</f>
        <v>3/1/1950</v>
      </c>
      <c r="AC6" t="str" vm="373">
        <f>CUBEMEMBER("ThisWorkbookDataModel","[Table1_2].[Date].&amp;[1950-04-01T00:00:00]")</f>
        <v>4/1/1950</v>
      </c>
      <c r="AD6" t="str" vm="335">
        <f>CUBEMEMBER("ThisWorkbookDataModel","[Table1_2].[Date].&amp;[1950-05-01T00:00:00]")</f>
        <v>5/1/1950</v>
      </c>
      <c r="AE6" t="str" vm="242">
        <f>CUBEMEMBER("ThisWorkbookDataModel","[Table1_2].[Date].&amp;[1950-06-01T00:00:00]")</f>
        <v>6/1/1950</v>
      </c>
      <c r="AF6" t="str" vm="765">
        <f>CUBEMEMBER("ThisWorkbookDataModel","[Table1_2].[Date].&amp;[1950-07-01T00:00:00]")</f>
        <v>7/1/1950</v>
      </c>
      <c r="AG6" t="str" vm="726">
        <f>CUBEMEMBER("ThisWorkbookDataModel","[Table1_2].[Date].&amp;[1950-08-01T00:00:00]")</f>
        <v>8/1/1950</v>
      </c>
      <c r="AH6" t="str" vm="697">
        <f>CUBEMEMBER("ThisWorkbookDataModel","[Table1_2].[Date].&amp;[1950-09-01T00:00:00]")</f>
        <v>9/1/1950</v>
      </c>
      <c r="AI6" t="str" vm="814">
        <f>CUBEMEMBER("ThisWorkbookDataModel","[Table1_2].[Date].&amp;[1950-10-01T00:00:00]")</f>
        <v>10/1/1950</v>
      </c>
      <c r="AJ6" t="str" vm="890">
        <f>CUBEMEMBER("ThisWorkbookDataModel","[Table1_2].[Date].&amp;[1950-11-01T00:00:00]")</f>
        <v>11/1/1950</v>
      </c>
      <c r="AK6" t="str" vm="632">
        <f>CUBEMEMBER("ThisWorkbookDataModel","[Table1_2].[Date].&amp;[1950-12-01T00:00:00]")</f>
        <v>12/1/1950</v>
      </c>
      <c r="AL6" t="str" vm="455">
        <f>CUBEMEMBER("ThisWorkbookDataModel","[Table1_2].[Date].&amp;[1951-01-01T00:00:00]")</f>
        <v>1/1/1951</v>
      </c>
      <c r="AM6" t="str" vm="518">
        <f>CUBEMEMBER("ThisWorkbookDataModel","[Table1_2].[Date].&amp;[1951-02-01T00:00:00]")</f>
        <v>2/1/1951</v>
      </c>
      <c r="AN6" t="str" vm="436">
        <f>CUBEMEMBER("ThisWorkbookDataModel","[Table1_2].[Date].&amp;[1951-03-01T00:00:00]")</f>
        <v>3/1/1951</v>
      </c>
      <c r="AO6" t="str" vm="372">
        <f>CUBEMEMBER("ThisWorkbookDataModel","[Table1_2].[Date].&amp;[1951-04-01T00:00:00]")</f>
        <v>4/1/1951</v>
      </c>
      <c r="AP6" t="str" vm="334">
        <f>CUBEMEMBER("ThisWorkbookDataModel","[Table1_2].[Date].&amp;[1951-05-01T00:00:00]")</f>
        <v>5/1/1951</v>
      </c>
      <c r="AQ6" t="str" vm="241">
        <f>CUBEMEMBER("ThisWorkbookDataModel","[Table1_2].[Date].&amp;[1951-06-01T00:00:00]")</f>
        <v>6/1/1951</v>
      </c>
      <c r="AR6" t="str" vm="873">
        <f>CUBEMEMBER("ThisWorkbookDataModel","[Table1_2].[Date].&amp;[1951-07-01T00:00:00]")</f>
        <v>7/1/1951</v>
      </c>
      <c r="AS6" t="str" vm="155">
        <f>CUBEMEMBER("ThisWorkbookDataModel","[Table1_2].[Date].&amp;[1951-08-01T00:00:00]")</f>
        <v>8/1/1951</v>
      </c>
      <c r="AT6" t="str" vm="696">
        <f>CUBEMEMBER("ThisWorkbookDataModel","[Table1_2].[Date].&amp;[1951-09-01T00:00:00]")</f>
        <v>9/1/1951</v>
      </c>
      <c r="AU6" t="str" vm="853">
        <f>CUBEMEMBER("ThisWorkbookDataModel","[Table1_2].[Date].&amp;[1951-10-01T00:00:00]")</f>
        <v>10/1/1951</v>
      </c>
      <c r="AV6" t="str" vm="833">
        <f>CUBEMEMBER("ThisWorkbookDataModel","[Table1_2].[Date].&amp;[1951-11-01T00:00:00]")</f>
        <v>11/1/1951</v>
      </c>
      <c r="AW6" t="str" vm="631">
        <f>CUBEMEMBER("ThisWorkbookDataModel","[Table1_2].[Date].&amp;[1951-12-01T00:00:00]")</f>
        <v>12/1/1951</v>
      </c>
      <c r="AX6" t="str" vm="538">
        <f>CUBEMEMBER("ThisWorkbookDataModel","[Table1_2].[Date].&amp;[1952-01-01T00:00:00]")</f>
        <v>1/1/1952</v>
      </c>
      <c r="AY6" t="str" vm="517">
        <f>CUBEMEMBER("ThisWorkbookDataModel","[Table1_2].[Date].&amp;[1952-02-01T00:00:00]")</f>
        <v>2/1/1952</v>
      </c>
      <c r="AZ6" t="str" vm="435">
        <f>CUBEMEMBER("ThisWorkbookDataModel","[Table1_2].[Date].&amp;[1952-03-01T00:00:00]")</f>
        <v>3/1/1952</v>
      </c>
      <c r="BA6" t="str" vm="271">
        <f>CUBEMEMBER("ThisWorkbookDataModel","[Table1_2].[Date].&amp;[1952-04-01T00:00:00]")</f>
        <v>4/1/1952</v>
      </c>
      <c r="BB6" t="str" vm="333">
        <f>CUBEMEMBER("ThisWorkbookDataModel","[Table1_2].[Date].&amp;[1952-05-01T00:00:00]")</f>
        <v>5/1/1952</v>
      </c>
      <c r="BC6" t="str" vm="240">
        <f>CUBEMEMBER("ThisWorkbookDataModel","[Table1_2].[Date].&amp;[1952-06-01T00:00:00]")</f>
        <v>6/1/1952</v>
      </c>
      <c r="BD6" t="str" vm="811">
        <f>CUBEMEMBER("ThisWorkbookDataModel","[Table1_2].[Date].&amp;[1952-07-01T00:00:00]")</f>
        <v>7/1/1952</v>
      </c>
      <c r="BE6" t="str" vm="725">
        <f>CUBEMEMBER("ThisWorkbookDataModel","[Table1_2].[Date].&amp;[1952-08-01T00:00:00]")</f>
        <v>8/1/1952</v>
      </c>
      <c r="BF6" t="str" vm="695">
        <f>CUBEMEMBER("ThisWorkbookDataModel","[Table1_2].[Date].&amp;[1952-09-01T00:00:00]")</f>
        <v>9/1/1952</v>
      </c>
      <c r="BG6" t="str" vm="793">
        <f>CUBEMEMBER("ThisWorkbookDataModel","[Table1_2].[Date].&amp;[1952-10-01T00:00:00]")</f>
        <v>10/1/1952</v>
      </c>
      <c r="BH6" t="str" vm="757">
        <f>CUBEMEMBER("ThisWorkbookDataModel","[Table1_2].[Date].&amp;[1952-11-01T00:00:00]")</f>
        <v>11/1/1952</v>
      </c>
      <c r="BI6" t="str" vm="630">
        <f>CUBEMEMBER("ThisWorkbookDataModel","[Table1_2].[Date].&amp;[1952-12-01T00:00:00]")</f>
        <v>12/1/1952</v>
      </c>
      <c r="BJ6" t="str" vm="569">
        <f>CUBEMEMBER("ThisWorkbookDataModel","[Table1_2].[Date].&amp;[1953-01-01T00:00:00]")</f>
        <v>1/1/1953</v>
      </c>
      <c r="BK6" t="str" vm="516">
        <f>CUBEMEMBER("ThisWorkbookDataModel","[Table1_2].[Date].&amp;[1953-02-01T00:00:00]")</f>
        <v>2/1/1953</v>
      </c>
      <c r="BL6" t="str" vm="434">
        <f>CUBEMEMBER("ThisWorkbookDataModel","[Table1_2].[Date].&amp;[1953-03-01T00:00:00]")</f>
        <v>3/1/1953</v>
      </c>
      <c r="BM6" t="str" vm="371">
        <f>CUBEMEMBER("ThisWorkbookDataModel","[Table1_2].[Date].&amp;[1953-04-01T00:00:00]")</f>
        <v>4/1/1953</v>
      </c>
      <c r="BN6" t="str" vm="332">
        <f>CUBEMEMBER("ThisWorkbookDataModel","[Table1_2].[Date].&amp;[1953-05-01T00:00:00]")</f>
        <v>5/1/1953</v>
      </c>
      <c r="BO6" t="str" vm="239">
        <f>CUBEMEMBER("ThisWorkbookDataModel","[Table1_2].[Date].&amp;[1953-06-01T00:00:00]")</f>
        <v>6/1/1953</v>
      </c>
      <c r="BP6" t="str" vm="744">
        <f>CUBEMEMBER("ThisWorkbookDataModel","[Table1_2].[Date].&amp;[1953-07-01T00:00:00]")</f>
        <v>7/1/1953</v>
      </c>
      <c r="BQ6" t="str" vm="154">
        <f>CUBEMEMBER("ThisWorkbookDataModel","[Table1_2].[Date].&amp;[1953-08-01T00:00:00]")</f>
        <v>8/1/1953</v>
      </c>
      <c r="BR6" t="str" vm="694">
        <f>CUBEMEMBER("ThisWorkbookDataModel","[Table1_2].[Date].&amp;[1953-09-01T00:00:00]")</f>
        <v>9/1/1953</v>
      </c>
      <c r="BS6" t="str" vm="899">
        <f>CUBEMEMBER("ThisWorkbookDataModel","[Table1_2].[Date].&amp;[1953-10-01T00:00:00]")</f>
        <v>10/1/1953</v>
      </c>
      <c r="BT6" t="str" vm="777">
        <f>CUBEMEMBER("ThisWorkbookDataModel","[Table1_2].[Date].&amp;[1953-11-01T00:00:00]")</f>
        <v>11/1/1953</v>
      </c>
      <c r="BU6" t="str" vm="629">
        <f>CUBEMEMBER("ThisWorkbookDataModel","[Table1_2].[Date].&amp;[1953-12-01T00:00:00]")</f>
        <v>12/1/1953</v>
      </c>
      <c r="BV6" t="str" vm="454">
        <f>CUBEMEMBER("ThisWorkbookDataModel","[Table1_2].[Date].&amp;[1954-01-01T00:00:00]")</f>
        <v>1/1/1954</v>
      </c>
      <c r="BW6" t="str" vm="515">
        <f>CUBEMEMBER("ThisWorkbookDataModel","[Table1_2].[Date].&amp;[1954-02-01T00:00:00]")</f>
        <v>2/1/1954</v>
      </c>
      <c r="BX6" t="str" vm="433">
        <f>CUBEMEMBER("ThisWorkbookDataModel","[Table1_2].[Date].&amp;[1954-03-01T00:00:00]")</f>
        <v>3/1/1954</v>
      </c>
      <c r="BY6" t="str" vm="270">
        <f>CUBEMEMBER("ThisWorkbookDataModel","[Table1_2].[Date].&amp;[1954-04-01T00:00:00]")</f>
        <v>4/1/1954</v>
      </c>
      <c r="BZ6" t="str" vm="331">
        <f>CUBEMEMBER("ThisWorkbookDataModel","[Table1_2].[Date].&amp;[1954-05-01T00:00:00]")</f>
        <v>5/1/1954</v>
      </c>
      <c r="CA6" t="str" vm="238">
        <f>CUBEMEMBER("ThisWorkbookDataModel","[Table1_2].[Date].&amp;[1954-06-01T00:00:00]")</f>
        <v>6/1/1954</v>
      </c>
      <c r="CB6" t="str" vm="775">
        <f>CUBEMEMBER("ThisWorkbookDataModel","[Table1_2].[Date].&amp;[1954-07-01T00:00:00]")</f>
        <v>7/1/1954</v>
      </c>
      <c r="CC6" t="str" vm="724">
        <f>CUBEMEMBER("ThisWorkbookDataModel","[Table1_2].[Date].&amp;[1954-08-01T00:00:00]")</f>
        <v>8/1/1954</v>
      </c>
      <c r="CD6" t="str" vm="693">
        <f>CUBEMEMBER("ThisWorkbookDataModel","[Table1_2].[Date].&amp;[1954-09-01T00:00:00]")</f>
        <v>9/1/1954</v>
      </c>
      <c r="CE6" t="str" vm="763">
        <f>CUBEMEMBER("ThisWorkbookDataModel","[Table1_2].[Date].&amp;[1954-10-01T00:00:00]")</f>
        <v>10/1/1954</v>
      </c>
      <c r="CF6" t="str" vm="889">
        <f>CUBEMEMBER("ThisWorkbookDataModel","[Table1_2].[Date].&amp;[1954-11-01T00:00:00]")</f>
        <v>11/1/1954</v>
      </c>
      <c r="CG6" t="str" vm="628">
        <f>CUBEMEMBER("ThisWorkbookDataModel","[Table1_2].[Date].&amp;[1954-12-01T00:00:00]")</f>
        <v>12/1/1954</v>
      </c>
      <c r="CH6" t="str" vm="537">
        <f>CUBEMEMBER("ThisWorkbookDataModel","[Table1_2].[Date].&amp;[1955-01-01T00:00:00]")</f>
        <v>1/1/1955</v>
      </c>
      <c r="CI6" t="str" vm="514">
        <f>CUBEMEMBER("ThisWorkbookDataModel","[Table1_2].[Date].&amp;[1955-02-01T00:00:00]")</f>
        <v>2/1/1955</v>
      </c>
      <c r="CJ6" t="str" vm="432">
        <f>CUBEMEMBER("ThisWorkbookDataModel","[Table1_2].[Date].&amp;[1955-03-01T00:00:00]")</f>
        <v>3/1/1955</v>
      </c>
      <c r="CK6" t="str" vm="370">
        <f>CUBEMEMBER("ThisWorkbookDataModel","[Table1_2].[Date].&amp;[1955-04-01T00:00:00]")</f>
        <v>4/1/1955</v>
      </c>
      <c r="CL6" t="str" vm="330">
        <f>CUBEMEMBER("ThisWorkbookDataModel","[Table1_2].[Date].&amp;[1955-05-01T00:00:00]")</f>
        <v>5/1/1955</v>
      </c>
      <c r="CM6" t="str" vm="237">
        <f>CUBEMEMBER("ThisWorkbookDataModel","[Table1_2].[Date].&amp;[1955-06-01T00:00:00]")</f>
        <v>6/1/1955</v>
      </c>
      <c r="CN6" t="str" vm="872">
        <f>CUBEMEMBER("ThisWorkbookDataModel","[Table1_2].[Date].&amp;[1955-07-01T00:00:00]")</f>
        <v>7/1/1955</v>
      </c>
      <c r="CO6" t="str" vm="153">
        <f>CUBEMEMBER("ThisWorkbookDataModel","[Table1_2].[Date].&amp;[1955-08-01T00:00:00]")</f>
        <v>8/1/1955</v>
      </c>
      <c r="CP6" t="str" vm="692">
        <f>CUBEMEMBER("ThisWorkbookDataModel","[Table1_2].[Date].&amp;[1955-09-01T00:00:00]")</f>
        <v>9/1/1955</v>
      </c>
      <c r="CQ6" t="str" vm="852">
        <f>CUBEMEMBER("ThisWorkbookDataModel","[Table1_2].[Date].&amp;[1955-10-01T00:00:00]")</f>
        <v>10/1/1955</v>
      </c>
      <c r="CR6" t="str" vm="832">
        <f>CUBEMEMBER("ThisWorkbookDataModel","[Table1_2].[Date].&amp;[1955-11-01T00:00:00]")</f>
        <v>11/1/1955</v>
      </c>
      <c r="CS6" t="str" vm="627">
        <f>CUBEMEMBER("ThisWorkbookDataModel","[Table1_2].[Date].&amp;[1955-12-01T00:00:00]")</f>
        <v>12/1/1955</v>
      </c>
      <c r="CT6" t="str" vm="568">
        <f>CUBEMEMBER("ThisWorkbookDataModel","[Table1_2].[Date].&amp;[1956-01-01T00:00:00]")</f>
        <v>1/1/1956</v>
      </c>
      <c r="CU6" t="str" vm="513">
        <f>CUBEMEMBER("ThisWorkbookDataModel","[Table1_2].[Date].&amp;[1956-02-01T00:00:00]")</f>
        <v>2/1/1956</v>
      </c>
      <c r="CV6" t="str" vm="431">
        <f>CUBEMEMBER("ThisWorkbookDataModel","[Table1_2].[Date].&amp;[1956-03-01T00:00:00]")</f>
        <v>3/1/1956</v>
      </c>
      <c r="CW6" t="str" vm="269">
        <f>CUBEMEMBER("ThisWorkbookDataModel","[Table1_2].[Date].&amp;[1956-04-01T00:00:00]")</f>
        <v>4/1/1956</v>
      </c>
      <c r="CX6" t="str" vm="329">
        <f>CUBEMEMBER("ThisWorkbookDataModel","[Table1_2].[Date].&amp;[1956-05-01T00:00:00]")</f>
        <v>5/1/1956</v>
      </c>
      <c r="CY6" t="str" vm="236">
        <f>CUBEMEMBER("ThisWorkbookDataModel","[Table1_2].[Date].&amp;[1956-06-01T00:00:00]")</f>
        <v>6/1/1956</v>
      </c>
      <c r="CZ6" t="str" vm="810">
        <f>CUBEMEMBER("ThisWorkbookDataModel","[Table1_2].[Date].&amp;[1956-07-01T00:00:00]")</f>
        <v>7/1/1956</v>
      </c>
      <c r="DA6" t="str" vm="723">
        <f>CUBEMEMBER("ThisWorkbookDataModel","[Table1_2].[Date].&amp;[1956-08-01T00:00:00]")</f>
        <v>8/1/1956</v>
      </c>
      <c r="DB6" t="str" vm="691">
        <f>CUBEMEMBER("ThisWorkbookDataModel","[Table1_2].[Date].&amp;[1956-09-01T00:00:00]")</f>
        <v>9/1/1956</v>
      </c>
      <c r="DC6" t="str" vm="792">
        <f>CUBEMEMBER("ThisWorkbookDataModel","[Table1_2].[Date].&amp;[1956-10-01T00:00:00]")</f>
        <v>10/1/1956</v>
      </c>
      <c r="DD6" t="str" vm="756">
        <f>CUBEMEMBER("ThisWorkbookDataModel","[Table1_2].[Date].&amp;[1956-11-01T00:00:00]")</f>
        <v>11/1/1956</v>
      </c>
      <c r="DE6" t="str" vm="626">
        <f>CUBEMEMBER("ThisWorkbookDataModel","[Table1_2].[Date].&amp;[1956-12-01T00:00:00]")</f>
        <v>12/1/1956</v>
      </c>
      <c r="DF6" t="str" vm="453">
        <f>CUBEMEMBER("ThisWorkbookDataModel","[Table1_2].[Date].&amp;[1957-01-01T00:00:00]")</f>
        <v>1/1/1957</v>
      </c>
      <c r="DG6" t="str" vm="512">
        <f>CUBEMEMBER("ThisWorkbookDataModel","[Table1_2].[Date].&amp;[1957-02-01T00:00:00]")</f>
        <v>2/1/1957</v>
      </c>
      <c r="DH6" t="str" vm="430">
        <f>CUBEMEMBER("ThisWorkbookDataModel","[Table1_2].[Date].&amp;[1957-03-01T00:00:00]")</f>
        <v>3/1/1957</v>
      </c>
      <c r="DI6" t="str" vm="268">
        <f>CUBEMEMBER("ThisWorkbookDataModel","[Table1_2].[Date].&amp;[1957-04-01T00:00:00]")</f>
        <v>4/1/1957</v>
      </c>
      <c r="DJ6" t="str" vm="328">
        <f>CUBEMEMBER("ThisWorkbookDataModel","[Table1_2].[Date].&amp;[1957-05-01T00:00:00]")</f>
        <v>5/1/1957</v>
      </c>
      <c r="DK6" t="str" vm="235">
        <f>CUBEMEMBER("ThisWorkbookDataModel","[Table1_2].[Date].&amp;[1957-06-01T00:00:00]")</f>
        <v>6/1/1957</v>
      </c>
      <c r="DL6" t="str" vm="743">
        <f>CUBEMEMBER("ThisWorkbookDataModel","[Table1_2].[Date].&amp;[1957-07-01T00:00:00]")</f>
        <v>7/1/1957</v>
      </c>
      <c r="DM6" t="str" vm="152">
        <f>CUBEMEMBER("ThisWorkbookDataModel","[Table1_2].[Date].&amp;[1957-08-01T00:00:00]")</f>
        <v>8/1/1957</v>
      </c>
      <c r="DN6" t="str" vm="690">
        <f>CUBEMEMBER("ThisWorkbookDataModel","[Table1_2].[Date].&amp;[1957-09-01T00:00:00]")</f>
        <v>9/1/1957</v>
      </c>
      <c r="DO6" t="str" vm="772">
        <f>CUBEMEMBER("ThisWorkbookDataModel","[Table1_2].[Date].&amp;[1957-10-01T00:00:00]")</f>
        <v>10/1/1957</v>
      </c>
      <c r="DP6" t="str" vm="876">
        <f>CUBEMEMBER("ThisWorkbookDataModel","[Table1_2].[Date].&amp;[1957-11-01T00:00:00]")</f>
        <v>11/1/1957</v>
      </c>
      <c r="DQ6" t="str" vm="625">
        <f>CUBEMEMBER("ThisWorkbookDataModel","[Table1_2].[Date].&amp;[1957-12-01T00:00:00]")</f>
        <v>12/1/1957</v>
      </c>
      <c r="DR6" t="str" vm="536">
        <f>CUBEMEMBER("ThisWorkbookDataModel","[Table1_2].[Date].&amp;[1958-01-01T00:00:00]")</f>
        <v>1/1/1958</v>
      </c>
      <c r="DS6" t="str" vm="511">
        <f>CUBEMEMBER("ThisWorkbookDataModel","[Table1_2].[Date].&amp;[1958-02-01T00:00:00]")</f>
        <v>2/1/1958</v>
      </c>
      <c r="DT6" t="str" vm="429">
        <f>CUBEMEMBER("ThisWorkbookDataModel","[Table1_2].[Date].&amp;[1958-03-01T00:00:00]")</f>
        <v>3/1/1958</v>
      </c>
      <c r="DU6" t="str" vm="369">
        <f>CUBEMEMBER("ThisWorkbookDataModel","[Table1_2].[Date].&amp;[1958-04-01T00:00:00]")</f>
        <v>4/1/1958</v>
      </c>
      <c r="DV6" t="str" vm="327">
        <f>CUBEMEMBER("ThisWorkbookDataModel","[Table1_2].[Date].&amp;[1958-05-01T00:00:00]")</f>
        <v>5/1/1958</v>
      </c>
      <c r="DW6" t="str" vm="234">
        <f>CUBEMEMBER("ThisWorkbookDataModel","[Table1_2].[Date].&amp;[1958-06-01T00:00:00]")</f>
        <v>6/1/1958</v>
      </c>
      <c r="DX6" t="str" vm="875">
        <f>CUBEMEMBER("ThisWorkbookDataModel","[Table1_2].[Date].&amp;[1958-07-01T00:00:00]")</f>
        <v>7/1/1958</v>
      </c>
      <c r="DY6" t="str" vm="722">
        <f>CUBEMEMBER("ThisWorkbookDataModel","[Table1_2].[Date].&amp;[1958-08-01T00:00:00]")</f>
        <v>8/1/1958</v>
      </c>
      <c r="DZ6" t="str" vm="689">
        <f>CUBEMEMBER("ThisWorkbookDataModel","[Table1_2].[Date].&amp;[1958-09-01T00:00:00]")</f>
        <v>9/1/1958</v>
      </c>
      <c r="EA6" t="str" vm="894">
        <f>CUBEMEMBER("ThisWorkbookDataModel","[Table1_2].[Date].&amp;[1958-10-01T00:00:00]")</f>
        <v>10/1/1958</v>
      </c>
      <c r="EB6" t="str" vm="888">
        <f>CUBEMEMBER("ThisWorkbookDataModel","[Table1_2].[Date].&amp;[1958-11-01T00:00:00]")</f>
        <v>11/1/1958</v>
      </c>
      <c r="EC6" t="str" vm="624">
        <f>CUBEMEMBER("ThisWorkbookDataModel","[Table1_2].[Date].&amp;[1958-12-01T00:00:00]")</f>
        <v>12/1/1958</v>
      </c>
      <c r="ED6" t="str" vm="567">
        <f>CUBEMEMBER("ThisWorkbookDataModel","[Table1_2].[Date].&amp;[1959-01-01T00:00:00]")</f>
        <v>1/1/1959</v>
      </c>
      <c r="EE6" t="str" vm="510">
        <f>CUBEMEMBER("ThisWorkbookDataModel","[Table1_2].[Date].&amp;[1959-02-01T00:00:00]")</f>
        <v>2/1/1959</v>
      </c>
      <c r="EF6" t="str" vm="428">
        <f>CUBEMEMBER("ThisWorkbookDataModel","[Table1_2].[Date].&amp;[1959-03-01T00:00:00]")</f>
        <v>3/1/1959</v>
      </c>
      <c r="EG6" t="str" vm="267">
        <f>CUBEMEMBER("ThisWorkbookDataModel","[Table1_2].[Date].&amp;[1959-04-01T00:00:00]")</f>
        <v>4/1/1959</v>
      </c>
      <c r="EH6" t="str" vm="326">
        <f>CUBEMEMBER("ThisWorkbookDataModel","[Table1_2].[Date].&amp;[1959-05-01T00:00:00]")</f>
        <v>5/1/1959</v>
      </c>
      <c r="EI6" t="str" vm="233">
        <f>CUBEMEMBER("ThisWorkbookDataModel","[Table1_2].[Date].&amp;[1959-06-01T00:00:00]")</f>
        <v>6/1/1959</v>
      </c>
      <c r="EJ6" t="str" vm="871">
        <f>CUBEMEMBER("ThisWorkbookDataModel","[Table1_2].[Date].&amp;[1959-07-01T00:00:00]")</f>
        <v>7/1/1959</v>
      </c>
      <c r="EK6" t="str" vm="151">
        <f>CUBEMEMBER("ThisWorkbookDataModel","[Table1_2].[Date].&amp;[1959-08-01T00:00:00]")</f>
        <v>8/1/1959</v>
      </c>
      <c r="EL6" t="str" vm="688">
        <f>CUBEMEMBER("ThisWorkbookDataModel","[Table1_2].[Date].&amp;[1959-09-01T00:00:00]")</f>
        <v>9/1/1959</v>
      </c>
      <c r="EM6" t="str" vm="851">
        <f>CUBEMEMBER("ThisWorkbookDataModel","[Table1_2].[Date].&amp;[1959-10-01T00:00:00]")</f>
        <v>10/1/1959</v>
      </c>
      <c r="EN6" t="str" vm="831">
        <f>CUBEMEMBER("ThisWorkbookDataModel","[Table1_2].[Date].&amp;[1959-11-01T00:00:00]")</f>
        <v>11/1/1959</v>
      </c>
      <c r="EO6" t="str" vm="623">
        <f>CUBEMEMBER("ThisWorkbookDataModel","[Table1_2].[Date].&amp;[1959-12-01T00:00:00]")</f>
        <v>12/1/1959</v>
      </c>
      <c r="EP6" t="str" vm="535">
        <f>CUBEMEMBER("ThisWorkbookDataModel","[Table1_2].[Date].&amp;[1960-01-01T00:00:00]")</f>
        <v>1/1/1960</v>
      </c>
      <c r="EQ6" t="str" vm="509">
        <f>CUBEMEMBER("ThisWorkbookDataModel","[Table1_2].[Date].&amp;[1960-02-01T00:00:00]")</f>
        <v>2/1/1960</v>
      </c>
      <c r="ER6" t="str" vm="427">
        <f>CUBEMEMBER("ThisWorkbookDataModel","[Table1_2].[Date].&amp;[1960-03-01T00:00:00]")</f>
        <v>3/1/1960</v>
      </c>
      <c r="ES6" t="str" vm="266">
        <f>CUBEMEMBER("ThisWorkbookDataModel","[Table1_2].[Date].&amp;[1960-04-01T00:00:00]")</f>
        <v>4/1/1960</v>
      </c>
      <c r="ET6" t="str" vm="325">
        <f>CUBEMEMBER("ThisWorkbookDataModel","[Table1_2].[Date].&amp;[1960-05-01T00:00:00]")</f>
        <v>5/1/1960</v>
      </c>
      <c r="EU6" t="str" vm="232">
        <f>CUBEMEMBER("ThisWorkbookDataModel","[Table1_2].[Date].&amp;[1960-06-01T00:00:00]")</f>
        <v>6/1/1960</v>
      </c>
      <c r="EV6" t="str" vm="809">
        <f>CUBEMEMBER("ThisWorkbookDataModel","[Table1_2].[Date].&amp;[1960-07-01T00:00:00]")</f>
        <v>7/1/1960</v>
      </c>
      <c r="EW6" t="str" vm="721">
        <f>CUBEMEMBER("ThisWorkbookDataModel","[Table1_2].[Date].&amp;[1960-08-01T00:00:00]")</f>
        <v>8/1/1960</v>
      </c>
      <c r="EX6" t="str" vm="687">
        <f>CUBEMEMBER("ThisWorkbookDataModel","[Table1_2].[Date].&amp;[1960-09-01T00:00:00]")</f>
        <v>9/1/1960</v>
      </c>
      <c r="EY6" t="str" vm="791">
        <f>CUBEMEMBER("ThisWorkbookDataModel","[Table1_2].[Date].&amp;[1960-10-01T00:00:00]")</f>
        <v>10/1/1960</v>
      </c>
      <c r="EZ6" t="str" vm="773">
        <f>CUBEMEMBER("ThisWorkbookDataModel","[Table1_2].[Date].&amp;[1960-11-01T00:00:00]")</f>
        <v>11/1/1960</v>
      </c>
      <c r="FA6" t="str" vm="622">
        <f>CUBEMEMBER("ThisWorkbookDataModel","[Table1_2].[Date].&amp;[1960-12-01T00:00:00]")</f>
        <v>12/1/1960</v>
      </c>
      <c r="FB6" t="str" vm="452">
        <f>CUBEMEMBER("ThisWorkbookDataModel","[Table1_2].[Date].&amp;[1961-01-01T00:00:00]")</f>
        <v>1/1/1961</v>
      </c>
      <c r="FC6" t="str" vm="508">
        <f>CUBEMEMBER("ThisWorkbookDataModel","[Table1_2].[Date].&amp;[1961-02-01T00:00:00]")</f>
        <v>2/1/1961</v>
      </c>
      <c r="FD6" t="str" vm="426">
        <f>CUBEMEMBER("ThisWorkbookDataModel","[Table1_2].[Date].&amp;[1961-03-01T00:00:00]")</f>
        <v>3/1/1961</v>
      </c>
      <c r="FE6" t="str" vm="368">
        <f>CUBEMEMBER("ThisWorkbookDataModel","[Table1_2].[Date].&amp;[1961-04-01T00:00:00]")</f>
        <v>4/1/1961</v>
      </c>
      <c r="FF6" t="str" vm="324">
        <f>CUBEMEMBER("ThisWorkbookDataModel","[Table1_2].[Date].&amp;[1961-05-01T00:00:00]")</f>
        <v>5/1/1961</v>
      </c>
      <c r="FG6" t="str" vm="231">
        <f>CUBEMEMBER("ThisWorkbookDataModel","[Table1_2].[Date].&amp;[1961-06-01T00:00:00]")</f>
        <v>6/1/1961</v>
      </c>
      <c r="FH6" t="str" vm="742">
        <f>CUBEMEMBER("ThisWorkbookDataModel","[Table1_2].[Date].&amp;[1961-07-01T00:00:00]")</f>
        <v>7/1/1961</v>
      </c>
      <c r="FI6" t="str" vm="720">
        <f>CUBEMEMBER("ThisWorkbookDataModel","[Table1_2].[Date].&amp;[1961-08-01T00:00:00]")</f>
        <v>8/1/1961</v>
      </c>
      <c r="FJ6" t="str" vm="686">
        <f>CUBEMEMBER("ThisWorkbookDataModel","[Table1_2].[Date].&amp;[1961-09-01T00:00:00]")</f>
        <v>9/1/1961</v>
      </c>
      <c r="FK6" t="str" vm="839">
        <f>CUBEMEMBER("ThisWorkbookDataModel","[Table1_2].[Date].&amp;[1961-10-01T00:00:00]")</f>
        <v>10/1/1961</v>
      </c>
      <c r="FL6" t="str" vm="818">
        <f>CUBEMEMBER("ThisWorkbookDataModel","[Table1_2].[Date].&amp;[1961-11-01T00:00:00]")</f>
        <v>11/1/1961</v>
      </c>
      <c r="FM6" t="str" vm="621">
        <f>CUBEMEMBER("ThisWorkbookDataModel","[Table1_2].[Date].&amp;[1961-12-01T00:00:00]")</f>
        <v>12/1/1961</v>
      </c>
      <c r="FN6" t="str" vm="566">
        <f>CUBEMEMBER("ThisWorkbookDataModel","[Table1_2].[Date].&amp;[1962-01-01T00:00:00]")</f>
        <v>1/1/1962</v>
      </c>
      <c r="FO6" t="str" vm="507">
        <f>CUBEMEMBER("ThisWorkbookDataModel","[Table1_2].[Date].&amp;[1962-02-01T00:00:00]")</f>
        <v>2/1/1962</v>
      </c>
      <c r="FP6" t="str" vm="425">
        <f>CUBEMEMBER("ThisWorkbookDataModel","[Table1_2].[Date].&amp;[1962-03-01T00:00:00]")</f>
        <v>3/1/1962</v>
      </c>
      <c r="FQ6" t="str" vm="265">
        <f>CUBEMEMBER("ThisWorkbookDataModel","[Table1_2].[Date].&amp;[1962-04-01T00:00:00]")</f>
        <v>4/1/1962</v>
      </c>
      <c r="FR6" t="str" vm="323">
        <f>CUBEMEMBER("ThisWorkbookDataModel","[Table1_2].[Date].&amp;[1962-05-01T00:00:00]")</f>
        <v>5/1/1962</v>
      </c>
      <c r="FS6" t="str" vm="230">
        <f>CUBEMEMBER("ThisWorkbookDataModel","[Table1_2].[Date].&amp;[1962-06-01T00:00:00]")</f>
        <v>6/1/1962</v>
      </c>
      <c r="FT6" t="str" vm="816">
        <f>CUBEMEMBER("ThisWorkbookDataModel","[Table1_2].[Date].&amp;[1962-07-01T00:00:00]")</f>
        <v>7/1/1962</v>
      </c>
      <c r="FU6" t="str" vm="150">
        <f>CUBEMEMBER("ThisWorkbookDataModel","[Table1_2].[Date].&amp;[1962-08-01T00:00:00]")</f>
        <v>8/1/1962</v>
      </c>
      <c r="FV6" t="str" vm="685">
        <f>CUBEMEMBER("ThisWorkbookDataModel","[Table1_2].[Date].&amp;[1962-09-01T00:00:00]")</f>
        <v>9/1/1962</v>
      </c>
      <c r="FW6" t="str" vm="762">
        <f>CUBEMEMBER("ThisWorkbookDataModel","[Table1_2].[Date].&amp;[1962-10-01T00:00:00]")</f>
        <v>10/1/1962</v>
      </c>
      <c r="FX6" t="str" vm="887">
        <f>CUBEMEMBER("ThisWorkbookDataModel","[Table1_2].[Date].&amp;[1962-11-01T00:00:00]")</f>
        <v>11/1/1962</v>
      </c>
      <c r="FY6" t="str" vm="620">
        <f>CUBEMEMBER("ThisWorkbookDataModel","[Table1_2].[Date].&amp;[1962-12-01T00:00:00]")</f>
        <v>12/1/1962</v>
      </c>
      <c r="FZ6" t="str" vm="534">
        <f>CUBEMEMBER("ThisWorkbookDataModel","[Table1_2].[Date].&amp;[1963-01-01T00:00:00]")</f>
        <v>1/1/1963</v>
      </c>
      <c r="GA6" t="str" vm="506">
        <f>CUBEMEMBER("ThisWorkbookDataModel","[Table1_2].[Date].&amp;[1963-02-01T00:00:00]")</f>
        <v>2/1/1963</v>
      </c>
      <c r="GB6" t="str" vm="424">
        <f>CUBEMEMBER("ThisWorkbookDataModel","[Table1_2].[Date].&amp;[1963-03-01T00:00:00]")</f>
        <v>3/1/1963</v>
      </c>
      <c r="GC6" t="str" vm="353">
        <f>CUBEMEMBER("ThisWorkbookDataModel","[Table1_2].[Date].&amp;[1963-04-01T00:00:00]")</f>
        <v>4/1/1963</v>
      </c>
      <c r="GD6" t="str" vm="322">
        <f>CUBEMEMBER("ThisWorkbookDataModel","[Table1_2].[Date].&amp;[1963-05-01T00:00:00]")</f>
        <v>5/1/1963</v>
      </c>
      <c r="GE6" t="str" vm="229">
        <f>CUBEMEMBER("ThisWorkbookDataModel","[Table1_2].[Date].&amp;[1963-06-01T00:00:00]")</f>
        <v>6/1/1963</v>
      </c>
      <c r="GF6" t="str" vm="870">
        <f>CUBEMEMBER("ThisWorkbookDataModel","[Table1_2].[Date].&amp;[1963-07-01T00:00:00]")</f>
        <v>7/1/1963</v>
      </c>
      <c r="GG6" t="str" vm="719">
        <f>CUBEMEMBER("ThisWorkbookDataModel","[Table1_2].[Date].&amp;[1963-08-01T00:00:00]")</f>
        <v>8/1/1963</v>
      </c>
      <c r="GH6" t="str" vm="684">
        <f>CUBEMEMBER("ThisWorkbookDataModel","[Table1_2].[Date].&amp;[1963-09-01T00:00:00]")</f>
        <v>9/1/1963</v>
      </c>
      <c r="GI6" t="str" vm="850">
        <f>CUBEMEMBER("ThisWorkbookDataModel","[Table1_2].[Date].&amp;[1963-10-01T00:00:00]")</f>
        <v>10/1/1963</v>
      </c>
      <c r="GJ6" t="str" vm="830">
        <f>CUBEMEMBER("ThisWorkbookDataModel","[Table1_2].[Date].&amp;[1963-11-01T00:00:00]")</f>
        <v>11/1/1963</v>
      </c>
      <c r="GK6" t="str" vm="619">
        <f>CUBEMEMBER("ThisWorkbookDataModel","[Table1_2].[Date].&amp;[1963-12-01T00:00:00]")</f>
        <v>12/1/1963</v>
      </c>
      <c r="GL6" t="str" vm="451">
        <f>CUBEMEMBER("ThisWorkbookDataModel","[Table1_2].[Date].&amp;[1964-01-01T00:00:00]")</f>
        <v>1/1/1964</v>
      </c>
      <c r="GM6" t="str" vm="505">
        <f>CUBEMEMBER("ThisWorkbookDataModel","[Table1_2].[Date].&amp;[1964-02-01T00:00:00]")</f>
        <v>2/1/1964</v>
      </c>
      <c r="GN6" t="str" vm="423">
        <f>CUBEMEMBER("ThisWorkbookDataModel","[Table1_2].[Date].&amp;[1964-03-01T00:00:00]")</f>
        <v>3/1/1964</v>
      </c>
      <c r="GO6" t="str" vm="367">
        <f>CUBEMEMBER("ThisWorkbookDataModel","[Table1_2].[Date].&amp;[1964-04-01T00:00:00]")</f>
        <v>4/1/1964</v>
      </c>
      <c r="GP6" t="str" vm="321">
        <f>CUBEMEMBER("ThisWorkbookDataModel","[Table1_2].[Date].&amp;[1964-05-01T00:00:00]")</f>
        <v>5/1/1964</v>
      </c>
      <c r="GQ6" t="str" vm="228">
        <f>CUBEMEMBER("ThisWorkbookDataModel","[Table1_2].[Date].&amp;[1964-06-01T00:00:00]")</f>
        <v>6/1/1964</v>
      </c>
      <c r="GR6" t="str" vm="808">
        <f>CUBEMEMBER("ThisWorkbookDataModel","[Table1_2].[Date].&amp;[1964-07-01T00:00:00]")</f>
        <v>7/1/1964</v>
      </c>
      <c r="GS6" t="str" vm="149">
        <f>CUBEMEMBER("ThisWorkbookDataModel","[Table1_2].[Date].&amp;[1964-08-01T00:00:00]")</f>
        <v>8/1/1964</v>
      </c>
      <c r="GT6" t="str" vm="683">
        <f>CUBEMEMBER("ThisWorkbookDataModel","[Table1_2].[Date].&amp;[1964-09-01T00:00:00]")</f>
        <v>9/1/1964</v>
      </c>
      <c r="GU6" t="str" vm="790">
        <f>CUBEMEMBER("ThisWorkbookDataModel","[Table1_2].[Date].&amp;[1964-10-01T00:00:00]")</f>
        <v>10/1/1964</v>
      </c>
      <c r="GV6" t="str" vm="755">
        <f>CUBEMEMBER("ThisWorkbookDataModel","[Table1_2].[Date].&amp;[1964-11-01T00:00:00]")</f>
        <v>11/1/1964</v>
      </c>
      <c r="GW6" t="str" vm="618">
        <f>CUBEMEMBER("ThisWorkbookDataModel","[Table1_2].[Date].&amp;[1964-12-01T00:00:00]")</f>
        <v>12/1/1964</v>
      </c>
      <c r="GX6" t="str" vm="565">
        <f>CUBEMEMBER("ThisWorkbookDataModel","[Table1_2].[Date].&amp;[1965-01-01T00:00:00]")</f>
        <v>1/1/1965</v>
      </c>
      <c r="GY6" t="str" vm="504">
        <f>CUBEMEMBER("ThisWorkbookDataModel","[Table1_2].[Date].&amp;[1965-02-01T00:00:00]")</f>
        <v>2/1/1965</v>
      </c>
      <c r="GZ6" t="str" vm="422">
        <f>CUBEMEMBER("ThisWorkbookDataModel","[Table1_2].[Date].&amp;[1965-03-01T00:00:00]")</f>
        <v>3/1/1965</v>
      </c>
      <c r="HA6" t="str" vm="352">
        <f>CUBEMEMBER("ThisWorkbookDataModel","[Table1_2].[Date].&amp;[1965-04-01T00:00:00]")</f>
        <v>4/1/1965</v>
      </c>
      <c r="HB6" t="str" vm="320">
        <f>CUBEMEMBER("ThisWorkbookDataModel","[Table1_2].[Date].&amp;[1965-05-01T00:00:00]")</f>
        <v>5/1/1965</v>
      </c>
      <c r="HC6" t="str" vm="227">
        <f>CUBEMEMBER("ThisWorkbookDataModel","[Table1_2].[Date].&amp;[1965-06-01T00:00:00]")</f>
        <v>6/1/1965</v>
      </c>
      <c r="HD6" t="str" vm="741">
        <f>CUBEMEMBER("ThisWorkbookDataModel","[Table1_2].[Date].&amp;[1965-07-01T00:00:00]")</f>
        <v>7/1/1965</v>
      </c>
      <c r="HE6" t="str" vm="718">
        <f>CUBEMEMBER("ThisWorkbookDataModel","[Table1_2].[Date].&amp;[1965-08-01T00:00:00]")</f>
        <v>8/1/1965</v>
      </c>
      <c r="HF6" t="str" vm="682">
        <f>CUBEMEMBER("ThisWorkbookDataModel","[Table1_2].[Date].&amp;[1965-09-01T00:00:00]")</f>
        <v>9/1/1965</v>
      </c>
      <c r="HG6" t="str" vm="898">
        <f>CUBEMEMBER("ThisWorkbookDataModel","[Table1_2].[Date].&amp;[1965-10-01T00:00:00]")</f>
        <v>10/1/1965</v>
      </c>
      <c r="HH6" t="str" vm="837">
        <f>CUBEMEMBER("ThisWorkbookDataModel","[Table1_2].[Date].&amp;[1965-11-01T00:00:00]")</f>
        <v>11/1/1965</v>
      </c>
      <c r="HI6" t="str" vm="617">
        <f>CUBEMEMBER("ThisWorkbookDataModel","[Table1_2].[Date].&amp;[1965-12-01T00:00:00]")</f>
        <v>12/1/1965</v>
      </c>
      <c r="HJ6" t="str" vm="450">
        <f>CUBEMEMBER("ThisWorkbookDataModel","[Table1_2].[Date].&amp;[1966-01-01T00:00:00]")</f>
        <v>1/1/1966</v>
      </c>
      <c r="HK6" t="str" vm="503">
        <f>CUBEMEMBER("ThisWorkbookDataModel","[Table1_2].[Date].&amp;[1966-02-01T00:00:00]")</f>
        <v>2/1/1966</v>
      </c>
      <c r="HL6" t="str" vm="421">
        <f>CUBEMEMBER("ThisWorkbookDataModel","[Table1_2].[Date].&amp;[1966-03-01T00:00:00]")</f>
        <v>3/1/1966</v>
      </c>
      <c r="HM6" t="str" vm="264">
        <f>CUBEMEMBER("ThisWorkbookDataModel","[Table1_2].[Date].&amp;[1966-04-01T00:00:00]")</f>
        <v>4/1/1966</v>
      </c>
      <c r="HN6" t="str" vm="319">
        <f>CUBEMEMBER("ThisWorkbookDataModel","[Table1_2].[Date].&amp;[1966-05-01T00:00:00]")</f>
        <v>5/1/1966</v>
      </c>
      <c r="HO6" t="str" vm="226">
        <f>CUBEMEMBER("ThisWorkbookDataModel","[Table1_2].[Date].&amp;[1966-06-01T00:00:00]")</f>
        <v>6/1/1966</v>
      </c>
      <c r="HP6" t="str" vm="835">
        <f>CUBEMEMBER("ThisWorkbookDataModel","[Table1_2].[Date].&amp;[1966-07-01T00:00:00]")</f>
        <v>7/1/1966</v>
      </c>
      <c r="HQ6" t="str" vm="717">
        <f>CUBEMEMBER("ThisWorkbookDataModel","[Table1_2].[Date].&amp;[1966-08-01T00:00:00]")</f>
        <v>8/1/1966</v>
      </c>
      <c r="HR6" t="str" vm="681">
        <f>CUBEMEMBER("ThisWorkbookDataModel","[Table1_2].[Date].&amp;[1966-09-01T00:00:00]")</f>
        <v>9/1/1966</v>
      </c>
      <c r="HS6" t="str" vm="855">
        <f>CUBEMEMBER("ThisWorkbookDataModel","[Table1_2].[Date].&amp;[1966-10-01T00:00:00]")</f>
        <v>10/1/1966</v>
      </c>
      <c r="HT6" t="str" vm="886">
        <f>CUBEMEMBER("ThisWorkbookDataModel","[Table1_2].[Date].&amp;[1966-11-01T00:00:00]")</f>
        <v>11/1/1966</v>
      </c>
      <c r="HU6" t="str" vm="616">
        <f>CUBEMEMBER("ThisWorkbookDataModel","[Table1_2].[Date].&amp;[1966-12-01T00:00:00]")</f>
        <v>12/1/1966</v>
      </c>
      <c r="HV6" t="str" vm="533">
        <f>CUBEMEMBER("ThisWorkbookDataModel","[Table1_2].[Date].&amp;[1967-01-01T00:00:00]")</f>
        <v>1/1/1967</v>
      </c>
      <c r="HW6" t="str" vm="502">
        <f>CUBEMEMBER("ThisWorkbookDataModel","[Table1_2].[Date].&amp;[1967-02-01T00:00:00]")</f>
        <v>2/1/1967</v>
      </c>
      <c r="HX6" t="str" vm="420">
        <f>CUBEMEMBER("ThisWorkbookDataModel","[Table1_2].[Date].&amp;[1967-03-01T00:00:00]")</f>
        <v>3/1/1967</v>
      </c>
      <c r="HY6" t="str" vm="351">
        <f>CUBEMEMBER("ThisWorkbookDataModel","[Table1_2].[Date].&amp;[1967-04-01T00:00:00]")</f>
        <v>4/1/1967</v>
      </c>
      <c r="HZ6" t="str" vm="318">
        <f>CUBEMEMBER("ThisWorkbookDataModel","[Table1_2].[Date].&amp;[1967-05-01T00:00:00]")</f>
        <v>5/1/1967</v>
      </c>
      <c r="IA6" t="str" vm="225">
        <f>CUBEMEMBER("ThisWorkbookDataModel","[Table1_2].[Date].&amp;[1967-06-01T00:00:00]")</f>
        <v>6/1/1967</v>
      </c>
      <c r="IB6" t="str" vm="869">
        <f>CUBEMEMBER("ThisWorkbookDataModel","[Table1_2].[Date].&amp;[1967-07-01T00:00:00]")</f>
        <v>7/1/1967</v>
      </c>
      <c r="IC6" t="str" vm="148">
        <f>CUBEMEMBER("ThisWorkbookDataModel","[Table1_2].[Date].&amp;[1967-08-01T00:00:00]")</f>
        <v>8/1/1967</v>
      </c>
      <c r="ID6" t="str" vm="680">
        <f>CUBEMEMBER("ThisWorkbookDataModel","[Table1_2].[Date].&amp;[1967-09-01T00:00:00]")</f>
        <v>9/1/1967</v>
      </c>
      <c r="IE6" t="str" vm="849">
        <f>CUBEMEMBER("ThisWorkbookDataModel","[Table1_2].[Date].&amp;[1967-10-01T00:00:00]")</f>
        <v>10/1/1967</v>
      </c>
      <c r="IF6" t="str" vm="829">
        <f>CUBEMEMBER("ThisWorkbookDataModel","[Table1_2].[Date].&amp;[1967-11-01T00:00:00]")</f>
        <v>11/1/1967</v>
      </c>
      <c r="IG6" t="str" vm="615">
        <f>CUBEMEMBER("ThisWorkbookDataModel","[Table1_2].[Date].&amp;[1967-12-01T00:00:00]")</f>
        <v>12/1/1967</v>
      </c>
      <c r="IH6" t="str" vm="564">
        <f>CUBEMEMBER("ThisWorkbookDataModel","[Table1_2].[Date].&amp;[1968-01-01T00:00:00]")</f>
        <v>1/1/1968</v>
      </c>
      <c r="II6" t="str" vm="501">
        <f>CUBEMEMBER("ThisWorkbookDataModel","[Table1_2].[Date].&amp;[1968-02-01T00:00:00]")</f>
        <v>2/1/1968</v>
      </c>
      <c r="IJ6" t="str" vm="419">
        <f>CUBEMEMBER("ThisWorkbookDataModel","[Table1_2].[Date].&amp;[1968-03-01T00:00:00]")</f>
        <v>3/1/1968</v>
      </c>
      <c r="IK6" t="str" vm="366">
        <f>CUBEMEMBER("ThisWorkbookDataModel","[Table1_2].[Date].&amp;[1968-04-01T00:00:00]")</f>
        <v>4/1/1968</v>
      </c>
      <c r="IL6" t="str" vm="317">
        <f>CUBEMEMBER("ThisWorkbookDataModel","[Table1_2].[Date].&amp;[1968-05-01T00:00:00]")</f>
        <v>5/1/1968</v>
      </c>
      <c r="IM6" t="str" vm="224">
        <f>CUBEMEMBER("ThisWorkbookDataModel","[Table1_2].[Date].&amp;[1968-06-01T00:00:00]")</f>
        <v>6/1/1968</v>
      </c>
      <c r="IN6" t="str" vm="807">
        <f>CUBEMEMBER("ThisWorkbookDataModel","[Table1_2].[Date].&amp;[1968-07-01T00:00:00]")</f>
        <v>7/1/1968</v>
      </c>
      <c r="IO6" t="str" vm="716">
        <f>CUBEMEMBER("ThisWorkbookDataModel","[Table1_2].[Date].&amp;[1968-08-01T00:00:00]")</f>
        <v>8/1/1968</v>
      </c>
      <c r="IP6" t="str" vm="679">
        <f>CUBEMEMBER("ThisWorkbookDataModel","[Table1_2].[Date].&amp;[1968-09-01T00:00:00]")</f>
        <v>9/1/1968</v>
      </c>
      <c r="IQ6" t="str" vm="789">
        <f>CUBEMEMBER("ThisWorkbookDataModel","[Table1_2].[Date].&amp;[1968-10-01T00:00:00]")</f>
        <v>10/1/1968</v>
      </c>
      <c r="IR6" t="str" vm="754">
        <f>CUBEMEMBER("ThisWorkbookDataModel","[Table1_2].[Date].&amp;[1968-11-01T00:00:00]")</f>
        <v>11/1/1968</v>
      </c>
      <c r="IS6" t="str" vm="614">
        <f>CUBEMEMBER("ThisWorkbookDataModel","[Table1_2].[Date].&amp;[1968-12-01T00:00:00]")</f>
        <v>12/1/1968</v>
      </c>
      <c r="IT6" t="str" vm="449">
        <f>CUBEMEMBER("ThisWorkbookDataModel","[Table1_2].[Date].&amp;[1969-01-01T00:00:00]")</f>
        <v>1/1/1969</v>
      </c>
      <c r="IU6" t="str" vm="500">
        <f>CUBEMEMBER("ThisWorkbookDataModel","[Table1_2].[Date].&amp;[1969-02-01T00:00:00]")</f>
        <v>2/1/1969</v>
      </c>
      <c r="IV6" t="str" vm="418">
        <f>CUBEMEMBER("ThisWorkbookDataModel","[Table1_2].[Date].&amp;[1969-03-01T00:00:00]")</f>
        <v>3/1/1969</v>
      </c>
      <c r="IW6" t="str" vm="263">
        <f>CUBEMEMBER("ThisWorkbookDataModel","[Table1_2].[Date].&amp;[1969-04-01T00:00:00]")</f>
        <v>4/1/1969</v>
      </c>
      <c r="IX6" t="str" vm="316">
        <f>CUBEMEMBER("ThisWorkbookDataModel","[Table1_2].[Date].&amp;[1969-05-01T00:00:00]")</f>
        <v>5/1/1969</v>
      </c>
      <c r="IY6" t="str" vm="223">
        <f>CUBEMEMBER("ThisWorkbookDataModel","[Table1_2].[Date].&amp;[1969-06-01T00:00:00]")</f>
        <v>6/1/1969</v>
      </c>
      <c r="IZ6" t="str" vm="740">
        <f>CUBEMEMBER("ThisWorkbookDataModel","[Table1_2].[Date].&amp;[1969-07-01T00:00:00]")</f>
        <v>7/1/1969</v>
      </c>
      <c r="JA6" t="str" vm="715">
        <f>CUBEMEMBER("ThisWorkbookDataModel","[Table1_2].[Date].&amp;[1969-08-01T00:00:00]")</f>
        <v>8/1/1969</v>
      </c>
      <c r="JB6" t="str" vm="678">
        <f>CUBEMEMBER("ThisWorkbookDataModel","[Table1_2].[Date].&amp;[1969-09-01T00:00:00]")</f>
        <v>9/1/1969</v>
      </c>
      <c r="JC6" t="str" vm="771">
        <f>CUBEMEMBER("ThisWorkbookDataModel","[Table1_2].[Date].&amp;[1969-10-01T00:00:00]")</f>
        <v>10/1/1969</v>
      </c>
      <c r="JD6" t="str" vm="896">
        <f>CUBEMEMBER("ThisWorkbookDataModel","[Table1_2].[Date].&amp;[1969-11-01T00:00:00]")</f>
        <v>11/1/1969</v>
      </c>
      <c r="JE6" t="str" vm="613">
        <f>CUBEMEMBER("ThisWorkbookDataModel","[Table1_2].[Date].&amp;[1969-12-01T00:00:00]")</f>
        <v>12/1/1969</v>
      </c>
      <c r="JF6" t="str" vm="563">
        <f>CUBEMEMBER("ThisWorkbookDataModel","[Table1_2].[Date].&amp;[1970-01-01T00:00:00]")</f>
        <v>1/1/1970</v>
      </c>
      <c r="JG6" t="str" vm="499">
        <f>CUBEMEMBER("ThisWorkbookDataModel","[Table1_2].[Date].&amp;[1970-02-01T00:00:00]")</f>
        <v>2/1/1970</v>
      </c>
      <c r="JH6" t="str" vm="417">
        <f>CUBEMEMBER("ThisWorkbookDataModel","[Table1_2].[Date].&amp;[1970-03-01T00:00:00]")</f>
        <v>3/1/1970</v>
      </c>
      <c r="JI6" t="str" vm="350">
        <f>CUBEMEMBER("ThisWorkbookDataModel","[Table1_2].[Date].&amp;[1970-04-01T00:00:00]")</f>
        <v>4/1/1970</v>
      </c>
      <c r="JJ6" t="str" vm="315">
        <f>CUBEMEMBER("ThisWorkbookDataModel","[Table1_2].[Date].&amp;[1970-05-01T00:00:00]")</f>
        <v>5/1/1970</v>
      </c>
      <c r="JK6" t="str" vm="222">
        <f>CUBEMEMBER("ThisWorkbookDataModel","[Table1_2].[Date].&amp;[1970-06-01T00:00:00]")</f>
        <v>6/1/1970</v>
      </c>
      <c r="JL6" t="str" vm="857">
        <f>CUBEMEMBER("ThisWorkbookDataModel","[Table1_2].[Date].&amp;[1970-07-01T00:00:00]")</f>
        <v>7/1/1970</v>
      </c>
      <c r="JM6" t="str" vm="714">
        <f>CUBEMEMBER("ThisWorkbookDataModel","[Table1_2].[Date].&amp;[1970-08-01T00:00:00]")</f>
        <v>8/1/1970</v>
      </c>
      <c r="JN6" t="str" vm="677">
        <f>CUBEMEMBER("ThisWorkbookDataModel","[Table1_2].[Date].&amp;[1970-09-01T00:00:00]")</f>
        <v>9/1/1970</v>
      </c>
      <c r="JO6" t="str" vm="893">
        <f>CUBEMEMBER("ThisWorkbookDataModel","[Table1_2].[Date].&amp;[1970-10-01T00:00:00]")</f>
        <v>10/1/1970</v>
      </c>
      <c r="JP6" t="str" vm="885">
        <f>CUBEMEMBER("ThisWorkbookDataModel","[Table1_2].[Date].&amp;[1970-11-01T00:00:00]")</f>
        <v>11/1/1970</v>
      </c>
      <c r="JQ6" t="str" vm="612">
        <f>CUBEMEMBER("ThisWorkbookDataModel","[Table1_2].[Date].&amp;[1970-12-01T00:00:00]")</f>
        <v>12/1/1970</v>
      </c>
      <c r="JR6" t="str" vm="532">
        <f>CUBEMEMBER("ThisWorkbookDataModel","[Table1_2].[Date].&amp;[1971-01-01T00:00:00]")</f>
        <v>1/1/1971</v>
      </c>
      <c r="JS6" t="str" vm="498">
        <f>CUBEMEMBER("ThisWorkbookDataModel","[Table1_2].[Date].&amp;[1971-02-01T00:00:00]")</f>
        <v>2/1/1971</v>
      </c>
      <c r="JT6" t="str" vm="416">
        <f>CUBEMEMBER("ThisWorkbookDataModel","[Table1_2].[Date].&amp;[1971-03-01T00:00:00]")</f>
        <v>3/1/1971</v>
      </c>
      <c r="JU6" t="str" vm="262">
        <f>CUBEMEMBER("ThisWorkbookDataModel","[Table1_2].[Date].&amp;[1971-04-01T00:00:00]")</f>
        <v>4/1/1971</v>
      </c>
      <c r="JV6" t="str" vm="314">
        <f>CUBEMEMBER("ThisWorkbookDataModel","[Table1_2].[Date].&amp;[1971-05-01T00:00:00]")</f>
        <v>5/1/1971</v>
      </c>
      <c r="JW6" t="str" vm="221">
        <f>CUBEMEMBER("ThisWorkbookDataModel","[Table1_2].[Date].&amp;[1971-06-01T00:00:00]")</f>
        <v>6/1/1971</v>
      </c>
      <c r="JX6" t="str" vm="868">
        <f>CUBEMEMBER("ThisWorkbookDataModel","[Table1_2].[Date].&amp;[1971-07-01T00:00:00]")</f>
        <v>7/1/1971</v>
      </c>
      <c r="JY6" t="str" vm="147">
        <f>CUBEMEMBER("ThisWorkbookDataModel","[Table1_2].[Date].&amp;[1971-08-01T00:00:00]")</f>
        <v>8/1/1971</v>
      </c>
      <c r="JZ6" t="str" vm="52">
        <f>CUBEMEMBER("ThisWorkbookDataModel","[Table1_2].[Date].&amp;[1971-09-01T00:00:00]")</f>
        <v>9/1/1971</v>
      </c>
      <c r="KA6" t="str" vm="676">
        <f>CUBEMEMBER("ThisWorkbookDataModel","[Table1_2].[Date].&amp;[1971-10-01T00:00:00]")</f>
        <v>10/1/1971</v>
      </c>
      <c r="KB6" t="str" vm="848">
        <f>CUBEMEMBER("ThisWorkbookDataModel","[Table1_2].[Date].&amp;[1971-11-01T00:00:00]")</f>
        <v>11/1/1971</v>
      </c>
      <c r="KC6" t="str" vm="828">
        <f>CUBEMEMBER("ThisWorkbookDataModel","[Table1_2].[Date].&amp;[1971-12-01T00:00:00]")</f>
        <v>12/1/1971</v>
      </c>
      <c r="KD6" t="str" vm="611">
        <f>CUBEMEMBER("ThisWorkbookDataModel","[Table1_2].[Date].&amp;[1972-01-01T00:00:00]")</f>
        <v>1/1/1972</v>
      </c>
      <c r="KE6" t="str" vm="448">
        <f>CUBEMEMBER("ThisWorkbookDataModel","[Table1_2].[Date].&amp;[1972-02-01T00:00:00]")</f>
        <v>2/1/1972</v>
      </c>
      <c r="KF6" t="str" vm="497">
        <f>CUBEMEMBER("ThisWorkbookDataModel","[Table1_2].[Date].&amp;[1972-03-01T00:00:00]")</f>
        <v>3/1/1972</v>
      </c>
      <c r="KG6" t="str" vm="415">
        <f>CUBEMEMBER("ThisWorkbookDataModel","[Table1_2].[Date].&amp;[1972-04-01T00:00:00]")</f>
        <v>4/1/1972</v>
      </c>
      <c r="KH6" t="str" vm="365">
        <f>CUBEMEMBER("ThisWorkbookDataModel","[Table1_2].[Date].&amp;[1972-05-01T00:00:00]")</f>
        <v>5/1/1972</v>
      </c>
      <c r="KI6" t="str" vm="313">
        <f>CUBEMEMBER("ThisWorkbookDataModel","[Table1_2].[Date].&amp;[1972-06-01T00:00:00]")</f>
        <v>6/1/1972</v>
      </c>
      <c r="KJ6" t="str" vm="220">
        <f>CUBEMEMBER("ThisWorkbookDataModel","[Table1_2].[Date].&amp;[1972-07-01T00:00:00]")</f>
        <v>7/1/1972</v>
      </c>
      <c r="KK6" t="str" vm="806">
        <f>CUBEMEMBER("ThisWorkbookDataModel","[Table1_2].[Date].&amp;[1972-08-01T00:00:00]")</f>
        <v>8/1/1972</v>
      </c>
      <c r="KL6" t="str" vm="51">
        <f>CUBEMEMBER("ThisWorkbookDataModel","[Table1_2].[Date].&amp;[1972-09-01T00:00:00]")</f>
        <v>9/1/1972</v>
      </c>
      <c r="KM6" t="str" vm="713">
        <f>CUBEMEMBER("ThisWorkbookDataModel","[Table1_2].[Date].&amp;[1972-10-01T00:00:00]")</f>
        <v>10/1/1972</v>
      </c>
      <c r="KN6" t="str" vm="675">
        <f>CUBEMEMBER("ThisWorkbookDataModel","[Table1_2].[Date].&amp;[1972-11-01T00:00:00]")</f>
        <v>11/1/1972</v>
      </c>
      <c r="KO6" t="str" vm="788">
        <f>CUBEMEMBER("ThisWorkbookDataModel","[Table1_2].[Date].&amp;[1972-12-01T00:00:00]")</f>
        <v>12/1/1972</v>
      </c>
      <c r="KP6" t="str" vm="753">
        <f>CUBEMEMBER("ThisWorkbookDataModel","[Table1_2].[Date].&amp;[1973-01-01T00:00:00]")</f>
        <v>1/1/1973</v>
      </c>
      <c r="KQ6" t="str" vm="610">
        <f>CUBEMEMBER("ThisWorkbookDataModel","[Table1_2].[Date].&amp;[1973-02-01T00:00:00]")</f>
        <v>2/1/1973</v>
      </c>
      <c r="KR6" t="str" vm="562">
        <f>CUBEMEMBER("ThisWorkbookDataModel","[Table1_2].[Date].&amp;[1973-03-01T00:00:00]")</f>
        <v>3/1/1973</v>
      </c>
      <c r="KS6" t="str" vm="496">
        <f>CUBEMEMBER("ThisWorkbookDataModel","[Table1_2].[Date].&amp;[1973-04-01T00:00:00]")</f>
        <v>4/1/1973</v>
      </c>
      <c r="KT6" t="str" vm="414">
        <f>CUBEMEMBER("ThisWorkbookDataModel","[Table1_2].[Date].&amp;[1973-05-01T00:00:00]")</f>
        <v>5/1/1973</v>
      </c>
      <c r="KU6" t="str" vm="349">
        <f>CUBEMEMBER("ThisWorkbookDataModel","[Table1_2].[Date].&amp;[1973-06-01T00:00:00]")</f>
        <v>6/1/1973</v>
      </c>
      <c r="KV6" t="str" vm="312">
        <f>CUBEMEMBER("ThisWorkbookDataModel","[Table1_2].[Date].&amp;[1973-07-01T00:00:00]")</f>
        <v>7/1/1973</v>
      </c>
      <c r="KW6" t="str" vm="219">
        <f>CUBEMEMBER("ThisWorkbookDataModel","[Table1_2].[Date].&amp;[1973-08-01T00:00:00]")</f>
        <v>8/1/1973</v>
      </c>
      <c r="KX6" t="str" vm="50">
        <f>CUBEMEMBER("ThisWorkbookDataModel","[Table1_2].[Date].&amp;[1973-09-01T00:00:00]")</f>
        <v>9/1/1973</v>
      </c>
      <c r="KY6" t="str" vm="739">
        <f>CUBEMEMBER("ThisWorkbookDataModel","[Table1_2].[Date].&amp;[1973-10-01T00:00:00]")</f>
        <v>10/1/1973</v>
      </c>
      <c r="KZ6" t="str" vm="146">
        <f>CUBEMEMBER("ThisWorkbookDataModel","[Table1_2].[Date].&amp;[1973-11-01T00:00:00]")</f>
        <v>11/1/1973</v>
      </c>
      <c r="LA6" t="str" vm="674">
        <f>CUBEMEMBER("ThisWorkbookDataModel","[Table1_2].[Date].&amp;[1973-12-01T00:00:00]")</f>
        <v>12/1/1973</v>
      </c>
      <c r="LB6" t="str" vm="779">
        <f>CUBEMEMBER("ThisWorkbookDataModel","[Table1_2].[Date].&amp;[1974-01-01T00:00:00]")</f>
        <v>1/1/1974</v>
      </c>
      <c r="LC6" t="str" vm="859">
        <f>CUBEMEMBER("ThisWorkbookDataModel","[Table1_2].[Date].&amp;[1974-02-01T00:00:00]")</f>
        <v>2/1/1974</v>
      </c>
      <c r="LD6" t="str" vm="609">
        <f>CUBEMEMBER("ThisWorkbookDataModel","[Table1_2].[Date].&amp;[1974-03-01T00:00:00]")</f>
        <v>3/1/1974</v>
      </c>
      <c r="LE6" t="str" vm="531">
        <f>CUBEMEMBER("ThisWorkbookDataModel","[Table1_2].[Date].&amp;[1974-04-01T00:00:00]")</f>
        <v>4/1/1974</v>
      </c>
      <c r="LF6" t="str" vm="495">
        <f>CUBEMEMBER("ThisWorkbookDataModel","[Table1_2].[Date].&amp;[1974-05-01T00:00:00]")</f>
        <v>5/1/1974</v>
      </c>
      <c r="LG6" t="str" vm="413">
        <f>CUBEMEMBER("ThisWorkbookDataModel","[Table1_2].[Date].&amp;[1974-06-01T00:00:00]")</f>
        <v>6/1/1974</v>
      </c>
      <c r="LH6" t="str" vm="261">
        <f>CUBEMEMBER("ThisWorkbookDataModel","[Table1_2].[Date].&amp;[1974-07-01T00:00:00]")</f>
        <v>7/1/1974</v>
      </c>
      <c r="LI6" t="str" vm="311">
        <f>CUBEMEMBER("ThisWorkbookDataModel","[Table1_2].[Date].&amp;[1974-08-01T00:00:00]")</f>
        <v>8/1/1974</v>
      </c>
      <c r="LJ6" t="str" vm="49">
        <f>CUBEMEMBER("ThisWorkbookDataModel","[Table1_2].[Date].&amp;[1974-09-01T00:00:00]")</f>
        <v>9/1/1974</v>
      </c>
      <c r="LK6" t="str" vm="218">
        <f>CUBEMEMBER("ThisWorkbookDataModel","[Table1_2].[Date].&amp;[1974-10-01T00:00:00]")</f>
        <v>10/1/1974</v>
      </c>
      <c r="LL6" t="str" vm="895">
        <f>CUBEMEMBER("ThisWorkbookDataModel","[Table1_2].[Date].&amp;[1974-11-01T00:00:00]")</f>
        <v>11/1/1974</v>
      </c>
      <c r="LM6" t="str" vm="712">
        <f>CUBEMEMBER("ThisWorkbookDataModel","[Table1_2].[Date].&amp;[1974-12-01T00:00:00]")</f>
        <v>12/1/1974</v>
      </c>
      <c r="LN6" t="str" vm="673">
        <f>CUBEMEMBER("ThisWorkbookDataModel","[Table1_2].[Date].&amp;[1975-01-01T00:00:00]")</f>
        <v>1/1/1975</v>
      </c>
      <c r="LO6" t="str" vm="761">
        <f>CUBEMEMBER("ThisWorkbookDataModel","[Table1_2].[Date].&amp;[1975-02-01T00:00:00]")</f>
        <v>2/1/1975</v>
      </c>
      <c r="LP6" t="str" vm="884">
        <f>CUBEMEMBER("ThisWorkbookDataModel","[Table1_2].[Date].&amp;[1975-03-01T00:00:00]")</f>
        <v>3/1/1975</v>
      </c>
      <c r="LQ6" t="str" vm="608">
        <f>CUBEMEMBER("ThisWorkbookDataModel","[Table1_2].[Date].&amp;[1975-04-01T00:00:00]")</f>
        <v>4/1/1975</v>
      </c>
      <c r="LR6" t="str" vm="447">
        <f>CUBEMEMBER("ThisWorkbookDataModel","[Table1_2].[Date].&amp;[1975-05-01T00:00:00]")</f>
        <v>5/1/1975</v>
      </c>
      <c r="LS6" t="str" vm="494">
        <f>CUBEMEMBER("ThisWorkbookDataModel","[Table1_2].[Date].&amp;[1975-06-01T00:00:00]")</f>
        <v>6/1/1975</v>
      </c>
      <c r="LT6" t="str" vm="412">
        <f>CUBEMEMBER("ThisWorkbookDataModel","[Table1_2].[Date].&amp;[1975-07-01T00:00:00]")</f>
        <v>7/1/1975</v>
      </c>
      <c r="LU6" t="str" vm="348">
        <f>CUBEMEMBER("ThisWorkbookDataModel","[Table1_2].[Date].&amp;[1975-08-01T00:00:00]")</f>
        <v>8/1/1975</v>
      </c>
      <c r="LV6" t="str" vm="48">
        <f>CUBEMEMBER("ThisWorkbookDataModel","[Table1_2].[Date].&amp;[1975-09-01T00:00:00]")</f>
        <v>9/1/1975</v>
      </c>
      <c r="LW6" t="str" vm="310">
        <f>CUBEMEMBER("ThisWorkbookDataModel","[Table1_2].[Date].&amp;[1975-10-01T00:00:00]")</f>
        <v>10/1/1975</v>
      </c>
      <c r="LX6" t="str" vm="217">
        <f>CUBEMEMBER("ThisWorkbookDataModel","[Table1_2].[Date].&amp;[1975-11-01T00:00:00]")</f>
        <v>11/1/1975</v>
      </c>
      <c r="LY6" t="str" vm="867">
        <f>CUBEMEMBER("ThisWorkbookDataModel","[Table1_2].[Date].&amp;[1975-12-01T00:00:00]")</f>
        <v>12/1/1975</v>
      </c>
      <c r="LZ6" t="str" vm="145">
        <f>CUBEMEMBER("ThisWorkbookDataModel","[Table1_2].[Date].&amp;[1976-01-01T00:00:00]")</f>
        <v>1/1/1976</v>
      </c>
      <c r="MA6" t="str" vm="672">
        <f>CUBEMEMBER("ThisWorkbookDataModel","[Table1_2].[Date].&amp;[1976-02-01T00:00:00]")</f>
        <v>2/1/1976</v>
      </c>
      <c r="MB6" t="str" vm="847">
        <f>CUBEMEMBER("ThisWorkbookDataModel","[Table1_2].[Date].&amp;[1976-03-01T00:00:00]")</f>
        <v>3/1/1976</v>
      </c>
      <c r="MC6" t="str" vm="827">
        <f>CUBEMEMBER("ThisWorkbookDataModel","[Table1_2].[Date].&amp;[1976-04-01T00:00:00]")</f>
        <v>4/1/1976</v>
      </c>
      <c r="MD6" t="str" vm="607">
        <f>CUBEMEMBER("ThisWorkbookDataModel","[Table1_2].[Date].&amp;[1976-05-01T00:00:00]")</f>
        <v>5/1/1976</v>
      </c>
      <c r="ME6" t="str" vm="561">
        <f>CUBEMEMBER("ThisWorkbookDataModel","[Table1_2].[Date].&amp;[1976-06-01T00:00:00]")</f>
        <v>6/1/1976</v>
      </c>
      <c r="MF6" t="str" vm="493">
        <f>CUBEMEMBER("ThisWorkbookDataModel","[Table1_2].[Date].&amp;[1976-07-01T00:00:00]")</f>
        <v>7/1/1976</v>
      </c>
      <c r="MG6" t="str" vm="411">
        <f>CUBEMEMBER("ThisWorkbookDataModel","[Table1_2].[Date].&amp;[1976-08-01T00:00:00]")</f>
        <v>8/1/1976</v>
      </c>
      <c r="MH6" t="str" vm="47">
        <f>CUBEMEMBER("ThisWorkbookDataModel","[Table1_2].[Date].&amp;[1976-09-01T00:00:00]")</f>
        <v>9/1/1976</v>
      </c>
      <c r="MI6" t="str" vm="364">
        <f>CUBEMEMBER("ThisWorkbookDataModel","[Table1_2].[Date].&amp;[1976-10-01T00:00:00]")</f>
        <v>10/1/1976</v>
      </c>
      <c r="MJ6" t="str" vm="309">
        <f>CUBEMEMBER("ThisWorkbookDataModel","[Table1_2].[Date].&amp;[1976-11-01T00:00:00]")</f>
        <v>11/1/1976</v>
      </c>
      <c r="MK6" t="str" vm="216">
        <f>CUBEMEMBER("ThisWorkbookDataModel","[Table1_2].[Date].&amp;[1976-12-01T00:00:00]")</f>
        <v>12/1/1976</v>
      </c>
      <c r="ML6" t="str" vm="805">
        <f>CUBEMEMBER("ThisWorkbookDataModel","[Table1_2].[Date].&amp;[1977-01-01T00:00:00]")</f>
        <v>1/1/1977</v>
      </c>
      <c r="MM6" t="str" vm="711">
        <f>CUBEMEMBER("ThisWorkbookDataModel","[Table1_2].[Date].&amp;[1977-02-01T00:00:00]")</f>
        <v>2/1/1977</v>
      </c>
      <c r="MN6" t="str" vm="671">
        <f>CUBEMEMBER("ThisWorkbookDataModel","[Table1_2].[Date].&amp;[1977-03-01T00:00:00]")</f>
        <v>3/1/1977</v>
      </c>
      <c r="MO6" t="str" vm="787">
        <f>CUBEMEMBER("ThisWorkbookDataModel","[Table1_2].[Date].&amp;[1977-04-01T00:00:00]")</f>
        <v>4/1/1977</v>
      </c>
      <c r="MP6" t="str" vm="752">
        <f>CUBEMEMBER("ThisWorkbookDataModel","[Table1_2].[Date].&amp;[1977-05-01T00:00:00]")</f>
        <v>5/1/1977</v>
      </c>
      <c r="MQ6" t="str" vm="606">
        <f>CUBEMEMBER("ThisWorkbookDataModel","[Table1_2].[Date].&amp;[1977-06-01T00:00:00]")</f>
        <v>6/1/1977</v>
      </c>
      <c r="MR6" t="str" vm="530">
        <f>CUBEMEMBER("ThisWorkbookDataModel","[Table1_2].[Date].&amp;[1977-07-01T00:00:00]")</f>
        <v>7/1/1977</v>
      </c>
      <c r="MS6" t="str" vm="492">
        <f>CUBEMEMBER("ThisWorkbookDataModel","[Table1_2].[Date].&amp;[1977-08-01T00:00:00]")</f>
        <v>8/1/1977</v>
      </c>
      <c r="MT6" t="str" vm="46">
        <f>CUBEMEMBER("ThisWorkbookDataModel","[Table1_2].[Date].&amp;[1977-09-01T00:00:00]")</f>
        <v>9/1/1977</v>
      </c>
      <c r="MU6" t="str" vm="410">
        <f>CUBEMEMBER("ThisWorkbookDataModel","[Table1_2].[Date].&amp;[1977-10-01T00:00:00]")</f>
        <v>10/1/1977</v>
      </c>
      <c r="MV6" t="str" vm="260">
        <f>CUBEMEMBER("ThisWorkbookDataModel","[Table1_2].[Date].&amp;[1977-11-01T00:00:00]")</f>
        <v>11/1/1977</v>
      </c>
      <c r="MW6" t="str" vm="308">
        <f>CUBEMEMBER("ThisWorkbookDataModel","[Table1_2].[Date].&amp;[1977-12-01T00:00:00]")</f>
        <v>12/1/1977</v>
      </c>
      <c r="MX6" t="str" vm="215">
        <f>CUBEMEMBER("ThisWorkbookDataModel","[Table1_2].[Date].&amp;[1978-01-01T00:00:00]")</f>
        <v>1/1/1978</v>
      </c>
      <c r="MY6" t="str" vm="738">
        <f>CUBEMEMBER("ThisWorkbookDataModel","[Table1_2].[Date].&amp;[1978-02-01T00:00:00]")</f>
        <v>2/1/1978</v>
      </c>
      <c r="MZ6" t="str" vm="144">
        <f>CUBEMEMBER("ThisWorkbookDataModel","[Table1_2].[Date].&amp;[1978-03-01T00:00:00]")</f>
        <v>3/1/1978</v>
      </c>
      <c r="NA6" t="str" vm="670">
        <f>CUBEMEMBER("ThisWorkbookDataModel","[Table1_2].[Date].&amp;[1978-04-01T00:00:00]")</f>
        <v>4/1/1978</v>
      </c>
      <c r="NB6" t="str" vm="897">
        <f>CUBEMEMBER("ThisWorkbookDataModel","[Table1_2].[Date].&amp;[1978-05-01T00:00:00]")</f>
        <v>5/1/1978</v>
      </c>
      <c r="NC6" t="str" vm="767">
        <f>CUBEMEMBER("ThisWorkbookDataModel","[Table1_2].[Date].&amp;[1978-06-01T00:00:00]")</f>
        <v>6/1/1978</v>
      </c>
      <c r="ND6" t="str" vm="605">
        <f>CUBEMEMBER("ThisWorkbookDataModel","[Table1_2].[Date].&amp;[1978-07-01T00:00:00]")</f>
        <v>7/1/1978</v>
      </c>
      <c r="NE6" t="str" vm="446">
        <f>CUBEMEMBER("ThisWorkbookDataModel","[Table1_2].[Date].&amp;[1978-08-01T00:00:00]")</f>
        <v>8/1/1978</v>
      </c>
      <c r="NF6" t="str" vm="45">
        <f>CUBEMEMBER("ThisWorkbookDataModel","[Table1_2].[Date].&amp;[1978-09-01T00:00:00]")</f>
        <v>9/1/1978</v>
      </c>
      <c r="NG6" t="str" vm="491">
        <f>CUBEMEMBER("ThisWorkbookDataModel","[Table1_2].[Date].&amp;[1978-10-01T00:00:00]")</f>
        <v>10/1/1978</v>
      </c>
      <c r="NH6" t="str" vm="409">
        <f>CUBEMEMBER("ThisWorkbookDataModel","[Table1_2].[Date].&amp;[1978-11-01T00:00:00]")</f>
        <v>11/1/1978</v>
      </c>
      <c r="NI6" t="str" vm="347">
        <f>CUBEMEMBER("ThisWorkbookDataModel","[Table1_2].[Date].&amp;[1978-12-01T00:00:00]")</f>
        <v>12/1/1978</v>
      </c>
      <c r="NJ6" t="str" vm="307">
        <f>CUBEMEMBER("ThisWorkbookDataModel","[Table1_2].[Date].&amp;[1979-01-01T00:00:00]")</f>
        <v>1/1/1979</v>
      </c>
      <c r="NK6" t="str" vm="214">
        <f>CUBEMEMBER("ThisWorkbookDataModel","[Table1_2].[Date].&amp;[1979-02-01T00:00:00]")</f>
        <v>2/1/1979</v>
      </c>
      <c r="NL6" t="str" vm="764">
        <f>CUBEMEMBER("ThisWorkbookDataModel","[Table1_2].[Date].&amp;[1979-03-01T00:00:00]")</f>
        <v>3/1/1979</v>
      </c>
      <c r="NM6" t="str" vm="710">
        <f>CUBEMEMBER("ThisWorkbookDataModel","[Table1_2].[Date].&amp;[1979-04-01T00:00:00]")</f>
        <v>4/1/1979</v>
      </c>
      <c r="NN6" t="str" vm="669">
        <f>CUBEMEMBER("ThisWorkbookDataModel","[Table1_2].[Date].&amp;[1979-05-01T00:00:00]")</f>
        <v>5/1/1979</v>
      </c>
      <c r="NO6" t="str" vm="892">
        <f>CUBEMEMBER("ThisWorkbookDataModel","[Table1_2].[Date].&amp;[1979-06-01T00:00:00]")</f>
        <v>6/1/1979</v>
      </c>
      <c r="NP6" t="str" vm="883">
        <f>CUBEMEMBER("ThisWorkbookDataModel","[Table1_2].[Date].&amp;[1979-07-01T00:00:00]")</f>
        <v>7/1/1979</v>
      </c>
      <c r="NQ6" t="str" vm="604">
        <f>CUBEMEMBER("ThisWorkbookDataModel","[Table1_2].[Date].&amp;[1979-08-01T00:00:00]")</f>
        <v>8/1/1979</v>
      </c>
      <c r="NR6" t="str" vm="44">
        <f>CUBEMEMBER("ThisWorkbookDataModel","[Table1_2].[Date].&amp;[1979-09-01T00:00:00]")</f>
        <v>9/1/1979</v>
      </c>
      <c r="NS6" t="str" vm="560">
        <f>CUBEMEMBER("ThisWorkbookDataModel","[Table1_2].[Date].&amp;[1979-10-01T00:00:00]")</f>
        <v>10/1/1979</v>
      </c>
      <c r="NT6" t="str" vm="490">
        <f>CUBEMEMBER("ThisWorkbookDataModel","[Table1_2].[Date].&amp;[1979-11-01T00:00:00]")</f>
        <v>11/1/1979</v>
      </c>
      <c r="NU6" t="str" vm="408">
        <f>CUBEMEMBER("ThisWorkbookDataModel","[Table1_2].[Date].&amp;[1979-12-01T00:00:00]")</f>
        <v>12/1/1979</v>
      </c>
      <c r="NV6" t="str" vm="363">
        <f>CUBEMEMBER("ThisWorkbookDataModel","[Table1_2].[Date].&amp;[1980-01-01T00:00:00]")</f>
        <v>1/1/1980</v>
      </c>
      <c r="NW6" t="str" vm="306">
        <f>CUBEMEMBER("ThisWorkbookDataModel","[Table1_2].[Date].&amp;[1980-02-01T00:00:00]")</f>
        <v>2/1/1980</v>
      </c>
      <c r="NX6" t="str" vm="213">
        <f>CUBEMEMBER("ThisWorkbookDataModel","[Table1_2].[Date].&amp;[1980-03-01T00:00:00]")</f>
        <v>3/1/1980</v>
      </c>
      <c r="NY6" t="str" vm="866">
        <f>CUBEMEMBER("ThisWorkbookDataModel","[Table1_2].[Date].&amp;[1980-04-01T00:00:00]")</f>
        <v>4/1/1980</v>
      </c>
      <c r="NZ6" t="str" vm="143">
        <f>CUBEMEMBER("ThisWorkbookDataModel","[Table1_2].[Date].&amp;[1980-05-01T00:00:00]")</f>
        <v>5/1/1980</v>
      </c>
      <c r="OA6" t="str" vm="668">
        <f>CUBEMEMBER("ThisWorkbookDataModel","[Table1_2].[Date].&amp;[1980-06-01T00:00:00]")</f>
        <v>6/1/1980</v>
      </c>
      <c r="OB6" t="str" vm="846">
        <f>CUBEMEMBER("ThisWorkbookDataModel","[Table1_2].[Date].&amp;[1980-07-01T00:00:00]")</f>
        <v>7/1/1980</v>
      </c>
      <c r="OC6" t="str" vm="826">
        <f>CUBEMEMBER("ThisWorkbookDataModel","[Table1_2].[Date].&amp;[1980-08-01T00:00:00]")</f>
        <v>8/1/1980</v>
      </c>
      <c r="OD6" t="str" vm="43">
        <f>CUBEMEMBER("ThisWorkbookDataModel","[Table1_2].[Date].&amp;[1980-09-01T00:00:00]")</f>
        <v>9/1/1980</v>
      </c>
      <c r="OE6" t="str" vm="603">
        <f>CUBEMEMBER("ThisWorkbookDataModel","[Table1_2].[Date].&amp;[1980-10-01T00:00:00]")</f>
        <v>10/1/1980</v>
      </c>
      <c r="OF6" t="str" vm="529">
        <f>CUBEMEMBER("ThisWorkbookDataModel","[Table1_2].[Date].&amp;[1980-11-01T00:00:00]")</f>
        <v>11/1/1980</v>
      </c>
      <c r="OG6" t="str" vm="489">
        <f>CUBEMEMBER("ThisWorkbookDataModel","[Table1_2].[Date].&amp;[1980-12-01T00:00:00]")</f>
        <v>12/1/1980</v>
      </c>
      <c r="OH6" t="str" vm="407">
        <f>CUBEMEMBER("ThisWorkbookDataModel","[Table1_2].[Date].&amp;[1981-01-01T00:00:00]")</f>
        <v>1/1/1981</v>
      </c>
      <c r="OI6" t="str" vm="259">
        <f>CUBEMEMBER("ThisWorkbookDataModel","[Table1_2].[Date].&amp;[1981-02-01T00:00:00]")</f>
        <v>2/1/1981</v>
      </c>
      <c r="OJ6" t="str" vm="305">
        <f>CUBEMEMBER("ThisWorkbookDataModel","[Table1_2].[Date].&amp;[1981-03-01T00:00:00]")</f>
        <v>3/1/1981</v>
      </c>
      <c r="OK6" t="str" vm="212">
        <f>CUBEMEMBER("ThisWorkbookDataModel","[Table1_2].[Date].&amp;[1981-04-01T00:00:00]")</f>
        <v>4/1/1981</v>
      </c>
      <c r="OL6" t="str" vm="804">
        <f>CUBEMEMBER("ThisWorkbookDataModel","[Table1_2].[Date].&amp;[1981-05-01T00:00:00]")</f>
        <v>5/1/1981</v>
      </c>
      <c r="OM6" t="str" vm="709">
        <f>CUBEMEMBER("ThisWorkbookDataModel","[Table1_2].[Date].&amp;[1981-06-01T00:00:00]")</f>
        <v>6/1/1981</v>
      </c>
      <c r="ON6" t="str" vm="667">
        <f>CUBEMEMBER("ThisWorkbookDataModel","[Table1_2].[Date].&amp;[1981-07-01T00:00:00]")</f>
        <v>7/1/1981</v>
      </c>
      <c r="OO6" t="str" vm="786">
        <f>CUBEMEMBER("ThisWorkbookDataModel","[Table1_2].[Date].&amp;[1981-08-01T00:00:00]")</f>
        <v>8/1/1981</v>
      </c>
      <c r="OP6" t="str" vm="42">
        <f>CUBEMEMBER("ThisWorkbookDataModel","[Table1_2].[Date].&amp;[1981-09-01T00:00:00]")</f>
        <v>9/1/1981</v>
      </c>
      <c r="OQ6" t="str" vm="751">
        <f>CUBEMEMBER("ThisWorkbookDataModel","[Table1_2].[Date].&amp;[1981-10-01T00:00:00]")</f>
        <v>10/1/1981</v>
      </c>
      <c r="OR6" t="str" vm="602">
        <f>CUBEMEMBER("ThisWorkbookDataModel","[Table1_2].[Date].&amp;[1981-11-01T00:00:00]")</f>
        <v>11/1/1981</v>
      </c>
      <c r="OS6" t="str" vm="445">
        <f>CUBEMEMBER("ThisWorkbookDataModel","[Table1_2].[Date].&amp;[1981-12-01T00:00:00]")</f>
        <v>12/1/1981</v>
      </c>
      <c r="OT6" t="str" vm="488">
        <f>CUBEMEMBER("ThisWorkbookDataModel","[Table1_2].[Date].&amp;[1982-01-01T00:00:00]")</f>
        <v>1/1/1982</v>
      </c>
      <c r="OU6" t="str" vm="406">
        <f>CUBEMEMBER("ThisWorkbookDataModel","[Table1_2].[Date].&amp;[1982-02-01T00:00:00]")</f>
        <v>2/1/1982</v>
      </c>
      <c r="OV6" t="str" vm="346">
        <f>CUBEMEMBER("ThisWorkbookDataModel","[Table1_2].[Date].&amp;[1982-03-01T00:00:00]")</f>
        <v>3/1/1982</v>
      </c>
      <c r="OW6" t="str" vm="304">
        <f>CUBEMEMBER("ThisWorkbookDataModel","[Table1_2].[Date].&amp;[1982-04-01T00:00:00]")</f>
        <v>4/1/1982</v>
      </c>
      <c r="OX6" t="str" vm="211">
        <f>CUBEMEMBER("ThisWorkbookDataModel","[Table1_2].[Date].&amp;[1982-05-01T00:00:00]")</f>
        <v>5/1/1982</v>
      </c>
      <c r="OY6" t="str" vm="737">
        <f>CUBEMEMBER("ThisWorkbookDataModel","[Table1_2].[Date].&amp;[1982-06-01T00:00:00]")</f>
        <v>6/1/1982</v>
      </c>
      <c r="OZ6" t="str" vm="142">
        <f>CUBEMEMBER("ThisWorkbookDataModel","[Table1_2].[Date].&amp;[1982-07-01T00:00:00]")</f>
        <v>7/1/1982</v>
      </c>
      <c r="PA6" t="str" vm="666">
        <f>CUBEMEMBER("ThisWorkbookDataModel","[Table1_2].[Date].&amp;[1982-08-01T00:00:00]")</f>
        <v>8/1/1982</v>
      </c>
      <c r="PB6" t="str" vm="41">
        <f>CUBEMEMBER("ThisWorkbookDataModel","[Table1_2].[Date].&amp;[1982-09-01T00:00:00]")</f>
        <v>9/1/1982</v>
      </c>
      <c r="PC6" t="str" vm="770">
        <f>CUBEMEMBER("ThisWorkbookDataModel","[Table1_2].[Date].&amp;[1982-10-01T00:00:00]")</f>
        <v>10/1/1982</v>
      </c>
      <c r="PD6" t="str" vm="797">
        <f>CUBEMEMBER("ThisWorkbookDataModel","[Table1_2].[Date].&amp;[1982-11-01T00:00:00]")</f>
        <v>11/1/1982</v>
      </c>
      <c r="PE6" t="str" vm="601">
        <f>CUBEMEMBER("ThisWorkbookDataModel","[Table1_2].[Date].&amp;[1982-12-01T00:00:00]")</f>
        <v>12/1/1982</v>
      </c>
      <c r="PF6" t="str" vm="559">
        <f>CUBEMEMBER("ThisWorkbookDataModel","[Table1_2].[Date].&amp;[1983-01-01T00:00:00]")</f>
        <v>1/1/1983</v>
      </c>
      <c r="PG6" t="str" vm="487">
        <f>CUBEMEMBER("ThisWorkbookDataModel","[Table1_2].[Date].&amp;[1983-02-01T00:00:00]")</f>
        <v>2/1/1983</v>
      </c>
      <c r="PH6" t="str" vm="405">
        <f>CUBEMEMBER("ThisWorkbookDataModel","[Table1_2].[Date].&amp;[1983-03-01T00:00:00]")</f>
        <v>3/1/1983</v>
      </c>
      <c r="PI6" t="str" vm="362">
        <f>CUBEMEMBER("ThisWorkbookDataModel","[Table1_2].[Date].&amp;[1983-04-01T00:00:00]")</f>
        <v>4/1/1983</v>
      </c>
      <c r="PJ6" t="str" vm="303">
        <f>CUBEMEMBER("ThisWorkbookDataModel","[Table1_2].[Date].&amp;[1983-05-01T00:00:00]")</f>
        <v>5/1/1983</v>
      </c>
      <c r="PK6" t="str" vm="210">
        <f>CUBEMEMBER("ThisWorkbookDataModel","[Table1_2].[Date].&amp;[1983-06-01T00:00:00]")</f>
        <v>6/1/1983</v>
      </c>
      <c r="PL6" t="str" vm="796">
        <f>CUBEMEMBER("ThisWorkbookDataModel","[Table1_2].[Date].&amp;[1983-07-01T00:00:00]")</f>
        <v>7/1/1983</v>
      </c>
      <c r="PM6" t="str" vm="708">
        <f>CUBEMEMBER("ThisWorkbookDataModel","[Table1_2].[Date].&amp;[1983-08-01T00:00:00]")</f>
        <v>8/1/1983</v>
      </c>
      <c r="PN6" t="str" vm="40">
        <f>CUBEMEMBER("ThisWorkbookDataModel","[Table1_2].[Date].&amp;[1983-09-01T00:00:00]")</f>
        <v>9/1/1983</v>
      </c>
      <c r="PO6" t="str" vm="665">
        <f>CUBEMEMBER("ThisWorkbookDataModel","[Table1_2].[Date].&amp;[1983-10-01T00:00:00]")</f>
        <v>10/1/1983</v>
      </c>
      <c r="PP6" t="str" vm="760">
        <f>CUBEMEMBER("ThisWorkbookDataModel","[Table1_2].[Date].&amp;[1983-11-01T00:00:00]")</f>
        <v>11/1/1983</v>
      </c>
      <c r="PQ6" t="str" vm="882">
        <f>CUBEMEMBER("ThisWorkbookDataModel","[Table1_2].[Date].&amp;[1983-12-01T00:00:00]")</f>
        <v>12/1/1983</v>
      </c>
      <c r="PR6" t="str" vm="600">
        <f>CUBEMEMBER("ThisWorkbookDataModel","[Table1_2].[Date].&amp;[1984-01-01T00:00:00]")</f>
        <v>1/1/1984</v>
      </c>
      <c r="PS6" t="str" vm="528">
        <f>CUBEMEMBER("ThisWorkbookDataModel","[Table1_2].[Date].&amp;[1984-02-01T00:00:00]")</f>
        <v>2/1/1984</v>
      </c>
      <c r="PT6" t="str" vm="486">
        <f>CUBEMEMBER("ThisWorkbookDataModel","[Table1_2].[Date].&amp;[1984-03-01T00:00:00]")</f>
        <v>3/1/1984</v>
      </c>
      <c r="PU6" t="str" vm="404">
        <f>CUBEMEMBER("ThisWorkbookDataModel","[Table1_2].[Date].&amp;[1984-04-01T00:00:00]")</f>
        <v>4/1/1984</v>
      </c>
      <c r="PV6" t="str" vm="258">
        <f>CUBEMEMBER("ThisWorkbookDataModel","[Table1_2].[Date].&amp;[1984-05-01T00:00:00]")</f>
        <v>5/1/1984</v>
      </c>
      <c r="PW6" t="str" vm="302">
        <f>CUBEMEMBER("ThisWorkbookDataModel","[Table1_2].[Date].&amp;[1984-06-01T00:00:00]")</f>
        <v>6/1/1984</v>
      </c>
      <c r="PX6" t="str" vm="209">
        <f>CUBEMEMBER("ThisWorkbookDataModel","[Table1_2].[Date].&amp;[1984-07-01T00:00:00]")</f>
        <v>7/1/1984</v>
      </c>
      <c r="PY6" t="str" vm="865">
        <f>CUBEMEMBER("ThisWorkbookDataModel","[Table1_2].[Date].&amp;[1984-08-01T00:00:00]")</f>
        <v>8/1/1984</v>
      </c>
      <c r="PZ6" t="str" vm="39">
        <f>CUBEMEMBER("ThisWorkbookDataModel","[Table1_2].[Date].&amp;[1984-09-01T00:00:00]")</f>
        <v>9/1/1984</v>
      </c>
      <c r="QA6" t="str" vm="141">
        <f>CUBEMEMBER("ThisWorkbookDataModel","[Table1_2].[Date].&amp;[1984-10-01T00:00:00]")</f>
        <v>10/1/1984</v>
      </c>
      <c r="QB6" t="str" vm="664">
        <f>CUBEMEMBER("ThisWorkbookDataModel","[Table1_2].[Date].&amp;[1984-11-01T00:00:00]")</f>
        <v>11/1/1984</v>
      </c>
      <c r="QC6" t="str" vm="845">
        <f>CUBEMEMBER("ThisWorkbookDataModel","[Table1_2].[Date].&amp;[1984-12-01T00:00:00]")</f>
        <v>12/1/1984</v>
      </c>
      <c r="QD6" t="str" vm="825">
        <f>CUBEMEMBER("ThisWorkbookDataModel","[Table1_2].[Date].&amp;[1985-01-01T00:00:00]")</f>
        <v>1/1/1985</v>
      </c>
      <c r="QE6" t="str" vm="599">
        <f>CUBEMEMBER("ThisWorkbookDataModel","[Table1_2].[Date].&amp;[1985-02-01T00:00:00]")</f>
        <v>2/1/1985</v>
      </c>
      <c r="QF6" t="str" vm="444">
        <f>CUBEMEMBER("ThisWorkbookDataModel","[Table1_2].[Date].&amp;[1985-03-01T00:00:00]")</f>
        <v>3/1/1985</v>
      </c>
      <c r="QG6" t="str" vm="485">
        <f>CUBEMEMBER("ThisWorkbookDataModel","[Table1_2].[Date].&amp;[1985-04-01T00:00:00]")</f>
        <v>4/1/1985</v>
      </c>
      <c r="QH6" t="str" vm="403">
        <f>CUBEMEMBER("ThisWorkbookDataModel","[Table1_2].[Date].&amp;[1985-05-01T00:00:00]")</f>
        <v>5/1/1985</v>
      </c>
      <c r="QI6" t="str" vm="345">
        <f>CUBEMEMBER("ThisWorkbookDataModel","[Table1_2].[Date].&amp;[1985-06-01T00:00:00]")</f>
        <v>6/1/1985</v>
      </c>
      <c r="QJ6" t="str" vm="301">
        <f>CUBEMEMBER("ThisWorkbookDataModel","[Table1_2].[Date].&amp;[1985-07-01T00:00:00]")</f>
        <v>7/1/1985</v>
      </c>
      <c r="QK6" t="str" vm="208">
        <f>CUBEMEMBER("ThisWorkbookDataModel","[Table1_2].[Date].&amp;[1985-08-01T00:00:00]")</f>
        <v>8/1/1985</v>
      </c>
      <c r="QL6" t="str" vm="38">
        <f>CUBEMEMBER("ThisWorkbookDataModel","[Table1_2].[Date].&amp;[1985-09-01T00:00:00]")</f>
        <v>9/1/1985</v>
      </c>
      <c r="QM6" t="str" vm="803">
        <f>CUBEMEMBER("ThisWorkbookDataModel","[Table1_2].[Date].&amp;[1985-10-01T00:00:00]")</f>
        <v>10/1/1985</v>
      </c>
      <c r="QN6" t="str" vm="707">
        <f>CUBEMEMBER("ThisWorkbookDataModel","[Table1_2].[Date].&amp;[1985-11-01T00:00:00]")</f>
        <v>11/1/1985</v>
      </c>
      <c r="QO6" t="str" vm="663">
        <f>CUBEMEMBER("ThisWorkbookDataModel","[Table1_2].[Date].&amp;[1985-12-01T00:00:00]")</f>
        <v>12/1/1985</v>
      </c>
      <c r="QP6" t="str" vm="785">
        <f>CUBEMEMBER("ThisWorkbookDataModel","[Table1_2].[Date].&amp;[1986-01-01T00:00:00]")</f>
        <v>1/1/1986</v>
      </c>
      <c r="QQ6" t="str" vm="750">
        <f>CUBEMEMBER("ThisWorkbookDataModel","[Table1_2].[Date].&amp;[1986-02-01T00:00:00]")</f>
        <v>2/1/1986</v>
      </c>
      <c r="QR6" t="str" vm="598">
        <f>CUBEMEMBER("ThisWorkbookDataModel","[Table1_2].[Date].&amp;[1986-03-01T00:00:00]")</f>
        <v>3/1/1986</v>
      </c>
      <c r="QS6" t="str" vm="558">
        <f>CUBEMEMBER("ThisWorkbookDataModel","[Table1_2].[Date].&amp;[1986-04-01T00:00:00]")</f>
        <v>4/1/1986</v>
      </c>
      <c r="QT6" t="str" vm="484">
        <f>CUBEMEMBER("ThisWorkbookDataModel","[Table1_2].[Date].&amp;[1986-05-01T00:00:00]")</f>
        <v>5/1/1986</v>
      </c>
      <c r="QU6" t="str" vm="402">
        <f>CUBEMEMBER("ThisWorkbookDataModel","[Table1_2].[Date].&amp;[1986-06-01T00:00:00]")</f>
        <v>6/1/1986</v>
      </c>
      <c r="QV6" t="str" vm="361">
        <f>CUBEMEMBER("ThisWorkbookDataModel","[Table1_2].[Date].&amp;[1986-07-01T00:00:00]")</f>
        <v>7/1/1986</v>
      </c>
      <c r="QW6" t="str" vm="300">
        <f>CUBEMEMBER("ThisWorkbookDataModel","[Table1_2].[Date].&amp;[1986-08-01T00:00:00]")</f>
        <v>8/1/1986</v>
      </c>
      <c r="QX6" t="str" vm="37">
        <f>CUBEMEMBER("ThisWorkbookDataModel","[Table1_2].[Date].&amp;[1986-09-01T00:00:00]")</f>
        <v>9/1/1986</v>
      </c>
      <c r="QY6" t="str" vm="207">
        <f>CUBEMEMBER("ThisWorkbookDataModel","[Table1_2].[Date].&amp;[1986-10-01T00:00:00]")</f>
        <v>10/1/1986</v>
      </c>
      <c r="QZ6" t="str" vm="736">
        <f>CUBEMEMBER("ThisWorkbookDataModel","[Table1_2].[Date].&amp;[1986-11-01T00:00:00]")</f>
        <v>11/1/1986</v>
      </c>
      <c r="RA6" t="str" vm="140">
        <f>CUBEMEMBER("ThisWorkbookDataModel","[Table1_2].[Date].&amp;[1986-12-01T00:00:00]")</f>
        <v>12/1/1986</v>
      </c>
      <c r="RB6" t="str" vm="662">
        <f>CUBEMEMBER("ThisWorkbookDataModel","[Table1_2].[Date].&amp;[1987-01-01T00:00:00]")</f>
        <v>1/1/1987</v>
      </c>
      <c r="RC6" t="str" vm="798">
        <f>CUBEMEMBER("ThisWorkbookDataModel","[Table1_2].[Date].&amp;[1987-02-01T00:00:00]")</f>
        <v>2/1/1987</v>
      </c>
      <c r="RD6" t="str" vm="776">
        <f>CUBEMEMBER("ThisWorkbookDataModel","[Table1_2].[Date].&amp;[1987-03-01T00:00:00]")</f>
        <v>3/1/1987</v>
      </c>
      <c r="RE6" t="str" vm="597">
        <f>CUBEMEMBER("ThisWorkbookDataModel","[Table1_2].[Date].&amp;[1987-04-01T00:00:00]")</f>
        <v>4/1/1987</v>
      </c>
      <c r="RF6" t="str" vm="527">
        <f>CUBEMEMBER("ThisWorkbookDataModel","[Table1_2].[Date].&amp;[1987-05-01T00:00:00]")</f>
        <v>5/1/1987</v>
      </c>
      <c r="RG6" t="str" vm="483">
        <f>CUBEMEMBER("ThisWorkbookDataModel","[Table1_2].[Date].&amp;[1987-06-01T00:00:00]")</f>
        <v>6/1/1987</v>
      </c>
      <c r="RH6" t="str" vm="401">
        <f>CUBEMEMBER("ThisWorkbookDataModel","[Table1_2].[Date].&amp;[1987-07-01T00:00:00]")</f>
        <v>7/1/1987</v>
      </c>
      <c r="RI6" t="str" vm="257">
        <f>CUBEMEMBER("ThisWorkbookDataModel","[Table1_2].[Date].&amp;[1987-08-01T00:00:00]")</f>
        <v>8/1/1987</v>
      </c>
      <c r="RJ6" t="str" vm="36">
        <f>CUBEMEMBER("ThisWorkbookDataModel","[Table1_2].[Date].&amp;[1987-09-01T00:00:00]")</f>
        <v>9/1/1987</v>
      </c>
      <c r="RK6" t="str" vm="299">
        <f>CUBEMEMBER("ThisWorkbookDataModel","[Table1_2].[Date].&amp;[1987-10-01T00:00:00]")</f>
        <v>10/1/1987</v>
      </c>
      <c r="RL6" t="str" vm="206">
        <f>CUBEMEMBER("ThisWorkbookDataModel","[Table1_2].[Date].&amp;[1987-11-01T00:00:00]")</f>
        <v>11/1/1987</v>
      </c>
      <c r="RM6" t="str" vm="731">
        <f>CUBEMEMBER("ThisWorkbookDataModel","[Table1_2].[Date].&amp;[1987-12-01T00:00:00]")</f>
        <v>12/1/1987</v>
      </c>
      <c r="RN6" t="str" vm="706">
        <f>CUBEMEMBER("ThisWorkbookDataModel","[Table1_2].[Date].&amp;[1988-01-01T00:00:00]")</f>
        <v>1/1/1988</v>
      </c>
      <c r="RO6" t="str" vm="661">
        <f>CUBEMEMBER("ThisWorkbookDataModel","[Table1_2].[Date].&amp;[1988-02-01T00:00:00]")</f>
        <v>2/1/1988</v>
      </c>
      <c r="RP6" t="str" vm="834">
        <f>CUBEMEMBER("ThisWorkbookDataModel","[Table1_2].[Date].&amp;[1988-03-01T00:00:00]")</f>
        <v>3/1/1988</v>
      </c>
      <c r="RQ6" t="str" vm="759">
        <f>CUBEMEMBER("ThisWorkbookDataModel","[Table1_2].[Date].&amp;[1988-04-01T00:00:00]")</f>
        <v>4/1/1988</v>
      </c>
      <c r="RR6" t="str" vm="596">
        <f>CUBEMEMBER("ThisWorkbookDataModel","[Table1_2].[Date].&amp;[1988-05-01T00:00:00]")</f>
        <v>5/1/1988</v>
      </c>
      <c r="RS6" t="str" vm="443">
        <f>CUBEMEMBER("ThisWorkbookDataModel","[Table1_2].[Date].&amp;[1988-06-01T00:00:00]")</f>
        <v>6/1/1988</v>
      </c>
      <c r="RT6" t="str" vm="482">
        <f>CUBEMEMBER("ThisWorkbookDataModel","[Table1_2].[Date].&amp;[1988-07-01T00:00:00]")</f>
        <v>7/1/1988</v>
      </c>
      <c r="RU6" t="str" vm="400">
        <f>CUBEMEMBER("ThisWorkbookDataModel","[Table1_2].[Date].&amp;[1988-08-01T00:00:00]")</f>
        <v>8/1/1988</v>
      </c>
      <c r="RV6" t="str" vm="35">
        <f>CUBEMEMBER("ThisWorkbookDataModel","[Table1_2].[Date].&amp;[1988-09-01T00:00:00]")</f>
        <v>9/1/1988</v>
      </c>
      <c r="RW6" t="str" vm="344">
        <f>CUBEMEMBER("ThisWorkbookDataModel","[Table1_2].[Date].&amp;[1988-10-01T00:00:00]")</f>
        <v>10/1/1988</v>
      </c>
      <c r="RX6" t="str" vm="298">
        <f>CUBEMEMBER("ThisWorkbookDataModel","[Table1_2].[Date].&amp;[1988-11-01T00:00:00]")</f>
        <v>11/1/1988</v>
      </c>
      <c r="RY6" t="str" vm="205">
        <f>CUBEMEMBER("ThisWorkbookDataModel","[Table1_2].[Date].&amp;[1988-12-01T00:00:00]")</f>
        <v>12/1/1988</v>
      </c>
      <c r="RZ6" t="str" vm="160">
        <f>CUBEMEMBER("ThisWorkbookDataModel","[Table1_2].[Date].&amp;[1989-01-01T00:00:00]")</f>
        <v>1/1/1989</v>
      </c>
      <c r="SA6" t="str" vm="139">
        <f>CUBEMEMBER("ThisWorkbookDataModel","[Table1_2].[Date].&amp;[1989-02-01T00:00:00]")</f>
        <v>2/1/1989</v>
      </c>
      <c r="SB6" t="str" vm="660">
        <f>CUBEMEMBER("ThisWorkbookDataModel","[Table1_2].[Date].&amp;[1989-03-01T00:00:00]")</f>
        <v>3/1/1989</v>
      </c>
      <c r="SC6" t="str" vm="881">
        <f>CUBEMEMBER("ThisWorkbookDataModel","[Table1_2].[Date].&amp;[1989-04-01T00:00:00]")</f>
        <v>4/1/1989</v>
      </c>
      <c r="SD6" t="str" vm="864">
        <f>CUBEMEMBER("ThisWorkbookDataModel","[Table1_2].[Date].&amp;[1989-05-01T00:00:00]")</f>
        <v>5/1/1989</v>
      </c>
      <c r="SE6" t="str" vm="595">
        <f>CUBEMEMBER("ThisWorkbookDataModel","[Table1_2].[Date].&amp;[1989-06-01T00:00:00]")</f>
        <v>6/1/1989</v>
      </c>
      <c r="SF6" t="str" vm="526">
        <f>CUBEMEMBER("ThisWorkbookDataModel","[Table1_2].[Date].&amp;[1989-07-01T00:00:00]")</f>
        <v>7/1/1989</v>
      </c>
      <c r="SG6" t="str" vm="481">
        <f>CUBEMEMBER("ThisWorkbookDataModel","[Table1_2].[Date].&amp;[1989-08-01T00:00:00]")</f>
        <v>8/1/1989</v>
      </c>
      <c r="SH6" t="str" vm="34">
        <f>CUBEMEMBER("ThisWorkbookDataModel","[Table1_2].[Date].&amp;[1989-09-01T00:00:00]")</f>
        <v>9/1/1989</v>
      </c>
      <c r="SI6" t="str" vm="399">
        <f>CUBEMEMBER("ThisWorkbookDataModel","[Table1_2].[Date].&amp;[1989-10-01T00:00:00]")</f>
        <v>10/1/1989</v>
      </c>
      <c r="SJ6" t="str" vm="256">
        <f>CUBEMEMBER("ThisWorkbookDataModel","[Table1_2].[Date].&amp;[1989-11-01T00:00:00]")</f>
        <v>11/1/1989</v>
      </c>
      <c r="SK6" t="str" vm="297">
        <f>CUBEMEMBER("ThisWorkbookDataModel","[Table1_2].[Date].&amp;[1989-12-01T00:00:00]")</f>
        <v>12/1/1989</v>
      </c>
      <c r="SL6" t="str" vm="204">
        <f>CUBEMEMBER("ThisWorkbookDataModel","[Table1_2].[Date].&amp;[1990-01-01T00:00:00]")</f>
        <v>1/1/1990</v>
      </c>
      <c r="SM6" t="str" vm="179">
        <f>CUBEMEMBER("ThisWorkbookDataModel","[Table1_2].[Date].&amp;[1990-02-01T00:00:00]")</f>
        <v>2/1/1990</v>
      </c>
      <c r="SN6" t="str" vm="705">
        <f>CUBEMEMBER("ThisWorkbookDataModel","[Table1_2].[Date].&amp;[1990-03-01T00:00:00]")</f>
        <v>3/1/1990</v>
      </c>
      <c r="SO6" t="str" vm="659">
        <f>CUBEMEMBER("ThisWorkbookDataModel","[Table1_2].[Date].&amp;[1990-04-01T00:00:00]")</f>
        <v>4/1/1990</v>
      </c>
      <c r="SP6" t="str" vm="844">
        <f>CUBEMEMBER("ThisWorkbookDataModel","[Table1_2].[Date].&amp;[1990-05-01T00:00:00]")</f>
        <v>5/1/1990</v>
      </c>
      <c r="SQ6" t="str" vm="824">
        <f>CUBEMEMBER("ThisWorkbookDataModel","[Table1_2].[Date].&amp;[1990-06-01T00:00:00]")</f>
        <v>6/1/1990</v>
      </c>
      <c r="SR6" t="str" vm="594">
        <f>CUBEMEMBER("ThisWorkbookDataModel","[Table1_2].[Date].&amp;[1990-07-01T00:00:00]")</f>
        <v>7/1/1990</v>
      </c>
      <c r="SS6" t="str" vm="557">
        <f>CUBEMEMBER("ThisWorkbookDataModel","[Table1_2].[Date].&amp;[1990-08-01T00:00:00]")</f>
        <v>8/1/1990</v>
      </c>
      <c r="ST6" t="str" vm="33">
        <f>CUBEMEMBER("ThisWorkbookDataModel","[Table1_2].[Date].&amp;[1990-09-01T00:00:00]")</f>
        <v>9/1/1990</v>
      </c>
      <c r="SU6" t="str" vm="480">
        <f>CUBEMEMBER("ThisWorkbookDataModel","[Table1_2].[Date].&amp;[1990-10-01T00:00:00]")</f>
        <v>10/1/1990</v>
      </c>
      <c r="SV6" t="str" vm="398">
        <f>CUBEMEMBER("ThisWorkbookDataModel","[Table1_2].[Date].&amp;[1990-11-01T00:00:00]")</f>
        <v>11/1/1990</v>
      </c>
      <c r="SW6" t="str" vm="360">
        <f>CUBEMEMBER("ThisWorkbookDataModel","[Table1_2].[Date].&amp;[1990-12-01T00:00:00]")</f>
        <v>12/1/1990</v>
      </c>
      <c r="SX6" t="str" vm="296">
        <f>CUBEMEMBER("ThisWorkbookDataModel","[Table1_2].[Date].&amp;[1991-01-01T00:00:00]")</f>
        <v>1/1/1991</v>
      </c>
      <c r="SY6" t="str" vm="203">
        <f>CUBEMEMBER("ThisWorkbookDataModel","[Table1_2].[Date].&amp;[1991-02-01T00:00:00]")</f>
        <v>2/1/1991</v>
      </c>
      <c r="SZ6" t="str" vm="730">
        <f>CUBEMEMBER("ThisWorkbookDataModel","[Table1_2].[Date].&amp;[1991-03-01T00:00:00]")</f>
        <v>3/1/1991</v>
      </c>
      <c r="TA6" t="str" vm="138">
        <f>CUBEMEMBER("ThisWorkbookDataModel","[Table1_2].[Date].&amp;[1991-04-01T00:00:00]")</f>
        <v>4/1/1991</v>
      </c>
      <c r="TB6" t="str" vm="658">
        <f>CUBEMEMBER("ThisWorkbookDataModel","[Table1_2].[Date].&amp;[1991-05-01T00:00:00]")</f>
        <v>5/1/1991</v>
      </c>
      <c r="TC6" t="str" vm="802">
        <f>CUBEMEMBER("ThisWorkbookDataModel","[Table1_2].[Date].&amp;[1991-06-01T00:00:00]")</f>
        <v>6/1/1991</v>
      </c>
      <c r="TD6" t="str" vm="784">
        <f>CUBEMEMBER("ThisWorkbookDataModel","[Table1_2].[Date].&amp;[1991-07-01T00:00:00]")</f>
        <v>7/1/1991</v>
      </c>
      <c r="TE6" t="str" vm="593">
        <f>CUBEMEMBER("ThisWorkbookDataModel","[Table1_2].[Date].&amp;[1991-08-01T00:00:00]")</f>
        <v>8/1/1991</v>
      </c>
      <c r="TF6" t="str" vm="32">
        <f>CUBEMEMBER("ThisWorkbookDataModel","[Table1_2].[Date].&amp;[1991-09-01T00:00:00]")</f>
        <v>9/1/1991</v>
      </c>
      <c r="TG6" t="str" vm="442">
        <f>CUBEMEMBER("ThisWorkbookDataModel","[Table1_2].[Date].&amp;[1991-10-01T00:00:00]")</f>
        <v>10/1/1991</v>
      </c>
      <c r="TH6" t="str" vm="479">
        <f>CUBEMEMBER("ThisWorkbookDataModel","[Table1_2].[Date].&amp;[1991-11-01T00:00:00]")</f>
        <v>11/1/1991</v>
      </c>
      <c r="TI6" t="str" vm="397">
        <f>CUBEMEMBER("ThisWorkbookDataModel","[Table1_2].[Date].&amp;[1991-12-01T00:00:00]")</f>
        <v>12/1/1991</v>
      </c>
      <c r="TJ6" t="str" vm="255">
        <f>CUBEMEMBER("ThisWorkbookDataModel","[Table1_2].[Date].&amp;[1992-01-01T00:00:00]")</f>
        <v>1/1/1992</v>
      </c>
      <c r="TK6" t="str" vm="295">
        <f>CUBEMEMBER("ThisWorkbookDataModel","[Table1_2].[Date].&amp;[1992-02-01T00:00:00]")</f>
        <v>2/1/1992</v>
      </c>
      <c r="TL6" t="str" vm="202">
        <f>CUBEMEMBER("ThisWorkbookDataModel","[Table1_2].[Date].&amp;[1992-03-01T00:00:00]")</f>
        <v>3/1/1992</v>
      </c>
      <c r="TM6" t="str" vm="159">
        <f>CUBEMEMBER("ThisWorkbookDataModel","[Table1_2].[Date].&amp;[1992-04-01T00:00:00]")</f>
        <v>4/1/1992</v>
      </c>
      <c r="TN6" t="str" vm="704">
        <f>CUBEMEMBER("ThisWorkbookDataModel","[Table1_2].[Date].&amp;[1992-05-01T00:00:00]")</f>
        <v>5/1/1992</v>
      </c>
      <c r="TO6" t="str" vm="657">
        <f>CUBEMEMBER("ThisWorkbookDataModel","[Table1_2].[Date].&amp;[1992-06-01T00:00:00]")</f>
        <v>6/1/1992</v>
      </c>
      <c r="TP6" t="str" vm="749">
        <f>CUBEMEMBER("ThisWorkbookDataModel","[Table1_2].[Date].&amp;[1992-07-01T00:00:00]")</f>
        <v>7/1/1992</v>
      </c>
      <c r="TQ6" t="str" vm="735">
        <f>CUBEMEMBER("ThisWorkbookDataModel","[Table1_2].[Date].&amp;[1992-08-01T00:00:00]")</f>
        <v>8/1/1992</v>
      </c>
      <c r="TR6" t="str" vm="31">
        <f>CUBEMEMBER("ThisWorkbookDataModel","[Table1_2].[Date].&amp;[1992-09-01T00:00:00]")</f>
        <v>9/1/1992</v>
      </c>
      <c r="TS6" t="str" vm="592">
        <f>CUBEMEMBER("ThisWorkbookDataModel","[Table1_2].[Date].&amp;[1992-10-01T00:00:00]")</f>
        <v>10/1/1992</v>
      </c>
      <c r="TT6" t="str" vm="525">
        <f>CUBEMEMBER("ThisWorkbookDataModel","[Table1_2].[Date].&amp;[1992-11-01T00:00:00]")</f>
        <v>11/1/1992</v>
      </c>
      <c r="TU6" t="str" vm="478">
        <f>CUBEMEMBER("ThisWorkbookDataModel","[Table1_2].[Date].&amp;[1992-12-01T00:00:00]")</f>
        <v>12/1/1992</v>
      </c>
      <c r="TV6" t="str" vm="396">
        <f>CUBEMEMBER("ThisWorkbookDataModel","[Table1_2].[Date].&amp;[1993-01-01T00:00:00]")</f>
        <v>1/1/1993</v>
      </c>
      <c r="TW6" t="str" vm="343">
        <f>CUBEMEMBER("ThisWorkbookDataModel","[Table1_2].[Date].&amp;[1993-02-01T00:00:00]")</f>
        <v>2/1/1993</v>
      </c>
      <c r="TX6" t="str" vm="294">
        <f>CUBEMEMBER("ThisWorkbookDataModel","[Table1_2].[Date].&amp;[1993-03-01T00:00:00]")</f>
        <v>3/1/1993</v>
      </c>
      <c r="TY6" t="str" vm="201">
        <f>CUBEMEMBER("ThisWorkbookDataModel","[Table1_2].[Date].&amp;[1993-04-01T00:00:00]")</f>
        <v>4/1/1993</v>
      </c>
      <c r="TZ6" t="str" vm="178">
        <f>CUBEMEMBER("ThisWorkbookDataModel","[Table1_2].[Date].&amp;[1993-05-01T00:00:00]")</f>
        <v>5/1/1993</v>
      </c>
      <c r="UA6" t="str" vm="118">
        <f>CUBEMEMBER("ThisWorkbookDataModel","[Table1_2].[Date].&amp;[1993-06-01T00:00:00]")</f>
        <v>6/1/1993</v>
      </c>
      <c r="UB6" t="str" vm="703">
        <f>CUBEMEMBER("ThisWorkbookDataModel","[Table1_2].[Date].&amp;[1993-07-01T00:00:00]")</f>
        <v>7/1/1993</v>
      </c>
      <c r="UC6" t="str" vm="656">
        <f>CUBEMEMBER("ThisWorkbookDataModel","[Table1_2].[Date].&amp;[1993-08-01T00:00:00]")</f>
        <v>8/1/1993</v>
      </c>
      <c r="UD6" t="str" vm="30">
        <f>CUBEMEMBER("ThisWorkbookDataModel","[Table1_2].[Date].&amp;[1993-09-01T00:00:00]")</f>
        <v>9/1/1993</v>
      </c>
      <c r="UE6" t="str" vm="819">
        <f>CUBEMEMBER("ThisWorkbookDataModel","[Table1_2].[Date].&amp;[1993-10-01T00:00:00]")</f>
        <v>10/1/1993</v>
      </c>
      <c r="UF6" t="str" vm="836">
        <f>CUBEMEMBER("ThisWorkbookDataModel","[Table1_2].[Date].&amp;[1993-11-01T00:00:00]")</f>
        <v>11/1/1993</v>
      </c>
      <c r="UG6" t="str" vm="591">
        <f>CUBEMEMBER("ThisWorkbookDataModel","[Table1_2].[Date].&amp;[1993-12-01T00:00:00]")</f>
        <v>12/1/1993</v>
      </c>
      <c r="UH6" t="str" vm="556">
        <f>CUBEMEMBER("ThisWorkbookDataModel","[Table1_2].[Date].&amp;[1994-01-01T00:00:00]")</f>
        <v>1/1/1994</v>
      </c>
      <c r="UI6" t="str" vm="477">
        <f>CUBEMEMBER("ThisWorkbookDataModel","[Table1_2].[Date].&amp;[1994-02-01T00:00:00]")</f>
        <v>2/1/1994</v>
      </c>
      <c r="UJ6" t="str" vm="395">
        <f>CUBEMEMBER("ThisWorkbookDataModel","[Table1_2].[Date].&amp;[1994-03-01T00:00:00]")</f>
        <v>3/1/1994</v>
      </c>
      <c r="UK6" t="str" vm="359">
        <f>CUBEMEMBER("ThisWorkbookDataModel","[Table1_2].[Date].&amp;[1994-04-01T00:00:00]")</f>
        <v>4/1/1994</v>
      </c>
      <c r="UL6" t="str" vm="293">
        <f>CUBEMEMBER("ThisWorkbookDataModel","[Table1_2].[Date].&amp;[1994-05-01T00:00:00]")</f>
        <v>5/1/1994</v>
      </c>
      <c r="UM6" t="str" vm="117">
        <f>CUBEMEMBER("ThisWorkbookDataModel","[Table1_2].[Date].&amp;[1994-06-01T00:00:00]")</f>
        <v>6/1/1994</v>
      </c>
      <c r="UN6" t="str" vm="200">
        <f>CUBEMEMBER("ThisWorkbookDataModel","[Table1_2].[Date].&amp;[1994-07-01T00:00:00]")</f>
        <v>7/1/1994</v>
      </c>
      <c r="UO6" t="str" vm="729">
        <f>CUBEMEMBER("ThisWorkbookDataModel","[Table1_2].[Date].&amp;[1994-08-01T00:00:00]")</f>
        <v>8/1/1994</v>
      </c>
      <c r="UP6" t="str" vm="29">
        <f>CUBEMEMBER("ThisWorkbookDataModel","[Table1_2].[Date].&amp;[1994-09-01T00:00:00]")</f>
        <v>9/1/1994</v>
      </c>
      <c r="UQ6" t="str" vm="137">
        <f>CUBEMEMBER("ThisWorkbookDataModel","[Table1_2].[Date].&amp;[1994-10-01T00:00:00]")</f>
        <v>10/1/1994</v>
      </c>
      <c r="UR6" t="str" vm="655">
        <f>CUBEMEMBER("ThisWorkbookDataModel","[Table1_2].[Date].&amp;[1994-11-01T00:00:00]")</f>
        <v>11/1/1994</v>
      </c>
      <c r="US6" t="str" vm="815">
        <f>CUBEMEMBER("ThisWorkbookDataModel","[Table1_2].[Date].&amp;[1994-12-01T00:00:00]")</f>
        <v>12/1/1994</v>
      </c>
      <c r="UT6" t="str" vm="891">
        <f>CUBEMEMBER("ThisWorkbookDataModel","[Table1_2].[Date].&amp;[1995-01-01T00:00:00]")</f>
        <v>1/1/1995</v>
      </c>
      <c r="UU6" t="str" vm="590">
        <f>CUBEMEMBER("ThisWorkbookDataModel","[Table1_2].[Date].&amp;[1995-02-01T00:00:00]")</f>
        <v>2/1/1995</v>
      </c>
      <c r="UV6" t="str" vm="524">
        <f>CUBEMEMBER("ThisWorkbookDataModel","[Table1_2].[Date].&amp;[1995-03-01T00:00:00]")</f>
        <v>3/1/1995</v>
      </c>
      <c r="UW6" t="str" vm="476">
        <f>CUBEMEMBER("ThisWorkbookDataModel","[Table1_2].[Date].&amp;[1995-04-01T00:00:00]")</f>
        <v>4/1/1995</v>
      </c>
      <c r="UX6" t="str" vm="394">
        <f>CUBEMEMBER("ThisWorkbookDataModel","[Table1_2].[Date].&amp;[1995-05-01T00:00:00]")</f>
        <v>5/1/1995</v>
      </c>
      <c r="UY6" t="str" vm="116">
        <f>CUBEMEMBER("ThisWorkbookDataModel","[Table1_2].[Date].&amp;[1995-06-01T00:00:00]")</f>
        <v>6/1/1995</v>
      </c>
      <c r="UZ6" t="str" vm="254">
        <f>CUBEMEMBER("ThisWorkbookDataModel","[Table1_2].[Date].&amp;[1995-07-01T00:00:00]")</f>
        <v>7/1/1995</v>
      </c>
      <c r="VA6" t="str" vm="292">
        <f>CUBEMEMBER("ThisWorkbookDataModel","[Table1_2].[Date].&amp;[1995-08-01T00:00:00]")</f>
        <v>8/1/1995</v>
      </c>
      <c r="VB6" t="str" vm="28">
        <f>CUBEMEMBER("ThisWorkbookDataModel","[Table1_2].[Date].&amp;[1995-09-01T00:00:00]")</f>
        <v>9/1/1995</v>
      </c>
      <c r="VC6" t="str" vm="199">
        <f>CUBEMEMBER("ThisWorkbookDataModel","[Table1_2].[Date].&amp;[1995-10-01T00:00:00]")</f>
        <v>10/1/1995</v>
      </c>
      <c r="VD6" t="str" vm="177">
        <f>CUBEMEMBER("ThisWorkbookDataModel","[Table1_2].[Date].&amp;[1995-11-01T00:00:00]")</f>
        <v>11/1/1995</v>
      </c>
      <c r="VE6" t="str" vm="702">
        <f>CUBEMEMBER("ThisWorkbookDataModel","[Table1_2].[Date].&amp;[1995-12-01T00:00:00]")</f>
        <v>12/1/1995</v>
      </c>
      <c r="VF6" t="str" vm="654">
        <f>CUBEMEMBER("ThisWorkbookDataModel","[Table1_2].[Date].&amp;[1996-01-01T00:00:00]")</f>
        <v>1/1/1996</v>
      </c>
      <c r="VG6" t="str" vm="880">
        <f>CUBEMEMBER("ThisWorkbookDataModel","[Table1_2].[Date].&amp;[1996-02-01T00:00:00]")</f>
        <v>2/1/1996</v>
      </c>
      <c r="VH6" t="str" vm="863">
        <f>CUBEMEMBER("ThisWorkbookDataModel","[Table1_2].[Date].&amp;[1996-03-01T00:00:00]")</f>
        <v>3/1/1996</v>
      </c>
      <c r="VI6" t="str" vm="589">
        <f>CUBEMEMBER("ThisWorkbookDataModel","[Table1_2].[Date].&amp;[1996-04-01T00:00:00]")</f>
        <v>4/1/1996</v>
      </c>
      <c r="VJ6" t="str" vm="441">
        <f>CUBEMEMBER("ThisWorkbookDataModel","[Table1_2].[Date].&amp;[1996-05-01T00:00:00]")</f>
        <v>5/1/1996</v>
      </c>
      <c r="VK6" t="str" vm="115">
        <f>CUBEMEMBER("ThisWorkbookDataModel","[Table1_2].[Date].&amp;[1996-06-01T00:00:00]")</f>
        <v>6/1/1996</v>
      </c>
      <c r="VL6" t="str" vm="475">
        <f>CUBEMEMBER("ThisWorkbookDataModel","[Table1_2].[Date].&amp;[1996-07-01T00:00:00]")</f>
        <v>7/1/1996</v>
      </c>
      <c r="VM6" t="str" vm="393">
        <f>CUBEMEMBER("ThisWorkbookDataModel","[Table1_2].[Date].&amp;[1996-08-01T00:00:00]")</f>
        <v>8/1/1996</v>
      </c>
      <c r="VN6" t="str" vm="27">
        <f>CUBEMEMBER("ThisWorkbookDataModel","[Table1_2].[Date].&amp;[1996-09-01T00:00:00]")</f>
        <v>9/1/1996</v>
      </c>
      <c r="VO6" t="str" vm="342">
        <f>CUBEMEMBER("ThisWorkbookDataModel","[Table1_2].[Date].&amp;[1996-10-01T00:00:00]")</f>
        <v>10/1/1996</v>
      </c>
      <c r="VP6" t="str" vm="291">
        <f>CUBEMEMBER("ThisWorkbookDataModel","[Table1_2].[Date].&amp;[1996-11-01T00:00:00]")</f>
        <v>11/1/1996</v>
      </c>
      <c r="VQ6" t="str" vm="198">
        <f>CUBEMEMBER("ThisWorkbookDataModel","[Table1_2].[Date].&amp;[1996-12-01T00:00:00]")</f>
        <v>12/1/1996</v>
      </c>
      <c r="VR6" t="str" vm="158">
        <f>CUBEMEMBER("ThisWorkbookDataModel","[Table1_2].[Date].&amp;[1997-01-01T00:00:00]")</f>
        <v>1/1/1997</v>
      </c>
      <c r="VS6" t="str" vm="136">
        <f>CUBEMEMBER("ThisWorkbookDataModel","[Table1_2].[Date].&amp;[1997-02-01T00:00:00]")</f>
        <v>2/1/1997</v>
      </c>
      <c r="VT6" t="str" vm="653">
        <f>CUBEMEMBER("ThisWorkbookDataModel","[Table1_2].[Date].&amp;[1997-03-01T00:00:00]")</f>
        <v>3/1/1997</v>
      </c>
      <c r="VU6" t="str" vm="843">
        <f>CUBEMEMBER("ThisWorkbookDataModel","[Table1_2].[Date].&amp;[1997-04-01T00:00:00]")</f>
        <v>4/1/1997</v>
      </c>
      <c r="VV6" t="str" vm="823">
        <f>CUBEMEMBER("ThisWorkbookDataModel","[Table1_2].[Date].&amp;[1997-05-01T00:00:00]")</f>
        <v>5/1/1997</v>
      </c>
      <c r="VW6" t="str" vm="114">
        <f>CUBEMEMBER("ThisWorkbookDataModel","[Table1_2].[Date].&amp;[1997-06-01T00:00:00]")</f>
        <v>6/1/1997</v>
      </c>
      <c r="VX6" t="str" vm="588">
        <f>CUBEMEMBER("ThisWorkbookDataModel","[Table1_2].[Date].&amp;[1997-07-01T00:00:00]")</f>
        <v>7/1/1997</v>
      </c>
      <c r="VY6" t="str" vm="555">
        <f>CUBEMEMBER("ThisWorkbookDataModel","[Table1_2].[Date].&amp;[1997-08-01T00:00:00]")</f>
        <v>8/1/1997</v>
      </c>
      <c r="VZ6" t="str" vm="26">
        <f>CUBEMEMBER("ThisWorkbookDataModel","[Table1_2].[Date].&amp;[1997-09-01T00:00:00]")</f>
        <v>9/1/1997</v>
      </c>
      <c r="WA6" t="str" vm="474">
        <f>CUBEMEMBER("ThisWorkbookDataModel","[Table1_2].[Date].&amp;[1997-10-01T00:00:00]")</f>
        <v>10/1/1997</v>
      </c>
      <c r="WB6" t="str" vm="392">
        <f>CUBEMEMBER("ThisWorkbookDataModel","[Table1_2].[Date].&amp;[1997-11-01T00:00:00]")</f>
        <v>11/1/1997</v>
      </c>
      <c r="WC6" t="str" vm="358">
        <f>CUBEMEMBER("ThisWorkbookDataModel","[Table1_2].[Date].&amp;[1997-12-01T00:00:00]")</f>
        <v>12/1/1997</v>
      </c>
      <c r="WD6" t="str" vm="290">
        <f>CUBEMEMBER("ThisWorkbookDataModel","[Table1_2].[Date].&amp;[1998-01-01T00:00:00]")</f>
        <v>1/1/1998</v>
      </c>
      <c r="WE6" t="str" vm="197">
        <f>CUBEMEMBER("ThisWorkbookDataModel","[Table1_2].[Date].&amp;[1998-02-01T00:00:00]")</f>
        <v>2/1/1998</v>
      </c>
      <c r="WF6" t="str" vm="176">
        <f>CUBEMEMBER("ThisWorkbookDataModel","[Table1_2].[Date].&amp;[1998-03-01T00:00:00]")</f>
        <v>3/1/1998</v>
      </c>
      <c r="WG6" t="str" vm="135">
        <f>CUBEMEMBER("ThisWorkbookDataModel","[Table1_2].[Date].&amp;[1998-04-01T00:00:00]")</f>
        <v>4/1/1998</v>
      </c>
      <c r="WH6" t="str" vm="652">
        <f>CUBEMEMBER("ThisWorkbookDataModel","[Table1_2].[Date].&amp;[1998-05-01T00:00:00]")</f>
        <v>5/1/1998</v>
      </c>
      <c r="WI6" t="str" vm="113">
        <f>CUBEMEMBER("ThisWorkbookDataModel","[Table1_2].[Date].&amp;[1998-06-01T00:00:00]")</f>
        <v>6/1/1998</v>
      </c>
      <c r="WJ6" t="str" vm="801">
        <f>CUBEMEMBER("ThisWorkbookDataModel","[Table1_2].[Date].&amp;[1998-07-01T00:00:00]")</f>
        <v>7/1/1998</v>
      </c>
      <c r="WK6" t="str" vm="783">
        <f>CUBEMEMBER("ThisWorkbookDataModel","[Table1_2].[Date].&amp;[1998-08-01T00:00:00]")</f>
        <v>8/1/1998</v>
      </c>
      <c r="WL6" t="str" vm="25">
        <f>CUBEMEMBER("ThisWorkbookDataModel","[Table1_2].[Date].&amp;[1998-09-01T00:00:00]")</f>
        <v>9/1/1998</v>
      </c>
      <c r="WM6" t="str" vm="587">
        <f>CUBEMEMBER("ThisWorkbookDataModel","[Table1_2].[Date].&amp;[1998-10-01T00:00:00]")</f>
        <v>10/1/1998</v>
      </c>
      <c r="WN6" t="str" vm="523">
        <f>CUBEMEMBER("ThisWorkbookDataModel","[Table1_2].[Date].&amp;[1998-11-01T00:00:00]")</f>
        <v>11/1/1998</v>
      </c>
      <c r="WO6" t="str" vm="473">
        <f>CUBEMEMBER("ThisWorkbookDataModel","[Table1_2].[Date].&amp;[1998-12-01T00:00:00]")</f>
        <v>12/1/1998</v>
      </c>
      <c r="WP6" t="str" vm="391">
        <f>CUBEMEMBER("ThisWorkbookDataModel","[Table1_2].[Date].&amp;[1999-01-01T00:00:00]")</f>
        <v>1/1/1999</v>
      </c>
      <c r="WQ6" t="str" vm="253">
        <f>CUBEMEMBER("ThisWorkbookDataModel","[Table1_2].[Date].&amp;[1999-02-01T00:00:00]")</f>
        <v>2/1/1999</v>
      </c>
      <c r="WR6" t="str" vm="289">
        <f>CUBEMEMBER("ThisWorkbookDataModel","[Table1_2].[Date].&amp;[1999-03-01T00:00:00]")</f>
        <v>3/1/1999</v>
      </c>
      <c r="WS6" t="str" vm="196">
        <f>CUBEMEMBER("ThisWorkbookDataModel","[Table1_2].[Date].&amp;[1999-04-01T00:00:00]")</f>
        <v>4/1/1999</v>
      </c>
      <c r="WT6" t="str" vm="175">
        <f>CUBEMEMBER("ThisWorkbookDataModel","[Table1_2].[Date].&amp;[1999-05-01T00:00:00]")</f>
        <v>5/1/1999</v>
      </c>
      <c r="WU6" t="str" vm="112">
        <f>CUBEMEMBER("ThisWorkbookDataModel","[Table1_2].[Date].&amp;[1999-06-01T00:00:00]")</f>
        <v>6/1/1999</v>
      </c>
      <c r="WV6" t="str" vm="701">
        <f>CUBEMEMBER("ThisWorkbookDataModel","[Table1_2].[Date].&amp;[1999-07-01T00:00:00]")</f>
        <v>7/1/1999</v>
      </c>
      <c r="WW6" t="str" vm="651">
        <f>CUBEMEMBER("ThisWorkbookDataModel","[Table1_2].[Date].&amp;[1999-08-01T00:00:00]")</f>
        <v>8/1/1999</v>
      </c>
      <c r="WX6" t="str" vm="24">
        <f>CUBEMEMBER("ThisWorkbookDataModel","[Table1_2].[Date].&amp;[1999-09-01T00:00:00]")</f>
        <v>9/1/1999</v>
      </c>
      <c r="WY6" t="str" vm="748">
        <f>CUBEMEMBER("ThisWorkbookDataModel","[Table1_2].[Date].&amp;[1999-10-01T00:00:00]")</f>
        <v>10/1/1999</v>
      </c>
      <c r="WZ6" t="str" vm="734">
        <f>CUBEMEMBER("ThisWorkbookDataModel","[Table1_2].[Date].&amp;[1999-11-01T00:00:00]")</f>
        <v>11/1/1999</v>
      </c>
      <c r="XA6" t="str" vm="586">
        <f>CUBEMEMBER("ThisWorkbookDataModel","[Table1_2].[Date].&amp;[1999-12-01T00:00:00]")</f>
        <v>12/1/1999</v>
      </c>
      <c r="XB6" t="str" vm="554">
        <f>CUBEMEMBER("ThisWorkbookDataModel","[Table1_2].[Date].&amp;[2000-01-01T00:00:00]")</f>
        <v>1/1/2000</v>
      </c>
      <c r="XC6" t="str" vm="472">
        <f>CUBEMEMBER("ThisWorkbookDataModel","[Table1_2].[Date].&amp;[2000-02-01T00:00:00]")</f>
        <v>2/1/2000</v>
      </c>
      <c r="XD6" t="str" vm="390">
        <f>CUBEMEMBER("ThisWorkbookDataModel","[Table1_2].[Date].&amp;[2000-03-01T00:00:00]")</f>
        <v>3/1/2000</v>
      </c>
      <c r="XE6" t="str" vm="341">
        <f>CUBEMEMBER("ThisWorkbookDataModel","[Table1_2].[Date].&amp;[2000-04-01T00:00:00]")</f>
        <v>4/1/2000</v>
      </c>
      <c r="XF6" t="str" vm="288">
        <f>CUBEMEMBER("ThisWorkbookDataModel","[Table1_2].[Date].&amp;[2000-05-01T00:00:00]")</f>
        <v>5/1/2000</v>
      </c>
      <c r="XG6" t="str" vm="111">
        <f>CUBEMEMBER("ThisWorkbookDataModel","[Table1_2].[Date].&amp;[2000-06-01T00:00:00]")</f>
        <v>6/1/2000</v>
      </c>
      <c r="XH6" t="str" vm="195">
        <f>CUBEMEMBER("ThisWorkbookDataModel","[Table1_2].[Date].&amp;[2000-07-01T00:00:00]")</f>
        <v>7/1/2000</v>
      </c>
      <c r="XI6" t="str" vm="728">
        <f>CUBEMEMBER("ThisWorkbookDataModel","[Table1_2].[Date].&amp;[2000-08-01T00:00:00]")</f>
        <v>8/1/2000</v>
      </c>
      <c r="XJ6" t="str" vm="23">
        <f>CUBEMEMBER("ThisWorkbookDataModel","[Table1_2].[Date].&amp;[2000-09-01T00:00:00]")</f>
        <v>9/1/2000</v>
      </c>
      <c r="XK6" t="str" vm="134">
        <f>CUBEMEMBER("ThisWorkbookDataModel","[Table1_2].[Date].&amp;[2000-10-01T00:00:00]")</f>
        <v>10/1/2000</v>
      </c>
      <c r="XL6" t="str" vm="650">
        <f>CUBEMEMBER("ThisWorkbookDataModel","[Table1_2].[Date].&amp;[2000-11-01T00:00:00]")</f>
        <v>11/1/2000</v>
      </c>
      <c r="XM6" t="str" vm="778">
        <f>CUBEMEMBER("ThisWorkbookDataModel","[Table1_2].[Date].&amp;[2000-12-01T00:00:00]")</f>
        <v>12/1/2000</v>
      </c>
      <c r="XN6" t="str" vm="858">
        <f>CUBEMEMBER("ThisWorkbookDataModel","[Table1_2].[Date].&amp;[2001-01-01T00:00:00]")</f>
        <v>1/1/2001</v>
      </c>
      <c r="XO6" t="str" vm="585">
        <f>CUBEMEMBER("ThisWorkbookDataModel","[Table1_2].[Date].&amp;[2001-02-01T00:00:00]")</f>
        <v>2/1/2001</v>
      </c>
      <c r="XP6" t="str" vm="553">
        <f>CUBEMEMBER("ThisWorkbookDataModel","[Table1_2].[Date].&amp;[2001-03-01T00:00:00]")</f>
        <v>3/1/2001</v>
      </c>
      <c r="XQ6" t="str" vm="471">
        <f>CUBEMEMBER("ThisWorkbookDataModel","[Table1_2].[Date].&amp;[2001-04-01T00:00:00]")</f>
        <v>4/1/2001</v>
      </c>
      <c r="XR6" t="str" vm="389">
        <f>CUBEMEMBER("ThisWorkbookDataModel","[Table1_2].[Date].&amp;[2001-05-01T00:00:00]")</f>
        <v>5/1/2001</v>
      </c>
      <c r="XS6" t="str" vm="110">
        <f>CUBEMEMBER("ThisWorkbookDataModel","[Table1_2].[Date].&amp;[2001-06-01T00:00:00]")</f>
        <v>6/1/2001</v>
      </c>
      <c r="XT6" t="str" vm="252">
        <f>CUBEMEMBER("ThisWorkbookDataModel","[Table1_2].[Date].&amp;[2001-07-01T00:00:00]")</f>
        <v>7/1/2001</v>
      </c>
      <c r="XU6" t="str" vm="287">
        <f>CUBEMEMBER("ThisWorkbookDataModel","[Table1_2].[Date].&amp;[2001-08-01T00:00:00]")</f>
        <v>8/1/2001</v>
      </c>
      <c r="XV6" t="str" vm="22">
        <f>CUBEMEMBER("ThisWorkbookDataModel","[Table1_2].[Date].&amp;[2001-09-01T00:00:00]")</f>
        <v>9/1/2001</v>
      </c>
      <c r="XW6" t="str" vm="194">
        <f>CUBEMEMBER("ThisWorkbookDataModel","[Table1_2].[Date].&amp;[2001-10-01T00:00:00]")</f>
        <v>10/1/2001</v>
      </c>
      <c r="XX6" t="str" vm="174">
        <f>CUBEMEMBER("ThisWorkbookDataModel","[Table1_2].[Date].&amp;[2001-11-01T00:00:00]")</f>
        <v>11/1/2001</v>
      </c>
      <c r="XY6" t="str" vm="133">
        <f>CUBEMEMBER("ThisWorkbookDataModel","[Table1_2].[Date].&amp;[2001-12-01T00:00:00]")</f>
        <v>12/1/2001</v>
      </c>
      <c r="XZ6" t="str" vm="649">
        <f>CUBEMEMBER("ThisWorkbookDataModel","[Table1_2].[Date].&amp;[2002-01-01T00:00:00]")</f>
        <v>1/1/2002</v>
      </c>
      <c r="YA6" t="str" vm="774">
        <f>CUBEMEMBER("ThisWorkbookDataModel","[Table1_2].[Date].&amp;[2002-02-01T00:00:00]")</f>
        <v>2/1/2002</v>
      </c>
      <c r="YB6" t="str" vm="854">
        <f>CUBEMEMBER("ThisWorkbookDataModel","[Table1_2].[Date].&amp;[2002-03-01T00:00:00]")</f>
        <v>3/1/2002</v>
      </c>
      <c r="YC6" t="str" vm="584">
        <f>CUBEMEMBER("ThisWorkbookDataModel","[Table1_2].[Date].&amp;[2002-04-01T00:00:00]")</f>
        <v>4/1/2002</v>
      </c>
      <c r="YD6" t="str" vm="440">
        <f>CUBEMEMBER("ThisWorkbookDataModel","[Table1_2].[Date].&amp;[2002-05-01T00:00:00]")</f>
        <v>5/1/2002</v>
      </c>
      <c r="YE6" t="str" vm="109">
        <f>CUBEMEMBER("ThisWorkbookDataModel","[Table1_2].[Date].&amp;[2002-06-01T00:00:00]")</f>
        <v>6/1/2002</v>
      </c>
      <c r="YF6" t="str" vm="470">
        <f>CUBEMEMBER("ThisWorkbookDataModel","[Table1_2].[Date].&amp;[2002-07-01T00:00:00]")</f>
        <v>7/1/2002</v>
      </c>
      <c r="YG6" t="str" vm="388">
        <f>CUBEMEMBER("ThisWorkbookDataModel","[Table1_2].[Date].&amp;[2002-08-01T00:00:00]")</f>
        <v>8/1/2002</v>
      </c>
      <c r="YH6" t="str" vm="21">
        <f>CUBEMEMBER("ThisWorkbookDataModel","[Table1_2].[Date].&amp;[2002-09-01T00:00:00]")</f>
        <v>9/1/2002</v>
      </c>
      <c r="YI6" t="str" vm="357">
        <f>CUBEMEMBER("ThisWorkbookDataModel","[Table1_2].[Date].&amp;[2002-10-01T00:00:00]")</f>
        <v>10/1/2002</v>
      </c>
      <c r="YJ6" t="str" vm="286">
        <f>CUBEMEMBER("ThisWorkbookDataModel","[Table1_2].[Date].&amp;[2002-11-01T00:00:00]")</f>
        <v>11/1/2002</v>
      </c>
      <c r="YK6" t="str" vm="193">
        <f>CUBEMEMBER("ThisWorkbookDataModel","[Table1_2].[Date].&amp;[2002-12-01T00:00:00]")</f>
        <v>12/1/2002</v>
      </c>
      <c r="YL6" t="str" vm="157">
        <f>CUBEMEMBER("ThisWorkbookDataModel","[Table1_2].[Date].&amp;[2003-01-01T00:00:00]")</f>
        <v>1/1/2003</v>
      </c>
      <c r="YM6" t="str" vm="132">
        <f>CUBEMEMBER("ThisWorkbookDataModel","[Table1_2].[Date].&amp;[2003-02-01T00:00:00]")</f>
        <v>2/1/2003</v>
      </c>
      <c r="YN6" t="str" vm="648">
        <f>CUBEMEMBER("ThisWorkbookDataModel","[Table1_2].[Date].&amp;[2003-03-01T00:00:00]")</f>
        <v>3/1/2003</v>
      </c>
      <c r="YO6" t="str" vm="879">
        <f>CUBEMEMBER("ThisWorkbookDataModel","[Table1_2].[Date].&amp;[2003-04-01T00:00:00]")</f>
        <v>4/1/2003</v>
      </c>
      <c r="YP6" t="str" vm="862">
        <f>CUBEMEMBER("ThisWorkbookDataModel","[Table1_2].[Date].&amp;[2003-05-01T00:00:00]")</f>
        <v>5/1/2003</v>
      </c>
      <c r="YQ6" t="str" vm="108">
        <f>CUBEMEMBER("ThisWorkbookDataModel","[Table1_2].[Date].&amp;[2003-06-01T00:00:00]")</f>
        <v>6/1/2003</v>
      </c>
      <c r="YR6" t="str" vm="88">
        <f>CUBEMEMBER("ThisWorkbookDataModel","[Table1_2].[Date].&amp;[2003-07-01T00:00:00]")</f>
        <v>7/1/2003</v>
      </c>
      <c r="YS6" t="str" vm="583">
        <f>CUBEMEMBER("ThisWorkbookDataModel","[Table1_2].[Date].&amp;[2003-08-01T00:00:00]")</f>
        <v>8/1/2003</v>
      </c>
      <c r="YT6" t="str" vm="20">
        <f>CUBEMEMBER("ThisWorkbookDataModel","[Table1_2].[Date].&amp;[2003-09-01T00:00:00]")</f>
        <v>9/1/2003</v>
      </c>
      <c r="YU6" t="str" vm="552">
        <f>CUBEMEMBER("ThisWorkbookDataModel","[Table1_2].[Date].&amp;[2003-10-01T00:00:00]")</f>
        <v>10/1/2003</v>
      </c>
      <c r="YV6" t="str" vm="469">
        <f>CUBEMEMBER("ThisWorkbookDataModel","[Table1_2].[Date].&amp;[2003-11-01T00:00:00]")</f>
        <v>11/1/2003</v>
      </c>
      <c r="YW6" t="str" vm="387">
        <f>CUBEMEMBER("ThisWorkbookDataModel","[Table1_2].[Date].&amp;[2003-12-01T00:00:00]")</f>
        <v>12/1/2003</v>
      </c>
      <c r="YX6" t="str" vm="340">
        <f>CUBEMEMBER("ThisWorkbookDataModel","[Table1_2].[Date].&amp;[2004-01-01T00:00:00]")</f>
        <v>1/1/2004</v>
      </c>
      <c r="YY6" t="str" vm="285">
        <f>CUBEMEMBER("ThisWorkbookDataModel","[Table1_2].[Date].&amp;[2004-02-01T00:00:00]")</f>
        <v>2/1/2004</v>
      </c>
      <c r="YZ6" t="str" vm="192">
        <f>CUBEMEMBER("ThisWorkbookDataModel","[Table1_2].[Date].&amp;[2004-03-01T00:00:00]")</f>
        <v>3/1/2004</v>
      </c>
      <c r="ZA6" t="str" vm="173">
        <f>CUBEMEMBER("ThisWorkbookDataModel","[Table1_2].[Date].&amp;[2004-04-01T00:00:00]")</f>
        <v>4/1/2004</v>
      </c>
      <c r="ZB6" t="str" vm="131">
        <f>CUBEMEMBER("ThisWorkbookDataModel","[Table1_2].[Date].&amp;[2004-05-01T00:00:00]")</f>
        <v>5/1/2004</v>
      </c>
      <c r="ZC6" t="str" vm="107">
        <f>CUBEMEMBER("ThisWorkbookDataModel","[Table1_2].[Date].&amp;[2004-06-01T00:00:00]")</f>
        <v>6/1/2004</v>
      </c>
      <c r="ZD6" t="str" vm="87">
        <f>CUBEMEMBER("ThisWorkbookDataModel","[Table1_2].[Date].&amp;[2004-07-01T00:00:00]")</f>
        <v>7/1/2004</v>
      </c>
      <c r="ZE6" t="str" vm="647">
        <f>CUBEMEMBER("ThisWorkbookDataModel","[Table1_2].[Date].&amp;[2004-08-01T00:00:00]")</f>
        <v>8/1/2004</v>
      </c>
      <c r="ZF6" t="str" vm="19">
        <f>CUBEMEMBER("ThisWorkbookDataModel","[Table1_2].[Date].&amp;[2004-09-01T00:00:00]")</f>
        <v>9/1/2004</v>
      </c>
      <c r="ZG6" t="str" vm="842">
        <f>CUBEMEMBER("ThisWorkbookDataModel","[Table1_2].[Date].&amp;[2004-10-01T00:00:00]")</f>
        <v>10/1/2004</v>
      </c>
      <c r="ZH6" t="str" vm="822">
        <f>CUBEMEMBER("ThisWorkbookDataModel","[Table1_2].[Date].&amp;[2004-11-01T00:00:00]")</f>
        <v>11/1/2004</v>
      </c>
      <c r="ZI6" t="str" vm="582">
        <f>CUBEMEMBER("ThisWorkbookDataModel","[Table1_2].[Date].&amp;[2004-12-01T00:00:00]")</f>
        <v>12/1/2004</v>
      </c>
      <c r="ZJ6" t="str" vm="522">
        <f>CUBEMEMBER("ThisWorkbookDataModel","[Table1_2].[Date].&amp;[2005-01-01T00:00:00]")</f>
        <v>1/1/2005</v>
      </c>
      <c r="ZK6" t="str" vm="468">
        <f>CUBEMEMBER("ThisWorkbookDataModel","[Table1_2].[Date].&amp;[2005-02-01T00:00:00]")</f>
        <v>2/1/2005</v>
      </c>
      <c r="ZL6" t="str" vm="386">
        <f>CUBEMEMBER("ThisWorkbookDataModel","[Table1_2].[Date].&amp;[2005-03-01T00:00:00]")</f>
        <v>3/1/2005</v>
      </c>
      <c r="ZM6" t="str" vm="251">
        <f>CUBEMEMBER("ThisWorkbookDataModel","[Table1_2].[Date].&amp;[2005-04-01T00:00:00]")</f>
        <v>4/1/2005</v>
      </c>
      <c r="ZN6" t="str" vm="284">
        <f>CUBEMEMBER("ThisWorkbookDataModel","[Table1_2].[Date].&amp;[2005-05-01T00:00:00]")</f>
        <v>5/1/2005</v>
      </c>
      <c r="ZO6" t="str" vm="106">
        <f>CUBEMEMBER("ThisWorkbookDataModel","[Table1_2].[Date].&amp;[2005-06-01T00:00:00]")</f>
        <v>6/1/2005</v>
      </c>
      <c r="ZP6" t="str" vm="86">
        <f>CUBEMEMBER("ThisWorkbookDataModel","[Table1_2].[Date].&amp;[2005-07-01T00:00:00]")</f>
        <v>7/1/2005</v>
      </c>
      <c r="ZQ6" t="str" vm="191">
        <f>CUBEMEMBER("ThisWorkbookDataModel","[Table1_2].[Date].&amp;[2005-08-01T00:00:00]")</f>
        <v>8/1/2005</v>
      </c>
      <c r="ZR6" t="str" vm="18">
        <f>CUBEMEMBER("ThisWorkbookDataModel","[Table1_2].[Date].&amp;[2005-09-01T00:00:00]")</f>
        <v>9/1/2005</v>
      </c>
      <c r="ZS6" t="str" vm="172">
        <f>CUBEMEMBER("ThisWorkbookDataModel","[Table1_2].[Date].&amp;[2005-10-01T00:00:00]")</f>
        <v>10/1/2005</v>
      </c>
      <c r="ZT6" t="str" vm="700">
        <f>CUBEMEMBER("ThisWorkbookDataModel","[Table1_2].[Date].&amp;[2005-11-01T00:00:00]")</f>
        <v>11/1/2005</v>
      </c>
      <c r="ZU6" t="str" vm="646">
        <f>CUBEMEMBER("ThisWorkbookDataModel","[Table1_2].[Date].&amp;[2005-12-01T00:00:00]")</f>
        <v>12/1/2005</v>
      </c>
      <c r="ZV6" t="str" vm="800">
        <f>CUBEMEMBER("ThisWorkbookDataModel","[Table1_2].[Date].&amp;[2006-01-01T00:00:00]")</f>
        <v>1/1/2006</v>
      </c>
      <c r="ZW6" t="str" vm="782">
        <f>CUBEMEMBER("ThisWorkbookDataModel","[Table1_2].[Date].&amp;[2006-02-01T00:00:00]")</f>
        <v>2/1/2006</v>
      </c>
      <c r="ZX6" t="str" vm="581">
        <f>CUBEMEMBER("ThisWorkbookDataModel","[Table1_2].[Date].&amp;[2006-03-01T00:00:00]")</f>
        <v>3/1/2006</v>
      </c>
      <c r="ZY6" t="str" vm="551">
        <f>CUBEMEMBER("ThisWorkbookDataModel","[Table1_2].[Date].&amp;[2006-04-01T00:00:00]")</f>
        <v>4/1/2006</v>
      </c>
      <c r="ZZ6" t="str" vm="467">
        <f>CUBEMEMBER("ThisWorkbookDataModel","[Table1_2].[Date].&amp;[2006-05-01T00:00:00]")</f>
        <v>5/1/2006</v>
      </c>
      <c r="AAA6" t="str" vm="105">
        <f>CUBEMEMBER("ThisWorkbookDataModel","[Table1_2].[Date].&amp;[2006-06-01T00:00:00]")</f>
        <v>6/1/2006</v>
      </c>
      <c r="AAB6" t="str" vm="85">
        <f>CUBEMEMBER("ThisWorkbookDataModel","[Table1_2].[Date].&amp;[2006-07-01T00:00:00]")</f>
        <v>7/1/2006</v>
      </c>
      <c r="AAC6" t="str" vm="385">
        <f>CUBEMEMBER("ThisWorkbookDataModel","[Table1_2].[Date].&amp;[2006-08-01T00:00:00]")</f>
        <v>8/1/2006</v>
      </c>
      <c r="AAD6" t="str" vm="17">
        <f>CUBEMEMBER("ThisWorkbookDataModel","[Table1_2].[Date].&amp;[2006-09-01T00:00:00]")</f>
        <v>9/1/2006</v>
      </c>
      <c r="AAE6" t="str" vm="356">
        <f>CUBEMEMBER("ThisWorkbookDataModel","[Table1_2].[Date].&amp;[2006-10-01T00:00:00]")</f>
        <v>10/1/2006</v>
      </c>
      <c r="AAF6" t="str" vm="283">
        <f>CUBEMEMBER("ThisWorkbookDataModel","[Table1_2].[Date].&amp;[2006-11-01T00:00:00]")</f>
        <v>11/1/2006</v>
      </c>
      <c r="AAG6" t="str" vm="190">
        <f>CUBEMEMBER("ThisWorkbookDataModel","[Table1_2].[Date].&amp;[2006-12-01T00:00:00]")</f>
        <v>12/1/2006</v>
      </c>
      <c r="AAH6" t="str" vm="171">
        <f>CUBEMEMBER("ThisWorkbookDataModel","[Table1_2].[Date].&amp;[2007-01-01T00:00:00]")</f>
        <v>1/1/2007</v>
      </c>
      <c r="AAI6" t="str" vm="130">
        <f>CUBEMEMBER("ThisWorkbookDataModel","[Table1_2].[Date].&amp;[2007-02-01T00:00:00]")</f>
        <v>2/1/2007</v>
      </c>
      <c r="AAJ6" t="str" vm="645">
        <f>CUBEMEMBER("ThisWorkbookDataModel","[Table1_2].[Date].&amp;[2007-03-01T00:00:00]")</f>
        <v>3/1/2007</v>
      </c>
      <c r="AAK6" t="str" vm="747">
        <f>CUBEMEMBER("ThisWorkbookDataModel","[Table1_2].[Date].&amp;[2007-04-01T00:00:00]")</f>
        <v>4/1/2007</v>
      </c>
      <c r="AAL6" t="str" vm="733">
        <f>CUBEMEMBER("ThisWorkbookDataModel","[Table1_2].[Date].&amp;[2007-05-01T00:00:00]")</f>
        <v>5/1/2007</v>
      </c>
      <c r="AAM6" t="str" vm="104">
        <f>CUBEMEMBER("ThisWorkbookDataModel","[Table1_2].[Date].&amp;[2007-06-01T00:00:00]")</f>
        <v>6/1/2007</v>
      </c>
      <c r="AAN6" t="str" vm="84">
        <f>CUBEMEMBER("ThisWorkbookDataModel","[Table1_2].[Date].&amp;[2007-07-01T00:00:00]")</f>
        <v>7/1/2007</v>
      </c>
      <c r="AAO6" t="str" vm="68">
        <f>CUBEMEMBER("ThisWorkbookDataModel","[Table1_2].[Date].&amp;[2007-08-01T00:00:00]")</f>
        <v>8/1/2007</v>
      </c>
      <c r="AAP6" t="str" vm="16">
        <f>CUBEMEMBER("ThisWorkbookDataModel","[Table1_2].[Date].&amp;[2007-09-01T00:00:00]")</f>
        <v>9/1/2007</v>
      </c>
      <c r="AAQ6" t="str" vm="580">
        <f>CUBEMEMBER("ThisWorkbookDataModel","[Table1_2].[Date].&amp;[2007-10-01T00:00:00]")</f>
        <v>10/1/2007</v>
      </c>
      <c r="AAR6" t="str" vm="550">
        <f>CUBEMEMBER("ThisWorkbookDataModel","[Table1_2].[Date].&amp;[2007-11-01T00:00:00]")</f>
        <v>11/1/2007</v>
      </c>
      <c r="AAS6" t="str" vm="466">
        <f>CUBEMEMBER("ThisWorkbookDataModel","[Table1_2].[Date].&amp;[2007-12-01T00:00:00]")</f>
        <v>12/1/2007</v>
      </c>
      <c r="AAT6" t="str" vm="384">
        <f>CUBEMEMBER("ThisWorkbookDataModel","[Table1_2].[Date].&amp;[2008-01-01T00:00:00]")</f>
        <v>1/1/2008</v>
      </c>
      <c r="AAU6" t="str" vm="250">
        <f>CUBEMEMBER("ThisWorkbookDataModel","[Table1_2].[Date].&amp;[2008-02-01T00:00:00]")</f>
        <v>2/1/2008</v>
      </c>
      <c r="AAV6" t="str" vm="282">
        <f>CUBEMEMBER("ThisWorkbookDataModel","[Table1_2].[Date].&amp;[2008-03-01T00:00:00]")</f>
        <v>3/1/2008</v>
      </c>
      <c r="AAW6" t="str" vm="189">
        <f>CUBEMEMBER("ThisWorkbookDataModel","[Table1_2].[Date].&amp;[2008-04-01T00:00:00]")</f>
        <v>4/1/2008</v>
      </c>
      <c r="AAX6" t="str" vm="170">
        <f>CUBEMEMBER("ThisWorkbookDataModel","[Table1_2].[Date].&amp;[2008-05-01T00:00:00]")</f>
        <v>5/1/2008</v>
      </c>
      <c r="AAY6" t="str" vm="103">
        <f>CUBEMEMBER("ThisWorkbookDataModel","[Table1_2].[Date].&amp;[2008-06-01T00:00:00]")</f>
        <v>6/1/2008</v>
      </c>
      <c r="AAZ6" t="str" vm="83">
        <f>CUBEMEMBER("ThisWorkbookDataModel","[Table1_2].[Date].&amp;[2008-07-01T00:00:00]")</f>
        <v>7/1/2008</v>
      </c>
      <c r="ABA6" t="str" vm="67">
        <f>CUBEMEMBER("ThisWorkbookDataModel","[Table1_2].[Date].&amp;[2008-08-01T00:00:00]")</f>
        <v>8/1/2008</v>
      </c>
      <c r="ABB6" t="str" vm="15">
        <f>CUBEMEMBER("ThisWorkbookDataModel","[Table1_2].[Date].&amp;[2008-09-01T00:00:00]")</f>
        <v>9/1/2008</v>
      </c>
      <c r="ABC6" t="str" vm="129">
        <f>CUBEMEMBER("ThisWorkbookDataModel","[Table1_2].[Date].&amp;[2008-10-01T00:00:00]")</f>
        <v>10/1/2008</v>
      </c>
      <c r="ABD6" t="str" vm="644">
        <f>CUBEMEMBER("ThisWorkbookDataModel","[Table1_2].[Date].&amp;[2008-11-01T00:00:00]")</f>
        <v>11/1/2008</v>
      </c>
      <c r="ABE6" t="str" vm="838">
        <f>CUBEMEMBER("ThisWorkbookDataModel","[Table1_2].[Date].&amp;[2008-12-01T00:00:00]")</f>
        <v>12/1/2008</v>
      </c>
      <c r="ABF6" t="str" vm="817">
        <f>CUBEMEMBER("ThisWorkbookDataModel","[Table1_2].[Date].&amp;[2009-01-01T00:00:00]")</f>
        <v>1/1/2009</v>
      </c>
      <c r="ABG6" t="str" vm="579">
        <f>CUBEMEMBER("ThisWorkbookDataModel","[Table1_2].[Date].&amp;[2009-02-01T00:00:00]")</f>
        <v>2/1/2009</v>
      </c>
      <c r="ABH6" t="str" vm="549">
        <f>CUBEMEMBER("ThisWorkbookDataModel","[Table1_2].[Date].&amp;[2009-03-01T00:00:00]")</f>
        <v>3/1/2009</v>
      </c>
      <c r="ABI6" t="str" vm="465">
        <f>CUBEMEMBER("ThisWorkbookDataModel","[Table1_2].[Date].&amp;[2009-04-01T00:00:00]")</f>
        <v>4/1/2009</v>
      </c>
      <c r="ABJ6" t="str" vm="383">
        <f>CUBEMEMBER("ThisWorkbookDataModel","[Table1_2].[Date].&amp;[2009-05-01T00:00:00]")</f>
        <v>5/1/2009</v>
      </c>
      <c r="ABK6" t="str" vm="102">
        <f>CUBEMEMBER("ThisWorkbookDataModel","[Table1_2].[Date].&amp;[2009-06-01T00:00:00]")</f>
        <v>6/1/2009</v>
      </c>
      <c r="ABL6" t="str" vm="82">
        <f>CUBEMEMBER("ThisWorkbookDataModel","[Table1_2].[Date].&amp;[2009-07-01T00:00:00]")</f>
        <v>7/1/2009</v>
      </c>
      <c r="ABM6" t="str" vm="66">
        <f>CUBEMEMBER("ThisWorkbookDataModel","[Table1_2].[Date].&amp;[2009-08-01T00:00:00]")</f>
        <v>8/1/2009</v>
      </c>
      <c r="ABN6" t="str" vm="14">
        <f>CUBEMEMBER("ThisWorkbookDataModel","[Table1_2].[Date].&amp;[2009-09-01T00:00:00]")</f>
        <v>9/1/2009</v>
      </c>
      <c r="ABO6" t="str" vm="339">
        <f>CUBEMEMBER("ThisWorkbookDataModel","[Table1_2].[Date].&amp;[2009-10-01T00:00:00]")</f>
        <v>10/1/2009</v>
      </c>
      <c r="ABP6" t="str" vm="281">
        <f>CUBEMEMBER("ThisWorkbookDataModel","[Table1_2].[Date].&amp;[2009-11-01T00:00:00]")</f>
        <v>11/1/2009</v>
      </c>
      <c r="ABQ6" t="str" vm="188">
        <f>CUBEMEMBER("ThisWorkbookDataModel","[Table1_2].[Date].&amp;[2009-12-01T00:00:00]")</f>
        <v>12/1/2009</v>
      </c>
      <c r="ABR6" t="str" vm="169">
        <f>CUBEMEMBER("ThisWorkbookDataModel","[Table1_2].[Date].&amp;[2010-01-01T00:00:00]")</f>
        <v>1/1/2010</v>
      </c>
      <c r="ABS6" t="str" vm="128">
        <f>CUBEMEMBER("ThisWorkbookDataModel","[Table1_2].[Date].&amp;[2010-02-01T00:00:00]")</f>
        <v>2/1/2010</v>
      </c>
      <c r="ABT6" t="str" vm="643">
        <f>CUBEMEMBER("ThisWorkbookDataModel","[Table1_2].[Date].&amp;[2010-03-01T00:00:00]")</f>
        <v>3/1/2010</v>
      </c>
      <c r="ABU6" t="str" vm="874">
        <f>CUBEMEMBER("ThisWorkbookDataModel","[Table1_2].[Date].&amp;[2010-04-01T00:00:00]")</f>
        <v>4/1/2010</v>
      </c>
      <c r="ABV6" t="str" vm="813">
        <f>CUBEMEMBER("ThisWorkbookDataModel","[Table1_2].[Date].&amp;[2010-05-01T00:00:00]")</f>
        <v>5/1/2010</v>
      </c>
      <c r="ABW6" t="str" vm="101">
        <f>CUBEMEMBER("ThisWorkbookDataModel","[Table1_2].[Date].&amp;[2010-06-01T00:00:00]")</f>
        <v>6/1/2010</v>
      </c>
      <c r="ABX6" t="str" vm="81">
        <f>CUBEMEMBER("ThisWorkbookDataModel","[Table1_2].[Date].&amp;[2010-07-01T00:00:00]")</f>
        <v>7/1/2010</v>
      </c>
      <c r="ABY6" t="str" vm="65">
        <f>CUBEMEMBER("ThisWorkbookDataModel","[Table1_2].[Date].&amp;[2010-08-01T00:00:00]")</f>
        <v>8/1/2010</v>
      </c>
      <c r="ABZ6" t="str" vm="13">
        <f>CUBEMEMBER("ThisWorkbookDataModel","[Table1_2].[Date].&amp;[2010-09-01T00:00:00]")</f>
        <v>9/1/2010</v>
      </c>
      <c r="ACA6" t="str" vm="578">
        <f>CUBEMEMBER("ThisWorkbookDataModel","[Table1_2].[Date].&amp;[2010-10-01T00:00:00]")</f>
        <v>10/1/2010</v>
      </c>
      <c r="ACB6" t="str" vm="548">
        <f>CUBEMEMBER("ThisWorkbookDataModel","[Table1_2].[Date].&amp;[2010-11-01T00:00:00]")</f>
        <v>11/1/2010</v>
      </c>
      <c r="ACC6" t="str" vm="464">
        <f>CUBEMEMBER("ThisWorkbookDataModel","[Table1_2].[Date].&amp;[2010-12-01T00:00:00]")</f>
        <v>12/1/2010</v>
      </c>
      <c r="ACD6" t="str" vm="382">
        <f>CUBEMEMBER("ThisWorkbookDataModel","[Table1_2].[Date].&amp;[2011-01-01T00:00:00]")</f>
        <v>1/1/2011</v>
      </c>
      <c r="ACE6" t="str" vm="249">
        <f>CUBEMEMBER("ThisWorkbookDataModel","[Table1_2].[Date].&amp;[2011-02-01T00:00:00]")</f>
        <v>2/1/2011</v>
      </c>
      <c r="ACF6" t="str" vm="280">
        <f>CUBEMEMBER("ThisWorkbookDataModel","[Table1_2].[Date].&amp;[2011-03-01T00:00:00]")</f>
        <v>3/1/2011</v>
      </c>
      <c r="ACG6" t="str" vm="187">
        <f>CUBEMEMBER("ThisWorkbookDataModel","[Table1_2].[Date].&amp;[2011-04-01T00:00:00]")</f>
        <v>4/1/2011</v>
      </c>
      <c r="ACH6" t="str" vm="168">
        <f>CUBEMEMBER("ThisWorkbookDataModel","[Table1_2].[Date].&amp;[2011-05-01T00:00:00]")</f>
        <v>5/1/2011</v>
      </c>
      <c r="ACI6" t="str" vm="100">
        <f>CUBEMEMBER("ThisWorkbookDataModel","[Table1_2].[Date].&amp;[2011-06-01T00:00:00]")</f>
        <v>6/1/2011</v>
      </c>
      <c r="ACJ6" t="str" vm="80">
        <f>CUBEMEMBER("ThisWorkbookDataModel","[Table1_2].[Date].&amp;[2011-07-01T00:00:00]")</f>
        <v>7/1/2011</v>
      </c>
      <c r="ACK6" t="str" vm="64">
        <f>CUBEMEMBER("ThisWorkbookDataModel","[Table1_2].[Date].&amp;[2011-08-01T00:00:00]")</f>
        <v>8/1/2011</v>
      </c>
      <c r="ACL6" t="str" vm="12">
        <f>CUBEMEMBER("ThisWorkbookDataModel","[Table1_2].[Date].&amp;[2011-09-01T00:00:00]")</f>
        <v>9/1/2011</v>
      </c>
      <c r="ACM6" t="str" vm="127">
        <f>CUBEMEMBER("ThisWorkbookDataModel","[Table1_2].[Date].&amp;[2011-10-01T00:00:00]")</f>
        <v>10/1/2011</v>
      </c>
      <c r="ACN6" t="str" vm="642">
        <f>CUBEMEMBER("ThisWorkbookDataModel","[Table1_2].[Date].&amp;[2011-11-01T00:00:00]")</f>
        <v>11/1/2011</v>
      </c>
      <c r="ACO6" t="str" vm="878">
        <f>CUBEMEMBER("ThisWorkbookDataModel","[Table1_2].[Date].&amp;[2011-12-01T00:00:00]")</f>
        <v>12/1/2011</v>
      </c>
      <c r="ACP6" t="str" vm="861">
        <f>CUBEMEMBER("ThisWorkbookDataModel","[Table1_2].[Date].&amp;[2012-01-01T00:00:00]")</f>
        <v>1/1/2012</v>
      </c>
      <c r="ACQ6" t="str" vm="577">
        <f>CUBEMEMBER("ThisWorkbookDataModel","[Table1_2].[Date].&amp;[2012-02-01T00:00:00]")</f>
        <v>2/1/2012</v>
      </c>
      <c r="ACR6" t="str" vm="547">
        <f>CUBEMEMBER("ThisWorkbookDataModel","[Table1_2].[Date].&amp;[2012-03-01T00:00:00]")</f>
        <v>3/1/2012</v>
      </c>
      <c r="ACS6" t="str" vm="463">
        <f>CUBEMEMBER("ThisWorkbookDataModel","[Table1_2].[Date].&amp;[2012-04-01T00:00:00]")</f>
        <v>4/1/2012</v>
      </c>
      <c r="ACT6" t="str" vm="381">
        <f>CUBEMEMBER("ThisWorkbookDataModel","[Table1_2].[Date].&amp;[2012-05-01T00:00:00]")</f>
        <v>5/1/2012</v>
      </c>
      <c r="ACU6" t="str" vm="99">
        <f>CUBEMEMBER("ThisWorkbookDataModel","[Table1_2].[Date].&amp;[2012-06-01T00:00:00]")</f>
        <v>6/1/2012</v>
      </c>
      <c r="ACV6" t="str" vm="79">
        <f>CUBEMEMBER("ThisWorkbookDataModel","[Table1_2].[Date].&amp;[2012-07-01T00:00:00]")</f>
        <v>7/1/2012</v>
      </c>
      <c r="ACW6" t="str" vm="63">
        <f>CUBEMEMBER("ThisWorkbookDataModel","[Table1_2].[Date].&amp;[2012-08-01T00:00:00]")</f>
        <v>8/1/2012</v>
      </c>
      <c r="ACX6" t="str" vm="11">
        <f>CUBEMEMBER("ThisWorkbookDataModel","[Table1_2].[Date].&amp;[2012-09-01T00:00:00]")</f>
        <v>9/1/2012</v>
      </c>
      <c r="ACY6" t="str" vm="355">
        <f>CUBEMEMBER("ThisWorkbookDataModel","[Table1_2].[Date].&amp;[2012-10-01T00:00:00]")</f>
        <v>10/1/2012</v>
      </c>
      <c r="ACZ6" t="str" vm="279">
        <f>CUBEMEMBER("ThisWorkbookDataModel","[Table1_2].[Date].&amp;[2012-11-01T00:00:00]")</f>
        <v>11/1/2012</v>
      </c>
      <c r="ADA6" t="str" vm="186">
        <f>CUBEMEMBER("ThisWorkbookDataModel","[Table1_2].[Date].&amp;[2012-12-01T00:00:00]")</f>
        <v>12/1/2012</v>
      </c>
      <c r="ADB6" t="str" vm="167">
        <f>CUBEMEMBER("ThisWorkbookDataModel","[Table1_2].[Date].&amp;[2013-01-01T00:00:00]")</f>
        <v>1/1/2013</v>
      </c>
      <c r="ADC6" t="str" vm="126">
        <f>CUBEMEMBER("ThisWorkbookDataModel","[Table1_2].[Date].&amp;[2013-02-01T00:00:00]")</f>
        <v>2/1/2013</v>
      </c>
      <c r="ADD6" t="str" vm="641">
        <f>CUBEMEMBER("ThisWorkbookDataModel","[Table1_2].[Date].&amp;[2013-03-01T00:00:00]")</f>
        <v>3/1/2013</v>
      </c>
      <c r="ADE6" t="str" vm="841">
        <f>CUBEMEMBER("ThisWorkbookDataModel","[Table1_2].[Date].&amp;[2013-04-01T00:00:00]")</f>
        <v>4/1/2013</v>
      </c>
      <c r="ADF6" t="str" vm="821">
        <f>CUBEMEMBER("ThisWorkbookDataModel","[Table1_2].[Date].&amp;[2013-05-01T00:00:00]")</f>
        <v>5/1/2013</v>
      </c>
      <c r="ADG6" t="str" vm="98">
        <f>CUBEMEMBER("ThisWorkbookDataModel","[Table1_2].[Date].&amp;[2013-06-01T00:00:00]")</f>
        <v>6/1/2013</v>
      </c>
      <c r="ADH6" t="str" vm="78">
        <f>CUBEMEMBER("ThisWorkbookDataModel","[Table1_2].[Date].&amp;[2013-07-01T00:00:00]")</f>
        <v>7/1/2013</v>
      </c>
      <c r="ADI6" t="str" vm="62">
        <f>CUBEMEMBER("ThisWorkbookDataModel","[Table1_2].[Date].&amp;[2013-08-01T00:00:00]")</f>
        <v>8/1/2013</v>
      </c>
      <c r="ADJ6" t="str" vm="10">
        <f>CUBEMEMBER("ThisWorkbookDataModel","[Table1_2].[Date].&amp;[2013-09-01T00:00:00]")</f>
        <v>9/1/2013</v>
      </c>
      <c r="ADK6" t="str" vm="576">
        <f>CUBEMEMBER("ThisWorkbookDataModel","[Table1_2].[Date].&amp;[2013-10-01T00:00:00]")</f>
        <v>10/1/2013</v>
      </c>
      <c r="ADL6" t="str" vm="546">
        <f>CUBEMEMBER("ThisWorkbookDataModel","[Table1_2].[Date].&amp;[2013-11-01T00:00:00]")</f>
        <v>11/1/2013</v>
      </c>
      <c r="ADM6" t="str" vm="462">
        <f>CUBEMEMBER("ThisWorkbookDataModel","[Table1_2].[Date].&amp;[2013-12-01T00:00:00]")</f>
        <v>12/1/2013</v>
      </c>
      <c r="ADN6" t="str" vm="380">
        <f>CUBEMEMBER("ThisWorkbookDataModel","[Table1_2].[Date].&amp;[2014-01-01T00:00:00]")</f>
        <v>1/1/2014</v>
      </c>
      <c r="ADO6" t="str" vm="338">
        <f>CUBEMEMBER("ThisWorkbookDataModel","[Table1_2].[Date].&amp;[2014-02-01T00:00:00]")</f>
        <v>2/1/2014</v>
      </c>
      <c r="ADP6" t="str" vm="278">
        <f>CUBEMEMBER("ThisWorkbookDataModel","[Table1_2].[Date].&amp;[2014-03-01T00:00:00]")</f>
        <v>3/1/2014</v>
      </c>
      <c r="ADQ6" t="str" vm="185">
        <f>CUBEMEMBER("ThisWorkbookDataModel","[Table1_2].[Date].&amp;[2014-04-01T00:00:00]")</f>
        <v>4/1/2014</v>
      </c>
      <c r="ADR6" t="str" vm="166">
        <f>CUBEMEMBER("ThisWorkbookDataModel","[Table1_2].[Date].&amp;[2014-05-01T00:00:00]")</f>
        <v>5/1/2014</v>
      </c>
      <c r="ADS6" t="str" vm="97">
        <f>CUBEMEMBER("ThisWorkbookDataModel","[Table1_2].[Date].&amp;[2014-06-01T00:00:00]")</f>
        <v>6/1/2014</v>
      </c>
      <c r="ADT6" t="str" vm="77">
        <f>CUBEMEMBER("ThisWorkbookDataModel","[Table1_2].[Date].&amp;[2014-07-01T00:00:00]")</f>
        <v>7/1/2014</v>
      </c>
      <c r="ADU6" t="str" vm="61">
        <f>CUBEMEMBER("ThisWorkbookDataModel","[Table1_2].[Date].&amp;[2014-08-01T00:00:00]")</f>
        <v>8/1/2014</v>
      </c>
      <c r="ADV6" t="str" vm="9">
        <f>CUBEMEMBER("ThisWorkbookDataModel","[Table1_2].[Date].&amp;[2014-09-01T00:00:00]")</f>
        <v>9/1/2014</v>
      </c>
      <c r="ADW6" t="str" vm="125">
        <f>CUBEMEMBER("ThisWorkbookDataModel","[Table1_2].[Date].&amp;[2014-10-01T00:00:00]")</f>
        <v>10/1/2014</v>
      </c>
      <c r="ADX6" t="str" vm="640">
        <f>CUBEMEMBER("ThisWorkbookDataModel","[Table1_2].[Date].&amp;[2014-11-01T00:00:00]")</f>
        <v>11/1/2014</v>
      </c>
      <c r="ADY6" t="str" vm="799">
        <f>CUBEMEMBER("ThisWorkbookDataModel","[Table1_2].[Date].&amp;[2014-12-01T00:00:00]")</f>
        <v>12/1/2014</v>
      </c>
      <c r="ADZ6" t="str" vm="781">
        <f>CUBEMEMBER("ThisWorkbookDataModel","[Table1_2].[Date].&amp;[2015-01-01T00:00:00]")</f>
        <v>1/1/2015</v>
      </c>
      <c r="AEA6" t="str" vm="575">
        <f>CUBEMEMBER("ThisWorkbookDataModel","[Table1_2].[Date].&amp;[2015-02-01T00:00:00]")</f>
        <v>2/1/2015</v>
      </c>
      <c r="AEB6" t="str" vm="545">
        <f>CUBEMEMBER("ThisWorkbookDataModel","[Table1_2].[Date].&amp;[2015-03-01T00:00:00]")</f>
        <v>3/1/2015</v>
      </c>
      <c r="AEC6" t="str" vm="461">
        <f>CUBEMEMBER("ThisWorkbookDataModel","[Table1_2].[Date].&amp;[2015-04-01T00:00:00]")</f>
        <v>4/1/2015</v>
      </c>
      <c r="AED6" t="str" vm="379">
        <f>CUBEMEMBER("ThisWorkbookDataModel","[Table1_2].[Date].&amp;[2015-05-01T00:00:00]")</f>
        <v>5/1/2015</v>
      </c>
      <c r="AEE6" t="str" vm="96">
        <f>CUBEMEMBER("ThisWorkbookDataModel","[Table1_2].[Date].&amp;[2015-06-01T00:00:00]")</f>
        <v>6/1/2015</v>
      </c>
      <c r="AEF6" t="str" vm="76">
        <f>CUBEMEMBER("ThisWorkbookDataModel","[Table1_2].[Date].&amp;[2015-07-01T00:00:00]")</f>
        <v>7/1/2015</v>
      </c>
      <c r="AEG6" t="str" vm="60">
        <f>CUBEMEMBER("ThisWorkbookDataModel","[Table1_2].[Date].&amp;[2015-08-01T00:00:00]")</f>
        <v>8/1/2015</v>
      </c>
      <c r="AEH6" t="str" vm="8">
        <f>CUBEMEMBER("ThisWorkbookDataModel","[Table1_2].[Date].&amp;[2015-09-01T00:00:00]")</f>
        <v>9/1/2015</v>
      </c>
      <c r="AEI6" t="str" vm="248">
        <f>CUBEMEMBER("ThisWorkbookDataModel","[Table1_2].[Date].&amp;[2015-10-01T00:00:00]")</f>
        <v>10/1/2015</v>
      </c>
      <c r="AEJ6" t="str" vm="277">
        <f>CUBEMEMBER("ThisWorkbookDataModel","[Table1_2].[Date].&amp;[2015-11-01T00:00:00]")</f>
        <v>11/1/2015</v>
      </c>
      <c r="AEK6" t="str" vm="184">
        <f>CUBEMEMBER("ThisWorkbookDataModel","[Table1_2].[Date].&amp;[2015-12-01T00:00:00]")</f>
        <v>12/1/2015</v>
      </c>
      <c r="AEL6" t="str" vm="165">
        <f>CUBEMEMBER("ThisWorkbookDataModel","[Table1_2].[Date].&amp;[2016-01-01T00:00:00]")</f>
        <v>1/1/2016</v>
      </c>
      <c r="AEM6" t="str" vm="124">
        <f>CUBEMEMBER("ThisWorkbookDataModel","[Table1_2].[Date].&amp;[2016-02-01T00:00:00]")</f>
        <v>2/1/2016</v>
      </c>
      <c r="AEN6" t="str" vm="639">
        <f>CUBEMEMBER("ThisWorkbookDataModel","[Table1_2].[Date].&amp;[2016-03-01T00:00:00]")</f>
        <v>3/1/2016</v>
      </c>
      <c r="AEO6" t="str" vm="746">
        <f>CUBEMEMBER("ThisWorkbookDataModel","[Table1_2].[Date].&amp;[2016-04-01T00:00:00]")</f>
        <v>4/1/2016</v>
      </c>
      <c r="AEP6" t="str" vm="732">
        <f>CUBEMEMBER("ThisWorkbookDataModel","[Table1_2].[Date].&amp;[2016-05-01T00:00:00]")</f>
        <v>5/1/2016</v>
      </c>
      <c r="AEQ6" t="str" vm="95">
        <f>CUBEMEMBER("ThisWorkbookDataModel","[Table1_2].[Date].&amp;[2016-06-01T00:00:00]")</f>
        <v>6/1/2016</v>
      </c>
      <c r="AER6" t="str" vm="75">
        <f>CUBEMEMBER("ThisWorkbookDataModel","[Table1_2].[Date].&amp;[2016-07-01T00:00:00]")</f>
        <v>7/1/2016</v>
      </c>
      <c r="AES6" t="str" vm="59">
        <f>CUBEMEMBER("ThisWorkbookDataModel","[Table1_2].[Date].&amp;[2016-08-01T00:00:00]")</f>
        <v>8/1/2016</v>
      </c>
      <c r="AET6" t="str" vm="7">
        <f>CUBEMEMBER("ThisWorkbookDataModel","[Table1_2].[Date].&amp;[2016-09-01T00:00:00]")</f>
        <v>9/1/2016</v>
      </c>
      <c r="AEU6" t="str" vm="574">
        <f>CUBEMEMBER("ThisWorkbookDataModel","[Table1_2].[Date].&amp;[2016-10-01T00:00:00]")</f>
        <v>10/1/2016</v>
      </c>
      <c r="AEV6" t="str" vm="544">
        <f>CUBEMEMBER("ThisWorkbookDataModel","[Table1_2].[Date].&amp;[2016-11-01T00:00:00]")</f>
        <v>11/1/2016</v>
      </c>
      <c r="AEW6" t="str" vm="460">
        <f>CUBEMEMBER("ThisWorkbookDataModel","[Table1_2].[Date].&amp;[2016-12-01T00:00:00]")</f>
        <v>12/1/2016</v>
      </c>
      <c r="AEX6" t="str" vm="378">
        <f>CUBEMEMBER("ThisWorkbookDataModel","[Table1_2].[Date].&amp;[2017-01-01T00:00:00]")</f>
        <v>1/1/2017</v>
      </c>
      <c r="AEY6" t="str" vm="247">
        <f>CUBEMEMBER("ThisWorkbookDataModel","[Table1_2].[Date].&amp;[2017-02-01T00:00:00]")</f>
        <v>2/1/2017</v>
      </c>
      <c r="AEZ6" t="str" vm="276">
        <f>CUBEMEMBER("ThisWorkbookDataModel","[Table1_2].[Date].&amp;[2017-03-01T00:00:00]")</f>
        <v>3/1/2017</v>
      </c>
      <c r="AFA6" t="str" vm="183">
        <f>CUBEMEMBER("ThisWorkbookDataModel","[Table1_2].[Date].&amp;[2017-04-01T00:00:00]")</f>
        <v>4/1/2017</v>
      </c>
      <c r="AFB6" t="str" vm="164">
        <f>CUBEMEMBER("ThisWorkbookDataModel","[Table1_2].[Date].&amp;[2017-05-01T00:00:00]")</f>
        <v>5/1/2017</v>
      </c>
      <c r="AFC6" t="str" vm="94">
        <f>CUBEMEMBER("ThisWorkbookDataModel","[Table1_2].[Date].&amp;[2017-06-01T00:00:00]")</f>
        <v>6/1/2017</v>
      </c>
      <c r="AFD6" t="str" vm="74">
        <f>CUBEMEMBER("ThisWorkbookDataModel","[Table1_2].[Date].&amp;[2017-07-01T00:00:00]")</f>
        <v>7/1/2017</v>
      </c>
      <c r="AFE6" t="str" vm="58">
        <f>CUBEMEMBER("ThisWorkbookDataModel","[Table1_2].[Date].&amp;[2017-08-01T00:00:00]")</f>
        <v>8/1/2017</v>
      </c>
      <c r="AFF6" t="str" vm="6">
        <f>CUBEMEMBER("ThisWorkbookDataModel","[Table1_2].[Date].&amp;[2017-09-01T00:00:00]")</f>
        <v>9/1/2017</v>
      </c>
      <c r="AFG6" t="str" vm="123">
        <f>CUBEMEMBER("ThisWorkbookDataModel","[Table1_2].[Date].&amp;[2017-10-01T00:00:00]")</f>
        <v>10/1/2017</v>
      </c>
      <c r="AFH6" t="str" vm="638">
        <f>CUBEMEMBER("ThisWorkbookDataModel","[Table1_2].[Date].&amp;[2017-11-01T00:00:00]")</f>
        <v>11/1/2017</v>
      </c>
      <c r="AFI6" t="str" vm="769">
        <f>CUBEMEMBER("ThisWorkbookDataModel","[Table1_2].[Date].&amp;[2017-12-01T00:00:00]")</f>
        <v>12/1/2017</v>
      </c>
      <c r="AFJ6" t="str" vm="766">
        <f>CUBEMEMBER("ThisWorkbookDataModel","[Table1_2].[Date].&amp;[2018-01-01T00:00:00]")</f>
        <v>1/1/2018</v>
      </c>
      <c r="AFK6" t="str" vm="573">
        <f>CUBEMEMBER("ThisWorkbookDataModel","[Table1_2].[Date].&amp;[2018-02-01T00:00:00]")</f>
        <v>2/1/2018</v>
      </c>
      <c r="AFL6" t="str" vm="543">
        <f>CUBEMEMBER("ThisWorkbookDataModel","[Table1_2].[Date].&amp;[2018-03-01T00:00:00]")</f>
        <v>3/1/2018</v>
      </c>
      <c r="AFM6" t="str" vm="459">
        <f>CUBEMEMBER("ThisWorkbookDataModel","[Table1_2].[Date].&amp;[2018-04-01T00:00:00]")</f>
        <v>4/1/2018</v>
      </c>
      <c r="AFN6" t="str" vm="377">
        <f>CUBEMEMBER("ThisWorkbookDataModel","[Table1_2].[Date].&amp;[2018-05-01T00:00:00]")</f>
        <v>5/1/2018</v>
      </c>
      <c r="AFO6" t="str" vm="93">
        <f>CUBEMEMBER("ThisWorkbookDataModel","[Table1_2].[Date].&amp;[2018-06-01T00:00:00]")</f>
        <v>6/1/2018</v>
      </c>
      <c r="AFP6" t="str" vm="73">
        <f>CUBEMEMBER("ThisWorkbookDataModel","[Table1_2].[Date].&amp;[2018-07-01T00:00:00]")</f>
        <v>7/1/2018</v>
      </c>
      <c r="AFQ6" t="str" vm="57">
        <f>CUBEMEMBER("ThisWorkbookDataModel","[Table1_2].[Date].&amp;[2018-08-01T00:00:00]")</f>
        <v>8/1/2018</v>
      </c>
      <c r="AFR6" t="str" vm="5">
        <f>CUBEMEMBER("ThisWorkbookDataModel","[Table1_2].[Date].&amp;[2018-09-01T00:00:00]")</f>
        <v>9/1/2018</v>
      </c>
      <c r="AFS6" t="str" vm="337">
        <f>CUBEMEMBER("ThisWorkbookDataModel","[Table1_2].[Date].&amp;[2018-10-01T00:00:00]")</f>
        <v>10/1/2018</v>
      </c>
      <c r="AFT6" t="str" vm="275">
        <f>CUBEMEMBER("ThisWorkbookDataModel","[Table1_2].[Date].&amp;[2018-11-01T00:00:00]")</f>
        <v>11/1/2018</v>
      </c>
      <c r="AFU6" t="str" vm="182">
        <f>CUBEMEMBER("ThisWorkbookDataModel","[Table1_2].[Date].&amp;[2018-12-01T00:00:00]")</f>
        <v>12/1/2018</v>
      </c>
      <c r="AFV6" t="str" vm="163">
        <f>CUBEMEMBER("ThisWorkbookDataModel","[Table1_2].[Date].&amp;[2019-01-01T00:00:00]")</f>
        <v>1/1/2019</v>
      </c>
      <c r="AFW6" t="str" vm="122">
        <f>CUBEMEMBER("ThisWorkbookDataModel","[Table1_2].[Date].&amp;[2019-02-01T00:00:00]")</f>
        <v>2/1/2019</v>
      </c>
      <c r="AFX6" t="str" vm="637">
        <f>CUBEMEMBER("ThisWorkbookDataModel","[Table1_2].[Date].&amp;[2019-03-01T00:00:00]")</f>
        <v>3/1/2019</v>
      </c>
      <c r="AFY6" t="str" vm="856">
        <f>CUBEMEMBER("ThisWorkbookDataModel","[Table1_2].[Date].&amp;[2019-04-01T00:00:00]")</f>
        <v>4/1/2019</v>
      </c>
      <c r="AFZ6" t="str" vm="795">
        <f>CUBEMEMBER("ThisWorkbookDataModel","[Table1_2].[Date].&amp;[2019-05-01T00:00:00]")</f>
        <v>5/1/2019</v>
      </c>
      <c r="AGA6" t="str" vm="92">
        <f>CUBEMEMBER("ThisWorkbookDataModel","[Table1_2].[Date].&amp;[2019-06-01T00:00:00]")</f>
        <v>6/1/2019</v>
      </c>
      <c r="AGB6" t="str" vm="72">
        <f>CUBEMEMBER("ThisWorkbookDataModel","[Table1_2].[Date].&amp;[2019-07-01T00:00:00]")</f>
        <v>7/1/2019</v>
      </c>
      <c r="AGC6" t="str" vm="56">
        <f>CUBEMEMBER("ThisWorkbookDataModel","[Table1_2].[Date].&amp;[2019-08-01T00:00:00]")</f>
        <v>8/1/2019</v>
      </c>
      <c r="AGD6" t="str" vm="4">
        <f>CUBEMEMBER("ThisWorkbookDataModel","[Table1_2].[Date].&amp;[2019-09-01T00:00:00]")</f>
        <v>9/1/2019</v>
      </c>
      <c r="AGE6" t="str" vm="572">
        <f>CUBEMEMBER("ThisWorkbookDataModel","[Table1_2].[Date].&amp;[2019-10-01T00:00:00]")</f>
        <v>10/1/2019</v>
      </c>
      <c r="AGF6" t="str" vm="542">
        <f>CUBEMEMBER("ThisWorkbookDataModel","[Table1_2].[Date].&amp;[2019-11-01T00:00:00]")</f>
        <v>11/1/2019</v>
      </c>
      <c r="AGG6" t="str" vm="458">
        <f>CUBEMEMBER("ThisWorkbookDataModel","[Table1_2].[Date].&amp;[2019-12-01T00:00:00]")</f>
        <v>12/1/2019</v>
      </c>
      <c r="AGH6" t="str" vm="376">
        <f>CUBEMEMBER("ThisWorkbookDataModel","[Table1_2].[Date].&amp;[2020-01-01T00:00:00]")</f>
        <v>1/1/2020</v>
      </c>
      <c r="AGI6" t="str" vm="354">
        <f>CUBEMEMBER("ThisWorkbookDataModel","[Table1_2].[Date].&amp;[2020-02-01T00:00:00]")</f>
        <v>2/1/2020</v>
      </c>
      <c r="AGJ6" t="str" vm="274">
        <f>CUBEMEMBER("ThisWorkbookDataModel","[Table1_2].[Date].&amp;[2020-03-01T00:00:00]")</f>
        <v>3/1/2020</v>
      </c>
      <c r="AGK6" t="str" vm="181">
        <f>CUBEMEMBER("ThisWorkbookDataModel","[Table1_2].[Date].&amp;[2020-04-01T00:00:00]")</f>
        <v>4/1/2020</v>
      </c>
      <c r="AGL6" t="str" vm="162">
        <f>CUBEMEMBER("ThisWorkbookDataModel","[Table1_2].[Date].&amp;[2020-05-01T00:00:00]")</f>
        <v>5/1/2020</v>
      </c>
      <c r="AGM6" t="str" vm="91">
        <f>CUBEMEMBER("ThisWorkbookDataModel","[Table1_2].[Date].&amp;[2020-06-01T00:00:00]")</f>
        <v>6/1/2020</v>
      </c>
      <c r="AGN6" t="str" vm="71">
        <f>CUBEMEMBER("ThisWorkbookDataModel","[Table1_2].[Date].&amp;[2020-07-01T00:00:00]")</f>
        <v>7/1/2020</v>
      </c>
      <c r="AGO6" t="str" vm="55">
        <f>CUBEMEMBER("ThisWorkbookDataModel","[Table1_2].[Date].&amp;[2020-08-01T00:00:00]")</f>
        <v>8/1/2020</v>
      </c>
      <c r="AGP6" t="str" vm="3">
        <f>CUBEMEMBER("ThisWorkbookDataModel","[Table1_2].[Date].&amp;[2020-09-01T00:00:00]")</f>
        <v>9/1/2020</v>
      </c>
      <c r="AGQ6" t="str" vm="121">
        <f>CUBEMEMBER("ThisWorkbookDataModel","[Table1_2].[Date].&amp;[2020-10-01T00:00:00]")</f>
        <v>10/1/2020</v>
      </c>
      <c r="AGR6" t="str" vm="636">
        <f>CUBEMEMBER("ThisWorkbookDataModel","[Table1_2].[Date].&amp;[2020-11-01T00:00:00]")</f>
        <v>11/1/2020</v>
      </c>
      <c r="AGS6" t="str" vm="877">
        <f>CUBEMEMBER("ThisWorkbookDataModel","[Table1_2].[Date].&amp;[2020-12-01T00:00:00]")</f>
        <v>12/1/2020</v>
      </c>
      <c r="AGT6" t="str" vm="860">
        <f>CUBEMEMBER("ThisWorkbookDataModel","[Table1_2].[Date].&amp;[2021-01-01T00:00:00]")</f>
        <v>1/1/2021</v>
      </c>
      <c r="AGU6" t="str" vm="571">
        <f>CUBEMEMBER("ThisWorkbookDataModel","[Table1_2].[Date].&amp;[2021-02-01T00:00:00]")</f>
        <v>2/1/2021</v>
      </c>
      <c r="AGV6" t="str" vm="541">
        <f>CUBEMEMBER("ThisWorkbookDataModel","[Table1_2].[Date].&amp;[2021-03-01T00:00:00]")</f>
        <v>3/1/2021</v>
      </c>
      <c r="AGW6" t="str" vm="457">
        <f>CUBEMEMBER("ThisWorkbookDataModel","[Table1_2].[Date].&amp;[2021-04-01T00:00:00]")</f>
        <v>4/1/2021</v>
      </c>
      <c r="AGX6" t="str" vm="375">
        <f>CUBEMEMBER("ThisWorkbookDataModel","[Table1_2].[Date].&amp;[2021-05-01T00:00:00]")</f>
        <v>5/1/2021</v>
      </c>
      <c r="AGY6" t="str" vm="90">
        <f>CUBEMEMBER("ThisWorkbookDataModel","[Table1_2].[Date].&amp;[2021-06-01T00:00:00]")</f>
        <v>6/1/2021</v>
      </c>
      <c r="AGZ6" t="str" vm="70">
        <f>CUBEMEMBER("ThisWorkbookDataModel","[Table1_2].[Date].&amp;[2021-07-01T00:00:00]")</f>
        <v>7/1/2021</v>
      </c>
      <c r="AHA6" t="str" vm="54">
        <f>CUBEMEMBER("ThisWorkbookDataModel","[Table1_2].[Date].&amp;[2021-08-01T00:00:00]")</f>
        <v>8/1/2021</v>
      </c>
      <c r="AHB6" t="str" vm="2">
        <f>CUBEMEMBER("ThisWorkbookDataModel","[Table1_2].[Date].&amp;[2021-09-01T00:00:00]")</f>
        <v>9/1/2021</v>
      </c>
      <c r="AHC6" t="str" vm="246">
        <f>CUBEMEMBER("ThisWorkbookDataModel","[Table1_2].[Date].&amp;[2021-10-01T00:00:00]")</f>
        <v>10/1/2021</v>
      </c>
      <c r="AHD6" t="str" vm="273">
        <f>CUBEMEMBER("ThisWorkbookDataModel","[Table1_2].[Date].&amp;[2021-11-01T00:00:00]")</f>
        <v>11/1/2021</v>
      </c>
      <c r="AHE6" t="str" vm="180">
        <f>CUBEMEMBER("ThisWorkbookDataModel","[Table1_2].[Date].&amp;[2021-12-01T00:00:00]")</f>
        <v>12/1/2021</v>
      </c>
      <c r="AHF6" t="str" vm="161">
        <f>CUBEMEMBER("ThisWorkbookDataModel","[Table1_2].[Date].&amp;[2022-01-01T00:00:00]")</f>
        <v>1/1/2022</v>
      </c>
      <c r="AHG6" t="str" vm="119">
        <f>CUBEMEMBER("ThisWorkbookDataModel","[Table1_2].[Date].&amp;[2022-02-01T00:00:00]")</f>
        <v>2/1/2022</v>
      </c>
      <c r="AHH6" t="str" vm="120">
        <f>CUBEMEMBER("ThisWorkbookDataModel","[Table1_2].[Date].&amp;[2022-03-01T00:00:00]")</f>
        <v>3/1/2022</v>
      </c>
      <c r="AHI6" t="str" vm="635">
        <f>CUBEMEMBER("ThisWorkbookDataModel","[Table1_2].[Date].&amp;[2022-04-01T00:00:00]")</f>
        <v>4/1/2022</v>
      </c>
      <c r="AHJ6" t="str" vm="840">
        <f>CUBEMEMBER("ThisWorkbookDataModel","[Table1_2].[Date].&amp;[2022-05-01T00:00:00]")</f>
        <v>5/1/2022</v>
      </c>
      <c r="AHK6" t="str" vm="89">
        <f>CUBEMEMBER("ThisWorkbookDataModel","[Table1_2].[Date].&amp;[2022-06-01T00:00:00]")</f>
        <v>6/1/2022</v>
      </c>
      <c r="AHL6" t="str" vm="69">
        <f>CUBEMEMBER("ThisWorkbookDataModel","[Table1_2].[Date].&amp;[2022-07-01T00:00:00]")</f>
        <v>7/1/2022</v>
      </c>
      <c r="AHM6" t="str" vm="53">
        <f>CUBEMEMBER("ThisWorkbookDataModel","[Table1_2].[Date].&amp;[2022-08-01T00:00:00]")</f>
        <v>8/1/2022</v>
      </c>
      <c r="AHN6" t="str" vm="1">
        <f>CUBEMEMBER("ThisWorkbookDataModel","[Table1_2].[Date].&amp;[2022-09-01T00:00:00]")</f>
        <v>9/1/2022</v>
      </c>
      <c r="AHO6" t="str" vm="820">
        <f>CUBEMEMBER("ThisWorkbookDataModel","[Table1_2].[Date].&amp;[2022-10-01T00:00:00]")</f>
        <v>10/1/2022</v>
      </c>
    </row>
    <row r="7" spans="1:899" x14ac:dyDescent="0.25">
      <c r="A7" t="str" vm="1798">
        <f>CUBEMEMBER("ThisWorkbookDataModel","[Measures].[Sum of tmin]")</f>
        <v>Sum of tmin</v>
      </c>
      <c r="B7" vm="1974">
        <f>CUBEVALUE("ThisWorkbookDataModel",$A7,B$6)</f>
        <v>3.3</v>
      </c>
      <c r="C7" vm="2082">
        <f>CUBEVALUE("ThisWorkbookDataModel",$A7,C$6)</f>
        <v>2.2000000000000002</v>
      </c>
      <c r="D7" vm="2069">
        <f>CUBEVALUE("ThisWorkbookDataModel",$A7,D$6)</f>
        <v>3.8</v>
      </c>
      <c r="E7" vm="2358">
        <f>CUBEVALUE("ThisWorkbookDataModel",$A7,E$6)</f>
        <v>5.0999999999999996</v>
      </c>
      <c r="F7" vm="2433">
        <f>CUBEVALUE("ThisWorkbookDataModel",$A7,F$6)</f>
        <v>6.9</v>
      </c>
      <c r="G7" vm="2179">
        <f>CUBEVALUE("ThisWorkbookDataModel",$A7,G$6)</f>
        <v>10.3</v>
      </c>
      <c r="H7" vm="2520">
        <f>CUBEVALUE("ThisWorkbookDataModel",$A7,H$6)</f>
        <v>12</v>
      </c>
      <c r="I7" vm="2221">
        <f>CUBEVALUE("ThisWorkbookDataModel",$A7,I$6)</f>
        <v>11.7</v>
      </c>
      <c r="J7" vm="2064">
        <f>CUBEVALUE("ThisWorkbookDataModel",$A7,J$6)</f>
        <v>10.199999999999999</v>
      </c>
      <c r="K7" vm="1961">
        <f>CUBEVALUE("ThisWorkbookDataModel",$A7,K$6)</f>
        <v>6</v>
      </c>
      <c r="L7" vm="2623">
        <f>CUBEVALUE("ThisWorkbookDataModel",$A7,L$6)</f>
        <v>4.5999999999999996</v>
      </c>
      <c r="M7" vm="1935">
        <f>CUBEVALUE("ThisWorkbookDataModel",$A7,M$6)</f>
        <v>3.8</v>
      </c>
      <c r="N7" vm="2047">
        <f>CUBEVALUE("ThisWorkbookDataModel",$A7,N$6)</f>
        <v>1.8</v>
      </c>
      <c r="O7" vm="2036">
        <f>CUBEVALUE("ThisWorkbookDataModel",$A7,O$6)</f>
        <v>0.6</v>
      </c>
      <c r="P7" vm="2263">
        <f>CUBEVALUE("ThisWorkbookDataModel",$A7,P$6)</f>
        <v>1.2</v>
      </c>
      <c r="Q7" vm="2359">
        <f>CUBEVALUE("ThisWorkbookDataModel",$A7,Q$6)</f>
        <v>6</v>
      </c>
      <c r="R7" vm="2434">
        <f>CUBEVALUE("ThisWorkbookDataModel",$A7,R$6)</f>
        <v>6.8</v>
      </c>
      <c r="S7" vm="2107">
        <f>CUBEVALUE("ThisWorkbookDataModel",$A7,S$6)</f>
        <v>10.5</v>
      </c>
      <c r="T7" vm="2521">
        <f>CUBEVALUE("ThisWorkbookDataModel",$A7,T$6)</f>
        <v>12.9</v>
      </c>
      <c r="U7" vm="2017">
        <f>CUBEVALUE("ThisWorkbookDataModel",$A7,U$6)</f>
        <v>12.5</v>
      </c>
      <c r="V7" vm="1881">
        <f>CUBEVALUE("ThisWorkbookDataModel",$A7,V$6)</f>
        <v>13.3</v>
      </c>
      <c r="W7" vm="1856">
        <f>CUBEVALUE("ThisWorkbookDataModel",$A7,W$6)</f>
        <v>8.6</v>
      </c>
      <c r="X7" vm="2624">
        <f>CUBEVALUE("ThisWorkbookDataModel",$A7,X$6)</f>
        <v>2.9</v>
      </c>
      <c r="Y7" vm="2180">
        <f>CUBEVALUE("ThisWorkbookDataModel",$A7,Y$6)</f>
        <v>2.9</v>
      </c>
      <c r="Z7" vm="2222">
        <f>CUBEVALUE("ThisWorkbookDataModel",$A7,Z$6)</f>
        <v>1.7</v>
      </c>
      <c r="AA7" vm="2103">
        <f>CUBEVALUE("ThisWorkbookDataModel",$A7,AA$6)</f>
        <v>2.4</v>
      </c>
      <c r="AB7" vm="1998">
        <f>CUBEVALUE("ThisWorkbookDataModel",$A7,AB$6)</f>
        <v>3.5</v>
      </c>
      <c r="AC7" vm="2360">
        <f>CUBEVALUE("ThisWorkbookDataModel",$A7,AC$6)</f>
        <v>4.2</v>
      </c>
      <c r="AD7" vm="2435">
        <f>CUBEVALUE("ThisWorkbookDataModel",$A7,AD$6)</f>
        <v>7.6</v>
      </c>
      <c r="AE7" vm="1996">
        <f>CUBEVALUE("ThisWorkbookDataModel",$A7,AE$6)</f>
        <v>12.3</v>
      </c>
      <c r="AF7" vm="2522">
        <f>CUBEVALUE("ThisWorkbookDataModel",$A7,AF$6)</f>
        <v>12.9</v>
      </c>
      <c r="AG7" vm="2088">
        <f>CUBEVALUE("ThisWorkbookDataModel",$A7,AG$6)</f>
        <v>12.1</v>
      </c>
      <c r="AH7" vm="1986">
        <f>CUBEVALUE("ThisWorkbookDataModel",$A7,AH$6)</f>
        <v>10.199999999999999</v>
      </c>
      <c r="AI7" vm="2264">
        <f>CUBEVALUE("ThisWorkbookDataModel",$A7,AI$6)</f>
        <v>6.1</v>
      </c>
      <c r="AJ7" vm="2625">
        <f>CUBEVALUE("ThisWorkbookDataModel",$A7,AJ$6)</f>
        <v>3.3</v>
      </c>
      <c r="AK7" vm="2108">
        <f>CUBEVALUE("ThisWorkbookDataModel",$A7,AK$6)</f>
        <v>-1</v>
      </c>
      <c r="AL7" vm="1960">
        <f>CUBEVALUE("ThisWorkbookDataModel",$A7,AL$6)</f>
        <v>1.5</v>
      </c>
      <c r="AM7" vm="1934">
        <f>CUBEVALUE("ThisWorkbookDataModel",$A7,AM$6)</f>
        <v>0.8</v>
      </c>
      <c r="AN7" vm="1973">
        <f>CUBEVALUE("ThisWorkbookDataModel",$A7,AN$6)</f>
        <v>1.7</v>
      </c>
      <c r="AO7" vm="2361">
        <f>CUBEVALUE("ThisWorkbookDataModel",$A7,AO$6)</f>
        <v>3</v>
      </c>
      <c r="AP7" vm="2436">
        <f>CUBEVALUE("ThisWorkbookDataModel",$A7,AP$6)</f>
        <v>7</v>
      </c>
      <c r="AQ7" vm="2181">
        <f>CUBEVALUE("ThisWorkbookDataModel",$A7,AQ$6)</f>
        <v>10</v>
      </c>
      <c r="AR7" vm="2523">
        <f>CUBEVALUE("ThisWorkbookDataModel",$A7,AR$6)</f>
        <v>12.9</v>
      </c>
      <c r="AS7" vm="2223">
        <f>CUBEVALUE("ThisWorkbookDataModel",$A7,AS$6)</f>
        <v>12.3</v>
      </c>
      <c r="AT7" vm="2081">
        <f>CUBEVALUE("ThisWorkbookDataModel",$A7,AT$6)</f>
        <v>11.3</v>
      </c>
      <c r="AU7" vm="2022">
        <f>CUBEVALUE("ThisWorkbookDataModel",$A7,AU$6)</f>
        <v>6</v>
      </c>
      <c r="AV7" vm="2626">
        <f>CUBEVALUE("ThisWorkbookDataModel",$A7,AV$6)</f>
        <v>6.2</v>
      </c>
      <c r="AW7" vm="1880">
        <f>CUBEVALUE("ThisWorkbookDataModel",$A7,AW$6)</f>
        <v>3.1</v>
      </c>
      <c r="AX7" vm="1855">
        <f>CUBEVALUE("ThisWorkbookDataModel",$A7,AX$6)</f>
        <v>0.4</v>
      </c>
      <c r="AY7" vm="2063">
        <f>CUBEVALUE("ThisWorkbookDataModel",$A7,AY$6)</f>
        <v>-0.3</v>
      </c>
      <c r="AZ7" vm="1801">
        <f>CUBEVALUE("ThisWorkbookDataModel",$A7,AZ$6)</f>
        <v>3.8</v>
      </c>
      <c r="BA7" vm="2362">
        <f>CUBEVALUE("ThisWorkbookDataModel",$A7,BA$6)</f>
        <v>5.8</v>
      </c>
      <c r="BB7" vm="2437">
        <f>CUBEVALUE("ThisWorkbookDataModel",$A7,BB$6)</f>
        <v>9.4</v>
      </c>
      <c r="BC7" vm="2109">
        <f>CUBEVALUE("ThisWorkbookDataModel",$A7,BC$6)</f>
        <v>10.9</v>
      </c>
      <c r="BD7" vm="2524">
        <f>CUBEVALUE("ThisWorkbookDataModel",$A7,BD$6)</f>
        <v>13.4</v>
      </c>
      <c r="BE7" vm="2046">
        <f>CUBEVALUE("ThisWorkbookDataModel",$A7,BE$6)</f>
        <v>13.3</v>
      </c>
      <c r="BF7" vm="2035">
        <f>CUBEVALUE("ThisWorkbookDataModel",$A7,BF$6)</f>
        <v>7.6</v>
      </c>
      <c r="BG7" vm="2016">
        <f>CUBEVALUE("ThisWorkbookDataModel",$A7,BG$6)</f>
        <v>5.7</v>
      </c>
      <c r="BH7" vm="2627">
        <f>CUBEVALUE("ThisWorkbookDataModel",$A7,BH$6)</f>
        <v>1.6</v>
      </c>
      <c r="BI7" vm="2182">
        <f>CUBEVALUE("ThisWorkbookDataModel",$A7,BI$6)</f>
        <v>-0.2</v>
      </c>
      <c r="BJ7" vm="2224">
        <f>CUBEVALUE("ThisWorkbookDataModel",$A7,BJ$6)</f>
        <v>0.6</v>
      </c>
      <c r="BK7" vm="2106">
        <f>CUBEVALUE("ThisWorkbookDataModel",$A7,BK$6)</f>
        <v>1</v>
      </c>
      <c r="BL7" vm="1959">
        <f>CUBEVALUE("ThisWorkbookDataModel",$A7,BL$6)</f>
        <v>1</v>
      </c>
      <c r="BM7" vm="2363">
        <f>CUBEVALUE("ThisWorkbookDataModel",$A7,BM$6)</f>
        <v>4.3</v>
      </c>
      <c r="BN7" vm="2438">
        <f>CUBEVALUE("ThisWorkbookDataModel",$A7,BN$6)</f>
        <v>8.9</v>
      </c>
      <c r="BO7" vm="1933">
        <f>CUBEVALUE("ThisWorkbookDataModel",$A7,BO$6)</f>
        <v>10.8</v>
      </c>
      <c r="BP7" vm="2525">
        <f>CUBEVALUE("ThisWorkbookDataModel",$A7,BP$6)</f>
        <v>12.1</v>
      </c>
      <c r="BQ7" vm="2052">
        <f>CUBEVALUE("ThisWorkbookDataModel",$A7,BQ$6)</f>
        <v>12.6</v>
      </c>
      <c r="BR7" vm="2093">
        <f>CUBEVALUE("ThisWorkbookDataModel",$A7,BR$6)</f>
        <v>9.8000000000000007</v>
      </c>
      <c r="BS7" vm="2265">
        <f>CUBEVALUE("ThisWorkbookDataModel",$A7,BS$6)</f>
        <v>7.1</v>
      </c>
      <c r="BT7" vm="2628">
        <f>CUBEVALUE("ThisWorkbookDataModel",$A7,BT$6)</f>
        <v>5.2</v>
      </c>
      <c r="BU7" vm="2110">
        <f>CUBEVALUE("ThisWorkbookDataModel",$A7,BU$6)</f>
        <v>5.0999999999999996</v>
      </c>
      <c r="BV7" vm="1992">
        <f>CUBEVALUE("ThisWorkbookDataModel",$A7,BV$6)</f>
        <v>0.3</v>
      </c>
      <c r="BW7" vm="1879">
        <f>CUBEVALUE("ThisWorkbookDataModel",$A7,BW$6)</f>
        <v>0.4</v>
      </c>
      <c r="BX7" vm="1854">
        <f>CUBEVALUE("ThisWorkbookDataModel",$A7,BX$6)</f>
        <v>3</v>
      </c>
      <c r="BY7" vm="2364">
        <f>CUBEVALUE("ThisWorkbookDataModel",$A7,BY$6)</f>
        <v>2.8</v>
      </c>
      <c r="BZ7" vm="2439">
        <f>CUBEVALUE("ThisWorkbookDataModel",$A7,BZ$6)</f>
        <v>7.6</v>
      </c>
      <c r="CA7" vm="2183">
        <f>CUBEVALUE("ThisWorkbookDataModel",$A7,CA$6)</f>
        <v>10.7</v>
      </c>
      <c r="CB7" vm="2526">
        <f>CUBEVALUE("ThisWorkbookDataModel",$A7,CB$6)</f>
        <v>11.7</v>
      </c>
      <c r="CC7" vm="2225">
        <f>CUBEVALUE("ThisWorkbookDataModel",$A7,CC$6)</f>
        <v>11.5</v>
      </c>
      <c r="CD7" vm="1985">
        <f>CUBEVALUE("ThisWorkbookDataModel",$A7,CD$6)</f>
        <v>9.6</v>
      </c>
      <c r="CE7" vm="1972">
        <f>CUBEVALUE("ThisWorkbookDataModel",$A7,CE$6)</f>
        <v>8.9</v>
      </c>
      <c r="CF7" vm="2629">
        <f>CUBEVALUE("ThisWorkbookDataModel",$A7,CF$6)</f>
        <v>3.6</v>
      </c>
      <c r="CG7" vm="2080">
        <f>CUBEVALUE("ThisWorkbookDataModel",$A7,CG$6)</f>
        <v>3.4</v>
      </c>
      <c r="CH7" vm="2050">
        <f>CUBEVALUE("ThisWorkbookDataModel",$A7,CH$6)</f>
        <v>0.4</v>
      </c>
      <c r="CI7" vm="2062">
        <f>CUBEVALUE("ThisWorkbookDataModel",$A7,CI$6)</f>
        <v>-0.8</v>
      </c>
      <c r="CJ7" vm="2266">
        <f>CUBEVALUE("ThisWorkbookDataModel",$A7,CJ$6)</f>
        <v>0.2</v>
      </c>
      <c r="CK7" vm="2365">
        <f>CUBEVALUE("ThisWorkbookDataModel",$A7,CK$6)</f>
        <v>5.0999999999999996</v>
      </c>
      <c r="CL7" vm="2440">
        <f>CUBEVALUE("ThisWorkbookDataModel",$A7,CL$6)</f>
        <v>6.4</v>
      </c>
      <c r="CM7" vm="2111">
        <f>CUBEVALUE("ThisWorkbookDataModel",$A7,CM$6)</f>
        <v>11.1</v>
      </c>
      <c r="CN7" vm="2527">
        <f>CUBEVALUE("ThisWorkbookDataModel",$A7,CN$6)</f>
        <v>13.1</v>
      </c>
      <c r="CO7" vm="1958">
        <f>CUBEVALUE("ThisWorkbookDataModel",$A7,CO$6)</f>
        <v>13.6</v>
      </c>
      <c r="CP7" vm="1932">
        <f>CUBEVALUE("ThisWorkbookDataModel",$A7,CP$6)</f>
        <v>9.9</v>
      </c>
      <c r="CQ7" vm="2045">
        <f>CUBEVALUE("ThisWorkbookDataModel",$A7,CQ$6)</f>
        <v>5.3</v>
      </c>
      <c r="CR7" vm="2630">
        <f>CUBEVALUE("ThisWorkbookDataModel",$A7,CR$6)</f>
        <v>4.2</v>
      </c>
      <c r="CS7" vm="2184">
        <f>CUBEVALUE("ThisWorkbookDataModel",$A7,CS$6)</f>
        <v>2.2999999999999998</v>
      </c>
      <c r="CT7" vm="2226">
        <f>CUBEVALUE("ThisWorkbookDataModel",$A7,CT$6)</f>
        <v>0.5</v>
      </c>
      <c r="CU7" vm="2034">
        <f>CUBEVALUE("ThisWorkbookDataModel",$A7,CU$6)</f>
        <v>-3.6</v>
      </c>
      <c r="CV7" vm="2015">
        <f>CUBEVALUE("ThisWorkbookDataModel",$A7,CV$6)</f>
        <v>2.7</v>
      </c>
      <c r="CW7" vm="2366">
        <f>CUBEVALUE("ThisWorkbookDataModel",$A7,CW$6)</f>
        <v>2.4</v>
      </c>
      <c r="CX7" vm="2441">
        <f>CUBEVALUE("ThisWorkbookDataModel",$A7,CX$6)</f>
        <v>7.1</v>
      </c>
      <c r="CY7" vm="1878">
        <f>CUBEVALUE("ThisWorkbookDataModel",$A7,CY$6)</f>
        <v>9.6</v>
      </c>
      <c r="CZ7" vm="2528">
        <f>CUBEVALUE("ThisWorkbookDataModel",$A7,CZ$6)</f>
        <v>12.8</v>
      </c>
      <c r="DA7" vm="1853">
        <f>CUBEVALUE("ThisWorkbookDataModel",$A7,DA$6)</f>
        <v>10.9</v>
      </c>
      <c r="DB7" vm="2105">
        <f>CUBEVALUE("ThisWorkbookDataModel",$A7,DB$6)</f>
        <v>11.7</v>
      </c>
      <c r="DC7" vm="2267">
        <f>CUBEVALUE("ThisWorkbookDataModel",$A7,DC$6)</f>
        <v>6</v>
      </c>
      <c r="DD7" vm="2631">
        <f>CUBEVALUE("ThisWorkbookDataModel",$A7,DD$6)</f>
        <v>2.5</v>
      </c>
      <c r="DE7" vm="2112">
        <f>CUBEVALUE("ThisWorkbookDataModel",$A7,DE$6)</f>
        <v>3.5</v>
      </c>
      <c r="DF7" vm="2095">
        <f>CUBEVALUE("ThisWorkbookDataModel",$A7,DF$6)</f>
        <v>2.7</v>
      </c>
      <c r="DG7" vm="2001">
        <f>CUBEVALUE("ThisWorkbookDataModel",$A7,DG$6)</f>
        <v>2.9</v>
      </c>
      <c r="DH7" vm="2087">
        <f>CUBEVALUE("ThisWorkbookDataModel",$A7,DH$6)</f>
        <v>5.7</v>
      </c>
      <c r="DI7" vm="2367">
        <f>CUBEVALUE("ThisWorkbookDataModel",$A7,DI$6)</f>
        <v>5.2</v>
      </c>
      <c r="DJ7" vm="2442">
        <f>CUBEVALUE("ThisWorkbookDataModel",$A7,DJ$6)</f>
        <v>6.5</v>
      </c>
      <c r="DK7" vm="2185">
        <f>CUBEVALUE("ThisWorkbookDataModel",$A7,DK$6)</f>
        <v>10.7</v>
      </c>
      <c r="DL7" vm="2529">
        <f>CUBEVALUE("ThisWorkbookDataModel",$A7,DL$6)</f>
        <v>13.8</v>
      </c>
      <c r="DM7" vm="2227">
        <f>CUBEVALUE("ThisWorkbookDataModel",$A7,DM$6)</f>
        <v>12.5</v>
      </c>
      <c r="DN7" vm="1984">
        <f>CUBEVALUE("ThisWorkbookDataModel",$A7,DN$6)</f>
        <v>10.1</v>
      </c>
      <c r="DO7" vm="1957">
        <f>CUBEVALUE("ThisWorkbookDataModel",$A7,DO$6)</f>
        <v>7.7</v>
      </c>
      <c r="DP7" vm="2632">
        <f>CUBEVALUE("ThisWorkbookDataModel",$A7,DP$6)</f>
        <v>4.3</v>
      </c>
      <c r="DQ7" vm="1931">
        <f>CUBEVALUE("ThisWorkbookDataModel",$A7,DQ$6)</f>
        <v>1</v>
      </c>
      <c r="DR7" vm="1971">
        <f>CUBEVALUE("ThisWorkbookDataModel",$A7,DR$6)</f>
        <v>0.9</v>
      </c>
      <c r="DS7" vm="2079">
        <f>CUBEVALUE("ThisWorkbookDataModel",$A7,DS$6)</f>
        <v>1.9</v>
      </c>
      <c r="DT7" vm="2268">
        <f>CUBEVALUE("ThisWorkbookDataModel",$A7,DT$6)</f>
        <v>1.1000000000000001</v>
      </c>
      <c r="DU7" vm="2368">
        <f>CUBEVALUE("ThisWorkbookDataModel",$A7,DU$6)</f>
        <v>3.8</v>
      </c>
      <c r="DV7" vm="2443">
        <f>CUBEVALUE("ThisWorkbookDataModel",$A7,DV$6)</f>
        <v>7.8</v>
      </c>
      <c r="DW7" vm="2113">
        <f>CUBEVALUE("ThisWorkbookDataModel",$A7,DW$6)</f>
        <v>10.7</v>
      </c>
      <c r="DX7" vm="2530">
        <f>CUBEVALUE("ThisWorkbookDataModel",$A7,DX$6)</f>
        <v>12.9</v>
      </c>
      <c r="DY7" vm="2068">
        <f>CUBEVALUE("ThisWorkbookDataModel",$A7,DY$6)</f>
        <v>13.1</v>
      </c>
      <c r="DZ7" vm="1877">
        <f>CUBEVALUE("ThisWorkbookDataModel",$A7,DZ$6)</f>
        <v>12.1</v>
      </c>
      <c r="EA7" vm="1852">
        <f>CUBEVALUE("ThisWorkbookDataModel",$A7,EA$6)</f>
        <v>8.3000000000000007</v>
      </c>
      <c r="EB7" vm="2633">
        <f>CUBEVALUE("ThisWorkbookDataModel",$A7,EB$6)</f>
        <v>4.4000000000000004</v>
      </c>
      <c r="EC7" vm="2186">
        <f>CUBEVALUE("ThisWorkbookDataModel",$A7,EC$6)</f>
        <v>2.7</v>
      </c>
      <c r="ED7" vm="2228">
        <f>CUBEVALUE("ThisWorkbookDataModel",$A7,ED$6)</f>
        <v>-1.1000000000000001</v>
      </c>
      <c r="EE7" vm="2061">
        <f>CUBEVALUE("ThisWorkbookDataModel",$A7,EE$6)</f>
        <v>1.2</v>
      </c>
      <c r="EF7" vm="2044">
        <f>CUBEVALUE("ThisWorkbookDataModel",$A7,EF$6)</f>
        <v>4.4000000000000004</v>
      </c>
      <c r="EG7" vm="2369">
        <f>CUBEVALUE("ThisWorkbookDataModel",$A7,EG$6)</f>
        <v>6.3</v>
      </c>
      <c r="EH7" vm="2444">
        <f>CUBEVALUE("ThisWorkbookDataModel",$A7,EH$6)</f>
        <v>8</v>
      </c>
      <c r="EI7" vm="2033">
        <f>CUBEVALUE("ThisWorkbookDataModel",$A7,EI$6)</f>
        <v>11.1</v>
      </c>
      <c r="EJ7" vm="2531">
        <f>CUBEVALUE("ThisWorkbookDataModel",$A7,EJ$6)</f>
        <v>13.3</v>
      </c>
      <c r="EK7" vm="2014">
        <f>CUBEVALUE("ThisWorkbookDataModel",$A7,EK$6)</f>
        <v>13.7</v>
      </c>
      <c r="EL7" vm="2104">
        <f>CUBEVALUE("ThisWorkbookDataModel",$A7,EL$6)</f>
        <v>10.6</v>
      </c>
      <c r="EM7" vm="1800">
        <f>CUBEVALUE("ThisWorkbookDataModel",$A7,EM$6)</f>
        <v>8.5</v>
      </c>
      <c r="EN7" vm="2634">
        <f>CUBEVALUE("ThisWorkbookDataModel",$A7,EN$6)</f>
        <v>3.5</v>
      </c>
      <c r="EO7" vm="2114">
        <f>CUBEVALUE("ThisWorkbookDataModel",$A7,EO$6)</f>
        <v>3</v>
      </c>
      <c r="EP7" vm="1956">
        <f>CUBEVALUE("ThisWorkbookDataModel",$A7,EP$6)</f>
        <v>1.8</v>
      </c>
      <c r="EQ7" vm="1930">
        <f>CUBEVALUE("ThisWorkbookDataModel",$A7,EQ$6)</f>
        <v>1.6</v>
      </c>
      <c r="ER7" vm="2004">
        <f>CUBEVALUE("ThisWorkbookDataModel",$A7,ER$6)</f>
        <v>4.5</v>
      </c>
      <c r="ES7" vm="2370">
        <f>CUBEVALUE("ThisWorkbookDataModel",$A7,ES$6)</f>
        <v>4.5999999999999996</v>
      </c>
      <c r="ET7" vm="2445">
        <f>CUBEVALUE("ThisWorkbookDataModel",$A7,ET$6)</f>
        <v>9.3000000000000007</v>
      </c>
      <c r="EU7" vm="2187">
        <f>CUBEVALUE("ThisWorkbookDataModel",$A7,EU$6)</f>
        <v>12.1</v>
      </c>
      <c r="EV7" vm="2532">
        <f>CUBEVALUE("ThisWorkbookDataModel",$A7,EV$6)</f>
        <v>12.4</v>
      </c>
      <c r="EW7" vm="2229">
        <f>CUBEVALUE("ThisWorkbookDataModel",$A7,EW$6)</f>
        <v>11.8</v>
      </c>
      <c r="EX7" vm="2092">
        <f>CUBEVALUE("ThisWorkbookDataModel",$A7,EX$6)</f>
        <v>10.5</v>
      </c>
      <c r="EY7" vm="1991">
        <f>CUBEVALUE("ThisWorkbookDataModel",$A7,EY$6)</f>
        <v>8.1999999999999993</v>
      </c>
      <c r="EZ7" vm="2635">
        <f>CUBEVALUE("ThisWorkbookDataModel",$A7,EZ$6)</f>
        <v>4.5</v>
      </c>
      <c r="FA7" vm="1876">
        <f>CUBEVALUE("ThisWorkbookDataModel",$A7,FA$6)</f>
        <v>2.1</v>
      </c>
      <c r="FB7" vm="1851">
        <f>CUBEVALUE("ThisWorkbookDataModel",$A7,FB$6)</f>
        <v>1.2</v>
      </c>
      <c r="FC7" vm="1983">
        <f>CUBEVALUE("ThisWorkbookDataModel",$A7,FC$6)</f>
        <v>4.9000000000000004</v>
      </c>
      <c r="FD7" vm="2269">
        <f>CUBEVALUE("ThisWorkbookDataModel",$A7,FD$6)</f>
        <v>2.9</v>
      </c>
      <c r="FE7" vm="2371">
        <f>CUBEVALUE("ThisWorkbookDataModel",$A7,FE$6)</f>
        <v>7.1</v>
      </c>
      <c r="FF7" vm="2446">
        <f>CUBEVALUE("ThisWorkbookDataModel",$A7,FF$6)</f>
        <v>7.4</v>
      </c>
      <c r="FG7" vm="2115">
        <f>CUBEVALUE("ThisWorkbookDataModel",$A7,FG$6)</f>
        <v>10.5</v>
      </c>
      <c r="FH7" vm="2533">
        <f>CUBEVALUE("ThisWorkbookDataModel",$A7,FH$6)</f>
        <v>12.1</v>
      </c>
      <c r="FI7" vm="1970">
        <f>CUBEVALUE("ThisWorkbookDataModel",$A7,FI$6)</f>
        <v>12.6</v>
      </c>
      <c r="FJ7" vm="2078">
        <f>CUBEVALUE("ThisWorkbookDataModel",$A7,FJ$6)</f>
        <v>12</v>
      </c>
      <c r="FK7" vm="2021">
        <f>CUBEVALUE("ThisWorkbookDataModel",$A7,FK$6)</f>
        <v>7.6</v>
      </c>
      <c r="FL7" vm="2636">
        <f>CUBEVALUE("ThisWorkbookDataModel",$A7,FL$6)</f>
        <v>3.5</v>
      </c>
      <c r="FM7" vm="2188">
        <f>CUBEVALUE("ThisWorkbookDataModel",$A7,FM$6)</f>
        <v>0.2</v>
      </c>
      <c r="FN7" vm="2230">
        <f>CUBEVALUE("ThisWorkbookDataModel",$A7,FN$6)</f>
        <v>1.2</v>
      </c>
      <c r="FO7" vm="2060">
        <f>CUBEVALUE("ThisWorkbookDataModel",$A7,FO$6)</f>
        <v>1.4</v>
      </c>
      <c r="FP7" vm="1955">
        <f>CUBEVALUE("ThisWorkbookDataModel",$A7,FP$6)</f>
        <v>-0.6</v>
      </c>
      <c r="FQ7" vm="2372">
        <f>CUBEVALUE("ThisWorkbookDataModel",$A7,FQ$6)</f>
        <v>4.7</v>
      </c>
      <c r="FR7" vm="2447">
        <f>CUBEVALUE("ThisWorkbookDataModel",$A7,FR$6)</f>
        <v>7.1</v>
      </c>
      <c r="FS7" vm="1929">
        <f>CUBEVALUE("ThisWorkbookDataModel",$A7,FS$6)</f>
        <v>9.4</v>
      </c>
      <c r="FT7" vm="2534">
        <f>CUBEVALUE("ThisWorkbookDataModel",$A7,FT$6)</f>
        <v>12.1</v>
      </c>
      <c r="FU7" vm="2043">
        <f>CUBEVALUE("ThisWorkbookDataModel",$A7,FU$6)</f>
        <v>11.6</v>
      </c>
      <c r="FV7" vm="2032">
        <f>CUBEVALUE("ThisWorkbookDataModel",$A7,FV$6)</f>
        <v>9.6</v>
      </c>
      <c r="FW7" vm="2270">
        <f>CUBEVALUE("ThisWorkbookDataModel",$A7,FW$6)</f>
        <v>7.1</v>
      </c>
      <c r="FX7" vm="2637">
        <f>CUBEVALUE("ThisWorkbookDataModel",$A7,FX$6)</f>
        <v>3.2</v>
      </c>
      <c r="FY7" vm="2116">
        <f>CUBEVALUE("ThisWorkbookDataModel",$A7,FY$6)</f>
        <v>-1.1000000000000001</v>
      </c>
      <c r="FZ7" vm="2013">
        <f>CUBEVALUE("ThisWorkbookDataModel",$A7,FZ$6)</f>
        <v>-4.5999999999999996</v>
      </c>
      <c r="GA7" vm="1875">
        <f>CUBEVALUE("ThisWorkbookDataModel",$A7,GA$6)</f>
        <v>-2.2000000000000002</v>
      </c>
      <c r="GB7" vm="1850">
        <f>CUBEVALUE("ThisWorkbookDataModel",$A7,GB$6)</f>
        <v>3</v>
      </c>
      <c r="GC7" vm="2373">
        <f>CUBEVALUE("ThisWorkbookDataModel",$A7,GC$6)</f>
        <v>5.7</v>
      </c>
      <c r="GD7" vm="2448">
        <f>CUBEVALUE("ThisWorkbookDataModel",$A7,GD$6)</f>
        <v>6.9</v>
      </c>
      <c r="GE7" vm="2189">
        <f>CUBEVALUE("ThisWorkbookDataModel",$A7,GE$6)</f>
        <v>11.3</v>
      </c>
      <c r="GF7" vm="2535">
        <f>CUBEVALUE("ThisWorkbookDataModel",$A7,GF$6)</f>
        <v>11.9</v>
      </c>
      <c r="GG7" vm="2231">
        <f>CUBEVALUE("ThisWorkbookDataModel",$A7,GG$6)</f>
        <v>11.7</v>
      </c>
      <c r="GH7" vm="2102">
        <f>CUBEVALUE("ThisWorkbookDataModel",$A7,GH$6)</f>
        <v>10.1</v>
      </c>
      <c r="GI7" vm="2024">
        <f>CUBEVALUE("ThisWorkbookDataModel",$A7,GI$6)</f>
        <v>8.1999999999999993</v>
      </c>
      <c r="GJ7" vm="2638">
        <f>CUBEVALUE("ThisWorkbookDataModel",$A7,GJ$6)</f>
        <v>6</v>
      </c>
      <c r="GK7" vm="1995">
        <f>CUBEVALUE("ThisWorkbookDataModel",$A7,GK$6)</f>
        <v>0</v>
      </c>
      <c r="GL7" vm="2086">
        <f>CUBEVALUE("ThisWorkbookDataModel",$A7,GL$6)</f>
        <v>0.4</v>
      </c>
      <c r="GM7" vm="1982">
        <f>CUBEVALUE("ThisWorkbookDataModel",$A7,GM$6)</f>
        <v>2</v>
      </c>
      <c r="GN7" vm="2271">
        <f>CUBEVALUE("ThisWorkbookDataModel",$A7,GN$6)</f>
        <v>2.6</v>
      </c>
      <c r="GO7" vm="2374">
        <f>CUBEVALUE("ThisWorkbookDataModel",$A7,GO$6)</f>
        <v>5.4</v>
      </c>
      <c r="GP7" vm="2449">
        <f>CUBEVALUE("ThisWorkbookDataModel",$A7,GP$6)</f>
        <v>9.8000000000000007</v>
      </c>
      <c r="GQ7" vm="2117">
        <f>CUBEVALUE("ThisWorkbookDataModel",$A7,GQ$6)</f>
        <v>11.2</v>
      </c>
      <c r="GR7" vm="2536">
        <f>CUBEVALUE("ThisWorkbookDataModel",$A7,GR$6)</f>
        <v>13.5</v>
      </c>
      <c r="GS7" vm="1954">
        <f>CUBEVALUE("ThisWorkbookDataModel",$A7,GS$6)</f>
        <v>12.7</v>
      </c>
      <c r="GT7" vm="1928">
        <f>CUBEVALUE("ThisWorkbookDataModel",$A7,GT$6)</f>
        <v>10.6</v>
      </c>
      <c r="GU7" vm="2148">
        <f>CUBEVALUE("ThisWorkbookDataModel",$A7,GU$6)</f>
        <v>5.3</v>
      </c>
      <c r="GV7" vm="2639">
        <f>CUBEVALUE("ThisWorkbookDataModel",$A7,GV$6)</f>
        <v>5.3</v>
      </c>
      <c r="GW7" vm="2190">
        <f>CUBEVALUE("ThisWorkbookDataModel",$A7,GW$6)</f>
        <v>0.9</v>
      </c>
      <c r="GX7" vm="2232">
        <f>CUBEVALUE("ThisWorkbookDataModel",$A7,GX$6)</f>
        <v>1</v>
      </c>
      <c r="GY7" vm="1969">
        <f>CUBEVALUE("ThisWorkbookDataModel",$A7,GY$6)</f>
        <v>0.9</v>
      </c>
      <c r="GZ7" vm="2077">
        <f>CUBEVALUE("ThisWorkbookDataModel",$A7,GZ$6)</f>
        <v>2.2000000000000002</v>
      </c>
      <c r="HA7" vm="2375">
        <f>CUBEVALUE("ThisWorkbookDataModel",$A7,HA$6)</f>
        <v>4.8</v>
      </c>
      <c r="HB7" vm="2450">
        <f>CUBEVALUE("ThisWorkbookDataModel",$A7,HB$6)</f>
        <v>8.6</v>
      </c>
      <c r="HC7" vm="2067">
        <f>CUBEVALUE("ThisWorkbookDataModel",$A7,HC$6)</f>
        <v>11</v>
      </c>
      <c r="HD7" vm="2537">
        <f>CUBEVALUE("ThisWorkbookDataModel",$A7,HD$6)</f>
        <v>11.7</v>
      </c>
      <c r="HE7" vm="1874">
        <f>CUBEVALUE("ThisWorkbookDataModel",$A7,HE$6)</f>
        <v>11.9</v>
      </c>
      <c r="HF7" vm="1849">
        <f>CUBEVALUE("ThisWorkbookDataModel",$A7,HF$6)</f>
        <v>9.1999999999999993</v>
      </c>
      <c r="HG7" vm="2272">
        <f>CUBEVALUE("ThisWorkbookDataModel",$A7,HG$6)</f>
        <v>7.5</v>
      </c>
      <c r="HH7" vm="2640">
        <f>CUBEVALUE("ThisWorkbookDataModel",$A7,HH$6)</f>
        <v>2.2000000000000002</v>
      </c>
      <c r="HI7" vm="2118">
        <f>CUBEVALUE("ThisWorkbookDataModel",$A7,HI$6)</f>
        <v>1.7</v>
      </c>
      <c r="HJ7" vm="2059">
        <f>CUBEVALUE("ThisWorkbookDataModel",$A7,HJ$6)</f>
        <v>1</v>
      </c>
      <c r="HK7" vm="2042">
        <f>CUBEVALUE("ThisWorkbookDataModel",$A7,HK$6)</f>
        <v>4.4000000000000004</v>
      </c>
      <c r="HL7" vm="2149">
        <f>CUBEVALUE("ThisWorkbookDataModel",$A7,HL$6)</f>
        <v>2.6</v>
      </c>
      <c r="HM7" vm="2376">
        <f>CUBEVALUE("ThisWorkbookDataModel",$A7,HM$6)</f>
        <v>5.4</v>
      </c>
      <c r="HN7" vm="2451">
        <f>CUBEVALUE("ThisWorkbookDataModel",$A7,HN$6)</f>
        <v>7.5</v>
      </c>
      <c r="HO7" vm="2191">
        <f>CUBEVALUE("ThisWorkbookDataModel",$A7,HO$6)</f>
        <v>12.2</v>
      </c>
      <c r="HP7" vm="2538">
        <f>CUBEVALUE("ThisWorkbookDataModel",$A7,HP$6)</f>
        <v>12.2</v>
      </c>
      <c r="HQ7" vm="2233">
        <f>CUBEVALUE("ThisWorkbookDataModel",$A7,HQ$6)</f>
        <v>11.6</v>
      </c>
      <c r="HR7" vm="2031">
        <f>CUBEVALUE("ThisWorkbookDataModel",$A7,HR$6)</f>
        <v>10.8</v>
      </c>
      <c r="HS7" vm="2012">
        <f>CUBEVALUE("ThisWorkbookDataModel",$A7,HS$6)</f>
        <v>8.6</v>
      </c>
      <c r="HT7" vm="2641">
        <f>CUBEVALUE("ThisWorkbookDataModel",$A7,HT$6)</f>
        <v>2.9</v>
      </c>
      <c r="HU7" vm="2101">
        <f>CUBEVALUE("ThisWorkbookDataModel",$A7,HU$6)</f>
        <v>2.2000000000000002</v>
      </c>
      <c r="HV7" vm="1953">
        <f>CUBEVALUE("ThisWorkbookDataModel",$A7,HV$6)</f>
        <v>2.1</v>
      </c>
      <c r="HW7" vm="1927">
        <f>CUBEVALUE("ThisWorkbookDataModel",$A7,HW$6)</f>
        <v>2.6</v>
      </c>
      <c r="HX7" vm="2273">
        <f>CUBEVALUE("ThisWorkbookDataModel",$A7,HX$6)</f>
        <v>3.7</v>
      </c>
      <c r="HY7" vm="2377">
        <f>CUBEVALUE("ThisWorkbookDataModel",$A7,HY$6)</f>
        <v>4.4000000000000004</v>
      </c>
      <c r="HZ7" vm="2452">
        <f>CUBEVALUE("ThisWorkbookDataModel",$A7,HZ$6)</f>
        <v>7.8</v>
      </c>
      <c r="IA7" vm="2119">
        <f>CUBEVALUE("ThisWorkbookDataModel",$A7,IA$6)</f>
        <v>10.3</v>
      </c>
      <c r="IB7" vm="2539">
        <f>CUBEVALUE("ThisWorkbookDataModel",$A7,IB$6)</f>
        <v>13.8</v>
      </c>
      <c r="IC7" vm="2003">
        <f>CUBEVALUE("ThisWorkbookDataModel",$A7,IC$6)</f>
        <v>12.7</v>
      </c>
      <c r="ID7" vm="2091">
        <f>CUBEVALUE("ThisWorkbookDataModel",$A7,ID$6)</f>
        <v>11.1</v>
      </c>
      <c r="IE7" vm="2150">
        <f>CUBEVALUE("ThisWorkbookDataModel",$A7,IE$6)</f>
        <v>8.8000000000000007</v>
      </c>
      <c r="IF7" vm="2642">
        <f>CUBEVALUE("ThisWorkbookDataModel",$A7,IF$6)</f>
        <v>2.6</v>
      </c>
      <c r="IG7" vm="2192">
        <f>CUBEVALUE("ThisWorkbookDataModel",$A7,IG$6)</f>
        <v>1.3</v>
      </c>
      <c r="IH7" vm="2234">
        <f>CUBEVALUE("ThisWorkbookDataModel",$A7,IH$6)</f>
        <v>1.3</v>
      </c>
      <c r="II7" vm="1990">
        <f>CUBEVALUE("ThisWorkbookDataModel",$A7,II$6)</f>
        <v>0.2</v>
      </c>
      <c r="IJ7" vm="1873">
        <f>CUBEVALUE("ThisWorkbookDataModel",$A7,IJ$6)</f>
        <v>3.5</v>
      </c>
      <c r="IK7" vm="2378">
        <f>CUBEVALUE("ThisWorkbookDataModel",$A7,IK$6)</f>
        <v>4.4000000000000004</v>
      </c>
      <c r="IL7" vm="2453">
        <f>CUBEVALUE("ThisWorkbookDataModel",$A7,IL$6)</f>
        <v>7</v>
      </c>
      <c r="IM7" vm="1848">
        <f>CUBEVALUE("ThisWorkbookDataModel",$A7,IM$6)</f>
        <v>11.5</v>
      </c>
      <c r="IN7" vm="2540">
        <f>CUBEVALUE("ThisWorkbookDataModel",$A7,IN$6)</f>
        <v>12.6</v>
      </c>
      <c r="IO7" vm="1981">
        <f>CUBEVALUE("ThisWorkbookDataModel",$A7,IO$6)</f>
        <v>12.6</v>
      </c>
      <c r="IP7" vm="1968">
        <f>CUBEVALUE("ThisWorkbookDataModel",$A7,IP$6)</f>
        <v>11.6</v>
      </c>
      <c r="IQ7" vm="2274">
        <f>CUBEVALUE("ThisWorkbookDataModel",$A7,IQ$6)</f>
        <v>10.7</v>
      </c>
      <c r="IR7" vm="2643">
        <f>CUBEVALUE("ThisWorkbookDataModel",$A7,IR$6)</f>
        <v>4.8</v>
      </c>
      <c r="IS7" vm="2120">
        <f>CUBEVALUE("ThisWorkbookDataModel",$A7,IS$6)</f>
        <v>1</v>
      </c>
      <c r="IT7" vm="2076">
        <f>CUBEVALUE("ThisWorkbookDataModel",$A7,IT$6)</f>
        <v>3.4</v>
      </c>
      <c r="IU7" vm="2049">
        <f>CUBEVALUE("ThisWorkbookDataModel",$A7,IU$6)</f>
        <v>-0.9</v>
      </c>
      <c r="IV7" vm="2151">
        <f>CUBEVALUE("ThisWorkbookDataModel",$A7,IV$6)</f>
        <v>1.3</v>
      </c>
      <c r="IW7" vm="2379">
        <f>CUBEVALUE("ThisWorkbookDataModel",$A7,IW$6)</f>
        <v>3.9</v>
      </c>
      <c r="IX7" vm="2454">
        <f>CUBEVALUE("ThisWorkbookDataModel",$A7,IX$6)</f>
        <v>8.6</v>
      </c>
      <c r="IY7" vm="2193">
        <f>CUBEVALUE("ThisWorkbookDataModel",$A7,IY$6)</f>
        <v>10.199999999999999</v>
      </c>
      <c r="IZ7" vm="2541">
        <f>CUBEVALUE("ThisWorkbookDataModel",$A7,IZ$6)</f>
        <v>13.9</v>
      </c>
      <c r="JA7" vm="2235">
        <f>CUBEVALUE("ThisWorkbookDataModel",$A7,JA$6)</f>
        <v>13.6</v>
      </c>
      <c r="JB7" vm="2058">
        <f>CUBEVALUE("ThisWorkbookDataModel",$A7,JB$6)</f>
        <v>11.7</v>
      </c>
      <c r="JC7" vm="1952">
        <f>CUBEVALUE("ThisWorkbookDataModel",$A7,JC$6)</f>
        <v>9.9</v>
      </c>
      <c r="JD7" vm="2644">
        <f>CUBEVALUE("ThisWorkbookDataModel",$A7,JD$6)</f>
        <v>3.3</v>
      </c>
      <c r="JE7" vm="1926">
        <f>CUBEVALUE("ThisWorkbookDataModel",$A7,JE$6)</f>
        <v>1.4</v>
      </c>
      <c r="JF7" vm="2041">
        <f>CUBEVALUE("ThisWorkbookDataModel",$A7,JF$6)</f>
        <v>2.1</v>
      </c>
      <c r="JG7" vm="2030">
        <f>CUBEVALUE("ThisWorkbookDataModel",$A7,JG$6)</f>
        <v>0.8</v>
      </c>
      <c r="JH7" vm="2275">
        <f>CUBEVALUE("ThisWorkbookDataModel",$A7,JH$6)</f>
        <v>0.7</v>
      </c>
      <c r="JI7" vm="2380">
        <f>CUBEVALUE("ThisWorkbookDataModel",$A7,JI$6)</f>
        <v>3.7</v>
      </c>
      <c r="JJ7" vm="2455">
        <f>CUBEVALUE("ThisWorkbookDataModel",$A7,JJ$6)</f>
        <v>9.1999999999999993</v>
      </c>
      <c r="JK7" vm="2121">
        <f>CUBEVALUE("ThisWorkbookDataModel",$A7,JK$6)</f>
        <v>12.7</v>
      </c>
      <c r="JL7" vm="2542">
        <f>CUBEVALUE("ThisWorkbookDataModel",$A7,JL$6)</f>
        <v>12.3</v>
      </c>
      <c r="JM7" vm="2011">
        <f>CUBEVALUE("ThisWorkbookDataModel",$A7,JM$6)</f>
        <v>13</v>
      </c>
      <c r="JN7" vm="1872">
        <f>CUBEVALUE("ThisWorkbookDataModel",$A7,JN$6)</f>
        <v>11.4</v>
      </c>
      <c r="JO7" vm="2152">
        <f>CUBEVALUE("ThisWorkbookDataModel",$A7,JO$6)</f>
        <v>8.1</v>
      </c>
      <c r="JP7" vm="2645">
        <f>CUBEVALUE("ThisWorkbookDataModel",$A7,JP$6)</f>
        <v>5.5</v>
      </c>
      <c r="JQ7" vm="2194">
        <f>CUBEVALUE("ThisWorkbookDataModel",$A7,JQ$6)</f>
        <v>1.7</v>
      </c>
      <c r="JR7" vm="2236">
        <f>CUBEVALUE("ThisWorkbookDataModel",$A7,JR$6)</f>
        <v>2.8</v>
      </c>
      <c r="JS7" vm="1847">
        <f>CUBEVALUE("ThisWorkbookDataModel",$A7,JS$6)</f>
        <v>1.9</v>
      </c>
      <c r="JT7" vm="2100">
        <f>CUBEVALUE("ThisWorkbookDataModel",$A7,JT$6)</f>
        <v>2.2999999999999998</v>
      </c>
      <c r="JU7" vm="2381">
        <f>CUBEVALUE("ThisWorkbookDataModel",$A7,JU$6)</f>
        <v>4.8</v>
      </c>
      <c r="JV7" vm="2456">
        <f>CUBEVALUE("ThisWorkbookDataModel",$A7,JV$6)</f>
        <v>8.1999999999999993</v>
      </c>
      <c r="JW7" vm="2070">
        <f>CUBEVALUE("ThisWorkbookDataModel",$A7,JW$6)</f>
        <v>10.1</v>
      </c>
      <c r="JX7" vm="2543">
        <f>CUBEVALUE("ThisWorkbookDataModel",$A7,JX$6)</f>
        <v>13.8</v>
      </c>
      <c r="JY7" vm="2000">
        <f>CUBEVALUE("ThisWorkbookDataModel",$A7,JY$6)</f>
        <v>13.5</v>
      </c>
      <c r="JZ7" vm="2085">
        <f>CUBEVALUE("ThisWorkbookDataModel",$A7,JZ$6)</f>
        <v>10.199999999999999</v>
      </c>
      <c r="KA7" vm="2276">
        <f>CUBEVALUE("ThisWorkbookDataModel",$A7,KA$6)</f>
        <v>8.1</v>
      </c>
      <c r="KB7" vm="2646">
        <f>CUBEVALUE("ThisWorkbookDataModel",$A7,KB$6)</f>
        <v>3</v>
      </c>
      <c r="KC7" vm="2122">
        <f>CUBEVALUE("ThisWorkbookDataModel",$A7,KC$6)</f>
        <v>4.5</v>
      </c>
      <c r="KD7" vm="1980">
        <f>CUBEVALUE("ThisWorkbookDataModel",$A7,KD$6)</f>
        <v>2.1</v>
      </c>
      <c r="KE7" vm="1951">
        <f>CUBEVALUE("ThisWorkbookDataModel",$A7,KE$6)</f>
        <v>2.6</v>
      </c>
      <c r="KF7" vm="2153">
        <f>CUBEVALUE("ThisWorkbookDataModel",$A7,KF$6)</f>
        <v>3.3</v>
      </c>
      <c r="KG7" vm="2382">
        <f>CUBEVALUE("ThisWorkbookDataModel",$A7,KG$6)</f>
        <v>5.7</v>
      </c>
      <c r="KH7" vm="2457">
        <f>CUBEVALUE("ThisWorkbookDataModel",$A7,KH$6)</f>
        <v>7.6</v>
      </c>
      <c r="KI7" vm="2195">
        <f>CUBEVALUE("ThisWorkbookDataModel",$A7,KI$6)</f>
        <v>9</v>
      </c>
      <c r="KJ7" vm="2544">
        <f>CUBEVALUE("ThisWorkbookDataModel",$A7,KJ$6)</f>
        <v>12.7</v>
      </c>
      <c r="KK7" vm="2237">
        <f>CUBEVALUE("ThisWorkbookDataModel",$A7,KK$6)</f>
        <v>12.1</v>
      </c>
      <c r="KL7" vm="1925">
        <f>CUBEVALUE("ThisWorkbookDataModel",$A7,KL$6)</f>
        <v>9</v>
      </c>
      <c r="KM7" vm="1967">
        <f>CUBEVALUE("ThisWorkbookDataModel",$A7,KM$6)</f>
        <v>8.5</v>
      </c>
      <c r="KN7" vm="2647">
        <f>CUBEVALUE("ThisWorkbookDataModel",$A7,KN$6)</f>
        <v>3.2</v>
      </c>
      <c r="KO7" vm="1910">
        <f>CUBEVALUE("ThisWorkbookDataModel",$A7,KO$6)</f>
        <v>3.5</v>
      </c>
      <c r="KP7" vm="2075">
        <f>CUBEVALUE("ThisWorkbookDataModel",$A7,KP$6)</f>
        <v>2</v>
      </c>
      <c r="KQ7" vm="1871">
        <f>CUBEVALUE("ThisWorkbookDataModel",$A7,KQ$6)</f>
        <v>0.7</v>
      </c>
      <c r="KR7" vm="2277">
        <f>CUBEVALUE("ThisWorkbookDataModel",$A7,KR$6)</f>
        <v>2.2000000000000002</v>
      </c>
      <c r="KS7" vm="2383">
        <f>CUBEVALUE("ThisWorkbookDataModel",$A7,KS$6)</f>
        <v>3.9</v>
      </c>
      <c r="KT7" vm="2458">
        <f>CUBEVALUE("ThisWorkbookDataModel",$A7,KT$6)</f>
        <v>8.6</v>
      </c>
      <c r="KU7" vm="2123">
        <f>CUBEVALUE("ThisWorkbookDataModel",$A7,KU$6)</f>
        <v>11.6</v>
      </c>
      <c r="KV7" vm="2545">
        <f>CUBEVALUE("ThisWorkbookDataModel",$A7,KV$6)</f>
        <v>12.7</v>
      </c>
      <c r="KW7" vm="1846">
        <f>CUBEVALUE("ThisWorkbookDataModel",$A7,KW$6)</f>
        <v>13.8</v>
      </c>
      <c r="KX7" vm="2020">
        <f>CUBEVALUE("ThisWorkbookDataModel",$A7,KX$6)</f>
        <v>11.6</v>
      </c>
      <c r="KY7" vm="2154">
        <f>CUBEVALUE("ThisWorkbookDataModel",$A7,KY$6)</f>
        <v>6.1</v>
      </c>
      <c r="KZ7" vm="2648">
        <f>CUBEVALUE("ThisWorkbookDataModel",$A7,KZ$6)</f>
        <v>2.5</v>
      </c>
      <c r="LA7" vm="2196">
        <f>CUBEVALUE("ThisWorkbookDataModel",$A7,LA$6)</f>
        <v>2.1</v>
      </c>
      <c r="LB7" vm="2238">
        <f>CUBEVALUE("ThisWorkbookDataModel",$A7,LB$6)</f>
        <v>3.6</v>
      </c>
      <c r="LC7" vm="2057">
        <f>CUBEVALUE("ThisWorkbookDataModel",$A7,LC$6)</f>
        <v>3</v>
      </c>
      <c r="LD7" vm="2040">
        <f>CUBEVALUE("ThisWorkbookDataModel",$A7,LD$6)</f>
        <v>2.8</v>
      </c>
      <c r="LE7" vm="2384">
        <f>CUBEVALUE("ThisWorkbookDataModel",$A7,LE$6)</f>
        <v>4.7</v>
      </c>
      <c r="LF7" vm="2459">
        <f>CUBEVALUE("ThisWorkbookDataModel",$A7,LF$6)</f>
        <v>7.5</v>
      </c>
      <c r="LG7" vm="1831">
        <f>CUBEVALUE("ThisWorkbookDataModel",$A7,LG$6)</f>
        <v>10.6</v>
      </c>
      <c r="LH7" vm="2546">
        <f>CUBEVALUE("ThisWorkbookDataModel",$A7,LH$6)</f>
        <v>12.5</v>
      </c>
      <c r="LI7" vm="1816">
        <f>CUBEVALUE("ThisWorkbookDataModel",$A7,LI$6)</f>
        <v>12.1</v>
      </c>
      <c r="LJ7" vm="1950">
        <f>CUBEVALUE("ThisWorkbookDataModel",$A7,LJ$6)</f>
        <v>9.5</v>
      </c>
      <c r="LK7" vm="2278">
        <f>CUBEVALUE("ThisWorkbookDataModel",$A7,LK$6)</f>
        <v>5</v>
      </c>
      <c r="LL7" vm="2649">
        <f>CUBEVALUE("ThisWorkbookDataModel",$A7,LL$6)</f>
        <v>5</v>
      </c>
      <c r="LM7" vm="2124">
        <f>CUBEVALUE("ThisWorkbookDataModel",$A7,LM$6)</f>
        <v>5.6</v>
      </c>
      <c r="LN7" vm="1924">
        <f>CUBEVALUE("ThisWorkbookDataModel",$A7,LN$6)</f>
        <v>4.5</v>
      </c>
      <c r="LO7" vm="2029">
        <f>CUBEVALUE("ThisWorkbookDataModel",$A7,LO$6)</f>
        <v>1.9</v>
      </c>
      <c r="LP7" vm="2155">
        <f>CUBEVALUE("ThisWorkbookDataModel",$A7,LP$6)</f>
        <v>2.8</v>
      </c>
      <c r="LQ7" vm="2385">
        <f>CUBEVALUE("ThisWorkbookDataModel",$A7,LQ$6)</f>
        <v>5</v>
      </c>
      <c r="LR7" vm="2460">
        <f>CUBEVALUE("ThisWorkbookDataModel",$A7,LR$6)</f>
        <v>6.9</v>
      </c>
      <c r="LS7" vm="2197">
        <f>CUBEVALUE("ThisWorkbookDataModel",$A7,LS$6)</f>
        <v>10.4</v>
      </c>
      <c r="LT7" vm="2547">
        <f>CUBEVALUE("ThisWorkbookDataModel",$A7,LT$6)</f>
        <v>14.1</v>
      </c>
      <c r="LU7" vm="2239">
        <f>CUBEVALUE("ThisWorkbookDataModel",$A7,LU$6)</f>
        <v>15</v>
      </c>
      <c r="LV7" vm="1909">
        <f>CUBEVALUE("ThisWorkbookDataModel",$A7,LV$6)</f>
        <v>10.6</v>
      </c>
      <c r="LW7" vm="1895">
        <f>CUBEVALUE("ThisWorkbookDataModel",$A7,LW$6)</f>
        <v>7</v>
      </c>
      <c r="LX7" vm="2650">
        <f>CUBEVALUE("ThisWorkbookDataModel",$A7,LX$6)</f>
        <v>3.2</v>
      </c>
      <c r="LY7" vm="1870">
        <f>CUBEVALUE("ThisWorkbookDataModel",$A7,LY$6)</f>
        <v>1.5</v>
      </c>
      <c r="LZ7" vm="1845">
        <f>CUBEVALUE("ThisWorkbookDataModel",$A7,LZ$6)</f>
        <v>3</v>
      </c>
      <c r="MA7" vm="2010">
        <f>CUBEVALUE("ThisWorkbookDataModel",$A7,MA$6)</f>
        <v>2.2999999999999998</v>
      </c>
      <c r="MB7" vm="2279">
        <f>CUBEVALUE("ThisWorkbookDataModel",$A7,MB$6)</f>
        <v>2</v>
      </c>
      <c r="MC7" vm="2386">
        <f>CUBEVALUE("ThisWorkbookDataModel",$A7,MC$6)</f>
        <v>4.3</v>
      </c>
      <c r="MD7" vm="2461">
        <f>CUBEVALUE("ThisWorkbookDataModel",$A7,MD$6)</f>
        <v>8.9</v>
      </c>
      <c r="ME7" vm="2125">
        <f>CUBEVALUE("ThisWorkbookDataModel",$A7,ME$6)</f>
        <v>13.7</v>
      </c>
      <c r="MF7" vm="2548">
        <f>CUBEVALUE("ThisWorkbookDataModel",$A7,MF$6)</f>
        <v>14.9</v>
      </c>
      <c r="MG7" vm="2099">
        <f>CUBEVALUE("ThisWorkbookDataModel",$A7,MG$6)</f>
        <v>13.2</v>
      </c>
      <c r="MH7" vm="2051">
        <f>CUBEVALUE("ThisWorkbookDataModel",$A7,MH$6)</f>
        <v>11.2</v>
      </c>
      <c r="MI7" vm="2156">
        <f>CUBEVALUE("ThisWorkbookDataModel",$A7,MI$6)</f>
        <v>8.8000000000000007</v>
      </c>
      <c r="MJ7" vm="2651">
        <f>CUBEVALUE("ThisWorkbookDataModel",$A7,MJ$6)</f>
        <v>3.5</v>
      </c>
      <c r="MK7" vm="2198">
        <f>CUBEVALUE("ThisWorkbookDataModel",$A7,MK$6)</f>
        <v>-0.2</v>
      </c>
      <c r="ML7" vm="2240">
        <f>CUBEVALUE("ThisWorkbookDataModel",$A7,ML$6)</f>
        <v>0.8</v>
      </c>
      <c r="MM7" vm="1830">
        <f>CUBEVALUE("ThisWorkbookDataModel",$A7,MM$6)</f>
        <v>3.4</v>
      </c>
      <c r="MN7" vm="1815">
        <f>CUBEVALUE("ThisWorkbookDataModel",$A7,MN$6)</f>
        <v>4.5</v>
      </c>
      <c r="MO7" vm="2387">
        <f>CUBEVALUE("ThisWorkbookDataModel",$A7,MO$6)</f>
        <v>4.0999999999999996</v>
      </c>
      <c r="MP7" vm="2462">
        <f>CUBEVALUE("ThisWorkbookDataModel",$A7,MP$6)</f>
        <v>7.2</v>
      </c>
      <c r="MQ7" vm="1949">
        <f>CUBEVALUE("ThisWorkbookDataModel",$A7,MQ$6)</f>
        <v>9.6</v>
      </c>
      <c r="MR7" vm="2549">
        <f>CUBEVALUE("ThisWorkbookDataModel",$A7,MR$6)</f>
        <v>12.7</v>
      </c>
      <c r="MS7" vm="1923">
        <f>CUBEVALUE("ThisWorkbookDataModel",$A7,MS$6)</f>
        <v>13</v>
      </c>
      <c r="MT7" vm="1994">
        <f>CUBEVALUE("ThisWorkbookDataModel",$A7,MT$6)</f>
        <v>10.7</v>
      </c>
      <c r="MU7" vm="2280">
        <f>CUBEVALUE("ThisWorkbookDataModel",$A7,MU$6)</f>
        <v>9</v>
      </c>
      <c r="MV7" vm="2652">
        <f>CUBEVALUE("ThisWorkbookDataModel",$A7,MV$6)</f>
        <v>4.5999999999999996</v>
      </c>
      <c r="MW7" vm="2126">
        <f>CUBEVALUE("ThisWorkbookDataModel",$A7,MW$6)</f>
        <v>4.0999999999999996</v>
      </c>
      <c r="MX7" vm="1908">
        <f>CUBEVALUE("ThisWorkbookDataModel",$A7,MX$6)</f>
        <v>0.7</v>
      </c>
      <c r="MY7" vm="1894">
        <f>CUBEVALUE("ThisWorkbookDataModel",$A7,MY$6)</f>
        <v>0.7</v>
      </c>
      <c r="MZ7" vm="2157">
        <f>CUBEVALUE("ThisWorkbookDataModel",$A7,MZ$6)</f>
        <v>3.5</v>
      </c>
      <c r="NA7" vm="2388">
        <f>CUBEVALUE("ThisWorkbookDataModel",$A7,NA$6)</f>
        <v>3.9</v>
      </c>
      <c r="NB7" vm="2463">
        <f>CUBEVALUE("ThisWorkbookDataModel",$A7,NB$6)</f>
        <v>7.9</v>
      </c>
      <c r="NC7" vm="2199">
        <f>CUBEVALUE("ThisWorkbookDataModel",$A7,NC$6)</f>
        <v>10.7</v>
      </c>
      <c r="ND7" vm="2550">
        <f>CUBEVALUE("ThisWorkbookDataModel",$A7,ND$6)</f>
        <v>12.7</v>
      </c>
      <c r="NE7" vm="2241">
        <f>CUBEVALUE("ThisWorkbookDataModel",$A7,NE$6)</f>
        <v>12.1</v>
      </c>
      <c r="NF7" vm="1869">
        <f>CUBEVALUE("ThisWorkbookDataModel",$A7,NF$6)</f>
        <v>10.8</v>
      </c>
      <c r="NG7" vm="1844">
        <f>CUBEVALUE("ThisWorkbookDataModel",$A7,NG$6)</f>
        <v>8.4</v>
      </c>
      <c r="NH7" vm="2653">
        <f>CUBEVALUE("ThisWorkbookDataModel",$A7,NH$6)</f>
        <v>6.2</v>
      </c>
      <c r="NI7" vm="1989">
        <f>CUBEVALUE("ThisWorkbookDataModel",$A7,NI$6)</f>
        <v>2.6</v>
      </c>
      <c r="NJ7" vm="1979">
        <f>CUBEVALUE("ThisWorkbookDataModel",$A7,NJ$6)</f>
        <v>-2.6</v>
      </c>
      <c r="NK7" vm="1966">
        <f>CUBEVALUE("ThisWorkbookDataModel",$A7,NK$6)</f>
        <v>-0.4</v>
      </c>
      <c r="NL7" vm="2281">
        <f>CUBEVALUE("ThisWorkbookDataModel",$A7,NL$6)</f>
        <v>2</v>
      </c>
      <c r="NM7" vm="2389">
        <f>CUBEVALUE("ThisWorkbookDataModel",$A7,NM$6)</f>
        <v>4.8</v>
      </c>
      <c r="NN7" vm="2464">
        <f>CUBEVALUE("ThisWorkbookDataModel",$A7,NN$6)</f>
        <v>7.2</v>
      </c>
      <c r="NO7" vm="2127">
        <f>CUBEVALUE("ThisWorkbookDataModel",$A7,NO$6)</f>
        <v>11.1</v>
      </c>
      <c r="NP7" vm="2551">
        <f>CUBEVALUE("ThisWorkbookDataModel",$A7,NP$6)</f>
        <v>13.4</v>
      </c>
      <c r="NQ7" vm="1829">
        <f>CUBEVALUE("ThisWorkbookDataModel",$A7,NQ$6)</f>
        <v>12.2</v>
      </c>
      <c r="NR7" vm="1814">
        <f>CUBEVALUE("ThisWorkbookDataModel",$A7,NR$6)</f>
        <v>10.3</v>
      </c>
      <c r="NS7" vm="2158">
        <f>CUBEVALUE("ThisWorkbookDataModel",$A7,NS$6)</f>
        <v>8.8000000000000007</v>
      </c>
      <c r="NT7" vm="2654">
        <f>CUBEVALUE("ThisWorkbookDataModel",$A7,NT$6)</f>
        <v>3.5</v>
      </c>
      <c r="NU7" vm="2200">
        <f>CUBEVALUE("ThisWorkbookDataModel",$A7,NU$6)</f>
        <v>3.9</v>
      </c>
      <c r="NV7" vm="2242">
        <f>CUBEVALUE("ThisWorkbookDataModel",$A7,NV$6)</f>
        <v>-0.1</v>
      </c>
      <c r="NW7" vm="1948">
        <f>CUBEVALUE("ThisWorkbookDataModel",$A7,NW$6)</f>
        <v>2.9</v>
      </c>
      <c r="NX7" vm="1922">
        <f>CUBEVALUE("ThisWorkbookDataModel",$A7,NX$6)</f>
        <v>2.4</v>
      </c>
      <c r="NY7" vm="2390">
        <f>CUBEVALUE("ThisWorkbookDataModel",$A7,NY$6)</f>
        <v>5.4</v>
      </c>
      <c r="NZ7" vm="2465">
        <f>CUBEVALUE("ThisWorkbookDataModel",$A7,NZ$6)</f>
        <v>7.4</v>
      </c>
      <c r="OA7" vm="2074">
        <f>CUBEVALUE("ThisWorkbookDataModel",$A7,OA$6)</f>
        <v>10.9</v>
      </c>
      <c r="OB7" vm="2552">
        <f>CUBEVALUE("ThisWorkbookDataModel",$A7,OB$6)</f>
        <v>11.9</v>
      </c>
      <c r="OC7" vm="1907">
        <f>CUBEVALUE("ThisWorkbookDataModel",$A7,OC$6)</f>
        <v>13.3</v>
      </c>
      <c r="OD7" vm="1893">
        <f>CUBEVALUE("ThisWorkbookDataModel",$A7,OD$6)</f>
        <v>12</v>
      </c>
      <c r="OE7" vm="2282">
        <f>CUBEVALUE("ThisWorkbookDataModel",$A7,OE$6)</f>
        <v>5.8</v>
      </c>
      <c r="OF7" vm="2655">
        <f>CUBEVALUE("ThisWorkbookDataModel",$A7,OF$6)</f>
        <v>4.5</v>
      </c>
      <c r="OG7" vm="2128">
        <f>CUBEVALUE("ThisWorkbookDataModel",$A7,OG$6)</f>
        <v>2.7</v>
      </c>
      <c r="OH7" vm="1868">
        <f>CUBEVALUE("ThisWorkbookDataModel",$A7,OH$6)</f>
        <v>2</v>
      </c>
      <c r="OI7" vm="1843">
        <f>CUBEVALUE("ThisWorkbookDataModel",$A7,OI$6)</f>
        <v>-0.1</v>
      </c>
      <c r="OJ7" vm="2159">
        <f>CUBEVALUE("ThisWorkbookDataModel",$A7,OJ$6)</f>
        <v>6.5</v>
      </c>
      <c r="OK7" vm="2391">
        <f>CUBEVALUE("ThisWorkbookDataModel",$A7,OK$6)</f>
        <v>4.9000000000000004</v>
      </c>
      <c r="OL7" vm="2466">
        <f>CUBEVALUE("ThisWorkbookDataModel",$A7,OL$6)</f>
        <v>8.4</v>
      </c>
      <c r="OM7" vm="2201">
        <f>CUBEVALUE("ThisWorkbookDataModel",$A7,OM$6)</f>
        <v>10.4</v>
      </c>
      <c r="ON7" vm="2553">
        <f>CUBEVALUE("ThisWorkbookDataModel",$A7,ON$6)</f>
        <v>12.8</v>
      </c>
      <c r="OO7" vm="2243">
        <f>CUBEVALUE("ThisWorkbookDataModel",$A7,OO$6)</f>
        <v>13</v>
      </c>
      <c r="OP7" vm="2066">
        <f>CUBEVALUE("ThisWorkbookDataModel",$A7,OP$6)</f>
        <v>11.3</v>
      </c>
      <c r="OQ7" vm="2056">
        <f>CUBEVALUE("ThisWorkbookDataModel",$A7,OQ$6)</f>
        <v>5.8</v>
      </c>
      <c r="OR7" vm="2656">
        <f>CUBEVALUE("ThisWorkbookDataModel",$A7,OR$6)</f>
        <v>5.0999999999999996</v>
      </c>
      <c r="OS7" vm="2039">
        <f>CUBEVALUE("ThisWorkbookDataModel",$A7,OS$6)</f>
        <v>-1.5</v>
      </c>
      <c r="OT7" vm="1828">
        <f>CUBEVALUE("ThisWorkbookDataModel",$A7,OT$6)</f>
        <v>0.4</v>
      </c>
      <c r="OU7" vm="1813">
        <f>CUBEVALUE("ThisWorkbookDataModel",$A7,OU$6)</f>
        <v>2.4</v>
      </c>
      <c r="OV7" vm="2283">
        <f>CUBEVALUE("ThisWorkbookDataModel",$A7,OV$6)</f>
        <v>2.5</v>
      </c>
      <c r="OW7" vm="2392">
        <f>CUBEVALUE("ThisWorkbookDataModel",$A7,OW$6)</f>
        <v>5</v>
      </c>
      <c r="OX7" vm="2467">
        <f>CUBEVALUE("ThisWorkbookDataModel",$A7,OX$6)</f>
        <v>7.6</v>
      </c>
      <c r="OY7" vm="2129">
        <f>CUBEVALUE("ThisWorkbookDataModel",$A7,OY$6)</f>
        <v>12.8</v>
      </c>
      <c r="OZ7" vm="2554">
        <f>CUBEVALUE("ThisWorkbookDataModel",$A7,OZ$6)</f>
        <v>13.4</v>
      </c>
      <c r="PA7" vm="1947">
        <f>CUBEVALUE("ThisWorkbookDataModel",$A7,PA$6)</f>
        <v>12.9</v>
      </c>
      <c r="PB7" vm="1921">
        <f>CUBEVALUE("ThisWorkbookDataModel",$A7,PB$6)</f>
        <v>11.1</v>
      </c>
      <c r="PC7" vm="2160">
        <f>CUBEVALUE("ThisWorkbookDataModel",$A7,PC$6)</f>
        <v>7.8</v>
      </c>
      <c r="PD7" vm="2657">
        <f>CUBEVALUE("ThisWorkbookDataModel",$A7,PD$6)</f>
        <v>6.2</v>
      </c>
      <c r="PE7" vm="2202">
        <f>CUBEVALUE("ThisWorkbookDataModel",$A7,PE$6)</f>
        <v>1.9</v>
      </c>
      <c r="PF7" vm="2244">
        <f>CUBEVALUE("ThisWorkbookDataModel",$A7,PF$6)</f>
        <v>4.3</v>
      </c>
      <c r="PG7" vm="2028">
        <f>CUBEVALUE("ThisWorkbookDataModel",$A7,PG$6)</f>
        <v>-0.5</v>
      </c>
      <c r="PH7" vm="1906">
        <f>CUBEVALUE("ThisWorkbookDataModel",$A7,PH$6)</f>
        <v>3</v>
      </c>
      <c r="PI7" vm="2393">
        <f>CUBEVALUE("ThisWorkbookDataModel",$A7,PI$6)</f>
        <v>3.6</v>
      </c>
      <c r="PJ7" vm="2468">
        <f>CUBEVALUE("ThisWorkbookDataModel",$A7,PJ$6)</f>
        <v>7.5</v>
      </c>
      <c r="PK7" vm="1892">
        <f>CUBEVALUE("ThisWorkbookDataModel",$A7,PK$6)</f>
        <v>11.4</v>
      </c>
      <c r="PL7" vm="2555">
        <f>CUBEVALUE("ThisWorkbookDataModel",$A7,PL$6)</f>
        <v>16</v>
      </c>
      <c r="PM7" vm="1867">
        <f>CUBEVALUE("ThisWorkbookDataModel",$A7,PM$6)</f>
        <v>13.8</v>
      </c>
      <c r="PN7" vm="1842">
        <f>CUBEVALUE("ThisWorkbookDataModel",$A7,PN$6)</f>
        <v>11.3</v>
      </c>
      <c r="PO7" vm="1799">
        <f>CUBEVALUE("ThisWorkbookDataModel",$A7,PO$6)</f>
        <v>7.6</v>
      </c>
      <c r="PP7" vm="2658">
        <f>CUBEVALUE("ThisWorkbookDataModel",$A7,PP$6)</f>
        <v>5.5</v>
      </c>
      <c r="PQ7" vm="2130">
        <f>CUBEVALUE("ThisWorkbookDataModel",$A7,PQ$6)</f>
        <v>2.7</v>
      </c>
      <c r="PR7" vm="2009">
        <f>CUBEVALUE("ThisWorkbookDataModel",$A7,PR$6)</f>
        <v>1.4</v>
      </c>
      <c r="PS7" vm="2098">
        <f>CUBEVALUE("ThisWorkbookDataModel",$A7,PS$6)</f>
        <v>1.3</v>
      </c>
      <c r="PT7" vm="2161">
        <f>CUBEVALUE("ThisWorkbookDataModel",$A7,PT$6)</f>
        <v>2.5</v>
      </c>
      <c r="PU7" vm="2394">
        <f>CUBEVALUE("ThisWorkbookDataModel",$A7,PU$6)</f>
        <v>3.9</v>
      </c>
      <c r="PV7" vm="2469">
        <f>CUBEVALUE("ThisWorkbookDataModel",$A7,PV$6)</f>
        <v>6.8</v>
      </c>
      <c r="PW7" vm="2203">
        <f>CUBEVALUE("ThisWorkbookDataModel",$A7,PW$6)</f>
        <v>11.3</v>
      </c>
      <c r="PX7" vm="2556">
        <f>CUBEVALUE("ThisWorkbookDataModel",$A7,PX$6)</f>
        <v>12.9</v>
      </c>
      <c r="PY7" vm="2245">
        <f>CUBEVALUE("ThisWorkbookDataModel",$A7,PY$6)</f>
        <v>14.2</v>
      </c>
      <c r="PZ7" vm="2023">
        <f>CUBEVALUE("ThisWorkbookDataModel",$A7,PZ$6)</f>
        <v>11</v>
      </c>
      <c r="QA7" vm="1827">
        <f>CUBEVALUE("ThisWorkbookDataModel",$A7,QA$6)</f>
        <v>8.5</v>
      </c>
      <c r="QB7" vm="2659">
        <f>CUBEVALUE("ThisWorkbookDataModel",$A7,QB$6)</f>
        <v>6.4</v>
      </c>
      <c r="QC7" vm="1812">
        <f>CUBEVALUE("ThisWorkbookDataModel",$A7,QC$6)</f>
        <v>2.8</v>
      </c>
      <c r="QD7" vm="1946">
        <f>CUBEVALUE("ThisWorkbookDataModel",$A7,QD$6)</f>
        <v>-1.8</v>
      </c>
      <c r="QE7" vm="1920">
        <f>CUBEVALUE("ThisWorkbookDataModel",$A7,QE$6)</f>
        <v>0.1</v>
      </c>
      <c r="QF7" vm="2284">
        <f>CUBEVALUE("ThisWorkbookDataModel",$A7,QF$6)</f>
        <v>1.3</v>
      </c>
      <c r="QG7" vm="2395">
        <f>CUBEVALUE("ThisWorkbookDataModel",$A7,QG$6)</f>
        <v>5.3</v>
      </c>
      <c r="QH7" vm="2470">
        <f>CUBEVALUE("ThisWorkbookDataModel",$A7,QH$6)</f>
        <v>8.1999999999999993</v>
      </c>
      <c r="QI7" vm="2131">
        <f>CUBEVALUE("ThisWorkbookDataModel",$A7,QI$6)</f>
        <v>9.9</v>
      </c>
      <c r="QJ7" vm="2557">
        <f>CUBEVALUE("ThisWorkbookDataModel",$A7,QJ$6)</f>
        <v>13.2</v>
      </c>
      <c r="QK7" vm="2090">
        <f>CUBEVALUE("ThisWorkbookDataModel",$A7,QK$6)</f>
        <v>11.9</v>
      </c>
      <c r="QL7" vm="1905">
        <f>CUBEVALUE("ThisWorkbookDataModel",$A7,QL$6)</f>
        <v>11.4</v>
      </c>
      <c r="QM7" vm="2162">
        <f>CUBEVALUE("ThisWorkbookDataModel",$A7,QM$6)</f>
        <v>8.8000000000000007</v>
      </c>
      <c r="QN7" vm="2660">
        <f>CUBEVALUE("ThisWorkbookDataModel",$A7,QN$6)</f>
        <v>1.2</v>
      </c>
      <c r="QO7" vm="2204">
        <f>CUBEVALUE("ThisWorkbookDataModel",$A7,QO$6)</f>
        <v>5.2</v>
      </c>
      <c r="QP7" vm="2246">
        <f>CUBEVALUE("ThisWorkbookDataModel",$A7,QP$6)</f>
        <v>1</v>
      </c>
      <c r="QQ7" vm="1891">
        <f>CUBEVALUE("ThisWorkbookDataModel",$A7,QQ$6)</f>
        <v>-2.7</v>
      </c>
      <c r="QR7" vm="1866">
        <f>CUBEVALUE("ThisWorkbookDataModel",$A7,QR$6)</f>
        <v>1.8</v>
      </c>
      <c r="QS7" vm="2396">
        <f>CUBEVALUE("ThisWorkbookDataModel",$A7,QS$6)</f>
        <v>3.2</v>
      </c>
      <c r="QT7" vm="2471">
        <f>CUBEVALUE("ThisWorkbookDataModel",$A7,QT$6)</f>
        <v>7.9</v>
      </c>
      <c r="QU7" vm="1841">
        <f>CUBEVALUE("ThisWorkbookDataModel",$A7,QU$6)</f>
        <v>11.4</v>
      </c>
      <c r="QV7" vm="2558">
        <f>CUBEVALUE("ThisWorkbookDataModel",$A7,QV$6)</f>
        <v>13.3</v>
      </c>
      <c r="QW7" vm="2084">
        <f>CUBEVALUE("ThisWorkbookDataModel",$A7,QW$6)</f>
        <v>11.5</v>
      </c>
      <c r="QX7" vm="1978">
        <f>CUBEVALUE("ThisWorkbookDataModel",$A7,QX$6)</f>
        <v>8.1</v>
      </c>
      <c r="QY7" vm="2285">
        <f>CUBEVALUE("ThisWorkbookDataModel",$A7,QY$6)</f>
        <v>8.5</v>
      </c>
      <c r="QZ7" vm="2661">
        <f>CUBEVALUE("ThisWorkbookDataModel",$A7,QZ$6)</f>
        <v>5.2</v>
      </c>
      <c r="RA7" vm="2132">
        <f>CUBEVALUE("ThisWorkbookDataModel",$A7,RA$6)</f>
        <v>3.2</v>
      </c>
      <c r="RB7" vm="1965">
        <f>CUBEVALUE("ThisWorkbookDataModel",$A7,RB$6)</f>
        <v>-1</v>
      </c>
      <c r="RC7" vm="1826">
        <f>CUBEVALUE("ThisWorkbookDataModel",$A7,RC$6)</f>
        <v>1.4</v>
      </c>
      <c r="RD7" vm="2163">
        <f>CUBEVALUE("ThisWorkbookDataModel",$A7,RD$6)</f>
        <v>1.4</v>
      </c>
      <c r="RE7" vm="2397">
        <f>CUBEVALUE("ThisWorkbookDataModel",$A7,RE$6)</f>
        <v>6.7</v>
      </c>
      <c r="RF7" vm="2472">
        <f>CUBEVALUE("ThisWorkbookDataModel",$A7,RF$6)</f>
        <v>7</v>
      </c>
      <c r="RG7" vm="2205">
        <f>CUBEVALUE("ThisWorkbookDataModel",$A7,RG$6)</f>
        <v>10.6</v>
      </c>
      <c r="RH7" vm="2559">
        <f>CUBEVALUE("ThisWorkbookDataModel",$A7,RH$6)</f>
        <v>13.2</v>
      </c>
      <c r="RI7" vm="2247">
        <f>CUBEVALUE("ThisWorkbookDataModel",$A7,RI$6)</f>
        <v>12.5</v>
      </c>
      <c r="RJ7" vm="1811">
        <f>CUBEVALUE("ThisWorkbookDataModel",$A7,RJ$6)</f>
        <v>11.4</v>
      </c>
      <c r="RK7" vm="1945">
        <f>CUBEVALUE("ThisWorkbookDataModel",$A7,RK$6)</f>
        <v>7.7</v>
      </c>
      <c r="RL7" vm="2662">
        <f>CUBEVALUE("ThisWorkbookDataModel",$A7,RL$6)</f>
        <v>4.2</v>
      </c>
      <c r="RM7" vm="1919">
        <f>CUBEVALUE("ThisWorkbookDataModel",$A7,RM$6)</f>
        <v>4.0999999999999996</v>
      </c>
      <c r="RN7" vm="2073">
        <f>CUBEVALUE("ThisWorkbookDataModel",$A7,RN$6)</f>
        <v>3.1</v>
      </c>
      <c r="RO7" vm="1904">
        <f>CUBEVALUE("ThisWorkbookDataModel",$A7,RO$6)</f>
        <v>1.8</v>
      </c>
      <c r="RP7" vm="2286">
        <f>CUBEVALUE("ThisWorkbookDataModel",$A7,RP$6)</f>
        <v>3.7</v>
      </c>
      <c r="RQ7" vm="2398">
        <f>CUBEVALUE("ThisWorkbookDataModel",$A7,RQ$6)</f>
        <v>5.0999999999999996</v>
      </c>
      <c r="RR7" vm="2473">
        <f>CUBEVALUE("ThisWorkbookDataModel",$A7,RR$6)</f>
        <v>9.1</v>
      </c>
      <c r="RS7" vm="2133">
        <f>CUBEVALUE("ThisWorkbookDataModel",$A7,RS$6)</f>
        <v>11.3</v>
      </c>
      <c r="RT7" vm="2560">
        <f>CUBEVALUE("ThisWorkbookDataModel",$A7,RT$6)</f>
        <v>12.2</v>
      </c>
      <c r="RU7" vm="1890">
        <f>CUBEVALUE("ThisWorkbookDataModel",$A7,RU$6)</f>
        <v>12.4</v>
      </c>
      <c r="RV7" vm="1865">
        <f>CUBEVALUE("ThisWorkbookDataModel",$A7,RV$6)</f>
        <v>10.8</v>
      </c>
      <c r="RW7" vm="2164">
        <f>CUBEVALUE("ThisWorkbookDataModel",$A7,RW$6)</f>
        <v>8.5</v>
      </c>
      <c r="RX7" vm="2663">
        <f>CUBEVALUE("ThisWorkbookDataModel",$A7,RX$6)</f>
        <v>1.8</v>
      </c>
      <c r="RY7" vm="2206">
        <f>CUBEVALUE("ThisWorkbookDataModel",$A7,RY$6)</f>
        <v>4.8</v>
      </c>
      <c r="RZ7" vm="2248">
        <f>CUBEVALUE("ThisWorkbookDataModel",$A7,RZ$6)</f>
        <v>3.1</v>
      </c>
      <c r="SA7" vm="1840">
        <f>CUBEVALUE("ThisWorkbookDataModel",$A7,SA$6)</f>
        <v>2.6</v>
      </c>
      <c r="SB7" vm="2065">
        <f>CUBEVALUE("ThisWorkbookDataModel",$A7,SB$6)</f>
        <v>4.5</v>
      </c>
      <c r="SC7" vm="2399">
        <f>CUBEVALUE("ThisWorkbookDataModel",$A7,SC$6)</f>
        <v>4.3</v>
      </c>
      <c r="SD7" vm="2474">
        <f>CUBEVALUE("ThisWorkbookDataModel",$A7,SD$6)</f>
        <v>10</v>
      </c>
      <c r="SE7" vm="2055">
        <f>CUBEVALUE("ThisWorkbookDataModel",$A7,SE$6)</f>
        <v>11.4</v>
      </c>
      <c r="SF7" vm="2561">
        <f>CUBEVALUE("ThisWorkbookDataModel",$A7,SF$6)</f>
        <v>14.8</v>
      </c>
      <c r="SG7" vm="2038">
        <f>CUBEVALUE("ThisWorkbookDataModel",$A7,SG$6)</f>
        <v>13.1</v>
      </c>
      <c r="SH7" vm="1825">
        <f>CUBEVALUE("ThisWorkbookDataModel",$A7,SH$6)</f>
        <v>12.6</v>
      </c>
      <c r="SI7" vm="2287">
        <f>CUBEVALUE("ThisWorkbookDataModel",$A7,SI$6)</f>
        <v>9.6999999999999993</v>
      </c>
      <c r="SJ7" vm="2664">
        <f>CUBEVALUE("ThisWorkbookDataModel",$A7,SJ$6)</f>
        <v>3.7</v>
      </c>
      <c r="SK7" vm="2134">
        <f>CUBEVALUE("ThisWorkbookDataModel",$A7,SK$6)</f>
        <v>4.2</v>
      </c>
      <c r="SL7" vm="1810">
        <f>CUBEVALUE("ThisWorkbookDataModel",$A7,SL$6)</f>
        <v>4.4000000000000004</v>
      </c>
      <c r="SM7" vm="1944">
        <f>CUBEVALUE("ThisWorkbookDataModel",$A7,SM$6)</f>
        <v>5.3</v>
      </c>
      <c r="SN7" vm="2165">
        <f>CUBEVALUE("ThisWorkbookDataModel",$A7,SN$6)</f>
        <v>4.8</v>
      </c>
      <c r="SO7" vm="2400">
        <f>CUBEVALUE("ThisWorkbookDataModel",$A7,SO$6)</f>
        <v>4.2</v>
      </c>
      <c r="SP7" vm="2475">
        <f>CUBEVALUE("ThisWorkbookDataModel",$A7,SP$6)</f>
        <v>9</v>
      </c>
      <c r="SQ7" vm="2207">
        <f>CUBEVALUE("ThisWorkbookDataModel",$A7,SQ$6)</f>
        <v>10.8</v>
      </c>
      <c r="SR7" vm="2562">
        <f>CUBEVALUE("ThisWorkbookDataModel",$A7,SR$6)</f>
        <v>13.2</v>
      </c>
      <c r="SS7" vm="2249">
        <f>CUBEVALUE("ThisWorkbookDataModel",$A7,SS$6)</f>
        <v>14.7</v>
      </c>
      <c r="ST7" vm="1918">
        <f>CUBEVALUE("ThisWorkbookDataModel",$A7,ST$6)</f>
        <v>10</v>
      </c>
      <c r="SU7" vm="2027">
        <f>CUBEVALUE("ThisWorkbookDataModel",$A7,SU$6)</f>
        <v>9.6</v>
      </c>
      <c r="SV7" vm="2665">
        <f>CUBEVALUE("ThisWorkbookDataModel",$A7,SV$6)</f>
        <v>5.0999999999999996</v>
      </c>
      <c r="SW7" vm="1903">
        <f>CUBEVALUE("ThisWorkbookDataModel",$A7,SW$6)</f>
        <v>2.5</v>
      </c>
      <c r="SX7" vm="1889">
        <f>CUBEVALUE("ThisWorkbookDataModel",$A7,SX$6)</f>
        <v>1.8</v>
      </c>
      <c r="SY7" vm="1864">
        <f>CUBEVALUE("ThisWorkbookDataModel",$A7,SY$6)</f>
        <v>-1.3</v>
      </c>
      <c r="SZ7" vm="2288">
        <f>CUBEVALUE("ThisWorkbookDataModel",$A7,SZ$6)</f>
        <v>5.3</v>
      </c>
      <c r="TA7" vm="2401">
        <f>CUBEVALUE("ThisWorkbookDataModel",$A7,TA$6)</f>
        <v>4.8</v>
      </c>
      <c r="TB7" vm="2476">
        <f>CUBEVALUE("ThisWorkbookDataModel",$A7,TB$6)</f>
        <v>7.7</v>
      </c>
      <c r="TC7" vm="2135">
        <f>CUBEVALUE("ThisWorkbookDataModel",$A7,TC$6)</f>
        <v>9.6999999999999993</v>
      </c>
      <c r="TD7" vm="2563">
        <f>CUBEVALUE("ThisWorkbookDataModel",$A7,TD$6)</f>
        <v>14.4</v>
      </c>
      <c r="TE7" vm="1839">
        <f>CUBEVALUE("ThisWorkbookDataModel",$A7,TE$6)</f>
        <v>14.4</v>
      </c>
      <c r="TF7" vm="2008">
        <f>CUBEVALUE("ThisWorkbookDataModel",$A7,TF$6)</f>
        <v>11.5</v>
      </c>
      <c r="TG7" vm="2166">
        <f>CUBEVALUE("ThisWorkbookDataModel",$A7,TG$6)</f>
        <v>7.6</v>
      </c>
      <c r="TH7" vm="2666">
        <f>CUBEVALUE("ThisWorkbookDataModel",$A7,TH$6)</f>
        <v>4.2</v>
      </c>
      <c r="TI7" vm="2208">
        <f>CUBEVALUE("ThisWorkbookDataModel",$A7,TI$6)</f>
        <v>1.7</v>
      </c>
      <c r="TJ7" vm="2250">
        <f>CUBEVALUE("ThisWorkbookDataModel",$A7,TJ$6)</f>
        <v>2</v>
      </c>
      <c r="TK7" vm="2097">
        <f>CUBEVALUE("ThisWorkbookDataModel",$A7,TK$6)</f>
        <v>2.2999999999999998</v>
      </c>
      <c r="TL7" vm="2002">
        <f>CUBEVALUE("ThisWorkbookDataModel",$A7,TL$6)</f>
        <v>4.9000000000000004</v>
      </c>
      <c r="TM7" vm="2402">
        <f>CUBEVALUE("ThisWorkbookDataModel",$A7,TM$6)</f>
        <v>5.6</v>
      </c>
      <c r="TN7" vm="2477">
        <f>CUBEVALUE("ThisWorkbookDataModel",$A7,TN$6)</f>
        <v>10.199999999999999</v>
      </c>
      <c r="TO7" vm="1824">
        <f>CUBEVALUE("ThisWorkbookDataModel",$A7,TO$6)</f>
        <v>12.3</v>
      </c>
      <c r="TP7" vm="2564">
        <f>CUBEVALUE("ThisWorkbookDataModel",$A7,TP$6)</f>
        <v>14.2</v>
      </c>
      <c r="TQ7" vm="1809">
        <f>CUBEVALUE("ThisWorkbookDataModel",$A7,TQ$6)</f>
        <v>13.6</v>
      </c>
      <c r="TR7" vm="1943">
        <f>CUBEVALUE("ThisWorkbookDataModel",$A7,TR$6)</f>
        <v>11</v>
      </c>
      <c r="TS7" vm="2289">
        <f>CUBEVALUE("ThisWorkbookDataModel",$A7,TS$6)</f>
        <v>5.3</v>
      </c>
      <c r="TT7" vm="2667">
        <f>CUBEVALUE("ThisWorkbookDataModel",$A7,TT$6)</f>
        <v>4.8</v>
      </c>
      <c r="TU7" vm="2136">
        <f>CUBEVALUE("ThisWorkbookDataModel",$A7,TU$6)</f>
        <v>1.6</v>
      </c>
      <c r="TV7" vm="1917">
        <f>CUBEVALUE("ThisWorkbookDataModel",$A7,TV$6)</f>
        <v>3.5</v>
      </c>
      <c r="TW7" vm="2089">
        <f>CUBEVALUE("ThisWorkbookDataModel",$A7,TW$6)</f>
        <v>2.5</v>
      </c>
      <c r="TX7" vm="2167">
        <f>CUBEVALUE("ThisWorkbookDataModel",$A7,TX$6)</f>
        <v>3.3</v>
      </c>
      <c r="TY7" vm="2403">
        <f>CUBEVALUE("ThisWorkbookDataModel",$A7,TY$6)</f>
        <v>6.8</v>
      </c>
      <c r="TZ7" vm="2478">
        <f>CUBEVALUE("ThisWorkbookDataModel",$A7,TZ$6)</f>
        <v>8.8000000000000007</v>
      </c>
      <c r="UA7" vm="2209">
        <f>CUBEVALUE("ThisWorkbookDataModel",$A7,UA$6)</f>
        <v>12.2</v>
      </c>
      <c r="UB7" vm="2565">
        <f>CUBEVALUE("ThisWorkbookDataModel",$A7,UB$6)</f>
        <v>12.6</v>
      </c>
      <c r="UC7" vm="2251">
        <f>CUBEVALUE("ThisWorkbookDataModel",$A7,UC$6)</f>
        <v>11.7</v>
      </c>
      <c r="UD7" vm="1902">
        <f>CUBEVALUE("ThisWorkbookDataModel",$A7,UD$6)</f>
        <v>9.8000000000000007</v>
      </c>
      <c r="UE7" vm="1888">
        <f>CUBEVALUE("ThisWorkbookDataModel",$A7,UE$6)</f>
        <v>7</v>
      </c>
      <c r="UF7" vm="2668">
        <f>CUBEVALUE("ThisWorkbookDataModel",$A7,UF$6)</f>
        <v>2.4</v>
      </c>
      <c r="UG7" vm="1863">
        <f>CUBEVALUE("ThisWorkbookDataModel",$A7,UG$6)</f>
        <v>3.6</v>
      </c>
      <c r="UH7" vm="1838">
        <f>CUBEVALUE("ThisWorkbookDataModel",$A7,UH$6)</f>
        <v>2.8</v>
      </c>
      <c r="UI7" vm="1988">
        <f>CUBEVALUE("ThisWorkbookDataModel",$A7,UI$6)</f>
        <v>1.2</v>
      </c>
      <c r="UJ7" vm="2290">
        <f>CUBEVALUE("ThisWorkbookDataModel",$A7,UJ$6)</f>
        <v>5.0999999999999996</v>
      </c>
      <c r="UK7" vm="2404">
        <f>CUBEVALUE("ThisWorkbookDataModel",$A7,UK$6)</f>
        <v>5.0999999999999996</v>
      </c>
      <c r="UL7" vm="2479">
        <f>CUBEVALUE("ThisWorkbookDataModel",$A7,UL$6)</f>
        <v>8.1999999999999993</v>
      </c>
      <c r="UM7" vm="2137">
        <f>CUBEVALUE("ThisWorkbookDataModel",$A7,UM$6)</f>
        <v>11.2</v>
      </c>
      <c r="UN7" vm="2566">
        <f>CUBEVALUE("ThisWorkbookDataModel",$A7,UN$6)</f>
        <v>15.2</v>
      </c>
      <c r="UO7" vm="1977">
        <f>CUBEVALUE("ThisWorkbookDataModel",$A7,UO$6)</f>
        <v>13.8</v>
      </c>
      <c r="UP7" vm="1964">
        <f>CUBEVALUE("ThisWorkbookDataModel",$A7,UP$6)</f>
        <v>10.8</v>
      </c>
      <c r="UQ7" vm="2168">
        <f>CUBEVALUE("ThisWorkbookDataModel",$A7,UQ$6)</f>
        <v>7.7</v>
      </c>
      <c r="UR7" vm="2669">
        <f>CUBEVALUE("ThisWorkbookDataModel",$A7,UR$6)</f>
        <v>8.4</v>
      </c>
      <c r="US7" vm="2210">
        <f>CUBEVALUE("ThisWorkbookDataModel",$A7,US$6)</f>
        <v>4</v>
      </c>
      <c r="UT7" vm="2252">
        <f>CUBEVALUE("ThisWorkbookDataModel",$A7,UT$6)</f>
        <v>2.2000000000000002</v>
      </c>
      <c r="UU7" vm="1823">
        <f>CUBEVALUE("ThisWorkbookDataModel",$A7,UU$6)</f>
        <v>4.4000000000000004</v>
      </c>
      <c r="UV7" vm="1808">
        <f>CUBEVALUE("ThisWorkbookDataModel",$A7,UV$6)</f>
        <v>2</v>
      </c>
      <c r="UW7" vm="2405">
        <f>CUBEVALUE("ThisWorkbookDataModel",$A7,UW$6)</f>
        <v>6.1</v>
      </c>
      <c r="UX7" vm="2480">
        <f>CUBEVALUE("ThisWorkbookDataModel",$A7,UX$6)</f>
        <v>8.1999999999999993</v>
      </c>
      <c r="UY7" vm="1942">
        <f>CUBEVALUE("ThisWorkbookDataModel",$A7,UY$6)</f>
        <v>10.8</v>
      </c>
      <c r="UZ7" vm="2567">
        <f>CUBEVALUE("ThisWorkbookDataModel",$A7,UZ$6)</f>
        <v>15.2</v>
      </c>
      <c r="VA7" vm="1916">
        <f>CUBEVALUE("ThisWorkbookDataModel",$A7,VA$6)</f>
        <v>15.6</v>
      </c>
      <c r="VB7" vm="2072">
        <f>CUBEVALUE("ThisWorkbookDataModel",$A7,VB$6)</f>
        <v>10.7</v>
      </c>
      <c r="VC7" vm="2291">
        <f>CUBEVALUE("ThisWorkbookDataModel",$A7,VC$6)</f>
        <v>10.199999999999999</v>
      </c>
      <c r="VD7" vm="2670">
        <f>CUBEVALUE("ThisWorkbookDataModel",$A7,VD$6)</f>
        <v>5.0999999999999996</v>
      </c>
      <c r="VE7" vm="2138">
        <f>CUBEVALUE("ThisWorkbookDataModel",$A7,VE$6)</f>
        <v>1</v>
      </c>
      <c r="VF7" vm="1901">
        <f>CUBEVALUE("ThisWorkbookDataModel",$A7,VF$6)</f>
        <v>3.1</v>
      </c>
      <c r="VG7" vm="1887">
        <f>CUBEVALUE("ThisWorkbookDataModel",$A7,VG$6)</f>
        <v>0.1</v>
      </c>
      <c r="VH7" vm="2169">
        <f>CUBEVALUE("ThisWorkbookDataModel",$A7,VH$6)</f>
        <v>2.1</v>
      </c>
      <c r="VI7" vm="2406">
        <f>CUBEVALUE("ThisWorkbookDataModel",$A7,VI$6)</f>
        <v>5.5</v>
      </c>
      <c r="VJ7" vm="2481">
        <f>CUBEVALUE("ThisWorkbookDataModel",$A7,VJ$6)</f>
        <v>5.9</v>
      </c>
      <c r="VK7" vm="2211">
        <f>CUBEVALUE("ThisWorkbookDataModel",$A7,VK$6)</f>
        <v>11.3</v>
      </c>
      <c r="VL7" vm="2568">
        <f>CUBEVALUE("ThisWorkbookDataModel",$A7,VL$6)</f>
        <v>13.2</v>
      </c>
      <c r="VM7" vm="2253">
        <f>CUBEVALUE("ThisWorkbookDataModel",$A7,VM$6)</f>
        <v>13.4</v>
      </c>
      <c r="VN7" vm="1862">
        <f>CUBEVALUE("ThisWorkbookDataModel",$A7,VN$6)</f>
        <v>10.7</v>
      </c>
      <c r="VO7" vm="1837">
        <f>CUBEVALUE("ThisWorkbookDataModel",$A7,VO$6)</f>
        <v>8.9</v>
      </c>
      <c r="VP7" vm="2671">
        <f>CUBEVALUE("ThisWorkbookDataModel",$A7,VP$6)</f>
        <v>2.7</v>
      </c>
      <c r="VQ7" vm="2048">
        <f>CUBEVALUE("ThisWorkbookDataModel",$A7,VQ$6)</f>
        <v>1.4</v>
      </c>
      <c r="VR7" vm="2054">
        <f>CUBEVALUE("ThisWorkbookDataModel",$A7,VR$6)</f>
        <v>0.2</v>
      </c>
      <c r="VS7" vm="2018">
        <f>CUBEVALUE("ThisWorkbookDataModel",$A7,VS$6)</f>
        <v>4</v>
      </c>
      <c r="VT7" vm="2292">
        <f>CUBEVALUE("ThisWorkbookDataModel",$A7,VT$6)</f>
        <v>5.3</v>
      </c>
      <c r="VU7" vm="2407">
        <f>CUBEVALUE("ThisWorkbookDataModel",$A7,VU$6)</f>
        <v>5.4</v>
      </c>
      <c r="VV7" vm="2482">
        <f>CUBEVALUE("ThisWorkbookDataModel",$A7,VV$6)</f>
        <v>8.5</v>
      </c>
      <c r="VW7" vm="2139">
        <f>CUBEVALUE("ThisWorkbookDataModel",$A7,VW$6)</f>
        <v>12.2</v>
      </c>
      <c r="VX7" vm="2569">
        <f>CUBEVALUE("ThisWorkbookDataModel",$A7,VX$6)</f>
        <v>13.9</v>
      </c>
      <c r="VY7" vm="1822">
        <f>CUBEVALUE("ThisWorkbookDataModel",$A7,VY$6)</f>
        <v>16.600000000000001</v>
      </c>
      <c r="VZ7" vm="1807">
        <f>CUBEVALUE("ThisWorkbookDataModel",$A7,VZ$6)</f>
        <v>11.8</v>
      </c>
      <c r="WA7" vm="2170">
        <f>CUBEVALUE("ThisWorkbookDataModel",$A7,WA$6)</f>
        <v>7.5</v>
      </c>
      <c r="WB7" vm="2672">
        <f>CUBEVALUE("ThisWorkbookDataModel",$A7,WB$6)</f>
        <v>6.2</v>
      </c>
      <c r="WC7" vm="2212">
        <f>CUBEVALUE("ThisWorkbookDataModel",$A7,WC$6)</f>
        <v>4.2</v>
      </c>
      <c r="WD7" vm="2316">
        <f>CUBEVALUE("ThisWorkbookDataModel",$A7,WD$6)</f>
        <v>3.5</v>
      </c>
      <c r="WE7" vm="2254">
        <f>CUBEVALUE("ThisWorkbookDataModel",$A7,WE$6)</f>
        <v>3.5</v>
      </c>
      <c r="WF7" vm="1941">
        <f>CUBEVALUE("ThisWorkbookDataModel",$A7,WF$6)</f>
        <v>5.7</v>
      </c>
      <c r="WG7" vm="2408">
        <f>CUBEVALUE("ThisWorkbookDataModel",$A7,WG$6)</f>
        <v>5.7</v>
      </c>
      <c r="WH7" vm="2483">
        <f>CUBEVALUE("ThisWorkbookDataModel",$A7,WH$6)</f>
        <v>10.199999999999999</v>
      </c>
      <c r="WI7" vm="1915">
        <f>CUBEVALUE("ThisWorkbookDataModel",$A7,WI$6)</f>
        <v>12</v>
      </c>
      <c r="WJ7" vm="2570">
        <f>CUBEVALUE("ThisWorkbookDataModel",$A7,WJ$6)</f>
        <v>13</v>
      </c>
      <c r="WK7" vm="2026">
        <f>CUBEVALUE("ThisWorkbookDataModel",$A7,WK$6)</f>
        <v>12.7</v>
      </c>
      <c r="WL7" vm="1900">
        <f>CUBEVALUE("ThisWorkbookDataModel",$A7,WL$6)</f>
        <v>12.7</v>
      </c>
      <c r="WM7" vm="1886">
        <f>CUBEVALUE("ThisWorkbookDataModel",$A7,WM$6)</f>
        <v>8.6</v>
      </c>
      <c r="WN7" vm="2673">
        <f>CUBEVALUE("ThisWorkbookDataModel",$A7,WN$6)</f>
        <v>3.4</v>
      </c>
      <c r="WO7" vm="2293">
        <f>CUBEVALUE("ThisWorkbookDataModel",$A7,WO$6)</f>
        <v>3.8</v>
      </c>
      <c r="WP7" vm="2317">
        <f>CUBEVALUE("ThisWorkbookDataModel",$A7,WP$6)</f>
        <v>3.8</v>
      </c>
      <c r="WQ7" vm="2140">
        <f>CUBEVALUE("ThisWorkbookDataModel",$A7,WQ$6)</f>
        <v>2.8</v>
      </c>
      <c r="WR7" vm="1861">
        <f>CUBEVALUE("ThisWorkbookDataModel",$A7,WR$6)</f>
        <v>5</v>
      </c>
      <c r="WS7" vm="2409">
        <f>CUBEVALUE("ThisWorkbookDataModel",$A7,WS$6)</f>
        <v>6.3</v>
      </c>
      <c r="WT7" vm="2484">
        <f>CUBEVALUE("ThisWorkbookDataModel",$A7,WT$6)</f>
        <v>10.199999999999999</v>
      </c>
      <c r="WU7" vm="1836">
        <f>CUBEVALUE("ThisWorkbookDataModel",$A7,WU$6)</f>
        <v>11</v>
      </c>
      <c r="WV7" vm="2571">
        <f>CUBEVALUE("ThisWorkbookDataModel",$A7,WV$6)</f>
        <v>14.3</v>
      </c>
      <c r="WW7" vm="2171">
        <f>CUBEVALUE("ThisWorkbookDataModel",$A7,WW$6)</f>
        <v>14</v>
      </c>
      <c r="WX7" vm="2213">
        <f>CUBEVALUE("ThisWorkbookDataModel",$A7,WX$6)</f>
        <v>13.2</v>
      </c>
      <c r="WY7" vm="2255">
        <f>CUBEVALUE("ThisWorkbookDataModel",$A7,WY$6)</f>
        <v>7.9</v>
      </c>
      <c r="WZ7" vm="2674">
        <f>CUBEVALUE("ThisWorkbookDataModel",$A7,WZ$6)</f>
        <v>5.9</v>
      </c>
      <c r="XA7" vm="2007">
        <f>CUBEVALUE("ThisWorkbookDataModel",$A7,XA$6)</f>
        <v>2.4</v>
      </c>
      <c r="XB7" vm="2318">
        <f>CUBEVALUE("ThisWorkbookDataModel",$A7,XB$6)</f>
        <v>2.4</v>
      </c>
      <c r="XC7" vm="2096">
        <f>CUBEVALUE("ThisWorkbookDataModel",$A7,XC$6)</f>
        <v>3.8</v>
      </c>
      <c r="XD7" vm="1997">
        <f>CUBEVALUE("ThisWorkbookDataModel",$A7,XD$6)</f>
        <v>4.9000000000000004</v>
      </c>
      <c r="XE7" vm="2410">
        <f>CUBEVALUE("ThisWorkbookDataModel",$A7,XE$6)</f>
        <v>5.4</v>
      </c>
      <c r="XF7" vm="2485">
        <f>CUBEVALUE("ThisWorkbookDataModel",$A7,XF$6)</f>
        <v>9.6</v>
      </c>
      <c r="XG7" vm="1821">
        <f>CUBEVALUE("ThisWorkbookDataModel",$A7,XG$6)</f>
        <v>12.8</v>
      </c>
      <c r="XH7" vm="2572">
        <f>CUBEVALUE("ThisWorkbookDataModel",$A7,XH$6)</f>
        <v>12.8</v>
      </c>
      <c r="XI7" vm="1806">
        <f>CUBEVALUE("ThisWorkbookDataModel",$A7,XI$6)</f>
        <v>14</v>
      </c>
      <c r="XJ7" vm="2294">
        <f>CUBEVALUE("ThisWorkbookDataModel",$A7,XJ$6)</f>
        <v>12.5</v>
      </c>
      <c r="XK7" vm="2141">
        <f>CUBEVALUE("ThisWorkbookDataModel",$A7,XK$6)</f>
        <v>8.5</v>
      </c>
      <c r="XL7" vm="2675">
        <f>CUBEVALUE("ThisWorkbookDataModel",$A7,XL$6)</f>
        <v>4.5</v>
      </c>
      <c r="XM7" vm="1940">
        <f>CUBEVALUE("ThisWorkbookDataModel",$A7,XM$6)</f>
        <v>4.5999999999999996</v>
      </c>
      <c r="XN7" vm="2319">
        <f>CUBEVALUE("ThisWorkbookDataModel",$A7,XN$6)</f>
        <v>1.8</v>
      </c>
      <c r="XO7" vm="1914">
        <f>CUBEVALUE("ThisWorkbookDataModel",$A7,XO$6)</f>
        <v>2.8</v>
      </c>
      <c r="XP7" vm="2172">
        <f>CUBEVALUE("ThisWorkbookDataModel",$A7,XP$6)</f>
        <v>3.8</v>
      </c>
      <c r="XQ7" vm="2411">
        <f>CUBEVALUE("ThisWorkbookDataModel",$A7,XQ$6)</f>
        <v>5.4</v>
      </c>
      <c r="XR7" vm="2486">
        <f>CUBEVALUE("ThisWorkbookDataModel",$A7,XR$6)</f>
        <v>9.1</v>
      </c>
      <c r="XS7" vm="2214">
        <f>CUBEVALUE("ThisWorkbookDataModel",$A7,XS$6)</f>
        <v>11.3</v>
      </c>
      <c r="XT7" vm="2573">
        <f>CUBEVALUE("ThisWorkbookDataModel",$A7,XT$6)</f>
        <v>14.5</v>
      </c>
      <c r="XU7" vm="2256">
        <f>CUBEVALUE("ThisWorkbookDataModel",$A7,XU$6)</f>
        <v>14.5</v>
      </c>
      <c r="XV7" vm="1999">
        <f>CUBEVALUE("ThisWorkbookDataModel",$A7,XV$6)</f>
        <v>10.8</v>
      </c>
      <c r="XW7" vm="1899">
        <f>CUBEVALUE("ThisWorkbookDataModel",$A7,XW$6)</f>
        <v>11.3</v>
      </c>
      <c r="XX7" vm="2676">
        <f>CUBEVALUE("ThisWorkbookDataModel",$A7,XX$6)</f>
        <v>4.4000000000000004</v>
      </c>
      <c r="XY7" vm="1885">
        <f>CUBEVALUE("ThisWorkbookDataModel",$A7,XY$6)</f>
        <v>1.4</v>
      </c>
      <c r="XZ7" vm="2320">
        <f>CUBEVALUE("ThisWorkbookDataModel",$A7,XZ$6)</f>
        <v>3.5</v>
      </c>
      <c r="YA7" vm="1860">
        <f>CUBEVALUE("ThisWorkbookDataModel",$A7,YA$6)</f>
        <v>4.8</v>
      </c>
      <c r="YB7" vm="1835">
        <f>CUBEVALUE("ThisWorkbookDataModel",$A7,YB$6)</f>
        <v>5.0999999999999996</v>
      </c>
      <c r="YC7" vm="2412">
        <f>CUBEVALUE("ThisWorkbookDataModel",$A7,YC$6)</f>
        <v>6.1</v>
      </c>
      <c r="YD7" vm="2487">
        <f>CUBEVALUE("ThisWorkbookDataModel",$A7,YD$6)</f>
        <v>9.4</v>
      </c>
      <c r="YE7" vm="2295">
        <f>CUBEVALUE("ThisWorkbookDataModel",$A7,YE$6)</f>
        <v>11.6</v>
      </c>
      <c r="YF7" vm="2574">
        <f>CUBEVALUE("ThisWorkbookDataModel",$A7,YF$6)</f>
        <v>13.5</v>
      </c>
      <c r="YG7" vm="2142">
        <f>CUBEVALUE("ThisWorkbookDataModel",$A7,YG$6)</f>
        <v>14.7</v>
      </c>
      <c r="YH7" vm="2083">
        <f>CUBEVALUE("ThisWorkbookDataModel",$A7,YH$6)</f>
        <v>11.5</v>
      </c>
      <c r="YI7" vm="1976">
        <f>CUBEVALUE("ThisWorkbookDataModel",$A7,YI$6)</f>
        <v>8.4</v>
      </c>
      <c r="YJ7" vm="2677">
        <f>CUBEVALUE("ThisWorkbookDataModel",$A7,YJ$6)</f>
        <v>7</v>
      </c>
      <c r="YK7" vm="2173">
        <f>CUBEVALUE("ThisWorkbookDataModel",$A7,YK$6)</f>
        <v>5.2</v>
      </c>
      <c r="YL7" vm="2321">
        <f>CUBEVALUE("ThisWorkbookDataModel",$A7,YL$6)</f>
        <v>2.2999999999999998</v>
      </c>
      <c r="YM7" vm="2215">
        <f>CUBEVALUE("ThisWorkbookDataModel",$A7,YM$6)</f>
        <v>1.8</v>
      </c>
      <c r="YN7" vm="2257">
        <f>CUBEVALUE("ThisWorkbookDataModel",$A7,YN$6)</f>
        <v>4.4000000000000004</v>
      </c>
      <c r="YO7" vm="2413">
        <f>CUBEVALUE("ThisWorkbookDataModel",$A7,YO$6)</f>
        <v>6.3</v>
      </c>
      <c r="YP7" vm="2488">
        <f>CUBEVALUE("ThisWorkbookDataModel",$A7,YP$6)</f>
        <v>9</v>
      </c>
      <c r="YQ7" vm="1963">
        <f>CUBEVALUE("ThisWorkbookDataModel",$A7,YQ$6)</f>
        <v>13.3</v>
      </c>
      <c r="YR7" vm="2575">
        <f>CUBEVALUE("ThisWorkbookDataModel",$A7,YR$6)</f>
        <v>14.7</v>
      </c>
      <c r="YS7" vm="1820">
        <f>CUBEVALUE("ThisWorkbookDataModel",$A7,YS$6)</f>
        <v>15.7</v>
      </c>
      <c r="YT7" vm="1805">
        <f>CUBEVALUE("ThisWorkbookDataModel",$A7,YT$6)</f>
        <v>10.8</v>
      </c>
      <c r="YU7" vm="1939">
        <f>CUBEVALUE("ThisWorkbookDataModel",$A7,YU$6)</f>
        <v>6.4</v>
      </c>
      <c r="YV7" vm="2678">
        <f>CUBEVALUE("ThisWorkbookDataModel",$A7,YV$6)</f>
        <v>6.7</v>
      </c>
      <c r="YW7" vm="1913">
        <f>CUBEVALUE("ThisWorkbookDataModel",$A7,YW$6)</f>
        <v>3.2</v>
      </c>
      <c r="YX7" vm="2322">
        <f>CUBEVALUE("ThisWorkbookDataModel",$A7,YX$6)</f>
        <v>3.1</v>
      </c>
      <c r="YY7" vm="2296">
        <f>CUBEVALUE("ThisWorkbookDataModel",$A7,YY$6)</f>
        <v>3.8</v>
      </c>
      <c r="YZ7" vm="2143">
        <f>CUBEVALUE("ThisWorkbookDataModel",$A7,YZ$6)</f>
        <v>3.9</v>
      </c>
      <c r="ZA7" vm="2414">
        <f>CUBEVALUE("ThisWorkbookDataModel",$A7,ZA$6)</f>
        <v>6.3</v>
      </c>
      <c r="ZB7" vm="2489">
        <f>CUBEVALUE("ThisWorkbookDataModel",$A7,ZB$6)</f>
        <v>9.5</v>
      </c>
      <c r="ZC7" vm="2071">
        <f>CUBEVALUE("ThisWorkbookDataModel",$A7,ZC$6)</f>
        <v>12.6</v>
      </c>
      <c r="ZD7" vm="2576">
        <f>CUBEVALUE("ThisWorkbookDataModel",$A7,ZD$6)</f>
        <v>13.3</v>
      </c>
      <c r="ZE7" vm="1898">
        <f>CUBEVALUE("ThisWorkbookDataModel",$A7,ZE$6)</f>
        <v>15.1</v>
      </c>
      <c r="ZF7" vm="2174">
        <f>CUBEVALUE("ThisWorkbookDataModel",$A7,ZF$6)</f>
        <v>12.5</v>
      </c>
      <c r="ZG7" vm="2216">
        <f>CUBEVALUE("ThisWorkbookDataModel",$A7,ZG$6)</f>
        <v>9.1</v>
      </c>
      <c r="ZH7" vm="2679">
        <f>CUBEVALUE("ThisWorkbookDataModel",$A7,ZH$6)</f>
        <v>6.2</v>
      </c>
      <c r="ZI7" vm="2258">
        <f>CUBEVALUE("ThisWorkbookDataModel",$A7,ZI$6)</f>
        <v>2.9</v>
      </c>
      <c r="ZJ7" vm="2323">
        <f>CUBEVALUE("ThisWorkbookDataModel",$A7,ZJ$6)</f>
        <v>3.8</v>
      </c>
      <c r="ZK7" vm="1884">
        <f>CUBEVALUE("ThisWorkbookDataModel",$A7,ZK$6)</f>
        <v>2.5</v>
      </c>
      <c r="ZL7" vm="1859">
        <f>CUBEVALUE("ThisWorkbookDataModel",$A7,ZL$6)</f>
        <v>4.5</v>
      </c>
      <c r="ZM7" vm="2415">
        <f>CUBEVALUE("ThisWorkbookDataModel",$A7,ZM$6)</f>
        <v>6.2</v>
      </c>
      <c r="ZN7" vm="2490">
        <f>CUBEVALUE("ThisWorkbookDataModel",$A7,ZN$6)</f>
        <v>8.5</v>
      </c>
      <c r="ZO7" vm="1834">
        <f>CUBEVALUE("ThisWorkbookDataModel",$A7,ZO$6)</f>
        <v>12.9</v>
      </c>
      <c r="ZP7" vm="2577">
        <f>CUBEVALUE("ThisWorkbookDataModel",$A7,ZP$6)</f>
        <v>14.1</v>
      </c>
      <c r="ZQ7" vm="2019">
        <f>CUBEVALUE("ThisWorkbookDataModel",$A7,ZQ$6)</f>
        <v>13</v>
      </c>
      <c r="ZR7" vm="2053">
        <f>CUBEVALUE("ThisWorkbookDataModel",$A7,ZR$6)</f>
        <v>12.7</v>
      </c>
      <c r="ZS7" vm="2297">
        <f>CUBEVALUE("ThisWorkbookDataModel",$A7,ZS$6)</f>
        <v>11.3</v>
      </c>
      <c r="ZT7" vm="2680">
        <f>CUBEVALUE("ThisWorkbookDataModel",$A7,ZT$6)</f>
        <v>3.5</v>
      </c>
      <c r="ZU7" vm="2144">
        <f>CUBEVALUE("ThisWorkbookDataModel",$A7,ZU$6)</f>
        <v>1.9</v>
      </c>
      <c r="ZV7" vm="2324">
        <f>CUBEVALUE("ThisWorkbookDataModel",$A7,ZV$6)</f>
        <v>2.9</v>
      </c>
      <c r="ZW7" vm="2037">
        <f>CUBEVALUE("ThisWorkbookDataModel",$A7,ZW$6)</f>
        <v>1.7</v>
      </c>
      <c r="ZX7" vm="1819">
        <f>CUBEVALUE("ThisWorkbookDataModel",$A7,ZX$6)</f>
        <v>2.8</v>
      </c>
      <c r="ZY7" vm="2416">
        <f>CUBEVALUE("ThisWorkbookDataModel",$A7,ZY$6)</f>
        <v>6</v>
      </c>
      <c r="ZZ7" vm="2491">
        <f>CUBEVALUE("ThisWorkbookDataModel",$A7,ZZ$6)</f>
        <v>9.8000000000000007</v>
      </c>
      <c r="AAA7" vm="2175">
        <f>CUBEVALUE("ThisWorkbookDataModel",$A7,AAA$6)</f>
        <v>12.9</v>
      </c>
      <c r="AAB7" vm="2578">
        <f>CUBEVALUE("ThisWorkbookDataModel",$A7,AAB$6)</f>
        <v>16.7</v>
      </c>
      <c r="AAC7" vm="2217">
        <f>CUBEVALUE("ThisWorkbookDataModel",$A7,AAC$6)</f>
        <v>13.5</v>
      </c>
      <c r="AAD7" vm="2259">
        <f>CUBEVALUE("ThisWorkbookDataModel",$A7,AAD$6)</f>
        <v>14.5</v>
      </c>
      <c r="AAE7" vm="1804">
        <f>CUBEVALUE("ThisWorkbookDataModel",$A7,AAE$6)</f>
        <v>11.2</v>
      </c>
      <c r="AAF7" vm="2681">
        <f>CUBEVALUE("ThisWorkbookDataModel",$A7,AAF$6)</f>
        <v>5.4</v>
      </c>
      <c r="AAG7" vm="1938">
        <f>CUBEVALUE("ThisWorkbookDataModel",$A7,AAG$6)</f>
        <v>4.5</v>
      </c>
      <c r="AAH7" vm="2325">
        <f>CUBEVALUE("ThisWorkbookDataModel",$A7,AAH$6)</f>
        <v>5.0999999999999996</v>
      </c>
      <c r="AAI7" vm="1912">
        <f>CUBEVALUE("ThisWorkbookDataModel",$A7,AAI$6)</f>
        <v>3.9</v>
      </c>
      <c r="AAJ7" vm="2025">
        <f>CUBEVALUE("ThisWorkbookDataModel",$A7,AAJ$6)</f>
        <v>4.4000000000000004</v>
      </c>
      <c r="AAK7" vm="2417">
        <f>CUBEVALUE("ThisWorkbookDataModel",$A7,AAK$6)</f>
        <v>7.7</v>
      </c>
      <c r="AAL7" vm="2492">
        <f>CUBEVALUE("ThisWorkbookDataModel",$A7,AAL$6)</f>
        <v>9.6999999999999993</v>
      </c>
      <c r="AAM7" vm="1897">
        <f>CUBEVALUE("ThisWorkbookDataModel",$A7,AAM$6)</f>
        <v>12.6</v>
      </c>
      <c r="AAN7" vm="2579">
        <f>CUBEVALUE("ThisWorkbookDataModel",$A7,AAN$6)</f>
        <v>13.1</v>
      </c>
      <c r="AAO7" vm="2298">
        <f>CUBEVALUE("ThisWorkbookDataModel",$A7,AAO$6)</f>
        <v>12.9</v>
      </c>
      <c r="AAP7" vm="2145">
        <f>CUBEVALUE("ThisWorkbookDataModel",$A7,AAP$6)</f>
        <v>11.4</v>
      </c>
      <c r="AAQ7" vm="1883">
        <f>CUBEVALUE("ThisWorkbookDataModel",$A7,AAQ$6)</f>
        <v>8.5</v>
      </c>
      <c r="AAR7" vm="2682">
        <f>CUBEVALUE("ThisWorkbookDataModel",$A7,AAR$6)</f>
        <v>4.5999999999999996</v>
      </c>
      <c r="AAS7" vm="1858">
        <f>CUBEVALUE("ThisWorkbookDataModel",$A7,AAS$6)</f>
        <v>3.1</v>
      </c>
      <c r="AAT7" vm="2326">
        <f>CUBEVALUE("ThisWorkbookDataModel",$A7,AAT$6)</f>
        <v>4.7</v>
      </c>
      <c r="AAU7" vm="2176">
        <f>CUBEVALUE("ThisWorkbookDataModel",$A7,AAU$6)</f>
        <v>2</v>
      </c>
      <c r="AAV7" vm="2218">
        <f>CUBEVALUE("ThisWorkbookDataModel",$A7,AAV$6)</f>
        <v>3.7</v>
      </c>
      <c r="AAW7" vm="2418">
        <f>CUBEVALUE("ThisWorkbookDataModel",$A7,AAW$6)</f>
        <v>5.2</v>
      </c>
      <c r="AAX7" vm="2493">
        <f>CUBEVALUE("ThisWorkbookDataModel",$A7,AAX$6)</f>
        <v>10.5</v>
      </c>
      <c r="AAY7" vm="2260">
        <f>CUBEVALUE("ThisWorkbookDataModel",$A7,AAY$6)</f>
        <v>11.9</v>
      </c>
      <c r="AAZ7" vm="2580">
        <f>CUBEVALUE("ThisWorkbookDataModel",$A7,AAZ$6)</f>
        <v>13.7</v>
      </c>
      <c r="ABA7" vm="1833">
        <f>CUBEVALUE("ThisWorkbookDataModel",$A7,ABA$6)</f>
        <v>14.2</v>
      </c>
      <c r="ABB7" vm="2006">
        <f>CUBEVALUE("ThisWorkbookDataModel",$A7,ABB$6)</f>
        <v>11.2</v>
      </c>
      <c r="ABC7" vm="2005">
        <f>CUBEVALUE("ThisWorkbookDataModel",$A7,ABC$6)</f>
        <v>6.8</v>
      </c>
      <c r="ABD7" vm="2683">
        <f>CUBEVALUE("ThisWorkbookDataModel",$A7,ABD$6)</f>
        <v>5.2</v>
      </c>
      <c r="ABE7" vm="2302">
        <f>CUBEVALUE("ThisWorkbookDataModel",$A7,ABE$6)</f>
        <v>1.7</v>
      </c>
      <c r="ABF7" vm="2327">
        <f>CUBEVALUE("ThisWorkbookDataModel",$A7,ABF$6)</f>
        <v>0.3</v>
      </c>
      <c r="ABG7" vm="2094">
        <f>CUBEVALUE("ThisWorkbookDataModel",$A7,ABG$6)</f>
        <v>2.1</v>
      </c>
      <c r="ABH7" vm="1818">
        <f>CUBEVALUE("ThisWorkbookDataModel",$A7,ABH$6)</f>
        <v>3.7</v>
      </c>
      <c r="ABI7" vm="2419">
        <f>CUBEVALUE("ThisWorkbookDataModel",$A7,ABI$6)</f>
        <v>7.2</v>
      </c>
      <c r="ABJ7" vm="2494">
        <f>CUBEVALUE("ThisWorkbookDataModel",$A7,ABJ$6)</f>
        <v>9.4</v>
      </c>
      <c r="ABK7" vm="2299">
        <f>CUBEVALUE("ThisWorkbookDataModel",$A7,ABK$6)</f>
        <v>12.2</v>
      </c>
      <c r="ABL7" vm="2581">
        <f>CUBEVALUE("ThisWorkbookDataModel",$A7,ABL$6)</f>
        <v>13.7</v>
      </c>
      <c r="ABM7" vm="2146">
        <f>CUBEVALUE("ThisWorkbookDataModel",$A7,ABM$6)</f>
        <v>14.1</v>
      </c>
      <c r="ABN7" vm="1803">
        <f>CUBEVALUE("ThisWorkbookDataModel",$A7,ABN$6)</f>
        <v>12</v>
      </c>
      <c r="ABO7" vm="1937">
        <f>CUBEVALUE("ThisWorkbookDataModel",$A7,ABO$6)</f>
        <v>9.3000000000000007</v>
      </c>
      <c r="ABP7" vm="2684">
        <f>CUBEVALUE("ThisWorkbookDataModel",$A7,ABP$6)</f>
        <v>7.4</v>
      </c>
      <c r="ABQ7" vm="2303">
        <f>CUBEVALUE("ThisWorkbookDataModel",$A7,ABQ$6)</f>
        <v>1.3</v>
      </c>
      <c r="ABR7" vm="2328">
        <f>CUBEVALUE("ThisWorkbookDataModel",$A7,ABR$6)</f>
        <v>-0.3</v>
      </c>
      <c r="ABS7" vm="2177">
        <f>CUBEVALUE("ThisWorkbookDataModel",$A7,ABS$6)</f>
        <v>1.7</v>
      </c>
      <c r="ABT7" vm="2219">
        <f>CUBEVALUE("ThisWorkbookDataModel",$A7,ABT$6)</f>
        <v>3.7</v>
      </c>
      <c r="ABU7" vm="2420">
        <f>CUBEVALUE("ThisWorkbookDataModel",$A7,ABU$6)</f>
        <v>5.6</v>
      </c>
      <c r="ABV7" vm="2495">
        <f>CUBEVALUE("ThisWorkbookDataModel",$A7,ABV$6)</f>
        <v>7.7</v>
      </c>
      <c r="ABW7" vm="2261">
        <f>CUBEVALUE("ThisWorkbookDataModel",$A7,ABW$6)</f>
        <v>12.1</v>
      </c>
      <c r="ABX7" vm="2582">
        <f>CUBEVALUE("ThisWorkbookDataModel",$A7,ABX$6)</f>
        <v>15.1</v>
      </c>
      <c r="ABY7" vm="1911">
        <f>CUBEVALUE("ThisWorkbookDataModel",$A7,ABY$6)</f>
        <v>13.2</v>
      </c>
      <c r="ABZ7" vm="1993">
        <f>CUBEVALUE("ThisWorkbookDataModel",$A7,ABZ$6)</f>
        <v>11.2</v>
      </c>
      <c r="ACA7" vm="1896">
        <f>CUBEVALUE("ThisWorkbookDataModel",$A7,ACA$6)</f>
        <v>8.3000000000000007</v>
      </c>
      <c r="ACB7" vm="2685">
        <f>CUBEVALUE("ThisWorkbookDataModel",$A7,ACB$6)</f>
        <v>4</v>
      </c>
      <c r="ACC7" vm="2304">
        <f>CUBEVALUE("ThisWorkbookDataModel",$A7,ACC$6)</f>
        <v>-1.5</v>
      </c>
      <c r="ACD7" vm="2329">
        <f>CUBEVALUE("ThisWorkbookDataModel",$A7,ACD$6)</f>
        <v>2.8</v>
      </c>
      <c r="ACE7" vm="1882">
        <f>CUBEVALUE("ThisWorkbookDataModel",$A7,ACE$6)</f>
        <v>4.8</v>
      </c>
      <c r="ACF7" vm="1857">
        <f>CUBEVALUE("ThisWorkbookDataModel",$A7,ACF$6)</f>
        <v>3.8</v>
      </c>
      <c r="ACG7" vm="2421">
        <f>CUBEVALUE("ThisWorkbookDataModel",$A7,ACG$6)</f>
        <v>8.6</v>
      </c>
      <c r="ACH7" vm="2496">
        <f>CUBEVALUE("ThisWorkbookDataModel",$A7,ACH$6)</f>
        <v>9.4</v>
      </c>
      <c r="ACI7" vm="2508">
        <f>CUBEVALUE("ThisWorkbookDataModel",$A7,ACI$6)</f>
        <v>11</v>
      </c>
      <c r="ACJ7" vm="2583">
        <f>CUBEVALUE("ThisWorkbookDataModel",$A7,ACJ$6)</f>
        <v>12.6</v>
      </c>
      <c r="ACK7" vm="2300">
        <f>CUBEVALUE("ThisWorkbookDataModel",$A7,ACK$6)</f>
        <v>13.4</v>
      </c>
      <c r="ACL7" vm="2147">
        <f>CUBEVALUE("ThisWorkbookDataModel",$A7,ACL$6)</f>
        <v>12.4</v>
      </c>
      <c r="ACM7" vm="1832">
        <f>CUBEVALUE("ThisWorkbookDataModel",$A7,ACM$6)</f>
        <v>10.1</v>
      </c>
      <c r="ACN7" vm="2686">
        <f>CUBEVALUE("ThisWorkbookDataModel",$A7,ACN$6)</f>
        <v>7.3</v>
      </c>
      <c r="ACO7" vm="2305">
        <f>CUBEVALUE("ThisWorkbookDataModel",$A7,ACO$6)</f>
        <v>3.8</v>
      </c>
      <c r="ACP7" vm="2330">
        <f>CUBEVALUE("ThisWorkbookDataModel",$A7,ACP$6)</f>
        <v>3.4</v>
      </c>
      <c r="ACQ7" vm="1987">
        <f>CUBEVALUE("ThisWorkbookDataModel",$A7,ACQ$6)</f>
        <v>1.3</v>
      </c>
      <c r="ACR7" vm="2178">
        <f>CUBEVALUE("ThisWorkbookDataModel",$A7,ACR$6)</f>
        <v>4.7</v>
      </c>
      <c r="ACS7" vm="2422">
        <f>CUBEVALUE("ThisWorkbookDataModel",$A7,ACS$6)</f>
        <v>4.9000000000000004</v>
      </c>
      <c r="ACT7" vm="2497">
        <f>CUBEVALUE("ThisWorkbookDataModel",$A7,ACT$6)</f>
        <v>9.6999999999999993</v>
      </c>
      <c r="ACU7" vm="2509">
        <f>CUBEVALUE("ThisWorkbookDataModel",$A7,ACU$6)</f>
        <v>11.6</v>
      </c>
      <c r="ACV7" vm="2584">
        <f>CUBEVALUE("ThisWorkbookDataModel",$A7,ACV$6)</f>
        <v>13.2</v>
      </c>
      <c r="ACW7" vm="2220">
        <f>CUBEVALUE("ThisWorkbookDataModel",$A7,ACW$6)</f>
        <v>14.3</v>
      </c>
      <c r="ACX7" vm="2262">
        <f>CUBEVALUE("ThisWorkbookDataModel",$A7,ACX$6)</f>
        <v>10.3</v>
      </c>
      <c r="ACY7" vm="1975">
        <f>CUBEVALUE("ThisWorkbookDataModel",$A7,ACY$6)</f>
        <v>8</v>
      </c>
      <c r="ACZ7" vm="2687">
        <f>CUBEVALUE("ThisWorkbookDataModel",$A7,ACZ$6)</f>
        <v>4.5999999999999996</v>
      </c>
      <c r="ADA7" vm="2306">
        <f>CUBEVALUE("ThisWorkbookDataModel",$A7,ADA$6)</f>
        <v>2.6</v>
      </c>
      <c r="ADB7" vm="2331">
        <f>CUBEVALUE("ThisWorkbookDataModel",$A7,ADB$6)</f>
        <v>2</v>
      </c>
      <c r="ADC7" vm="1962">
        <f>CUBEVALUE("ThisWorkbookDataModel",$A7,ADC$6)</f>
        <v>1.2</v>
      </c>
      <c r="ADD7" vm="1817">
        <f>CUBEVALUE("ThisWorkbookDataModel",$A7,ADD$6)</f>
        <v>1.2</v>
      </c>
      <c r="ADE7" vm="2423">
        <f>CUBEVALUE("ThisWorkbookDataModel",$A7,ADE$6)</f>
        <v>4.7</v>
      </c>
      <c r="ADF7" vm="2498">
        <f>CUBEVALUE("ThisWorkbookDataModel",$A7,ADF$6)</f>
        <v>7.7</v>
      </c>
      <c r="ADG7" vm="2510">
        <f>CUBEVALUE("ThisWorkbookDataModel",$A7,ADG$6)</f>
        <v>11.2</v>
      </c>
      <c r="ADH7" vm="2585">
        <f>CUBEVALUE("ThisWorkbookDataModel",$A7,ADH$6)</f>
        <v>15.2</v>
      </c>
      <c r="ADI7" vm="2595">
        <f>CUBEVALUE("ThisWorkbookDataModel",$A7,ADI$6)</f>
        <v>14.3</v>
      </c>
      <c r="ADJ7" vm="2605">
        <f>CUBEVALUE("ThisWorkbookDataModel",$A7,ADJ$6)</f>
        <v>11.1</v>
      </c>
      <c r="ADK7" vm="1802">
        <f>CUBEVALUE("ThisWorkbookDataModel",$A7,ADK$6)</f>
        <v>10.6</v>
      </c>
      <c r="ADL7" vm="2688">
        <f>CUBEVALUE("ThisWorkbookDataModel",$A7,ADL$6)</f>
        <v>4.7</v>
      </c>
      <c r="ADM7" vm="2307">
        <f>CUBEVALUE("ThisWorkbookDataModel",$A7,ADM$6)</f>
        <v>3.5</v>
      </c>
      <c r="ADN7" vm="2332">
        <f>CUBEVALUE("ThisWorkbookDataModel",$A7,ADN$6)</f>
        <v>3.8</v>
      </c>
      <c r="ADO7" vm="1936">
        <f>CUBEVALUE("ThisWorkbookDataModel",$A7,ADO$6)</f>
        <v>4.4000000000000004</v>
      </c>
      <c r="ADP7" vm="2349">
        <f>CUBEVALUE("ThisWorkbookDataModel",$A7,ADP$6)</f>
        <v>4.4000000000000004</v>
      </c>
      <c r="ADQ7" vm="2424">
        <f>CUBEVALUE("ThisWorkbookDataModel",$A7,ADQ$6)</f>
        <v>7.5</v>
      </c>
      <c r="ADR7" vm="2499">
        <f>CUBEVALUE("ThisWorkbookDataModel",$A7,ADR$6)</f>
        <v>9.8000000000000007</v>
      </c>
      <c r="ADS7" vm="2511">
        <f>CUBEVALUE("ThisWorkbookDataModel",$A7,ADS$6)</f>
        <v>12.5</v>
      </c>
      <c r="ADT7" vm="2586">
        <f>CUBEVALUE("ThisWorkbookDataModel",$A7,ADT$6)</f>
        <v>15</v>
      </c>
      <c r="ADU7" vm="2596">
        <f>CUBEVALUE("ThisWorkbookDataModel",$A7,ADU$6)</f>
        <v>12.7</v>
      </c>
      <c r="ADV7" vm="2606">
        <f>CUBEVALUE("ThisWorkbookDataModel",$A7,ADV$6)</f>
        <v>12.8</v>
      </c>
      <c r="ADW7" vm="2301">
        <f>CUBEVALUE("ThisWorkbookDataModel",$A7,ADW$6)</f>
        <v>11</v>
      </c>
      <c r="ADX7" vm="2689">
        <f>CUBEVALUE("ThisWorkbookDataModel",$A7,ADX$6)</f>
        <v>6.9</v>
      </c>
      <c r="ADY7" vm="2308">
        <f>CUBEVALUE("ThisWorkbookDataModel",$A7,ADY$6)</f>
        <v>3</v>
      </c>
      <c r="ADZ7" vm="2333">
        <f>CUBEVALUE("ThisWorkbookDataModel",$A7,ADZ$6)</f>
        <v>1.6</v>
      </c>
      <c r="AEA7" vm="2341">
        <f>CUBEVALUE("ThisWorkbookDataModel",$A7,AEA$6)</f>
        <v>1.8</v>
      </c>
      <c r="AEB7" vm="2350">
        <f>CUBEVALUE("ThisWorkbookDataModel",$A7,AEB$6)</f>
        <v>4.0999999999999996</v>
      </c>
      <c r="AEC7" vm="2425">
        <f>CUBEVALUE("ThisWorkbookDataModel",$A7,AEC$6)</f>
        <v>6</v>
      </c>
      <c r="AED7" vm="2500">
        <f>CUBEVALUE("ThisWorkbookDataModel",$A7,AED$6)</f>
        <v>8.8000000000000007</v>
      </c>
      <c r="AEE7" vm="2512">
        <f>CUBEVALUE("ThisWorkbookDataModel",$A7,AEE$6)</f>
        <v>11.4</v>
      </c>
      <c r="AEF7" vm="2587">
        <f>CUBEVALUE("ThisWorkbookDataModel",$A7,AEF$6)</f>
        <v>13.8</v>
      </c>
      <c r="AEG7" vm="2597">
        <f>CUBEVALUE("ThisWorkbookDataModel",$A7,AEG$6)</f>
        <v>14.1</v>
      </c>
      <c r="AEH7" vm="2607">
        <f>CUBEVALUE("ThisWorkbookDataModel",$A7,AEH$6)</f>
        <v>10.199999999999999</v>
      </c>
      <c r="AEI7" vm="2615">
        <f>CUBEVALUE("ThisWorkbookDataModel",$A7,AEI$6)</f>
        <v>9.3000000000000007</v>
      </c>
      <c r="AEJ7" vm="2690">
        <f>CUBEVALUE("ThisWorkbookDataModel",$A7,AEJ$6)</f>
        <v>8</v>
      </c>
      <c r="AEK7" vm="2309">
        <f>CUBEVALUE("ThisWorkbookDataModel",$A7,AEK$6)</f>
        <v>8.9</v>
      </c>
      <c r="AEL7" vm="2334">
        <f>CUBEVALUE("ThisWorkbookDataModel",$A7,AEL$6)</f>
        <v>3</v>
      </c>
      <c r="AEM7" vm="2342">
        <f>CUBEVALUE("ThisWorkbookDataModel",$A7,AEM$6)</f>
        <v>2.9</v>
      </c>
      <c r="AEN7" vm="2351">
        <f>CUBEVALUE("ThisWorkbookDataModel",$A7,AEN$6)</f>
        <v>3.2</v>
      </c>
      <c r="AEO7" vm="2426">
        <f>CUBEVALUE("ThisWorkbookDataModel",$A7,AEO$6)</f>
        <v>4.9000000000000004</v>
      </c>
      <c r="AEP7" vm="2501">
        <f>CUBEVALUE("ThisWorkbookDataModel",$A7,AEP$6)</f>
        <v>9.6999999999999993</v>
      </c>
      <c r="AEQ7" vm="2513">
        <f>CUBEVALUE("ThisWorkbookDataModel",$A7,AEQ$6)</f>
        <v>12.7</v>
      </c>
      <c r="AER7" vm="2588">
        <f>CUBEVALUE("ThisWorkbookDataModel",$A7,AER$6)</f>
        <v>14.5</v>
      </c>
      <c r="AES7" vm="2598">
        <f>CUBEVALUE("ThisWorkbookDataModel",$A7,AES$6)</f>
        <v>14.6</v>
      </c>
      <c r="AET7" vm="2608">
        <f>CUBEVALUE("ThisWorkbookDataModel",$A7,AET$6)</f>
        <v>13.7</v>
      </c>
      <c r="AEU7" vm="2616">
        <f>CUBEVALUE("ThisWorkbookDataModel",$A7,AEU$6)</f>
        <v>8.6999999999999993</v>
      </c>
      <c r="AEV7" vm="2691">
        <f>CUBEVALUE("ThisWorkbookDataModel",$A7,AEV$6)</f>
        <v>3.8</v>
      </c>
      <c r="AEW7" vm="2310">
        <f>CUBEVALUE("ThisWorkbookDataModel",$A7,AEW$6)</f>
        <v>3.4</v>
      </c>
      <c r="AEX7" vm="2335">
        <f>CUBEVALUE("ThisWorkbookDataModel",$A7,AEX$6)</f>
        <v>0.7</v>
      </c>
      <c r="AEY7" vm="2343">
        <f>CUBEVALUE("ThisWorkbookDataModel",$A7,AEY$6)</f>
        <v>4.4000000000000004</v>
      </c>
      <c r="AEZ7" vm="2352">
        <f>CUBEVALUE("ThisWorkbookDataModel",$A7,AEZ$6)</f>
        <v>6.6</v>
      </c>
      <c r="AFA7" vm="2427">
        <f>CUBEVALUE("ThisWorkbookDataModel",$A7,AFA$6)</f>
        <v>5.9</v>
      </c>
      <c r="AFB7" vm="2502">
        <f>CUBEVALUE("ThisWorkbookDataModel",$A7,AFB$6)</f>
        <v>10.4</v>
      </c>
      <c r="AFC7" vm="2514">
        <f>CUBEVALUE("ThisWorkbookDataModel",$A7,AFC$6)</f>
        <v>13.9</v>
      </c>
      <c r="AFD7" vm="2589">
        <f>CUBEVALUE("ThisWorkbookDataModel",$A7,AFD$6)</f>
        <v>14.9</v>
      </c>
      <c r="AFE7" vm="2599">
        <f>CUBEVALUE("ThisWorkbookDataModel",$A7,AFE$6)</f>
        <v>13.5</v>
      </c>
      <c r="AFF7" vm="2609">
        <f>CUBEVALUE("ThisWorkbookDataModel",$A7,AFF$6)</f>
        <v>11</v>
      </c>
      <c r="AFG7" vm="2617">
        <f>CUBEVALUE("ThisWorkbookDataModel",$A7,AFG$6)</f>
        <v>10.3</v>
      </c>
      <c r="AFH7" vm="2692">
        <f>CUBEVALUE("ThisWorkbookDataModel",$A7,AFH$6)</f>
        <v>4.5</v>
      </c>
      <c r="AFI7" vm="2311">
        <f>CUBEVALUE("ThisWorkbookDataModel",$A7,AFI$6)</f>
        <v>2.9</v>
      </c>
      <c r="AFJ7" vm="2336">
        <f>CUBEVALUE("ThisWorkbookDataModel",$A7,AFJ$6)</f>
        <v>3.8</v>
      </c>
      <c r="AFK7" vm="2344">
        <f>CUBEVALUE("ThisWorkbookDataModel",$A7,AFK$6)</f>
        <v>0.6</v>
      </c>
      <c r="AFL7" vm="2353">
        <f>CUBEVALUE("ThisWorkbookDataModel",$A7,AFL$6)</f>
        <v>3</v>
      </c>
      <c r="AFM7" vm="2428">
        <f>CUBEVALUE("ThisWorkbookDataModel",$A7,AFM$6)</f>
        <v>7.9</v>
      </c>
      <c r="AFN7" vm="2503">
        <f>CUBEVALUE("ThisWorkbookDataModel",$A7,AFN$6)</f>
        <v>9.8000000000000007</v>
      </c>
      <c r="AFO7" vm="2515">
        <f>CUBEVALUE("ThisWorkbookDataModel",$A7,AFO$6)</f>
        <v>13.1</v>
      </c>
      <c r="AFP7" vm="2590">
        <f>CUBEVALUE("ThisWorkbookDataModel",$A7,AFP$6)</f>
        <v>16.399999999999999</v>
      </c>
      <c r="AFQ7" vm="2600">
        <f>CUBEVALUE("ThisWorkbookDataModel",$A7,AFQ$6)</f>
        <v>14.5</v>
      </c>
      <c r="AFR7" vm="2610">
        <f>CUBEVALUE("ThisWorkbookDataModel",$A7,AFR$6)</f>
        <v>11</v>
      </c>
      <c r="AFS7" vm="2618">
        <f>CUBEVALUE("ThisWorkbookDataModel",$A7,AFS$6)</f>
        <v>8.5</v>
      </c>
      <c r="AFT7" vm="2693">
        <f>CUBEVALUE("ThisWorkbookDataModel",$A7,AFT$6)</f>
        <v>5.8</v>
      </c>
      <c r="AFU7" vm="2312">
        <f>CUBEVALUE("ThisWorkbookDataModel",$A7,AFU$6)</f>
        <v>5.2</v>
      </c>
      <c r="AFV7" vm="2337">
        <f>CUBEVALUE("ThisWorkbookDataModel",$A7,AFV$6)</f>
        <v>2</v>
      </c>
      <c r="AFW7" vm="2345">
        <f>CUBEVALUE("ThisWorkbookDataModel",$A7,AFW$6)</f>
        <v>3.3</v>
      </c>
      <c r="AFX7" vm="2354">
        <f>CUBEVALUE("ThisWorkbookDataModel",$A7,AFX$6)</f>
        <v>5.8</v>
      </c>
      <c r="AFY7" vm="2429">
        <f>CUBEVALUE("ThisWorkbookDataModel",$A7,AFY$6)</f>
        <v>5.7</v>
      </c>
      <c r="AFZ7" vm="2504">
        <f>CUBEVALUE("ThisWorkbookDataModel",$A7,AFZ$6)</f>
        <v>8.4</v>
      </c>
      <c r="AGA7" vm="2516">
        <f>CUBEVALUE("ThisWorkbookDataModel",$A7,AGA$6)</f>
        <v>11.9</v>
      </c>
      <c r="AGB7" vm="2591">
        <f>CUBEVALUE("ThisWorkbookDataModel",$A7,AGB$6)</f>
        <v>14.9</v>
      </c>
      <c r="AGC7" vm="2601">
        <f>CUBEVALUE("ThisWorkbookDataModel",$A7,AGC$6)</f>
        <v>14.1</v>
      </c>
      <c r="AGD7" vm="2611">
        <f>CUBEVALUE("ThisWorkbookDataModel",$A7,AGD$6)</f>
        <v>11.8</v>
      </c>
      <c r="AGE7" vm="2619">
        <f>CUBEVALUE("ThisWorkbookDataModel",$A7,AGE$6)</f>
        <v>8.6</v>
      </c>
      <c r="AGF7" vm="2694">
        <f>CUBEVALUE("ThisWorkbookDataModel",$A7,AGF$6)</f>
        <v>4.3</v>
      </c>
      <c r="AGG7" vm="2313">
        <f>CUBEVALUE("ThisWorkbookDataModel",$A7,AGG$6)</f>
        <v>4</v>
      </c>
      <c r="AGH7" vm="2338">
        <f>CUBEVALUE("ThisWorkbookDataModel",$A7,AGH$6)</f>
        <v>4.7</v>
      </c>
      <c r="AGI7" vm="2346">
        <f>CUBEVALUE("ThisWorkbookDataModel",$A7,AGI$6)</f>
        <v>4.3</v>
      </c>
      <c r="AGJ7" vm="2355">
        <f>CUBEVALUE("ThisWorkbookDataModel",$A7,AGJ$6)</f>
        <v>3.9</v>
      </c>
      <c r="AGK7" vm="2430">
        <f>CUBEVALUE("ThisWorkbookDataModel",$A7,AGK$6)</f>
        <v>6.5</v>
      </c>
      <c r="AGL7" vm="2505">
        <f>CUBEVALUE("ThisWorkbookDataModel",$A7,AGL$6)</f>
        <v>9.1</v>
      </c>
      <c r="AGM7" vm="2517">
        <f>CUBEVALUE("ThisWorkbookDataModel",$A7,AGM$6)</f>
        <v>12.6</v>
      </c>
      <c r="AGN7" vm="2592">
        <f>CUBEVALUE("ThisWorkbookDataModel",$A7,AGN$6)</f>
        <v>13.4</v>
      </c>
      <c r="AGO7" vm="2602">
        <f>CUBEVALUE("ThisWorkbookDataModel",$A7,AGO$6)</f>
        <v>15.6</v>
      </c>
      <c r="AGP7" vm="2612">
        <f>CUBEVALUE("ThisWorkbookDataModel",$A7,AGP$6)</f>
        <v>11.2</v>
      </c>
      <c r="AGQ7" vm="2620">
        <f>CUBEVALUE("ThisWorkbookDataModel",$A7,AGQ$6)</f>
        <v>8.8000000000000007</v>
      </c>
      <c r="AGR7" vm="2695">
        <f>CUBEVALUE("ThisWorkbookDataModel",$A7,AGR$6)</f>
        <v>6.2</v>
      </c>
      <c r="AGS7" vm="2314">
        <f>CUBEVALUE("ThisWorkbookDataModel",$A7,AGS$6)</f>
        <v>3.5</v>
      </c>
      <c r="AGT7" vm="2339">
        <f>CUBEVALUE("ThisWorkbookDataModel",$A7,AGT$6)</f>
        <v>1.3</v>
      </c>
      <c r="AGU7" vm="2347">
        <f>CUBEVALUE("ThisWorkbookDataModel",$A7,AGU$6)</f>
        <v>3.1</v>
      </c>
      <c r="AGV7" vm="2356">
        <f>CUBEVALUE("ThisWorkbookDataModel",$A7,AGV$6)</f>
        <v>4.0999999999999996</v>
      </c>
      <c r="AGW7" vm="2431">
        <f>CUBEVALUE("ThisWorkbookDataModel",$A7,AGW$6)</f>
        <v>2.9</v>
      </c>
      <c r="AGX7" vm="2506">
        <f>CUBEVALUE("ThisWorkbookDataModel",$A7,AGX$6)</f>
        <v>7.2</v>
      </c>
      <c r="AGY7" vm="2518">
        <f>CUBEVALUE("ThisWorkbookDataModel",$A7,AGY$6)</f>
        <v>13.3</v>
      </c>
      <c r="AGZ7" vm="2593">
        <f>CUBEVALUE("ThisWorkbookDataModel",$A7,AGZ$6)</f>
        <v>14.9</v>
      </c>
      <c r="AHA7" vm="2603">
        <f>CUBEVALUE("ThisWorkbookDataModel",$A7,AHA$6)</f>
        <v>13.4</v>
      </c>
      <c r="AHB7" vm="2613">
        <f>CUBEVALUE("ThisWorkbookDataModel",$A7,AHB$6)</f>
        <v>13.3</v>
      </c>
      <c r="AHC7" vm="2621">
        <f>CUBEVALUE("ThisWorkbookDataModel",$A7,AHC$6)</f>
        <v>9.6999999999999993</v>
      </c>
      <c r="AHD7" vm="2696">
        <f>CUBEVALUE("ThisWorkbookDataModel",$A7,AHD$6)</f>
        <v>4.5</v>
      </c>
      <c r="AHE7" vm="2315">
        <f>CUBEVALUE("ThisWorkbookDataModel",$A7,AHE$6)</f>
        <v>5.3</v>
      </c>
      <c r="AHF7" vm="2340">
        <f>CUBEVALUE("ThisWorkbookDataModel",$A7,AHF$6)</f>
        <v>1.9</v>
      </c>
      <c r="AHG7" vm="2348">
        <f>CUBEVALUE("ThisWorkbookDataModel",$A7,AHG$6)</f>
        <v>4</v>
      </c>
      <c r="AHH7" vm="2357">
        <f>CUBEVALUE("ThisWorkbookDataModel",$A7,AHH$6)</f>
        <v>4.9000000000000004</v>
      </c>
      <c r="AHI7" vm="2432">
        <f>CUBEVALUE("ThisWorkbookDataModel",$A7,AHI$6)</f>
        <v>5.7</v>
      </c>
      <c r="AHJ7" vm="2507">
        <f>CUBEVALUE("ThisWorkbookDataModel",$A7,AHJ$6)</f>
        <v>10.1</v>
      </c>
      <c r="AHK7" vm="2519">
        <f>CUBEVALUE("ThisWorkbookDataModel",$A7,AHK$6)</f>
        <v>11.9</v>
      </c>
      <c r="AHL7" vm="2594">
        <f>CUBEVALUE("ThisWorkbookDataModel",$A7,AHL$6)</f>
        <v>15.5</v>
      </c>
      <c r="AHM7" vm="2604">
        <f>CUBEVALUE("ThisWorkbookDataModel",$A7,AHM$6)</f>
        <v>15.9</v>
      </c>
      <c r="AHN7" vm="2614">
        <f>CUBEVALUE("ThisWorkbookDataModel",$A7,AHN$6)</f>
        <v>11.8</v>
      </c>
      <c r="AHO7" vm="2622">
        <f>CUBEVALUE("ThisWorkbookDataModel",$A7,AHO$6)</f>
        <v>10.4</v>
      </c>
    </row>
    <row r="10" spans="1:899" s="2" customFormat="1" x14ac:dyDescent="0.25">
      <c r="A10" s="2" t="s">
        <v>8</v>
      </c>
    </row>
    <row r="11" spans="1:899" s="2" customFormat="1" x14ac:dyDescent="0.25">
      <c r="B11" s="2" t="str" vm="539">
        <f>B2</f>
        <v>1/1/1948</v>
      </c>
      <c r="C11" s="2" t="str" vm="521">
        <f t="shared" ref="C11:BN11" si="0">C2</f>
        <v>2/1/1948</v>
      </c>
      <c r="D11" s="2" t="str" vm="439">
        <f t="shared" si="0"/>
        <v>3/1/1948</v>
      </c>
      <c r="E11" s="2" t="str" vm="374">
        <f t="shared" si="0"/>
        <v>4/1/1948</v>
      </c>
      <c r="F11" s="2" t="str" vm="245">
        <f t="shared" si="0"/>
        <v>5/1/1948</v>
      </c>
      <c r="G11" s="2" t="str" vm="244">
        <f t="shared" si="0"/>
        <v>6/1/1948</v>
      </c>
      <c r="H11" s="2" t="str" vm="812">
        <f t="shared" si="0"/>
        <v>7/1/1948</v>
      </c>
      <c r="I11" s="2" t="str" vm="727">
        <f t="shared" si="0"/>
        <v>8/1/1948</v>
      </c>
      <c r="J11" s="2" t="str" vm="699">
        <f t="shared" si="0"/>
        <v>9/1/1948</v>
      </c>
      <c r="K11" s="2" t="str" vm="794">
        <f t="shared" si="0"/>
        <v>10/1/1948</v>
      </c>
      <c r="L11" s="2" t="str" vm="758">
        <f t="shared" si="0"/>
        <v>11/1/1948</v>
      </c>
      <c r="M11" s="2" t="str" vm="634">
        <f t="shared" si="0"/>
        <v>12/1/1948</v>
      </c>
      <c r="N11" s="2" t="str" vm="456">
        <f t="shared" si="0"/>
        <v>1/1/1949</v>
      </c>
      <c r="O11" s="2" t="str" vm="520">
        <f t="shared" si="0"/>
        <v>2/1/1949</v>
      </c>
      <c r="P11" s="2" t="str" vm="438">
        <f t="shared" si="0"/>
        <v>3/1/1949</v>
      </c>
      <c r="Q11" s="2" t="str" vm="272">
        <f t="shared" si="0"/>
        <v>4/1/1949</v>
      </c>
      <c r="R11" s="2" t="str" vm="336">
        <f t="shared" si="0"/>
        <v>5/1/1949</v>
      </c>
      <c r="S11" s="2" t="str" vm="243">
        <f t="shared" si="0"/>
        <v>6/1/1949</v>
      </c>
      <c r="T11" s="2" t="str" vm="745">
        <f t="shared" si="0"/>
        <v>7/1/1949</v>
      </c>
      <c r="U11" s="2" t="str" vm="156">
        <f t="shared" si="0"/>
        <v>8/1/1949</v>
      </c>
      <c r="V11" s="2" t="str" vm="698">
        <f t="shared" si="0"/>
        <v>9/1/1949</v>
      </c>
      <c r="W11" s="2" t="str" vm="780">
        <f t="shared" si="0"/>
        <v>10/1/1949</v>
      </c>
      <c r="X11" s="2" t="str" vm="768">
        <f t="shared" si="0"/>
        <v>11/1/1949</v>
      </c>
      <c r="Y11" s="2" t="str" vm="633">
        <f t="shared" si="0"/>
        <v>12/1/1949</v>
      </c>
      <c r="Z11" s="2" t="str" vm="570">
        <f t="shared" si="0"/>
        <v>1/1/1950</v>
      </c>
      <c r="AA11" s="2" t="str" vm="519">
        <f t="shared" si="0"/>
        <v>2/1/1950</v>
      </c>
      <c r="AB11" s="2" t="str" vm="437">
        <f t="shared" si="0"/>
        <v>3/1/1950</v>
      </c>
      <c r="AC11" s="2" t="str" vm="373">
        <f t="shared" si="0"/>
        <v>4/1/1950</v>
      </c>
      <c r="AD11" s="2" t="str" vm="335">
        <f t="shared" si="0"/>
        <v>5/1/1950</v>
      </c>
      <c r="AE11" s="2" t="str" vm="242">
        <f t="shared" si="0"/>
        <v>6/1/1950</v>
      </c>
      <c r="AF11" s="2" t="str" vm="765">
        <f t="shared" si="0"/>
        <v>7/1/1950</v>
      </c>
      <c r="AG11" s="2" t="str" vm="726">
        <f t="shared" si="0"/>
        <v>8/1/1950</v>
      </c>
      <c r="AH11" s="2" t="str" vm="697">
        <f t="shared" si="0"/>
        <v>9/1/1950</v>
      </c>
      <c r="AI11" s="2" t="str" vm="814">
        <f t="shared" si="0"/>
        <v>10/1/1950</v>
      </c>
      <c r="AJ11" s="2" t="str" vm="890">
        <f t="shared" si="0"/>
        <v>11/1/1950</v>
      </c>
      <c r="AK11" s="2" t="str" vm="632">
        <f t="shared" si="0"/>
        <v>12/1/1950</v>
      </c>
      <c r="AL11" s="2" t="str" vm="455">
        <f t="shared" si="0"/>
        <v>1/1/1951</v>
      </c>
      <c r="AM11" s="2" t="str" vm="518">
        <f t="shared" si="0"/>
        <v>2/1/1951</v>
      </c>
      <c r="AN11" s="2" t="str" vm="436">
        <f t="shared" si="0"/>
        <v>3/1/1951</v>
      </c>
      <c r="AO11" s="2" t="str" vm="372">
        <f t="shared" si="0"/>
        <v>4/1/1951</v>
      </c>
      <c r="AP11" s="2" t="str" vm="334">
        <f t="shared" si="0"/>
        <v>5/1/1951</v>
      </c>
      <c r="AQ11" s="2" t="str" vm="241">
        <f t="shared" si="0"/>
        <v>6/1/1951</v>
      </c>
      <c r="AR11" s="2" t="str" vm="873">
        <f t="shared" si="0"/>
        <v>7/1/1951</v>
      </c>
      <c r="AS11" s="2" t="str" vm="155">
        <f t="shared" si="0"/>
        <v>8/1/1951</v>
      </c>
      <c r="AT11" s="2" t="str" vm="696">
        <f t="shared" si="0"/>
        <v>9/1/1951</v>
      </c>
      <c r="AU11" s="2" t="str" vm="853">
        <f t="shared" si="0"/>
        <v>10/1/1951</v>
      </c>
      <c r="AV11" s="2" t="str" vm="833">
        <f t="shared" si="0"/>
        <v>11/1/1951</v>
      </c>
      <c r="AW11" s="2" t="str" vm="631">
        <f t="shared" si="0"/>
        <v>12/1/1951</v>
      </c>
      <c r="AX11" s="2" t="str" vm="538">
        <f t="shared" si="0"/>
        <v>1/1/1952</v>
      </c>
      <c r="AY11" s="2" t="str" vm="517">
        <f t="shared" si="0"/>
        <v>2/1/1952</v>
      </c>
      <c r="AZ11" s="2" t="str" vm="435">
        <f t="shared" si="0"/>
        <v>3/1/1952</v>
      </c>
      <c r="BA11" s="2" t="str" vm="271">
        <f t="shared" si="0"/>
        <v>4/1/1952</v>
      </c>
      <c r="BB11" s="2" t="str" vm="333">
        <f t="shared" si="0"/>
        <v>5/1/1952</v>
      </c>
      <c r="BC11" s="2" t="str" vm="240">
        <f t="shared" si="0"/>
        <v>6/1/1952</v>
      </c>
      <c r="BD11" s="2" t="str" vm="811">
        <f t="shared" si="0"/>
        <v>7/1/1952</v>
      </c>
      <c r="BE11" s="2" t="str" vm="725">
        <f t="shared" si="0"/>
        <v>8/1/1952</v>
      </c>
      <c r="BF11" s="2" t="str" vm="695">
        <f t="shared" si="0"/>
        <v>9/1/1952</v>
      </c>
      <c r="BG11" s="2" t="str" vm="793">
        <f t="shared" si="0"/>
        <v>10/1/1952</v>
      </c>
      <c r="BH11" s="2" t="str" vm="757">
        <f t="shared" si="0"/>
        <v>11/1/1952</v>
      </c>
      <c r="BI11" s="2" t="str" vm="630">
        <f t="shared" si="0"/>
        <v>12/1/1952</v>
      </c>
      <c r="BJ11" s="2" t="str" vm="569">
        <f t="shared" si="0"/>
        <v>1/1/1953</v>
      </c>
      <c r="BK11" s="2" t="str" vm="516">
        <f t="shared" si="0"/>
        <v>2/1/1953</v>
      </c>
      <c r="BL11" s="2" t="str" vm="434">
        <f t="shared" si="0"/>
        <v>3/1/1953</v>
      </c>
      <c r="BM11" s="2" t="str" vm="371">
        <f t="shared" si="0"/>
        <v>4/1/1953</v>
      </c>
      <c r="BN11" s="2" t="str" vm="332">
        <f t="shared" si="0"/>
        <v>5/1/1953</v>
      </c>
      <c r="BO11" s="2" t="str" vm="239">
        <f t="shared" ref="BO11:DZ11" si="1">BO2</f>
        <v>6/1/1953</v>
      </c>
      <c r="BP11" s="2" t="str" vm="744">
        <f t="shared" si="1"/>
        <v>7/1/1953</v>
      </c>
      <c r="BQ11" s="2" t="str" vm="154">
        <f t="shared" si="1"/>
        <v>8/1/1953</v>
      </c>
      <c r="BR11" s="2" t="str" vm="694">
        <f t="shared" si="1"/>
        <v>9/1/1953</v>
      </c>
      <c r="BS11" s="2" t="str" vm="899">
        <f t="shared" si="1"/>
        <v>10/1/1953</v>
      </c>
      <c r="BT11" s="2" t="str" vm="777">
        <f t="shared" si="1"/>
        <v>11/1/1953</v>
      </c>
      <c r="BU11" s="2" t="str" vm="629">
        <f t="shared" si="1"/>
        <v>12/1/1953</v>
      </c>
      <c r="BV11" s="2" t="str" vm="454">
        <f t="shared" si="1"/>
        <v>1/1/1954</v>
      </c>
      <c r="BW11" s="2" t="str" vm="515">
        <f t="shared" si="1"/>
        <v>2/1/1954</v>
      </c>
      <c r="BX11" s="2" t="str" vm="433">
        <f t="shared" si="1"/>
        <v>3/1/1954</v>
      </c>
      <c r="BY11" s="2" t="str" vm="270">
        <f t="shared" si="1"/>
        <v>4/1/1954</v>
      </c>
      <c r="BZ11" s="2" t="str" vm="331">
        <f t="shared" si="1"/>
        <v>5/1/1954</v>
      </c>
      <c r="CA11" s="2" t="str" vm="238">
        <f t="shared" si="1"/>
        <v>6/1/1954</v>
      </c>
      <c r="CB11" s="2" t="str" vm="775">
        <f t="shared" si="1"/>
        <v>7/1/1954</v>
      </c>
      <c r="CC11" s="2" t="str" vm="724">
        <f t="shared" si="1"/>
        <v>8/1/1954</v>
      </c>
      <c r="CD11" s="2" t="str" vm="693">
        <f t="shared" si="1"/>
        <v>9/1/1954</v>
      </c>
      <c r="CE11" s="2" t="str" vm="763">
        <f t="shared" si="1"/>
        <v>10/1/1954</v>
      </c>
      <c r="CF11" s="2" t="str" vm="889">
        <f t="shared" si="1"/>
        <v>11/1/1954</v>
      </c>
      <c r="CG11" s="2" t="str" vm="628">
        <f t="shared" si="1"/>
        <v>12/1/1954</v>
      </c>
      <c r="CH11" s="2" t="str" vm="537">
        <f t="shared" si="1"/>
        <v>1/1/1955</v>
      </c>
      <c r="CI11" s="2" t="str" vm="514">
        <f t="shared" si="1"/>
        <v>2/1/1955</v>
      </c>
      <c r="CJ11" s="2" t="str" vm="432">
        <f t="shared" si="1"/>
        <v>3/1/1955</v>
      </c>
      <c r="CK11" s="2" t="str" vm="370">
        <f t="shared" si="1"/>
        <v>4/1/1955</v>
      </c>
      <c r="CL11" s="2" t="str" vm="330">
        <f t="shared" si="1"/>
        <v>5/1/1955</v>
      </c>
      <c r="CM11" s="2" t="str" vm="237">
        <f t="shared" si="1"/>
        <v>6/1/1955</v>
      </c>
      <c r="CN11" s="2" t="str" vm="872">
        <f t="shared" si="1"/>
        <v>7/1/1955</v>
      </c>
      <c r="CO11" s="2" t="str" vm="153">
        <f t="shared" si="1"/>
        <v>8/1/1955</v>
      </c>
      <c r="CP11" s="2" t="str" vm="692">
        <f t="shared" si="1"/>
        <v>9/1/1955</v>
      </c>
      <c r="CQ11" s="2" t="str" vm="852">
        <f t="shared" si="1"/>
        <v>10/1/1955</v>
      </c>
      <c r="CR11" s="2" t="str" vm="832">
        <f t="shared" si="1"/>
        <v>11/1/1955</v>
      </c>
      <c r="CS11" s="2" t="str" vm="627">
        <f t="shared" si="1"/>
        <v>12/1/1955</v>
      </c>
      <c r="CT11" s="2" t="str" vm="568">
        <f t="shared" si="1"/>
        <v>1/1/1956</v>
      </c>
      <c r="CU11" s="2" t="str" vm="513">
        <f t="shared" si="1"/>
        <v>2/1/1956</v>
      </c>
      <c r="CV11" s="2" t="str" vm="431">
        <f t="shared" si="1"/>
        <v>3/1/1956</v>
      </c>
      <c r="CW11" s="2" t="str" vm="269">
        <f t="shared" si="1"/>
        <v>4/1/1956</v>
      </c>
      <c r="CX11" s="2" t="str" vm="329">
        <f t="shared" si="1"/>
        <v>5/1/1956</v>
      </c>
      <c r="CY11" s="2" t="str" vm="236">
        <f t="shared" si="1"/>
        <v>6/1/1956</v>
      </c>
      <c r="CZ11" s="2" t="str" vm="810">
        <f t="shared" si="1"/>
        <v>7/1/1956</v>
      </c>
      <c r="DA11" s="2" t="str" vm="723">
        <f t="shared" si="1"/>
        <v>8/1/1956</v>
      </c>
      <c r="DB11" s="2" t="str" vm="691">
        <f t="shared" si="1"/>
        <v>9/1/1956</v>
      </c>
      <c r="DC11" s="2" t="str" vm="792">
        <f t="shared" si="1"/>
        <v>10/1/1956</v>
      </c>
      <c r="DD11" s="2" t="str" vm="756">
        <f t="shared" si="1"/>
        <v>11/1/1956</v>
      </c>
      <c r="DE11" s="2" t="str" vm="626">
        <f t="shared" si="1"/>
        <v>12/1/1956</v>
      </c>
      <c r="DF11" s="2" t="str" vm="453">
        <f t="shared" si="1"/>
        <v>1/1/1957</v>
      </c>
      <c r="DG11" s="2" t="str" vm="512">
        <f t="shared" si="1"/>
        <v>2/1/1957</v>
      </c>
      <c r="DH11" s="2" t="str" vm="430">
        <f t="shared" si="1"/>
        <v>3/1/1957</v>
      </c>
      <c r="DI11" s="2" t="str" vm="268">
        <f t="shared" si="1"/>
        <v>4/1/1957</v>
      </c>
      <c r="DJ11" s="2" t="str" vm="328">
        <f t="shared" si="1"/>
        <v>5/1/1957</v>
      </c>
      <c r="DK11" s="2" t="str" vm="235">
        <f t="shared" si="1"/>
        <v>6/1/1957</v>
      </c>
      <c r="DL11" s="2" t="str" vm="743">
        <f t="shared" si="1"/>
        <v>7/1/1957</v>
      </c>
      <c r="DM11" s="2" t="str" vm="152">
        <f t="shared" si="1"/>
        <v>8/1/1957</v>
      </c>
      <c r="DN11" s="2" t="str" vm="690">
        <f t="shared" si="1"/>
        <v>9/1/1957</v>
      </c>
      <c r="DO11" s="2" t="str" vm="772">
        <f t="shared" si="1"/>
        <v>10/1/1957</v>
      </c>
      <c r="DP11" s="2" t="str" vm="876">
        <f t="shared" si="1"/>
        <v>11/1/1957</v>
      </c>
      <c r="DQ11" s="2" t="str" vm="625">
        <f t="shared" si="1"/>
        <v>12/1/1957</v>
      </c>
      <c r="DR11" s="2" t="str" vm="536">
        <f t="shared" si="1"/>
        <v>1/1/1958</v>
      </c>
      <c r="DS11" s="2" t="str" vm="511">
        <f t="shared" si="1"/>
        <v>2/1/1958</v>
      </c>
      <c r="DT11" s="2" t="str" vm="429">
        <f t="shared" si="1"/>
        <v>3/1/1958</v>
      </c>
      <c r="DU11" s="2" t="str" vm="369">
        <f t="shared" si="1"/>
        <v>4/1/1958</v>
      </c>
      <c r="DV11" s="2" t="str" vm="327">
        <f t="shared" si="1"/>
        <v>5/1/1958</v>
      </c>
      <c r="DW11" s="2" t="str" vm="234">
        <f t="shared" si="1"/>
        <v>6/1/1958</v>
      </c>
      <c r="DX11" s="2" t="str" vm="875">
        <f t="shared" si="1"/>
        <v>7/1/1958</v>
      </c>
      <c r="DY11" s="2" t="str" vm="722">
        <f t="shared" si="1"/>
        <v>8/1/1958</v>
      </c>
      <c r="DZ11" s="2" t="str" vm="689">
        <f t="shared" si="1"/>
        <v>9/1/1958</v>
      </c>
      <c r="EA11" s="2" t="str" vm="894">
        <f t="shared" ref="EA11:GL11" si="2">EA2</f>
        <v>10/1/1958</v>
      </c>
      <c r="EB11" s="2" t="str" vm="888">
        <f t="shared" si="2"/>
        <v>11/1/1958</v>
      </c>
      <c r="EC11" s="2" t="str" vm="624">
        <f t="shared" si="2"/>
        <v>12/1/1958</v>
      </c>
      <c r="ED11" s="2" t="str" vm="567">
        <f t="shared" si="2"/>
        <v>1/1/1959</v>
      </c>
      <c r="EE11" s="2" t="str" vm="510">
        <f t="shared" si="2"/>
        <v>2/1/1959</v>
      </c>
      <c r="EF11" s="2" t="str" vm="428">
        <f t="shared" si="2"/>
        <v>3/1/1959</v>
      </c>
      <c r="EG11" s="2" t="str" vm="267">
        <f t="shared" si="2"/>
        <v>4/1/1959</v>
      </c>
      <c r="EH11" s="2" t="str" vm="326">
        <f t="shared" si="2"/>
        <v>5/1/1959</v>
      </c>
      <c r="EI11" s="2" t="str" vm="233">
        <f t="shared" si="2"/>
        <v>6/1/1959</v>
      </c>
      <c r="EJ11" s="2" t="str" vm="871">
        <f t="shared" si="2"/>
        <v>7/1/1959</v>
      </c>
      <c r="EK11" s="2" t="str" vm="151">
        <f t="shared" si="2"/>
        <v>8/1/1959</v>
      </c>
      <c r="EL11" s="2" t="str" vm="688">
        <f t="shared" si="2"/>
        <v>9/1/1959</v>
      </c>
      <c r="EM11" s="2" t="str" vm="851">
        <f t="shared" si="2"/>
        <v>10/1/1959</v>
      </c>
      <c r="EN11" s="2" t="str" vm="831">
        <f t="shared" si="2"/>
        <v>11/1/1959</v>
      </c>
      <c r="EO11" s="2" t="str" vm="623">
        <f t="shared" si="2"/>
        <v>12/1/1959</v>
      </c>
      <c r="EP11" s="2" t="str" vm="535">
        <f t="shared" si="2"/>
        <v>1/1/1960</v>
      </c>
      <c r="EQ11" s="2" t="str" vm="509">
        <f t="shared" si="2"/>
        <v>2/1/1960</v>
      </c>
      <c r="ER11" s="2" t="str" vm="427">
        <f t="shared" si="2"/>
        <v>3/1/1960</v>
      </c>
      <c r="ES11" s="2" t="str" vm="266">
        <f t="shared" si="2"/>
        <v>4/1/1960</v>
      </c>
      <c r="ET11" s="2" t="str" vm="325">
        <f t="shared" si="2"/>
        <v>5/1/1960</v>
      </c>
      <c r="EU11" s="2" t="str" vm="232">
        <f t="shared" si="2"/>
        <v>6/1/1960</v>
      </c>
      <c r="EV11" s="2" t="str" vm="809">
        <f t="shared" si="2"/>
        <v>7/1/1960</v>
      </c>
      <c r="EW11" s="2" t="str" vm="721">
        <f t="shared" si="2"/>
        <v>8/1/1960</v>
      </c>
      <c r="EX11" s="2" t="str" vm="687">
        <f t="shared" si="2"/>
        <v>9/1/1960</v>
      </c>
      <c r="EY11" s="2" t="str" vm="791">
        <f t="shared" si="2"/>
        <v>10/1/1960</v>
      </c>
      <c r="EZ11" s="2" t="str" vm="773">
        <f t="shared" si="2"/>
        <v>11/1/1960</v>
      </c>
      <c r="FA11" s="2" t="str" vm="622">
        <f t="shared" si="2"/>
        <v>12/1/1960</v>
      </c>
      <c r="FB11" s="2" t="str" vm="452">
        <f t="shared" si="2"/>
        <v>1/1/1961</v>
      </c>
      <c r="FC11" s="2" t="str" vm="508">
        <f t="shared" si="2"/>
        <v>2/1/1961</v>
      </c>
      <c r="FD11" s="2" t="str" vm="426">
        <f t="shared" si="2"/>
        <v>3/1/1961</v>
      </c>
      <c r="FE11" s="2" t="str" vm="368">
        <f t="shared" si="2"/>
        <v>4/1/1961</v>
      </c>
      <c r="FF11" s="2" t="str" vm="324">
        <f t="shared" si="2"/>
        <v>5/1/1961</v>
      </c>
      <c r="FG11" s="2" t="str" vm="231">
        <f t="shared" si="2"/>
        <v>6/1/1961</v>
      </c>
      <c r="FH11" s="2" t="str" vm="742">
        <f t="shared" si="2"/>
        <v>7/1/1961</v>
      </c>
      <c r="FI11" s="2" t="str" vm="720">
        <f t="shared" si="2"/>
        <v>8/1/1961</v>
      </c>
      <c r="FJ11" s="2" t="str" vm="686">
        <f t="shared" si="2"/>
        <v>9/1/1961</v>
      </c>
      <c r="FK11" s="2" t="str" vm="839">
        <f t="shared" si="2"/>
        <v>10/1/1961</v>
      </c>
      <c r="FL11" s="2" t="str" vm="818">
        <f t="shared" si="2"/>
        <v>11/1/1961</v>
      </c>
      <c r="FM11" s="2" t="str" vm="621">
        <f t="shared" si="2"/>
        <v>12/1/1961</v>
      </c>
      <c r="FN11" s="2" t="str" vm="566">
        <f t="shared" si="2"/>
        <v>1/1/1962</v>
      </c>
      <c r="FO11" s="2" t="str" vm="507">
        <f t="shared" si="2"/>
        <v>2/1/1962</v>
      </c>
      <c r="FP11" s="2" t="str" vm="425">
        <f t="shared" si="2"/>
        <v>3/1/1962</v>
      </c>
      <c r="FQ11" s="2" t="str" vm="265">
        <f t="shared" si="2"/>
        <v>4/1/1962</v>
      </c>
      <c r="FR11" s="2" t="str" vm="323">
        <f t="shared" si="2"/>
        <v>5/1/1962</v>
      </c>
      <c r="FS11" s="2" t="str" vm="230">
        <f t="shared" si="2"/>
        <v>6/1/1962</v>
      </c>
      <c r="FT11" s="2" t="str" vm="816">
        <f t="shared" si="2"/>
        <v>7/1/1962</v>
      </c>
      <c r="FU11" s="2" t="str" vm="150">
        <f t="shared" si="2"/>
        <v>8/1/1962</v>
      </c>
      <c r="FV11" s="2" t="str" vm="685">
        <f t="shared" si="2"/>
        <v>9/1/1962</v>
      </c>
      <c r="FW11" s="2" t="str" vm="762">
        <f t="shared" si="2"/>
        <v>10/1/1962</v>
      </c>
      <c r="FX11" s="2" t="str" vm="887">
        <f t="shared" si="2"/>
        <v>11/1/1962</v>
      </c>
      <c r="FY11" s="2" t="str" vm="620">
        <f t="shared" si="2"/>
        <v>12/1/1962</v>
      </c>
      <c r="FZ11" s="2" t="str" vm="534">
        <f t="shared" si="2"/>
        <v>1/1/1963</v>
      </c>
      <c r="GA11" s="2" t="str" vm="506">
        <f t="shared" si="2"/>
        <v>2/1/1963</v>
      </c>
      <c r="GB11" s="2" t="str" vm="424">
        <f t="shared" si="2"/>
        <v>3/1/1963</v>
      </c>
      <c r="GC11" s="2" t="str" vm="353">
        <f t="shared" si="2"/>
        <v>4/1/1963</v>
      </c>
      <c r="GD11" s="2" t="str" vm="322">
        <f t="shared" si="2"/>
        <v>5/1/1963</v>
      </c>
      <c r="GE11" s="2" t="str" vm="229">
        <f t="shared" si="2"/>
        <v>6/1/1963</v>
      </c>
      <c r="GF11" s="2" t="str" vm="870">
        <f t="shared" si="2"/>
        <v>7/1/1963</v>
      </c>
      <c r="GG11" s="2" t="str" vm="719">
        <f t="shared" si="2"/>
        <v>8/1/1963</v>
      </c>
      <c r="GH11" s="2" t="str" vm="684">
        <f t="shared" si="2"/>
        <v>9/1/1963</v>
      </c>
      <c r="GI11" s="2" t="str" vm="850">
        <f t="shared" si="2"/>
        <v>10/1/1963</v>
      </c>
      <c r="GJ11" s="2" t="str" vm="830">
        <f t="shared" si="2"/>
        <v>11/1/1963</v>
      </c>
      <c r="GK11" s="2" t="str" vm="619">
        <f t="shared" si="2"/>
        <v>12/1/1963</v>
      </c>
      <c r="GL11" s="2" t="str" vm="451">
        <f t="shared" si="2"/>
        <v>1/1/1964</v>
      </c>
      <c r="GM11" s="2" t="str" vm="505">
        <f t="shared" ref="GM11:IX11" si="3">GM2</f>
        <v>2/1/1964</v>
      </c>
      <c r="GN11" s="2" t="str" vm="423">
        <f t="shared" si="3"/>
        <v>3/1/1964</v>
      </c>
      <c r="GO11" s="2" t="str" vm="367">
        <f t="shared" si="3"/>
        <v>4/1/1964</v>
      </c>
      <c r="GP11" s="2" t="str" vm="321">
        <f t="shared" si="3"/>
        <v>5/1/1964</v>
      </c>
      <c r="GQ11" s="2" t="str" vm="228">
        <f t="shared" si="3"/>
        <v>6/1/1964</v>
      </c>
      <c r="GR11" s="2" t="str" vm="808">
        <f t="shared" si="3"/>
        <v>7/1/1964</v>
      </c>
      <c r="GS11" s="2" t="str" vm="149">
        <f t="shared" si="3"/>
        <v>8/1/1964</v>
      </c>
      <c r="GT11" s="2" t="str" vm="683">
        <f t="shared" si="3"/>
        <v>9/1/1964</v>
      </c>
      <c r="GU11" s="2" t="str" vm="790">
        <f t="shared" si="3"/>
        <v>10/1/1964</v>
      </c>
      <c r="GV11" s="2" t="str" vm="755">
        <f t="shared" si="3"/>
        <v>11/1/1964</v>
      </c>
      <c r="GW11" s="2" t="str" vm="618">
        <f t="shared" si="3"/>
        <v>12/1/1964</v>
      </c>
      <c r="GX11" s="2" t="str" vm="565">
        <f t="shared" si="3"/>
        <v>1/1/1965</v>
      </c>
      <c r="GY11" s="2" t="str" vm="504">
        <f t="shared" si="3"/>
        <v>2/1/1965</v>
      </c>
      <c r="GZ11" s="2" t="str" vm="422">
        <f t="shared" si="3"/>
        <v>3/1/1965</v>
      </c>
      <c r="HA11" s="2" t="str" vm="352">
        <f t="shared" si="3"/>
        <v>4/1/1965</v>
      </c>
      <c r="HB11" s="2" t="str" vm="320">
        <f t="shared" si="3"/>
        <v>5/1/1965</v>
      </c>
      <c r="HC11" s="2" t="str" vm="227">
        <f t="shared" si="3"/>
        <v>6/1/1965</v>
      </c>
      <c r="HD11" s="2" t="str" vm="741">
        <f t="shared" si="3"/>
        <v>7/1/1965</v>
      </c>
      <c r="HE11" s="2" t="str" vm="718">
        <f t="shared" si="3"/>
        <v>8/1/1965</v>
      </c>
      <c r="HF11" s="2" t="str" vm="682">
        <f t="shared" si="3"/>
        <v>9/1/1965</v>
      </c>
      <c r="HG11" s="2" t="str" vm="898">
        <f t="shared" si="3"/>
        <v>10/1/1965</v>
      </c>
      <c r="HH11" s="2" t="str" vm="837">
        <f t="shared" si="3"/>
        <v>11/1/1965</v>
      </c>
      <c r="HI11" s="2" t="str" vm="617">
        <f t="shared" si="3"/>
        <v>12/1/1965</v>
      </c>
      <c r="HJ11" s="2" t="str" vm="450">
        <f t="shared" si="3"/>
        <v>1/1/1966</v>
      </c>
      <c r="HK11" s="2" t="str" vm="503">
        <f t="shared" si="3"/>
        <v>2/1/1966</v>
      </c>
      <c r="HL11" s="2" t="str" vm="421">
        <f t="shared" si="3"/>
        <v>3/1/1966</v>
      </c>
      <c r="HM11" s="2" t="str" vm="264">
        <f t="shared" si="3"/>
        <v>4/1/1966</v>
      </c>
      <c r="HN11" s="2" t="str" vm="319">
        <f t="shared" si="3"/>
        <v>5/1/1966</v>
      </c>
      <c r="HO11" s="2" t="str" vm="226">
        <f t="shared" si="3"/>
        <v>6/1/1966</v>
      </c>
      <c r="HP11" s="2" t="str" vm="835">
        <f t="shared" si="3"/>
        <v>7/1/1966</v>
      </c>
      <c r="HQ11" s="2" t="str" vm="717">
        <f t="shared" si="3"/>
        <v>8/1/1966</v>
      </c>
      <c r="HR11" s="2" t="str" vm="681">
        <f t="shared" si="3"/>
        <v>9/1/1966</v>
      </c>
      <c r="HS11" s="2" t="str" vm="855">
        <f t="shared" si="3"/>
        <v>10/1/1966</v>
      </c>
      <c r="HT11" s="2" t="str" vm="886">
        <f t="shared" si="3"/>
        <v>11/1/1966</v>
      </c>
      <c r="HU11" s="2" t="str" vm="616">
        <f t="shared" si="3"/>
        <v>12/1/1966</v>
      </c>
      <c r="HV11" s="2" t="str" vm="533">
        <f t="shared" si="3"/>
        <v>1/1/1967</v>
      </c>
      <c r="HW11" s="2" t="str" vm="502">
        <f t="shared" si="3"/>
        <v>2/1/1967</v>
      </c>
      <c r="HX11" s="2" t="str" vm="420">
        <f t="shared" si="3"/>
        <v>3/1/1967</v>
      </c>
      <c r="HY11" s="2" t="str" vm="351">
        <f t="shared" si="3"/>
        <v>4/1/1967</v>
      </c>
      <c r="HZ11" s="2" t="str" vm="318">
        <f t="shared" si="3"/>
        <v>5/1/1967</v>
      </c>
      <c r="IA11" s="2" t="str" vm="225">
        <f t="shared" si="3"/>
        <v>6/1/1967</v>
      </c>
      <c r="IB11" s="2" t="str" vm="869">
        <f t="shared" si="3"/>
        <v>7/1/1967</v>
      </c>
      <c r="IC11" s="2" t="str" vm="148">
        <f t="shared" si="3"/>
        <v>8/1/1967</v>
      </c>
      <c r="ID11" s="2" t="str" vm="680">
        <f t="shared" si="3"/>
        <v>9/1/1967</v>
      </c>
      <c r="IE11" s="2" t="str" vm="849">
        <f t="shared" si="3"/>
        <v>10/1/1967</v>
      </c>
      <c r="IF11" s="2" t="str" vm="829">
        <f t="shared" si="3"/>
        <v>11/1/1967</v>
      </c>
      <c r="IG11" s="2" t="str" vm="615">
        <f t="shared" si="3"/>
        <v>12/1/1967</v>
      </c>
      <c r="IH11" s="2" t="str" vm="564">
        <f t="shared" si="3"/>
        <v>1/1/1968</v>
      </c>
      <c r="II11" s="2" t="str" vm="501">
        <f t="shared" si="3"/>
        <v>2/1/1968</v>
      </c>
      <c r="IJ11" s="2" t="str" vm="419">
        <f t="shared" si="3"/>
        <v>3/1/1968</v>
      </c>
      <c r="IK11" s="2" t="str" vm="366">
        <f t="shared" si="3"/>
        <v>4/1/1968</v>
      </c>
      <c r="IL11" s="2" t="str" vm="317">
        <f t="shared" si="3"/>
        <v>5/1/1968</v>
      </c>
      <c r="IM11" s="2" t="str" vm="224">
        <f t="shared" si="3"/>
        <v>6/1/1968</v>
      </c>
      <c r="IN11" s="2" t="str" vm="807">
        <f t="shared" si="3"/>
        <v>7/1/1968</v>
      </c>
      <c r="IO11" s="2" t="str" vm="716">
        <f t="shared" si="3"/>
        <v>8/1/1968</v>
      </c>
      <c r="IP11" s="2" t="str" vm="679">
        <f t="shared" si="3"/>
        <v>9/1/1968</v>
      </c>
      <c r="IQ11" s="2" t="str" vm="789">
        <f t="shared" si="3"/>
        <v>10/1/1968</v>
      </c>
      <c r="IR11" s="2" t="str" vm="754">
        <f t="shared" si="3"/>
        <v>11/1/1968</v>
      </c>
      <c r="IS11" s="2" t="str" vm="614">
        <f t="shared" si="3"/>
        <v>12/1/1968</v>
      </c>
      <c r="IT11" s="2" t="str" vm="449">
        <f t="shared" si="3"/>
        <v>1/1/1969</v>
      </c>
      <c r="IU11" s="2" t="str" vm="500">
        <f t="shared" si="3"/>
        <v>2/1/1969</v>
      </c>
      <c r="IV11" s="2" t="str" vm="418">
        <f t="shared" si="3"/>
        <v>3/1/1969</v>
      </c>
      <c r="IW11" s="2" t="str" vm="263">
        <f t="shared" si="3"/>
        <v>4/1/1969</v>
      </c>
      <c r="IX11" s="2" t="str" vm="316">
        <f t="shared" si="3"/>
        <v>5/1/1969</v>
      </c>
      <c r="IY11" s="2" t="str" vm="223">
        <f t="shared" ref="IY11:LJ11" si="4">IY2</f>
        <v>6/1/1969</v>
      </c>
      <c r="IZ11" s="2" t="str" vm="740">
        <f t="shared" si="4"/>
        <v>7/1/1969</v>
      </c>
      <c r="JA11" s="2" t="str" vm="715">
        <f t="shared" si="4"/>
        <v>8/1/1969</v>
      </c>
      <c r="JB11" s="2" t="str" vm="678">
        <f t="shared" si="4"/>
        <v>9/1/1969</v>
      </c>
      <c r="JC11" s="2" t="str" vm="771">
        <f t="shared" si="4"/>
        <v>10/1/1969</v>
      </c>
      <c r="JD11" s="2" t="str" vm="896">
        <f t="shared" si="4"/>
        <v>11/1/1969</v>
      </c>
      <c r="JE11" s="2" t="str" vm="613">
        <f t="shared" si="4"/>
        <v>12/1/1969</v>
      </c>
      <c r="JF11" s="2" t="str" vm="563">
        <f t="shared" si="4"/>
        <v>1/1/1970</v>
      </c>
      <c r="JG11" s="2" t="str" vm="499">
        <f t="shared" si="4"/>
        <v>2/1/1970</v>
      </c>
      <c r="JH11" s="2" t="str" vm="417">
        <f t="shared" si="4"/>
        <v>3/1/1970</v>
      </c>
      <c r="JI11" s="2" t="str" vm="350">
        <f t="shared" si="4"/>
        <v>4/1/1970</v>
      </c>
      <c r="JJ11" s="2" t="str" vm="315">
        <f t="shared" si="4"/>
        <v>5/1/1970</v>
      </c>
      <c r="JK11" s="2" t="str" vm="222">
        <f t="shared" si="4"/>
        <v>6/1/1970</v>
      </c>
      <c r="JL11" s="2" t="str" vm="857">
        <f t="shared" si="4"/>
        <v>7/1/1970</v>
      </c>
      <c r="JM11" s="2" t="str" vm="714">
        <f t="shared" si="4"/>
        <v>8/1/1970</v>
      </c>
      <c r="JN11" s="2" t="str" vm="677">
        <f t="shared" si="4"/>
        <v>9/1/1970</v>
      </c>
      <c r="JO11" s="2" t="str" vm="893">
        <f t="shared" si="4"/>
        <v>10/1/1970</v>
      </c>
      <c r="JP11" s="2" t="str" vm="885">
        <f t="shared" si="4"/>
        <v>11/1/1970</v>
      </c>
      <c r="JQ11" s="2" t="str" vm="612">
        <f t="shared" si="4"/>
        <v>12/1/1970</v>
      </c>
      <c r="JR11" s="2" t="str" vm="532">
        <f t="shared" si="4"/>
        <v>1/1/1971</v>
      </c>
      <c r="JS11" s="2" t="str" vm="498">
        <f t="shared" si="4"/>
        <v>2/1/1971</v>
      </c>
      <c r="JT11" s="2" t="str" vm="416">
        <f t="shared" si="4"/>
        <v>3/1/1971</v>
      </c>
      <c r="JU11" s="2" t="str" vm="262">
        <f t="shared" si="4"/>
        <v>4/1/1971</v>
      </c>
      <c r="JV11" s="2" t="str" vm="314">
        <f t="shared" si="4"/>
        <v>5/1/1971</v>
      </c>
      <c r="JW11" s="2" t="str" vm="221">
        <f t="shared" si="4"/>
        <v>6/1/1971</v>
      </c>
      <c r="JX11" s="2" t="str" vm="868">
        <f t="shared" si="4"/>
        <v>7/1/1971</v>
      </c>
      <c r="JY11" s="2" t="str" vm="147">
        <f t="shared" si="4"/>
        <v>8/1/1971</v>
      </c>
      <c r="JZ11" s="2" t="str" vm="52">
        <f t="shared" si="4"/>
        <v>9/1/1971</v>
      </c>
      <c r="KA11" s="2" t="str" vm="676">
        <f t="shared" si="4"/>
        <v>10/1/1971</v>
      </c>
      <c r="KB11" s="2" t="str" vm="848">
        <f t="shared" si="4"/>
        <v>11/1/1971</v>
      </c>
      <c r="KC11" s="2" t="str" vm="828">
        <f t="shared" si="4"/>
        <v>12/1/1971</v>
      </c>
      <c r="KD11" s="2" t="str" vm="611">
        <f t="shared" si="4"/>
        <v>1/1/1972</v>
      </c>
      <c r="KE11" s="2" t="str" vm="448">
        <f t="shared" si="4"/>
        <v>2/1/1972</v>
      </c>
      <c r="KF11" s="2" t="str" vm="497">
        <f t="shared" si="4"/>
        <v>3/1/1972</v>
      </c>
      <c r="KG11" s="2" t="str" vm="415">
        <f t="shared" si="4"/>
        <v>4/1/1972</v>
      </c>
      <c r="KH11" s="2" t="str" vm="365">
        <f t="shared" si="4"/>
        <v>5/1/1972</v>
      </c>
      <c r="KI11" s="2" t="str" vm="313">
        <f t="shared" si="4"/>
        <v>6/1/1972</v>
      </c>
      <c r="KJ11" s="2" t="str" vm="220">
        <f t="shared" si="4"/>
        <v>7/1/1972</v>
      </c>
      <c r="KK11" s="2" t="str" vm="806">
        <f t="shared" si="4"/>
        <v>8/1/1972</v>
      </c>
      <c r="KL11" s="2" t="str" vm="51">
        <f t="shared" si="4"/>
        <v>9/1/1972</v>
      </c>
      <c r="KM11" s="2" t="str" vm="713">
        <f t="shared" si="4"/>
        <v>10/1/1972</v>
      </c>
      <c r="KN11" s="2" t="str" vm="675">
        <f t="shared" si="4"/>
        <v>11/1/1972</v>
      </c>
      <c r="KO11" s="2" t="str" vm="788">
        <f t="shared" si="4"/>
        <v>12/1/1972</v>
      </c>
      <c r="KP11" s="2" t="str" vm="753">
        <f t="shared" si="4"/>
        <v>1/1/1973</v>
      </c>
      <c r="KQ11" s="2" t="str" vm="610">
        <f t="shared" si="4"/>
        <v>2/1/1973</v>
      </c>
      <c r="KR11" s="2" t="str" vm="562">
        <f t="shared" si="4"/>
        <v>3/1/1973</v>
      </c>
      <c r="KS11" s="2" t="str" vm="496">
        <f t="shared" si="4"/>
        <v>4/1/1973</v>
      </c>
      <c r="KT11" s="2" t="str" vm="414">
        <f t="shared" si="4"/>
        <v>5/1/1973</v>
      </c>
      <c r="KU11" s="2" t="str" vm="349">
        <f t="shared" si="4"/>
        <v>6/1/1973</v>
      </c>
      <c r="KV11" s="2" t="str" vm="312">
        <f t="shared" si="4"/>
        <v>7/1/1973</v>
      </c>
      <c r="KW11" s="2" t="str" vm="219">
        <f t="shared" si="4"/>
        <v>8/1/1973</v>
      </c>
      <c r="KX11" s="2" t="str" vm="50">
        <f t="shared" si="4"/>
        <v>9/1/1973</v>
      </c>
      <c r="KY11" s="2" t="str" vm="739">
        <f t="shared" si="4"/>
        <v>10/1/1973</v>
      </c>
      <c r="KZ11" s="2" t="str" vm="146">
        <f t="shared" si="4"/>
        <v>11/1/1973</v>
      </c>
      <c r="LA11" s="2" t="str" vm="674">
        <f t="shared" si="4"/>
        <v>12/1/1973</v>
      </c>
      <c r="LB11" s="2" t="str" vm="779">
        <f t="shared" si="4"/>
        <v>1/1/1974</v>
      </c>
      <c r="LC11" s="2" t="str" vm="859">
        <f t="shared" si="4"/>
        <v>2/1/1974</v>
      </c>
      <c r="LD11" s="2" t="str" vm="609">
        <f t="shared" si="4"/>
        <v>3/1/1974</v>
      </c>
      <c r="LE11" s="2" t="str" vm="531">
        <f t="shared" si="4"/>
        <v>4/1/1974</v>
      </c>
      <c r="LF11" s="2" t="str" vm="495">
        <f t="shared" si="4"/>
        <v>5/1/1974</v>
      </c>
      <c r="LG11" s="2" t="str" vm="413">
        <f t="shared" si="4"/>
        <v>6/1/1974</v>
      </c>
      <c r="LH11" s="2" t="str" vm="261">
        <f t="shared" si="4"/>
        <v>7/1/1974</v>
      </c>
      <c r="LI11" s="2" t="str" vm="311">
        <f t="shared" si="4"/>
        <v>8/1/1974</v>
      </c>
      <c r="LJ11" s="2" t="str" vm="49">
        <f t="shared" si="4"/>
        <v>9/1/1974</v>
      </c>
      <c r="LK11" s="2" t="str" vm="218">
        <f t="shared" ref="LK11:NV11" si="5">LK2</f>
        <v>10/1/1974</v>
      </c>
      <c r="LL11" s="2" t="str" vm="895">
        <f t="shared" si="5"/>
        <v>11/1/1974</v>
      </c>
      <c r="LM11" s="2" t="str" vm="712">
        <f t="shared" si="5"/>
        <v>12/1/1974</v>
      </c>
      <c r="LN11" s="2" t="str" vm="673">
        <f t="shared" si="5"/>
        <v>1/1/1975</v>
      </c>
      <c r="LO11" s="2" t="str" vm="761">
        <f t="shared" si="5"/>
        <v>2/1/1975</v>
      </c>
      <c r="LP11" s="2" t="str" vm="884">
        <f t="shared" si="5"/>
        <v>3/1/1975</v>
      </c>
      <c r="LQ11" s="2" t="str" vm="608">
        <f t="shared" si="5"/>
        <v>4/1/1975</v>
      </c>
      <c r="LR11" s="2" t="str" vm="447">
        <f t="shared" si="5"/>
        <v>5/1/1975</v>
      </c>
      <c r="LS11" s="2" t="str" vm="494">
        <f t="shared" si="5"/>
        <v>6/1/1975</v>
      </c>
      <c r="LT11" s="2" t="str" vm="412">
        <f t="shared" si="5"/>
        <v>7/1/1975</v>
      </c>
      <c r="LU11" s="2" t="str" vm="348">
        <f t="shared" si="5"/>
        <v>8/1/1975</v>
      </c>
      <c r="LV11" s="2" t="str" vm="48">
        <f t="shared" si="5"/>
        <v>9/1/1975</v>
      </c>
      <c r="LW11" s="2" t="str" vm="310">
        <f t="shared" si="5"/>
        <v>10/1/1975</v>
      </c>
      <c r="LX11" s="2" t="str" vm="217">
        <f t="shared" si="5"/>
        <v>11/1/1975</v>
      </c>
      <c r="LY11" s="2" t="str" vm="867">
        <f t="shared" si="5"/>
        <v>12/1/1975</v>
      </c>
      <c r="LZ11" s="2" t="str" vm="145">
        <f t="shared" si="5"/>
        <v>1/1/1976</v>
      </c>
      <c r="MA11" s="2" t="str" vm="672">
        <f t="shared" si="5"/>
        <v>2/1/1976</v>
      </c>
      <c r="MB11" s="2" t="str" vm="847">
        <f t="shared" si="5"/>
        <v>3/1/1976</v>
      </c>
      <c r="MC11" s="2" t="str" vm="827">
        <f t="shared" si="5"/>
        <v>4/1/1976</v>
      </c>
      <c r="MD11" s="2" t="str" vm="607">
        <f t="shared" si="5"/>
        <v>5/1/1976</v>
      </c>
      <c r="ME11" s="2" t="str" vm="561">
        <f t="shared" si="5"/>
        <v>6/1/1976</v>
      </c>
      <c r="MF11" s="2" t="str" vm="493">
        <f t="shared" si="5"/>
        <v>7/1/1976</v>
      </c>
      <c r="MG11" s="2" t="str" vm="411">
        <f t="shared" si="5"/>
        <v>8/1/1976</v>
      </c>
      <c r="MH11" s="2" t="str" vm="47">
        <f t="shared" si="5"/>
        <v>9/1/1976</v>
      </c>
      <c r="MI11" s="2" t="str" vm="364">
        <f t="shared" si="5"/>
        <v>10/1/1976</v>
      </c>
      <c r="MJ11" s="2" t="str" vm="309">
        <f t="shared" si="5"/>
        <v>11/1/1976</v>
      </c>
      <c r="MK11" s="2" t="str" vm="216">
        <f t="shared" si="5"/>
        <v>12/1/1976</v>
      </c>
      <c r="ML11" s="2" t="str" vm="805">
        <f t="shared" si="5"/>
        <v>1/1/1977</v>
      </c>
      <c r="MM11" s="2" t="str" vm="711">
        <f t="shared" si="5"/>
        <v>2/1/1977</v>
      </c>
      <c r="MN11" s="2" t="str" vm="671">
        <f t="shared" si="5"/>
        <v>3/1/1977</v>
      </c>
      <c r="MO11" s="2" t="str" vm="787">
        <f t="shared" si="5"/>
        <v>4/1/1977</v>
      </c>
      <c r="MP11" s="2" t="str" vm="752">
        <f t="shared" si="5"/>
        <v>5/1/1977</v>
      </c>
      <c r="MQ11" s="2" t="str" vm="606">
        <f t="shared" si="5"/>
        <v>6/1/1977</v>
      </c>
      <c r="MR11" s="2" t="str" vm="530">
        <f t="shared" si="5"/>
        <v>7/1/1977</v>
      </c>
      <c r="MS11" s="2" t="str" vm="492">
        <f t="shared" si="5"/>
        <v>8/1/1977</v>
      </c>
      <c r="MT11" s="2" t="str" vm="46">
        <f t="shared" si="5"/>
        <v>9/1/1977</v>
      </c>
      <c r="MU11" s="2" t="str" vm="410">
        <f t="shared" si="5"/>
        <v>10/1/1977</v>
      </c>
      <c r="MV11" s="2" t="str" vm="260">
        <f t="shared" si="5"/>
        <v>11/1/1977</v>
      </c>
      <c r="MW11" s="2" t="str" vm="308">
        <f t="shared" si="5"/>
        <v>12/1/1977</v>
      </c>
      <c r="MX11" s="2" t="str" vm="215">
        <f t="shared" si="5"/>
        <v>1/1/1978</v>
      </c>
      <c r="MY11" s="2" t="str" vm="738">
        <f t="shared" si="5"/>
        <v>2/1/1978</v>
      </c>
      <c r="MZ11" s="2" t="str" vm="144">
        <f t="shared" si="5"/>
        <v>3/1/1978</v>
      </c>
      <c r="NA11" s="2" t="str" vm="670">
        <f t="shared" si="5"/>
        <v>4/1/1978</v>
      </c>
      <c r="NB11" s="2" t="str" vm="897">
        <f t="shared" si="5"/>
        <v>5/1/1978</v>
      </c>
      <c r="NC11" s="2" t="str" vm="767">
        <f t="shared" si="5"/>
        <v>6/1/1978</v>
      </c>
      <c r="ND11" s="2" t="str" vm="605">
        <f t="shared" si="5"/>
        <v>7/1/1978</v>
      </c>
      <c r="NE11" s="2" t="str" vm="446">
        <f t="shared" si="5"/>
        <v>8/1/1978</v>
      </c>
      <c r="NF11" s="2" t="str" vm="45">
        <f t="shared" si="5"/>
        <v>9/1/1978</v>
      </c>
      <c r="NG11" s="2" t="str" vm="491">
        <f t="shared" si="5"/>
        <v>10/1/1978</v>
      </c>
      <c r="NH11" s="2" t="str" vm="409">
        <f t="shared" si="5"/>
        <v>11/1/1978</v>
      </c>
      <c r="NI11" s="2" t="str" vm="347">
        <f t="shared" si="5"/>
        <v>12/1/1978</v>
      </c>
      <c r="NJ11" s="2" t="str" vm="307">
        <f t="shared" si="5"/>
        <v>1/1/1979</v>
      </c>
      <c r="NK11" s="2" t="str" vm="214">
        <f t="shared" si="5"/>
        <v>2/1/1979</v>
      </c>
      <c r="NL11" s="2" t="str" vm="764">
        <f t="shared" si="5"/>
        <v>3/1/1979</v>
      </c>
      <c r="NM11" s="2" t="str" vm="710">
        <f t="shared" si="5"/>
        <v>4/1/1979</v>
      </c>
      <c r="NN11" s="2" t="str" vm="669">
        <f t="shared" si="5"/>
        <v>5/1/1979</v>
      </c>
      <c r="NO11" s="2" t="str" vm="892">
        <f t="shared" si="5"/>
        <v>6/1/1979</v>
      </c>
      <c r="NP11" s="2" t="str" vm="883">
        <f t="shared" si="5"/>
        <v>7/1/1979</v>
      </c>
      <c r="NQ11" s="2" t="str" vm="604">
        <f t="shared" si="5"/>
        <v>8/1/1979</v>
      </c>
      <c r="NR11" s="2" t="str" vm="44">
        <f t="shared" si="5"/>
        <v>9/1/1979</v>
      </c>
      <c r="NS11" s="2" t="str" vm="560">
        <f t="shared" si="5"/>
        <v>10/1/1979</v>
      </c>
      <c r="NT11" s="2" t="str" vm="490">
        <f t="shared" si="5"/>
        <v>11/1/1979</v>
      </c>
      <c r="NU11" s="2" t="str" vm="408">
        <f t="shared" si="5"/>
        <v>12/1/1979</v>
      </c>
      <c r="NV11" s="2" t="str" vm="363">
        <f t="shared" si="5"/>
        <v>1/1/1980</v>
      </c>
      <c r="NW11" s="2" t="str" vm="306">
        <f t="shared" ref="NW11:QH11" si="6">NW2</f>
        <v>2/1/1980</v>
      </c>
      <c r="NX11" s="2" t="str" vm="213">
        <f t="shared" si="6"/>
        <v>3/1/1980</v>
      </c>
      <c r="NY11" s="2" t="str" vm="866">
        <f t="shared" si="6"/>
        <v>4/1/1980</v>
      </c>
      <c r="NZ11" s="2" t="str" vm="143">
        <f t="shared" si="6"/>
        <v>5/1/1980</v>
      </c>
      <c r="OA11" s="2" t="str" vm="668">
        <f t="shared" si="6"/>
        <v>6/1/1980</v>
      </c>
      <c r="OB11" s="2" t="str" vm="846">
        <f t="shared" si="6"/>
        <v>7/1/1980</v>
      </c>
      <c r="OC11" s="2" t="str" vm="826">
        <f t="shared" si="6"/>
        <v>8/1/1980</v>
      </c>
      <c r="OD11" s="2" t="str" vm="43">
        <f t="shared" si="6"/>
        <v>9/1/1980</v>
      </c>
      <c r="OE11" s="2" t="str" vm="603">
        <f t="shared" si="6"/>
        <v>10/1/1980</v>
      </c>
      <c r="OF11" s="2" t="str" vm="529">
        <f t="shared" si="6"/>
        <v>11/1/1980</v>
      </c>
      <c r="OG11" s="2" t="str" vm="489">
        <f t="shared" si="6"/>
        <v>12/1/1980</v>
      </c>
      <c r="OH11" s="2" t="str" vm="407">
        <f t="shared" si="6"/>
        <v>1/1/1981</v>
      </c>
      <c r="OI11" s="2" t="str" vm="259">
        <f t="shared" si="6"/>
        <v>2/1/1981</v>
      </c>
      <c r="OJ11" s="2" t="str" vm="305">
        <f t="shared" si="6"/>
        <v>3/1/1981</v>
      </c>
      <c r="OK11" s="2" t="str" vm="212">
        <f t="shared" si="6"/>
        <v>4/1/1981</v>
      </c>
      <c r="OL11" s="2" t="str" vm="804">
        <f t="shared" si="6"/>
        <v>5/1/1981</v>
      </c>
      <c r="OM11" s="2" t="str" vm="709">
        <f t="shared" si="6"/>
        <v>6/1/1981</v>
      </c>
      <c r="ON11" s="2" t="str" vm="667">
        <f t="shared" si="6"/>
        <v>7/1/1981</v>
      </c>
      <c r="OO11" s="2" t="str" vm="786">
        <f t="shared" si="6"/>
        <v>8/1/1981</v>
      </c>
      <c r="OP11" s="2" t="str" vm="42">
        <f t="shared" si="6"/>
        <v>9/1/1981</v>
      </c>
      <c r="OQ11" s="2" t="str" vm="751">
        <f t="shared" si="6"/>
        <v>10/1/1981</v>
      </c>
      <c r="OR11" s="2" t="str" vm="602">
        <f t="shared" si="6"/>
        <v>11/1/1981</v>
      </c>
      <c r="OS11" s="2" t="str" vm="445">
        <f t="shared" si="6"/>
        <v>12/1/1981</v>
      </c>
      <c r="OT11" s="2" t="str" vm="488">
        <f t="shared" si="6"/>
        <v>1/1/1982</v>
      </c>
      <c r="OU11" s="2" t="str" vm="406">
        <f t="shared" si="6"/>
        <v>2/1/1982</v>
      </c>
      <c r="OV11" s="2" t="str" vm="346">
        <f t="shared" si="6"/>
        <v>3/1/1982</v>
      </c>
      <c r="OW11" s="2" t="str" vm="304">
        <f t="shared" si="6"/>
        <v>4/1/1982</v>
      </c>
      <c r="OX11" s="2" t="str" vm="211">
        <f t="shared" si="6"/>
        <v>5/1/1982</v>
      </c>
      <c r="OY11" s="2" t="str" vm="737">
        <f t="shared" si="6"/>
        <v>6/1/1982</v>
      </c>
      <c r="OZ11" s="2" t="str" vm="142">
        <f t="shared" si="6"/>
        <v>7/1/1982</v>
      </c>
      <c r="PA11" s="2" t="str" vm="666">
        <f t="shared" si="6"/>
        <v>8/1/1982</v>
      </c>
      <c r="PB11" s="2" t="str" vm="41">
        <f t="shared" si="6"/>
        <v>9/1/1982</v>
      </c>
      <c r="PC11" s="2" t="str" vm="770">
        <f t="shared" si="6"/>
        <v>10/1/1982</v>
      </c>
      <c r="PD11" s="2" t="str" vm="797">
        <f t="shared" si="6"/>
        <v>11/1/1982</v>
      </c>
      <c r="PE11" s="2" t="str" vm="601">
        <f t="shared" si="6"/>
        <v>12/1/1982</v>
      </c>
      <c r="PF11" s="2" t="str" vm="559">
        <f t="shared" si="6"/>
        <v>1/1/1983</v>
      </c>
      <c r="PG11" s="2" t="str" vm="487">
        <f t="shared" si="6"/>
        <v>2/1/1983</v>
      </c>
      <c r="PH11" s="2" t="str" vm="405">
        <f t="shared" si="6"/>
        <v>3/1/1983</v>
      </c>
      <c r="PI11" s="2" t="str" vm="362">
        <f t="shared" si="6"/>
        <v>4/1/1983</v>
      </c>
      <c r="PJ11" s="2" t="str" vm="303">
        <f t="shared" si="6"/>
        <v>5/1/1983</v>
      </c>
      <c r="PK11" s="2" t="str" vm="210">
        <f t="shared" si="6"/>
        <v>6/1/1983</v>
      </c>
      <c r="PL11" s="2" t="str" vm="796">
        <f t="shared" si="6"/>
        <v>7/1/1983</v>
      </c>
      <c r="PM11" s="2" t="str" vm="708">
        <f t="shared" si="6"/>
        <v>8/1/1983</v>
      </c>
      <c r="PN11" s="2" t="str" vm="40">
        <f t="shared" si="6"/>
        <v>9/1/1983</v>
      </c>
      <c r="PO11" s="2" t="str" vm="665">
        <f t="shared" si="6"/>
        <v>10/1/1983</v>
      </c>
      <c r="PP11" s="2" t="str" vm="760">
        <f t="shared" si="6"/>
        <v>11/1/1983</v>
      </c>
      <c r="PQ11" s="2" t="str" vm="882">
        <f t="shared" si="6"/>
        <v>12/1/1983</v>
      </c>
      <c r="PR11" s="2" t="str" vm="600">
        <f t="shared" si="6"/>
        <v>1/1/1984</v>
      </c>
      <c r="PS11" s="2" t="str" vm="528">
        <f t="shared" si="6"/>
        <v>2/1/1984</v>
      </c>
      <c r="PT11" s="2" t="str" vm="486">
        <f t="shared" si="6"/>
        <v>3/1/1984</v>
      </c>
      <c r="PU11" s="2" t="str" vm="404">
        <f t="shared" si="6"/>
        <v>4/1/1984</v>
      </c>
      <c r="PV11" s="2" t="str" vm="258">
        <f t="shared" si="6"/>
        <v>5/1/1984</v>
      </c>
      <c r="PW11" s="2" t="str" vm="302">
        <f t="shared" si="6"/>
        <v>6/1/1984</v>
      </c>
      <c r="PX11" s="2" t="str" vm="209">
        <f t="shared" si="6"/>
        <v>7/1/1984</v>
      </c>
      <c r="PY11" s="2" t="str" vm="865">
        <f t="shared" si="6"/>
        <v>8/1/1984</v>
      </c>
      <c r="PZ11" s="2" t="str" vm="39">
        <f t="shared" si="6"/>
        <v>9/1/1984</v>
      </c>
      <c r="QA11" s="2" t="str" vm="141">
        <f t="shared" si="6"/>
        <v>10/1/1984</v>
      </c>
      <c r="QB11" s="2" t="str" vm="664">
        <f t="shared" si="6"/>
        <v>11/1/1984</v>
      </c>
      <c r="QC11" s="2" t="str" vm="845">
        <f t="shared" si="6"/>
        <v>12/1/1984</v>
      </c>
      <c r="QD11" s="2" t="str" vm="825">
        <f t="shared" si="6"/>
        <v>1/1/1985</v>
      </c>
      <c r="QE11" s="2" t="str" vm="599">
        <f t="shared" si="6"/>
        <v>2/1/1985</v>
      </c>
      <c r="QF11" s="2" t="str" vm="444">
        <f t="shared" si="6"/>
        <v>3/1/1985</v>
      </c>
      <c r="QG11" s="2" t="str" vm="485">
        <f t="shared" si="6"/>
        <v>4/1/1985</v>
      </c>
      <c r="QH11" s="2" t="str" vm="403">
        <f t="shared" si="6"/>
        <v>5/1/1985</v>
      </c>
      <c r="QI11" s="2" t="str" vm="345">
        <f t="shared" ref="QI11:ST11" si="7">QI2</f>
        <v>6/1/1985</v>
      </c>
      <c r="QJ11" s="2" t="str" vm="301">
        <f t="shared" si="7"/>
        <v>7/1/1985</v>
      </c>
      <c r="QK11" s="2" t="str" vm="208">
        <f t="shared" si="7"/>
        <v>8/1/1985</v>
      </c>
      <c r="QL11" s="2" t="str" vm="38">
        <f t="shared" si="7"/>
        <v>9/1/1985</v>
      </c>
      <c r="QM11" s="2" t="str" vm="803">
        <f t="shared" si="7"/>
        <v>10/1/1985</v>
      </c>
      <c r="QN11" s="2" t="str" vm="707">
        <f t="shared" si="7"/>
        <v>11/1/1985</v>
      </c>
      <c r="QO11" s="2" t="str" vm="663">
        <f t="shared" si="7"/>
        <v>12/1/1985</v>
      </c>
      <c r="QP11" s="2" t="str" vm="785">
        <f t="shared" si="7"/>
        <v>1/1/1986</v>
      </c>
      <c r="QQ11" s="2" t="str" vm="750">
        <f t="shared" si="7"/>
        <v>2/1/1986</v>
      </c>
      <c r="QR11" s="2" t="str" vm="598">
        <f t="shared" si="7"/>
        <v>3/1/1986</v>
      </c>
      <c r="QS11" s="2" t="str" vm="558">
        <f t="shared" si="7"/>
        <v>4/1/1986</v>
      </c>
      <c r="QT11" s="2" t="str" vm="484">
        <f t="shared" si="7"/>
        <v>5/1/1986</v>
      </c>
      <c r="QU11" s="2" t="str" vm="402">
        <f t="shared" si="7"/>
        <v>6/1/1986</v>
      </c>
      <c r="QV11" s="2" t="str" vm="361">
        <f t="shared" si="7"/>
        <v>7/1/1986</v>
      </c>
      <c r="QW11" s="2" t="str" vm="300">
        <f t="shared" si="7"/>
        <v>8/1/1986</v>
      </c>
      <c r="QX11" s="2" t="str" vm="37">
        <f t="shared" si="7"/>
        <v>9/1/1986</v>
      </c>
      <c r="QY11" s="2" t="str" vm="207">
        <f t="shared" si="7"/>
        <v>10/1/1986</v>
      </c>
      <c r="QZ11" s="2" t="str" vm="736">
        <f t="shared" si="7"/>
        <v>11/1/1986</v>
      </c>
      <c r="RA11" s="2" t="str" vm="140">
        <f t="shared" si="7"/>
        <v>12/1/1986</v>
      </c>
      <c r="RB11" s="2" t="str" vm="662">
        <f t="shared" si="7"/>
        <v>1/1/1987</v>
      </c>
      <c r="RC11" s="2" t="str" vm="798">
        <f t="shared" si="7"/>
        <v>2/1/1987</v>
      </c>
      <c r="RD11" s="2" t="str" vm="776">
        <f t="shared" si="7"/>
        <v>3/1/1987</v>
      </c>
      <c r="RE11" s="2" t="str" vm="597">
        <f t="shared" si="7"/>
        <v>4/1/1987</v>
      </c>
      <c r="RF11" s="2" t="str" vm="527">
        <f t="shared" si="7"/>
        <v>5/1/1987</v>
      </c>
      <c r="RG11" s="2" t="str" vm="483">
        <f t="shared" si="7"/>
        <v>6/1/1987</v>
      </c>
      <c r="RH11" s="2" t="str" vm="401">
        <f t="shared" si="7"/>
        <v>7/1/1987</v>
      </c>
      <c r="RI11" s="2" t="str" vm="257">
        <f t="shared" si="7"/>
        <v>8/1/1987</v>
      </c>
      <c r="RJ11" s="2" t="str" vm="36">
        <f t="shared" si="7"/>
        <v>9/1/1987</v>
      </c>
      <c r="RK11" s="2" t="str" vm="299">
        <f t="shared" si="7"/>
        <v>10/1/1987</v>
      </c>
      <c r="RL11" s="2" t="str" vm="206">
        <f t="shared" si="7"/>
        <v>11/1/1987</v>
      </c>
      <c r="RM11" s="2" t="str" vm="731">
        <f t="shared" si="7"/>
        <v>12/1/1987</v>
      </c>
      <c r="RN11" s="2" t="str" vm="706">
        <f t="shared" si="7"/>
        <v>1/1/1988</v>
      </c>
      <c r="RO11" s="2" t="str" vm="661">
        <f t="shared" si="7"/>
        <v>2/1/1988</v>
      </c>
      <c r="RP11" s="2" t="str" vm="834">
        <f t="shared" si="7"/>
        <v>3/1/1988</v>
      </c>
      <c r="RQ11" s="2" t="str" vm="759">
        <f t="shared" si="7"/>
        <v>4/1/1988</v>
      </c>
      <c r="RR11" s="2" t="str" vm="596">
        <f t="shared" si="7"/>
        <v>5/1/1988</v>
      </c>
      <c r="RS11" s="2" t="str" vm="443">
        <f t="shared" si="7"/>
        <v>6/1/1988</v>
      </c>
      <c r="RT11" s="2" t="str" vm="482">
        <f t="shared" si="7"/>
        <v>7/1/1988</v>
      </c>
      <c r="RU11" s="2" t="str" vm="400">
        <f t="shared" si="7"/>
        <v>8/1/1988</v>
      </c>
      <c r="RV11" s="2" t="str" vm="35">
        <f t="shared" si="7"/>
        <v>9/1/1988</v>
      </c>
      <c r="RW11" s="2" t="str" vm="344">
        <f t="shared" si="7"/>
        <v>10/1/1988</v>
      </c>
      <c r="RX11" s="2" t="str" vm="298">
        <f t="shared" si="7"/>
        <v>11/1/1988</v>
      </c>
      <c r="RY11" s="2" t="str" vm="205">
        <f t="shared" si="7"/>
        <v>12/1/1988</v>
      </c>
      <c r="RZ11" s="2" t="str" vm="160">
        <f t="shared" si="7"/>
        <v>1/1/1989</v>
      </c>
      <c r="SA11" s="2" t="str" vm="139">
        <f t="shared" si="7"/>
        <v>2/1/1989</v>
      </c>
      <c r="SB11" s="2" t="str" vm="660">
        <f t="shared" si="7"/>
        <v>3/1/1989</v>
      </c>
      <c r="SC11" s="2" t="str" vm="881">
        <f t="shared" si="7"/>
        <v>4/1/1989</v>
      </c>
      <c r="SD11" s="2" t="str" vm="864">
        <f t="shared" si="7"/>
        <v>5/1/1989</v>
      </c>
      <c r="SE11" s="2" t="str" vm="595">
        <f t="shared" si="7"/>
        <v>6/1/1989</v>
      </c>
      <c r="SF11" s="2" t="str" vm="526">
        <f t="shared" si="7"/>
        <v>7/1/1989</v>
      </c>
      <c r="SG11" s="2" t="str" vm="481">
        <f t="shared" si="7"/>
        <v>8/1/1989</v>
      </c>
      <c r="SH11" s="2" t="str" vm="34">
        <f t="shared" si="7"/>
        <v>9/1/1989</v>
      </c>
      <c r="SI11" s="2" t="str" vm="399">
        <f t="shared" si="7"/>
        <v>10/1/1989</v>
      </c>
      <c r="SJ11" s="2" t="str" vm="256">
        <f t="shared" si="7"/>
        <v>11/1/1989</v>
      </c>
      <c r="SK11" s="2" t="str" vm="297">
        <f t="shared" si="7"/>
        <v>12/1/1989</v>
      </c>
      <c r="SL11" s="2" t="str" vm="204">
        <f t="shared" si="7"/>
        <v>1/1/1990</v>
      </c>
      <c r="SM11" s="2" t="str" vm="179">
        <f t="shared" si="7"/>
        <v>2/1/1990</v>
      </c>
      <c r="SN11" s="2" t="str" vm="705">
        <f t="shared" si="7"/>
        <v>3/1/1990</v>
      </c>
      <c r="SO11" s="2" t="str" vm="659">
        <f t="shared" si="7"/>
        <v>4/1/1990</v>
      </c>
      <c r="SP11" s="2" t="str" vm="844">
        <f t="shared" si="7"/>
        <v>5/1/1990</v>
      </c>
      <c r="SQ11" s="2" t="str" vm="824">
        <f t="shared" si="7"/>
        <v>6/1/1990</v>
      </c>
      <c r="SR11" s="2" t="str" vm="594">
        <f t="shared" si="7"/>
        <v>7/1/1990</v>
      </c>
      <c r="SS11" s="2" t="str" vm="557">
        <f t="shared" si="7"/>
        <v>8/1/1990</v>
      </c>
      <c r="ST11" s="2" t="str" vm="33">
        <f t="shared" si="7"/>
        <v>9/1/1990</v>
      </c>
      <c r="SU11" s="2" t="str" vm="480">
        <f t="shared" ref="SU11:VF11" si="8">SU2</f>
        <v>10/1/1990</v>
      </c>
      <c r="SV11" s="2" t="str" vm="398">
        <f t="shared" si="8"/>
        <v>11/1/1990</v>
      </c>
      <c r="SW11" s="2" t="str" vm="360">
        <f t="shared" si="8"/>
        <v>12/1/1990</v>
      </c>
      <c r="SX11" s="2" t="str" vm="296">
        <f t="shared" si="8"/>
        <v>1/1/1991</v>
      </c>
      <c r="SY11" s="2" t="str" vm="203">
        <f t="shared" si="8"/>
        <v>2/1/1991</v>
      </c>
      <c r="SZ11" s="2" t="str" vm="730">
        <f t="shared" si="8"/>
        <v>3/1/1991</v>
      </c>
      <c r="TA11" s="2" t="str" vm="138">
        <f t="shared" si="8"/>
        <v>4/1/1991</v>
      </c>
      <c r="TB11" s="2" t="str" vm="658">
        <f t="shared" si="8"/>
        <v>5/1/1991</v>
      </c>
      <c r="TC11" s="2" t="str" vm="802">
        <f t="shared" si="8"/>
        <v>6/1/1991</v>
      </c>
      <c r="TD11" s="2" t="str" vm="784">
        <f t="shared" si="8"/>
        <v>7/1/1991</v>
      </c>
      <c r="TE11" s="2" t="str" vm="593">
        <f t="shared" si="8"/>
        <v>8/1/1991</v>
      </c>
      <c r="TF11" s="2" t="str" vm="32">
        <f t="shared" si="8"/>
        <v>9/1/1991</v>
      </c>
      <c r="TG11" s="2" t="str" vm="442">
        <f t="shared" si="8"/>
        <v>10/1/1991</v>
      </c>
      <c r="TH11" s="2" t="str" vm="479">
        <f t="shared" si="8"/>
        <v>11/1/1991</v>
      </c>
      <c r="TI11" s="2" t="str" vm="397">
        <f t="shared" si="8"/>
        <v>12/1/1991</v>
      </c>
      <c r="TJ11" s="2" t="str" vm="255">
        <f t="shared" si="8"/>
        <v>1/1/1992</v>
      </c>
      <c r="TK11" s="2" t="str" vm="295">
        <f t="shared" si="8"/>
        <v>2/1/1992</v>
      </c>
      <c r="TL11" s="2" t="str" vm="202">
        <f t="shared" si="8"/>
        <v>3/1/1992</v>
      </c>
      <c r="TM11" s="2" t="str" vm="159">
        <f t="shared" si="8"/>
        <v>4/1/1992</v>
      </c>
      <c r="TN11" s="2" t="str" vm="704">
        <f t="shared" si="8"/>
        <v>5/1/1992</v>
      </c>
      <c r="TO11" s="2" t="str" vm="657">
        <f t="shared" si="8"/>
        <v>6/1/1992</v>
      </c>
      <c r="TP11" s="2" t="str" vm="749">
        <f t="shared" si="8"/>
        <v>7/1/1992</v>
      </c>
      <c r="TQ11" s="2" t="str" vm="735">
        <f t="shared" si="8"/>
        <v>8/1/1992</v>
      </c>
      <c r="TR11" s="2" t="str" vm="31">
        <f t="shared" si="8"/>
        <v>9/1/1992</v>
      </c>
      <c r="TS11" s="2" t="str" vm="592">
        <f t="shared" si="8"/>
        <v>10/1/1992</v>
      </c>
      <c r="TT11" s="2" t="str" vm="525">
        <f t="shared" si="8"/>
        <v>11/1/1992</v>
      </c>
      <c r="TU11" s="2" t="str" vm="478">
        <f t="shared" si="8"/>
        <v>12/1/1992</v>
      </c>
      <c r="TV11" s="2" t="str" vm="396">
        <f t="shared" si="8"/>
        <v>1/1/1993</v>
      </c>
      <c r="TW11" s="2" t="str" vm="343">
        <f t="shared" si="8"/>
        <v>2/1/1993</v>
      </c>
      <c r="TX11" s="2" t="str" vm="294">
        <f t="shared" si="8"/>
        <v>3/1/1993</v>
      </c>
      <c r="TY11" s="2" t="str" vm="201">
        <f t="shared" si="8"/>
        <v>4/1/1993</v>
      </c>
      <c r="TZ11" s="2" t="str" vm="178">
        <f t="shared" si="8"/>
        <v>5/1/1993</v>
      </c>
      <c r="UA11" s="2" t="str" vm="118">
        <f t="shared" si="8"/>
        <v>6/1/1993</v>
      </c>
      <c r="UB11" s="2" t="str" vm="703">
        <f t="shared" si="8"/>
        <v>7/1/1993</v>
      </c>
      <c r="UC11" s="2" t="str" vm="656">
        <f t="shared" si="8"/>
        <v>8/1/1993</v>
      </c>
      <c r="UD11" s="2" t="str" vm="30">
        <f t="shared" si="8"/>
        <v>9/1/1993</v>
      </c>
      <c r="UE11" s="2" t="str" vm="819">
        <f t="shared" si="8"/>
        <v>10/1/1993</v>
      </c>
      <c r="UF11" s="2" t="str" vm="836">
        <f t="shared" si="8"/>
        <v>11/1/1993</v>
      </c>
      <c r="UG11" s="2" t="str" vm="591">
        <f t="shared" si="8"/>
        <v>12/1/1993</v>
      </c>
      <c r="UH11" s="2" t="str" vm="556">
        <f t="shared" si="8"/>
        <v>1/1/1994</v>
      </c>
      <c r="UI11" s="2" t="str" vm="477">
        <f t="shared" si="8"/>
        <v>2/1/1994</v>
      </c>
      <c r="UJ11" s="2" t="str" vm="395">
        <f t="shared" si="8"/>
        <v>3/1/1994</v>
      </c>
      <c r="UK11" s="2" t="str" vm="359">
        <f t="shared" si="8"/>
        <v>4/1/1994</v>
      </c>
      <c r="UL11" s="2" t="str" vm="293">
        <f t="shared" si="8"/>
        <v>5/1/1994</v>
      </c>
      <c r="UM11" s="2" t="str" vm="117">
        <f t="shared" si="8"/>
        <v>6/1/1994</v>
      </c>
      <c r="UN11" s="2" t="str" vm="200">
        <f t="shared" si="8"/>
        <v>7/1/1994</v>
      </c>
      <c r="UO11" s="2" t="str" vm="729">
        <f t="shared" si="8"/>
        <v>8/1/1994</v>
      </c>
      <c r="UP11" s="2" t="str" vm="29">
        <f t="shared" si="8"/>
        <v>9/1/1994</v>
      </c>
      <c r="UQ11" s="2" t="str" vm="137">
        <f t="shared" si="8"/>
        <v>10/1/1994</v>
      </c>
      <c r="UR11" s="2" t="str" vm="655">
        <f t="shared" si="8"/>
        <v>11/1/1994</v>
      </c>
      <c r="US11" s="2" t="str" vm="815">
        <f t="shared" si="8"/>
        <v>12/1/1994</v>
      </c>
      <c r="UT11" s="2" t="str" vm="891">
        <f t="shared" si="8"/>
        <v>1/1/1995</v>
      </c>
      <c r="UU11" s="2" t="str" vm="590">
        <f t="shared" si="8"/>
        <v>2/1/1995</v>
      </c>
      <c r="UV11" s="2" t="str" vm="524">
        <f t="shared" si="8"/>
        <v>3/1/1995</v>
      </c>
      <c r="UW11" s="2" t="str" vm="476">
        <f t="shared" si="8"/>
        <v>4/1/1995</v>
      </c>
      <c r="UX11" s="2" t="str" vm="394">
        <f t="shared" si="8"/>
        <v>5/1/1995</v>
      </c>
      <c r="UY11" s="2" t="str" vm="116">
        <f t="shared" si="8"/>
        <v>6/1/1995</v>
      </c>
      <c r="UZ11" s="2" t="str" vm="254">
        <f t="shared" si="8"/>
        <v>7/1/1995</v>
      </c>
      <c r="VA11" s="2" t="str" vm="292">
        <f t="shared" si="8"/>
        <v>8/1/1995</v>
      </c>
      <c r="VB11" s="2" t="str" vm="28">
        <f t="shared" si="8"/>
        <v>9/1/1995</v>
      </c>
      <c r="VC11" s="2" t="str" vm="199">
        <f t="shared" si="8"/>
        <v>10/1/1995</v>
      </c>
      <c r="VD11" s="2" t="str" vm="177">
        <f t="shared" si="8"/>
        <v>11/1/1995</v>
      </c>
      <c r="VE11" s="2" t="str" vm="702">
        <f t="shared" si="8"/>
        <v>12/1/1995</v>
      </c>
      <c r="VF11" s="2" t="str" vm="654">
        <f t="shared" si="8"/>
        <v>1/1/1996</v>
      </c>
      <c r="VG11" s="2" t="str" vm="880">
        <f t="shared" ref="VG11:XR11" si="9">VG2</f>
        <v>2/1/1996</v>
      </c>
      <c r="VH11" s="2" t="str" vm="863">
        <f t="shared" si="9"/>
        <v>3/1/1996</v>
      </c>
      <c r="VI11" s="2" t="str" vm="589">
        <f t="shared" si="9"/>
        <v>4/1/1996</v>
      </c>
      <c r="VJ11" s="2" t="str" vm="441">
        <f t="shared" si="9"/>
        <v>5/1/1996</v>
      </c>
      <c r="VK11" s="2" t="str" vm="115">
        <f t="shared" si="9"/>
        <v>6/1/1996</v>
      </c>
      <c r="VL11" s="2" t="str" vm="475">
        <f t="shared" si="9"/>
        <v>7/1/1996</v>
      </c>
      <c r="VM11" s="2" t="str" vm="393">
        <f t="shared" si="9"/>
        <v>8/1/1996</v>
      </c>
      <c r="VN11" s="2" t="str" vm="27">
        <f t="shared" si="9"/>
        <v>9/1/1996</v>
      </c>
      <c r="VO11" s="2" t="str" vm="342">
        <f t="shared" si="9"/>
        <v>10/1/1996</v>
      </c>
      <c r="VP11" s="2" t="str" vm="291">
        <f t="shared" si="9"/>
        <v>11/1/1996</v>
      </c>
      <c r="VQ11" s="2" t="str" vm="198">
        <f t="shared" si="9"/>
        <v>12/1/1996</v>
      </c>
      <c r="VR11" s="2" t="str" vm="158">
        <f t="shared" si="9"/>
        <v>1/1/1997</v>
      </c>
      <c r="VS11" s="2" t="str" vm="136">
        <f t="shared" si="9"/>
        <v>2/1/1997</v>
      </c>
      <c r="VT11" s="2" t="str" vm="653">
        <f t="shared" si="9"/>
        <v>3/1/1997</v>
      </c>
      <c r="VU11" s="2" t="str" vm="843">
        <f t="shared" si="9"/>
        <v>4/1/1997</v>
      </c>
      <c r="VV11" s="2" t="str" vm="823">
        <f t="shared" si="9"/>
        <v>5/1/1997</v>
      </c>
      <c r="VW11" s="2" t="str" vm="114">
        <f t="shared" si="9"/>
        <v>6/1/1997</v>
      </c>
      <c r="VX11" s="2" t="str" vm="588">
        <f t="shared" si="9"/>
        <v>7/1/1997</v>
      </c>
      <c r="VY11" s="2" t="str" vm="555">
        <f t="shared" si="9"/>
        <v>8/1/1997</v>
      </c>
      <c r="VZ11" s="2" t="str" vm="26">
        <f t="shared" si="9"/>
        <v>9/1/1997</v>
      </c>
      <c r="WA11" s="2" t="str" vm="474">
        <f t="shared" si="9"/>
        <v>10/1/1997</v>
      </c>
      <c r="WB11" s="2" t="str" vm="392">
        <f t="shared" si="9"/>
        <v>11/1/1997</v>
      </c>
      <c r="WC11" s="2" t="str" vm="358">
        <f t="shared" si="9"/>
        <v>12/1/1997</v>
      </c>
      <c r="WD11" s="2" t="str" vm="290">
        <f t="shared" si="9"/>
        <v>1/1/1998</v>
      </c>
      <c r="WE11" s="2" t="str" vm="197">
        <f t="shared" si="9"/>
        <v>2/1/1998</v>
      </c>
      <c r="WF11" s="2" t="str" vm="176">
        <f t="shared" si="9"/>
        <v>3/1/1998</v>
      </c>
      <c r="WG11" s="2" t="str" vm="135">
        <f t="shared" si="9"/>
        <v>4/1/1998</v>
      </c>
      <c r="WH11" s="2" t="str" vm="652">
        <f t="shared" si="9"/>
        <v>5/1/1998</v>
      </c>
      <c r="WI11" s="2" t="str" vm="113">
        <f t="shared" si="9"/>
        <v>6/1/1998</v>
      </c>
      <c r="WJ11" s="2" t="str" vm="801">
        <f t="shared" si="9"/>
        <v>7/1/1998</v>
      </c>
      <c r="WK11" s="2" t="str" vm="783">
        <f t="shared" si="9"/>
        <v>8/1/1998</v>
      </c>
      <c r="WL11" s="2" t="str" vm="25">
        <f t="shared" si="9"/>
        <v>9/1/1998</v>
      </c>
      <c r="WM11" s="2" t="str" vm="587">
        <f t="shared" si="9"/>
        <v>10/1/1998</v>
      </c>
      <c r="WN11" s="2" t="str" vm="523">
        <f t="shared" si="9"/>
        <v>11/1/1998</v>
      </c>
      <c r="WO11" s="2" t="str" vm="473">
        <f t="shared" si="9"/>
        <v>12/1/1998</v>
      </c>
      <c r="WP11" s="2" t="str" vm="391">
        <f t="shared" si="9"/>
        <v>1/1/1999</v>
      </c>
      <c r="WQ11" s="2" t="str" vm="253">
        <f t="shared" si="9"/>
        <v>2/1/1999</v>
      </c>
      <c r="WR11" s="2" t="str" vm="289">
        <f t="shared" si="9"/>
        <v>3/1/1999</v>
      </c>
      <c r="WS11" s="2" t="str" vm="196">
        <f t="shared" si="9"/>
        <v>4/1/1999</v>
      </c>
      <c r="WT11" s="2" t="str" vm="175">
        <f t="shared" si="9"/>
        <v>5/1/1999</v>
      </c>
      <c r="WU11" s="2" t="str" vm="112">
        <f t="shared" si="9"/>
        <v>6/1/1999</v>
      </c>
      <c r="WV11" s="2" t="str" vm="701">
        <f t="shared" si="9"/>
        <v>7/1/1999</v>
      </c>
      <c r="WW11" s="2" t="str" vm="651">
        <f t="shared" si="9"/>
        <v>8/1/1999</v>
      </c>
      <c r="WX11" s="2" t="str" vm="24">
        <f t="shared" si="9"/>
        <v>9/1/1999</v>
      </c>
      <c r="WY11" s="2" t="str" vm="748">
        <f t="shared" si="9"/>
        <v>10/1/1999</v>
      </c>
      <c r="WZ11" s="2" t="str" vm="734">
        <f t="shared" si="9"/>
        <v>11/1/1999</v>
      </c>
      <c r="XA11" s="2" t="str" vm="586">
        <f t="shared" si="9"/>
        <v>12/1/1999</v>
      </c>
      <c r="XB11" s="2" t="str" vm="554">
        <f t="shared" si="9"/>
        <v>1/1/2000</v>
      </c>
      <c r="XC11" s="2" t="str" vm="472">
        <f t="shared" si="9"/>
        <v>2/1/2000</v>
      </c>
      <c r="XD11" s="2" t="str" vm="390">
        <f t="shared" si="9"/>
        <v>3/1/2000</v>
      </c>
      <c r="XE11" s="2" t="str" vm="341">
        <f t="shared" si="9"/>
        <v>4/1/2000</v>
      </c>
      <c r="XF11" s="2" t="str" vm="288">
        <f t="shared" si="9"/>
        <v>5/1/2000</v>
      </c>
      <c r="XG11" s="2" t="str" vm="111">
        <f t="shared" si="9"/>
        <v>6/1/2000</v>
      </c>
      <c r="XH11" s="2" t="str" vm="195">
        <f t="shared" si="9"/>
        <v>7/1/2000</v>
      </c>
      <c r="XI11" s="2" t="str" vm="728">
        <f t="shared" si="9"/>
        <v>8/1/2000</v>
      </c>
      <c r="XJ11" s="2" t="str" vm="23">
        <f t="shared" si="9"/>
        <v>9/1/2000</v>
      </c>
      <c r="XK11" s="2" t="str" vm="134">
        <f t="shared" si="9"/>
        <v>10/1/2000</v>
      </c>
      <c r="XL11" s="2" t="str" vm="650">
        <f t="shared" si="9"/>
        <v>11/1/2000</v>
      </c>
      <c r="XM11" s="2" t="str" vm="778">
        <f t="shared" si="9"/>
        <v>12/1/2000</v>
      </c>
      <c r="XN11" s="2" t="str" vm="858">
        <f t="shared" si="9"/>
        <v>1/1/2001</v>
      </c>
      <c r="XO11" s="2" t="str" vm="585">
        <f t="shared" si="9"/>
        <v>2/1/2001</v>
      </c>
      <c r="XP11" s="2" t="str" vm="553">
        <f t="shared" si="9"/>
        <v>3/1/2001</v>
      </c>
      <c r="XQ11" s="2" t="str" vm="471">
        <f t="shared" si="9"/>
        <v>4/1/2001</v>
      </c>
      <c r="XR11" s="2" t="str" vm="389">
        <f t="shared" si="9"/>
        <v>5/1/2001</v>
      </c>
      <c r="XS11" s="2" t="str" vm="110">
        <f t="shared" ref="XS11:AAD11" si="10">XS2</f>
        <v>6/1/2001</v>
      </c>
      <c r="XT11" s="2" t="str" vm="252">
        <f t="shared" si="10"/>
        <v>7/1/2001</v>
      </c>
      <c r="XU11" s="2" t="str" vm="287">
        <f t="shared" si="10"/>
        <v>8/1/2001</v>
      </c>
      <c r="XV11" s="2" t="str" vm="22">
        <f t="shared" si="10"/>
        <v>9/1/2001</v>
      </c>
      <c r="XW11" s="2" t="str" vm="194">
        <f t="shared" si="10"/>
        <v>10/1/2001</v>
      </c>
      <c r="XX11" s="2" t="str" vm="174">
        <f t="shared" si="10"/>
        <v>11/1/2001</v>
      </c>
      <c r="XY11" s="2" t="str" vm="133">
        <f t="shared" si="10"/>
        <v>12/1/2001</v>
      </c>
      <c r="XZ11" s="2" t="str" vm="649">
        <f t="shared" si="10"/>
        <v>1/1/2002</v>
      </c>
      <c r="YA11" s="2" t="str" vm="774">
        <f t="shared" si="10"/>
        <v>2/1/2002</v>
      </c>
      <c r="YB11" s="2" t="str" vm="854">
        <f t="shared" si="10"/>
        <v>3/1/2002</v>
      </c>
      <c r="YC11" s="2" t="str" vm="584">
        <f t="shared" si="10"/>
        <v>4/1/2002</v>
      </c>
      <c r="YD11" s="2" t="str" vm="440">
        <f t="shared" si="10"/>
        <v>5/1/2002</v>
      </c>
      <c r="YE11" s="2" t="str" vm="109">
        <f t="shared" si="10"/>
        <v>6/1/2002</v>
      </c>
      <c r="YF11" s="2" t="str" vm="470">
        <f t="shared" si="10"/>
        <v>7/1/2002</v>
      </c>
      <c r="YG11" s="2" t="str" vm="388">
        <f t="shared" si="10"/>
        <v>8/1/2002</v>
      </c>
      <c r="YH11" s="2" t="str" vm="21">
        <f t="shared" si="10"/>
        <v>9/1/2002</v>
      </c>
      <c r="YI11" s="2" t="str" vm="357">
        <f t="shared" si="10"/>
        <v>10/1/2002</v>
      </c>
      <c r="YJ11" s="2" t="str" vm="286">
        <f t="shared" si="10"/>
        <v>11/1/2002</v>
      </c>
      <c r="YK11" s="2" t="str" vm="193">
        <f t="shared" si="10"/>
        <v>12/1/2002</v>
      </c>
      <c r="YL11" s="2" t="str" vm="157">
        <f t="shared" si="10"/>
        <v>1/1/2003</v>
      </c>
      <c r="YM11" s="2" t="str" vm="132">
        <f t="shared" si="10"/>
        <v>2/1/2003</v>
      </c>
      <c r="YN11" s="2" t="str" vm="648">
        <f t="shared" si="10"/>
        <v>3/1/2003</v>
      </c>
      <c r="YO11" s="2" t="str" vm="879">
        <f t="shared" si="10"/>
        <v>4/1/2003</v>
      </c>
      <c r="YP11" s="2" t="str" vm="862">
        <f t="shared" si="10"/>
        <v>5/1/2003</v>
      </c>
      <c r="YQ11" s="2" t="str" vm="108">
        <f t="shared" si="10"/>
        <v>6/1/2003</v>
      </c>
      <c r="YR11" s="2" t="str" vm="88">
        <f t="shared" si="10"/>
        <v>7/1/2003</v>
      </c>
      <c r="YS11" s="2" t="str" vm="583">
        <f t="shared" si="10"/>
        <v>8/1/2003</v>
      </c>
      <c r="YT11" s="2" t="str" vm="20">
        <f t="shared" si="10"/>
        <v>9/1/2003</v>
      </c>
      <c r="YU11" s="2" t="str" vm="552">
        <f t="shared" si="10"/>
        <v>10/1/2003</v>
      </c>
      <c r="YV11" s="2" t="str" vm="469">
        <f t="shared" si="10"/>
        <v>11/1/2003</v>
      </c>
      <c r="YW11" s="2" t="str" vm="387">
        <f t="shared" si="10"/>
        <v>12/1/2003</v>
      </c>
      <c r="YX11" s="2" t="str" vm="340">
        <f t="shared" si="10"/>
        <v>1/1/2004</v>
      </c>
      <c r="YY11" s="2" t="str" vm="285">
        <f t="shared" si="10"/>
        <v>2/1/2004</v>
      </c>
      <c r="YZ11" s="2" t="str" vm="192">
        <f t="shared" si="10"/>
        <v>3/1/2004</v>
      </c>
      <c r="ZA11" s="2" t="str" vm="173">
        <f t="shared" si="10"/>
        <v>4/1/2004</v>
      </c>
      <c r="ZB11" s="2" t="str" vm="131">
        <f t="shared" si="10"/>
        <v>5/1/2004</v>
      </c>
      <c r="ZC11" s="2" t="str" vm="107">
        <f t="shared" si="10"/>
        <v>6/1/2004</v>
      </c>
      <c r="ZD11" s="2" t="str" vm="87">
        <f t="shared" si="10"/>
        <v>7/1/2004</v>
      </c>
      <c r="ZE11" s="2" t="str" vm="647">
        <f t="shared" si="10"/>
        <v>8/1/2004</v>
      </c>
      <c r="ZF11" s="2" t="str" vm="19">
        <f t="shared" si="10"/>
        <v>9/1/2004</v>
      </c>
      <c r="ZG11" s="2" t="str" vm="842">
        <f t="shared" si="10"/>
        <v>10/1/2004</v>
      </c>
      <c r="ZH11" s="2" t="str" vm="822">
        <f t="shared" si="10"/>
        <v>11/1/2004</v>
      </c>
      <c r="ZI11" s="2" t="str" vm="582">
        <f t="shared" si="10"/>
        <v>12/1/2004</v>
      </c>
      <c r="ZJ11" s="2" t="str" vm="522">
        <f t="shared" si="10"/>
        <v>1/1/2005</v>
      </c>
      <c r="ZK11" s="2" t="str" vm="468">
        <f t="shared" si="10"/>
        <v>2/1/2005</v>
      </c>
      <c r="ZL11" s="2" t="str" vm="386">
        <f t="shared" si="10"/>
        <v>3/1/2005</v>
      </c>
      <c r="ZM11" s="2" t="str" vm="251">
        <f t="shared" si="10"/>
        <v>4/1/2005</v>
      </c>
      <c r="ZN11" s="2" t="str" vm="284">
        <f t="shared" si="10"/>
        <v>5/1/2005</v>
      </c>
      <c r="ZO11" s="2" t="str" vm="106">
        <f t="shared" si="10"/>
        <v>6/1/2005</v>
      </c>
      <c r="ZP11" s="2" t="str" vm="86">
        <f t="shared" si="10"/>
        <v>7/1/2005</v>
      </c>
      <c r="ZQ11" s="2" t="str" vm="191">
        <f t="shared" si="10"/>
        <v>8/1/2005</v>
      </c>
      <c r="ZR11" s="2" t="str" vm="18">
        <f t="shared" si="10"/>
        <v>9/1/2005</v>
      </c>
      <c r="ZS11" s="2" t="str" vm="172">
        <f t="shared" si="10"/>
        <v>10/1/2005</v>
      </c>
      <c r="ZT11" s="2" t="str" vm="700">
        <f t="shared" si="10"/>
        <v>11/1/2005</v>
      </c>
      <c r="ZU11" s="2" t="str" vm="646">
        <f t="shared" si="10"/>
        <v>12/1/2005</v>
      </c>
      <c r="ZV11" s="2" t="str" vm="800">
        <f t="shared" si="10"/>
        <v>1/1/2006</v>
      </c>
      <c r="ZW11" s="2" t="str" vm="782">
        <f t="shared" si="10"/>
        <v>2/1/2006</v>
      </c>
      <c r="ZX11" s="2" t="str" vm="581">
        <f t="shared" si="10"/>
        <v>3/1/2006</v>
      </c>
      <c r="ZY11" s="2" t="str" vm="551">
        <f t="shared" si="10"/>
        <v>4/1/2006</v>
      </c>
      <c r="ZZ11" s="2" t="str" vm="467">
        <f t="shared" si="10"/>
        <v>5/1/2006</v>
      </c>
      <c r="AAA11" s="2" t="str" vm="105">
        <f t="shared" si="10"/>
        <v>6/1/2006</v>
      </c>
      <c r="AAB11" s="2" t="str" vm="85">
        <f t="shared" si="10"/>
        <v>7/1/2006</v>
      </c>
      <c r="AAC11" s="2" t="str" vm="385">
        <f t="shared" si="10"/>
        <v>8/1/2006</v>
      </c>
      <c r="AAD11" s="2" t="str" vm="17">
        <f t="shared" si="10"/>
        <v>9/1/2006</v>
      </c>
      <c r="AAE11" s="2" t="str" vm="356">
        <f t="shared" ref="AAE11:ACP11" si="11">AAE2</f>
        <v>10/1/2006</v>
      </c>
      <c r="AAF11" s="2" t="str" vm="283">
        <f t="shared" si="11"/>
        <v>11/1/2006</v>
      </c>
      <c r="AAG11" s="2" t="str" vm="190">
        <f t="shared" si="11"/>
        <v>12/1/2006</v>
      </c>
      <c r="AAH11" s="2" t="str" vm="171">
        <f t="shared" si="11"/>
        <v>1/1/2007</v>
      </c>
      <c r="AAI11" s="2" t="str" vm="130">
        <f t="shared" si="11"/>
        <v>2/1/2007</v>
      </c>
      <c r="AAJ11" s="2" t="str" vm="645">
        <f t="shared" si="11"/>
        <v>3/1/2007</v>
      </c>
      <c r="AAK11" s="2" t="str" vm="747">
        <f t="shared" si="11"/>
        <v>4/1/2007</v>
      </c>
      <c r="AAL11" s="2" t="str" vm="733">
        <f t="shared" si="11"/>
        <v>5/1/2007</v>
      </c>
      <c r="AAM11" s="2" t="str" vm="104">
        <f t="shared" si="11"/>
        <v>6/1/2007</v>
      </c>
      <c r="AAN11" s="2" t="str" vm="84">
        <f t="shared" si="11"/>
        <v>7/1/2007</v>
      </c>
      <c r="AAO11" s="2" t="str" vm="68">
        <f t="shared" si="11"/>
        <v>8/1/2007</v>
      </c>
      <c r="AAP11" s="2" t="str" vm="16">
        <f t="shared" si="11"/>
        <v>9/1/2007</v>
      </c>
      <c r="AAQ11" s="2" t="str" vm="580">
        <f t="shared" si="11"/>
        <v>10/1/2007</v>
      </c>
      <c r="AAR11" s="2" t="str" vm="550">
        <f t="shared" si="11"/>
        <v>11/1/2007</v>
      </c>
      <c r="AAS11" s="2" t="str" vm="466">
        <f t="shared" si="11"/>
        <v>12/1/2007</v>
      </c>
      <c r="AAT11" s="2" t="str" vm="384">
        <f t="shared" si="11"/>
        <v>1/1/2008</v>
      </c>
      <c r="AAU11" s="2" t="str" vm="250">
        <f t="shared" si="11"/>
        <v>2/1/2008</v>
      </c>
      <c r="AAV11" s="2" t="str" vm="282">
        <f t="shared" si="11"/>
        <v>3/1/2008</v>
      </c>
      <c r="AAW11" s="2" t="str" vm="189">
        <f t="shared" si="11"/>
        <v>4/1/2008</v>
      </c>
      <c r="AAX11" s="2" t="str" vm="170">
        <f t="shared" si="11"/>
        <v>5/1/2008</v>
      </c>
      <c r="AAY11" s="2" t="str" vm="103">
        <f t="shared" si="11"/>
        <v>6/1/2008</v>
      </c>
      <c r="AAZ11" s="2" t="str" vm="83">
        <f t="shared" si="11"/>
        <v>7/1/2008</v>
      </c>
      <c r="ABA11" s="2" t="str" vm="67">
        <f t="shared" si="11"/>
        <v>8/1/2008</v>
      </c>
      <c r="ABB11" s="2" t="str" vm="15">
        <f t="shared" si="11"/>
        <v>9/1/2008</v>
      </c>
      <c r="ABC11" s="2" t="str" vm="129">
        <f t="shared" si="11"/>
        <v>10/1/2008</v>
      </c>
      <c r="ABD11" s="2" t="str" vm="644">
        <f t="shared" si="11"/>
        <v>11/1/2008</v>
      </c>
      <c r="ABE11" s="2" t="str" vm="838">
        <f t="shared" si="11"/>
        <v>12/1/2008</v>
      </c>
      <c r="ABF11" s="2" t="str" vm="817">
        <f t="shared" si="11"/>
        <v>1/1/2009</v>
      </c>
      <c r="ABG11" s="2" t="str" vm="579">
        <f t="shared" si="11"/>
        <v>2/1/2009</v>
      </c>
      <c r="ABH11" s="2" t="str" vm="549">
        <f t="shared" si="11"/>
        <v>3/1/2009</v>
      </c>
      <c r="ABI11" s="2" t="str" vm="465">
        <f t="shared" si="11"/>
        <v>4/1/2009</v>
      </c>
      <c r="ABJ11" s="2" t="str" vm="383">
        <f t="shared" si="11"/>
        <v>5/1/2009</v>
      </c>
      <c r="ABK11" s="2" t="str" vm="102">
        <f t="shared" si="11"/>
        <v>6/1/2009</v>
      </c>
      <c r="ABL11" s="2" t="str" vm="82">
        <f t="shared" si="11"/>
        <v>7/1/2009</v>
      </c>
      <c r="ABM11" s="2" t="str" vm="66">
        <f t="shared" si="11"/>
        <v>8/1/2009</v>
      </c>
      <c r="ABN11" s="2" t="str" vm="14">
        <f t="shared" si="11"/>
        <v>9/1/2009</v>
      </c>
      <c r="ABO11" s="2" t="str" vm="339">
        <f t="shared" si="11"/>
        <v>10/1/2009</v>
      </c>
      <c r="ABP11" s="2" t="str" vm="281">
        <f t="shared" si="11"/>
        <v>11/1/2009</v>
      </c>
      <c r="ABQ11" s="2" t="str" vm="188">
        <f t="shared" si="11"/>
        <v>12/1/2009</v>
      </c>
      <c r="ABR11" s="2" t="str" vm="169">
        <f t="shared" si="11"/>
        <v>1/1/2010</v>
      </c>
      <c r="ABS11" s="2" t="str" vm="128">
        <f t="shared" si="11"/>
        <v>2/1/2010</v>
      </c>
      <c r="ABT11" s="2" t="str" vm="643">
        <f t="shared" si="11"/>
        <v>3/1/2010</v>
      </c>
      <c r="ABU11" s="2" t="str" vm="874">
        <f t="shared" si="11"/>
        <v>4/1/2010</v>
      </c>
      <c r="ABV11" s="2" t="str" vm="813">
        <f t="shared" si="11"/>
        <v>5/1/2010</v>
      </c>
      <c r="ABW11" s="2" t="str" vm="101">
        <f t="shared" si="11"/>
        <v>6/1/2010</v>
      </c>
      <c r="ABX11" s="2" t="str" vm="81">
        <f t="shared" si="11"/>
        <v>7/1/2010</v>
      </c>
      <c r="ABY11" s="2" t="str" vm="65">
        <f t="shared" si="11"/>
        <v>8/1/2010</v>
      </c>
      <c r="ABZ11" s="2" t="str" vm="13">
        <f t="shared" si="11"/>
        <v>9/1/2010</v>
      </c>
      <c r="ACA11" s="2" t="str" vm="578">
        <f t="shared" si="11"/>
        <v>10/1/2010</v>
      </c>
      <c r="ACB11" s="2" t="str" vm="548">
        <f t="shared" si="11"/>
        <v>11/1/2010</v>
      </c>
      <c r="ACC11" s="2" t="str" vm="464">
        <f t="shared" si="11"/>
        <v>12/1/2010</v>
      </c>
      <c r="ACD11" s="2" t="str" vm="382">
        <f t="shared" si="11"/>
        <v>1/1/2011</v>
      </c>
      <c r="ACE11" s="2" t="str" vm="249">
        <f t="shared" si="11"/>
        <v>2/1/2011</v>
      </c>
      <c r="ACF11" s="2" t="str" vm="280">
        <f t="shared" si="11"/>
        <v>3/1/2011</v>
      </c>
      <c r="ACG11" s="2" t="str" vm="187">
        <f t="shared" si="11"/>
        <v>4/1/2011</v>
      </c>
      <c r="ACH11" s="2" t="str" vm="168">
        <f t="shared" si="11"/>
        <v>5/1/2011</v>
      </c>
      <c r="ACI11" s="2" t="str" vm="100">
        <f t="shared" si="11"/>
        <v>6/1/2011</v>
      </c>
      <c r="ACJ11" s="2" t="str" vm="80">
        <f t="shared" si="11"/>
        <v>7/1/2011</v>
      </c>
      <c r="ACK11" s="2" t="str" vm="64">
        <f t="shared" si="11"/>
        <v>8/1/2011</v>
      </c>
      <c r="ACL11" s="2" t="str" vm="12">
        <f t="shared" si="11"/>
        <v>9/1/2011</v>
      </c>
      <c r="ACM11" s="2" t="str" vm="127">
        <f t="shared" si="11"/>
        <v>10/1/2011</v>
      </c>
      <c r="ACN11" s="2" t="str" vm="642">
        <f t="shared" si="11"/>
        <v>11/1/2011</v>
      </c>
      <c r="ACO11" s="2" t="str" vm="878">
        <f t="shared" si="11"/>
        <v>12/1/2011</v>
      </c>
      <c r="ACP11" s="2" t="str" vm="861">
        <f t="shared" si="11"/>
        <v>1/1/2012</v>
      </c>
      <c r="ACQ11" s="2" t="str" vm="577">
        <f t="shared" ref="ACQ11:AFB11" si="12">ACQ2</f>
        <v>2/1/2012</v>
      </c>
      <c r="ACR11" s="2" t="str" vm="547">
        <f t="shared" si="12"/>
        <v>3/1/2012</v>
      </c>
      <c r="ACS11" s="2" t="str" vm="463">
        <f t="shared" si="12"/>
        <v>4/1/2012</v>
      </c>
      <c r="ACT11" s="2" t="str" vm="381">
        <f t="shared" si="12"/>
        <v>5/1/2012</v>
      </c>
      <c r="ACU11" s="2" t="str" vm="99">
        <f t="shared" si="12"/>
        <v>6/1/2012</v>
      </c>
      <c r="ACV11" s="2" t="str" vm="79">
        <f t="shared" si="12"/>
        <v>7/1/2012</v>
      </c>
      <c r="ACW11" s="2" t="str" vm="63">
        <f t="shared" si="12"/>
        <v>8/1/2012</v>
      </c>
      <c r="ACX11" s="2" t="str" vm="11">
        <f t="shared" si="12"/>
        <v>9/1/2012</v>
      </c>
      <c r="ACY11" s="2" t="str" vm="355">
        <f t="shared" si="12"/>
        <v>10/1/2012</v>
      </c>
      <c r="ACZ11" s="2" t="str" vm="279">
        <f t="shared" si="12"/>
        <v>11/1/2012</v>
      </c>
      <c r="ADA11" s="2" t="str" vm="186">
        <f t="shared" si="12"/>
        <v>12/1/2012</v>
      </c>
      <c r="ADB11" s="2" t="str" vm="167">
        <f t="shared" si="12"/>
        <v>1/1/2013</v>
      </c>
      <c r="ADC11" s="2" t="str" vm="126">
        <f t="shared" si="12"/>
        <v>2/1/2013</v>
      </c>
      <c r="ADD11" s="2" t="str" vm="641">
        <f t="shared" si="12"/>
        <v>3/1/2013</v>
      </c>
      <c r="ADE11" s="2" t="str" vm="841">
        <f t="shared" si="12"/>
        <v>4/1/2013</v>
      </c>
      <c r="ADF11" s="2" t="str" vm="821">
        <f t="shared" si="12"/>
        <v>5/1/2013</v>
      </c>
      <c r="ADG11" s="2" t="str" vm="98">
        <f t="shared" si="12"/>
        <v>6/1/2013</v>
      </c>
      <c r="ADH11" s="2" t="str" vm="78">
        <f t="shared" si="12"/>
        <v>7/1/2013</v>
      </c>
      <c r="ADI11" s="2" t="str" vm="62">
        <f t="shared" si="12"/>
        <v>8/1/2013</v>
      </c>
      <c r="ADJ11" s="2" t="str" vm="10">
        <f t="shared" si="12"/>
        <v>9/1/2013</v>
      </c>
      <c r="ADK11" s="2" t="str" vm="576">
        <f t="shared" si="12"/>
        <v>10/1/2013</v>
      </c>
      <c r="ADL11" s="2" t="str" vm="546">
        <f t="shared" si="12"/>
        <v>11/1/2013</v>
      </c>
      <c r="ADM11" s="2" t="str" vm="462">
        <f t="shared" si="12"/>
        <v>12/1/2013</v>
      </c>
      <c r="ADN11" s="2" t="str" vm="380">
        <f t="shared" si="12"/>
        <v>1/1/2014</v>
      </c>
      <c r="ADO11" s="2" t="str" vm="338">
        <f t="shared" si="12"/>
        <v>2/1/2014</v>
      </c>
      <c r="ADP11" s="2" t="str" vm="278">
        <f t="shared" si="12"/>
        <v>3/1/2014</v>
      </c>
      <c r="ADQ11" s="2" t="str" vm="185">
        <f t="shared" si="12"/>
        <v>4/1/2014</v>
      </c>
      <c r="ADR11" s="2" t="str" vm="166">
        <f t="shared" si="12"/>
        <v>5/1/2014</v>
      </c>
      <c r="ADS11" s="2" t="str" vm="97">
        <f t="shared" si="12"/>
        <v>6/1/2014</v>
      </c>
      <c r="ADT11" s="2" t="str" vm="77">
        <f t="shared" si="12"/>
        <v>7/1/2014</v>
      </c>
      <c r="ADU11" s="2" t="str" vm="61">
        <f t="shared" si="12"/>
        <v>8/1/2014</v>
      </c>
      <c r="ADV11" s="2" t="str" vm="9">
        <f t="shared" si="12"/>
        <v>9/1/2014</v>
      </c>
      <c r="ADW11" s="2" t="str" vm="125">
        <f t="shared" si="12"/>
        <v>10/1/2014</v>
      </c>
      <c r="ADX11" s="2" t="str" vm="640">
        <f t="shared" si="12"/>
        <v>11/1/2014</v>
      </c>
      <c r="ADY11" s="2" t="str" vm="799">
        <f t="shared" si="12"/>
        <v>12/1/2014</v>
      </c>
      <c r="ADZ11" s="2" t="str" vm="781">
        <f t="shared" si="12"/>
        <v>1/1/2015</v>
      </c>
      <c r="AEA11" s="2" t="str" vm="575">
        <f t="shared" si="12"/>
        <v>2/1/2015</v>
      </c>
      <c r="AEB11" s="2" t="str" vm="545">
        <f t="shared" si="12"/>
        <v>3/1/2015</v>
      </c>
      <c r="AEC11" s="2" t="str" vm="461">
        <f t="shared" si="12"/>
        <v>4/1/2015</v>
      </c>
      <c r="AED11" s="2" t="str" vm="379">
        <f t="shared" si="12"/>
        <v>5/1/2015</v>
      </c>
      <c r="AEE11" s="2" t="str" vm="96">
        <f t="shared" si="12"/>
        <v>6/1/2015</v>
      </c>
      <c r="AEF11" s="2" t="str" vm="76">
        <f t="shared" si="12"/>
        <v>7/1/2015</v>
      </c>
      <c r="AEG11" s="2" t="str" vm="60">
        <f t="shared" si="12"/>
        <v>8/1/2015</v>
      </c>
      <c r="AEH11" s="2" t="str" vm="8">
        <f t="shared" si="12"/>
        <v>9/1/2015</v>
      </c>
      <c r="AEI11" s="2" t="str" vm="248">
        <f t="shared" si="12"/>
        <v>10/1/2015</v>
      </c>
      <c r="AEJ11" s="2" t="str" vm="277">
        <f t="shared" si="12"/>
        <v>11/1/2015</v>
      </c>
      <c r="AEK11" s="2" t="str" vm="184">
        <f t="shared" si="12"/>
        <v>12/1/2015</v>
      </c>
      <c r="AEL11" s="2" t="str" vm="165">
        <f t="shared" si="12"/>
        <v>1/1/2016</v>
      </c>
      <c r="AEM11" s="2" t="str" vm="124">
        <f t="shared" si="12"/>
        <v>2/1/2016</v>
      </c>
      <c r="AEN11" s="2" t="str" vm="639">
        <f t="shared" si="12"/>
        <v>3/1/2016</v>
      </c>
      <c r="AEO11" s="2" t="str" vm="746">
        <f t="shared" si="12"/>
        <v>4/1/2016</v>
      </c>
      <c r="AEP11" s="2" t="str" vm="732">
        <f t="shared" si="12"/>
        <v>5/1/2016</v>
      </c>
      <c r="AEQ11" s="2" t="str" vm="95">
        <f t="shared" si="12"/>
        <v>6/1/2016</v>
      </c>
      <c r="AER11" s="2" t="str" vm="75">
        <f t="shared" si="12"/>
        <v>7/1/2016</v>
      </c>
      <c r="AES11" s="2" t="str" vm="59">
        <f t="shared" si="12"/>
        <v>8/1/2016</v>
      </c>
      <c r="AET11" s="2" t="str" vm="7">
        <f t="shared" si="12"/>
        <v>9/1/2016</v>
      </c>
      <c r="AEU11" s="2" t="str" vm="574">
        <f t="shared" si="12"/>
        <v>10/1/2016</v>
      </c>
      <c r="AEV11" s="2" t="str" vm="544">
        <f t="shared" si="12"/>
        <v>11/1/2016</v>
      </c>
      <c r="AEW11" s="2" t="str" vm="460">
        <f t="shared" si="12"/>
        <v>12/1/2016</v>
      </c>
      <c r="AEX11" s="2" t="str" vm="378">
        <f t="shared" si="12"/>
        <v>1/1/2017</v>
      </c>
      <c r="AEY11" s="2" t="str" vm="247">
        <f t="shared" si="12"/>
        <v>2/1/2017</v>
      </c>
      <c r="AEZ11" s="2" t="str" vm="276">
        <f t="shared" si="12"/>
        <v>3/1/2017</v>
      </c>
      <c r="AFA11" s="2" t="str" vm="183">
        <f t="shared" si="12"/>
        <v>4/1/2017</v>
      </c>
      <c r="AFB11" s="2" t="str" vm="164">
        <f t="shared" si="12"/>
        <v>5/1/2017</v>
      </c>
      <c r="AFC11" s="2" t="str" vm="94">
        <f t="shared" ref="AFC11:AHN11" si="13">AFC2</f>
        <v>6/1/2017</v>
      </c>
      <c r="AFD11" s="2" t="str" vm="74">
        <f t="shared" si="13"/>
        <v>7/1/2017</v>
      </c>
      <c r="AFE11" s="2" t="str" vm="58">
        <f t="shared" si="13"/>
        <v>8/1/2017</v>
      </c>
      <c r="AFF11" s="2" t="str" vm="6">
        <f t="shared" si="13"/>
        <v>9/1/2017</v>
      </c>
      <c r="AFG11" s="2" t="str" vm="123">
        <f t="shared" si="13"/>
        <v>10/1/2017</v>
      </c>
      <c r="AFH11" s="2" t="str" vm="638">
        <f t="shared" si="13"/>
        <v>11/1/2017</v>
      </c>
      <c r="AFI11" s="2" t="str" vm="769">
        <f t="shared" si="13"/>
        <v>12/1/2017</v>
      </c>
      <c r="AFJ11" s="2" t="str" vm="766">
        <f t="shared" si="13"/>
        <v>1/1/2018</v>
      </c>
      <c r="AFK11" s="2" t="str" vm="573">
        <f t="shared" si="13"/>
        <v>2/1/2018</v>
      </c>
      <c r="AFL11" s="2" t="str" vm="543">
        <f t="shared" si="13"/>
        <v>3/1/2018</v>
      </c>
      <c r="AFM11" s="2" t="str" vm="459">
        <f t="shared" si="13"/>
        <v>4/1/2018</v>
      </c>
      <c r="AFN11" s="2" t="str" vm="377">
        <f t="shared" si="13"/>
        <v>5/1/2018</v>
      </c>
      <c r="AFO11" s="2" t="str" vm="93">
        <f t="shared" si="13"/>
        <v>6/1/2018</v>
      </c>
      <c r="AFP11" s="2" t="str" vm="73">
        <f t="shared" si="13"/>
        <v>7/1/2018</v>
      </c>
      <c r="AFQ11" s="2" t="str" vm="57">
        <f t="shared" si="13"/>
        <v>8/1/2018</v>
      </c>
      <c r="AFR11" s="2" t="str" vm="5">
        <f t="shared" si="13"/>
        <v>9/1/2018</v>
      </c>
      <c r="AFS11" s="2" t="str" vm="337">
        <f t="shared" si="13"/>
        <v>10/1/2018</v>
      </c>
      <c r="AFT11" s="2" t="str" vm="275">
        <f t="shared" si="13"/>
        <v>11/1/2018</v>
      </c>
      <c r="AFU11" s="2" t="str" vm="182">
        <f t="shared" si="13"/>
        <v>12/1/2018</v>
      </c>
      <c r="AFV11" s="2" t="str" vm="163">
        <f t="shared" si="13"/>
        <v>1/1/2019</v>
      </c>
      <c r="AFW11" s="2" t="str" vm="122">
        <f t="shared" si="13"/>
        <v>2/1/2019</v>
      </c>
      <c r="AFX11" s="2" t="str" vm="637">
        <f t="shared" si="13"/>
        <v>3/1/2019</v>
      </c>
      <c r="AFY11" s="2" t="str" vm="856">
        <f t="shared" si="13"/>
        <v>4/1/2019</v>
      </c>
      <c r="AFZ11" s="2" t="str" vm="795">
        <f t="shared" si="13"/>
        <v>5/1/2019</v>
      </c>
      <c r="AGA11" s="2" t="str" vm="92">
        <f t="shared" si="13"/>
        <v>6/1/2019</v>
      </c>
      <c r="AGB11" s="2" t="str" vm="72">
        <f t="shared" si="13"/>
        <v>7/1/2019</v>
      </c>
      <c r="AGC11" s="2" t="str" vm="56">
        <f t="shared" si="13"/>
        <v>8/1/2019</v>
      </c>
      <c r="AGD11" s="2" t="str" vm="4">
        <f t="shared" si="13"/>
        <v>9/1/2019</v>
      </c>
      <c r="AGE11" s="2" t="str" vm="572">
        <f t="shared" si="13"/>
        <v>10/1/2019</v>
      </c>
      <c r="AGF11" s="2" t="str" vm="542">
        <f t="shared" si="13"/>
        <v>11/1/2019</v>
      </c>
      <c r="AGG11" s="2" t="str" vm="458">
        <f t="shared" si="13"/>
        <v>12/1/2019</v>
      </c>
      <c r="AGH11" s="2" t="str" vm="376">
        <f t="shared" si="13"/>
        <v>1/1/2020</v>
      </c>
      <c r="AGI11" s="2" t="str" vm="354">
        <f t="shared" si="13"/>
        <v>2/1/2020</v>
      </c>
      <c r="AGJ11" s="2" t="str" vm="274">
        <f t="shared" si="13"/>
        <v>3/1/2020</v>
      </c>
      <c r="AGK11" s="2" t="str" vm="181">
        <f t="shared" si="13"/>
        <v>4/1/2020</v>
      </c>
      <c r="AGL11" s="2" t="str" vm="162">
        <f t="shared" si="13"/>
        <v>5/1/2020</v>
      </c>
      <c r="AGM11" s="2" t="str" vm="91">
        <f t="shared" si="13"/>
        <v>6/1/2020</v>
      </c>
      <c r="AGN11" s="2" t="str" vm="71">
        <f t="shared" si="13"/>
        <v>7/1/2020</v>
      </c>
      <c r="AGO11" s="2" t="str" vm="55">
        <f t="shared" si="13"/>
        <v>8/1/2020</v>
      </c>
      <c r="AGP11" s="2" t="str" vm="3">
        <f t="shared" si="13"/>
        <v>9/1/2020</v>
      </c>
      <c r="AGQ11" s="2" t="str" vm="121">
        <f t="shared" si="13"/>
        <v>10/1/2020</v>
      </c>
      <c r="AGR11" s="2" t="str" vm="636">
        <f t="shared" si="13"/>
        <v>11/1/2020</v>
      </c>
      <c r="AGS11" s="2" t="str" vm="877">
        <f t="shared" si="13"/>
        <v>12/1/2020</v>
      </c>
      <c r="AGT11" s="2" t="str" vm="860">
        <f t="shared" si="13"/>
        <v>1/1/2021</v>
      </c>
      <c r="AGU11" s="2" t="str" vm="571">
        <f t="shared" si="13"/>
        <v>2/1/2021</v>
      </c>
      <c r="AGV11" s="2" t="str" vm="541">
        <f t="shared" si="13"/>
        <v>3/1/2021</v>
      </c>
      <c r="AGW11" s="2" t="str" vm="457">
        <f t="shared" si="13"/>
        <v>4/1/2021</v>
      </c>
      <c r="AGX11" s="2" t="str" vm="375">
        <f t="shared" si="13"/>
        <v>5/1/2021</v>
      </c>
      <c r="AGY11" s="2" t="str" vm="90">
        <f t="shared" si="13"/>
        <v>6/1/2021</v>
      </c>
      <c r="AGZ11" s="2" t="str" vm="70">
        <f t="shared" si="13"/>
        <v>7/1/2021</v>
      </c>
      <c r="AHA11" s="2" t="str" vm="54">
        <f t="shared" si="13"/>
        <v>8/1/2021</v>
      </c>
      <c r="AHB11" s="2" t="str" vm="2">
        <f t="shared" si="13"/>
        <v>9/1/2021</v>
      </c>
      <c r="AHC11" s="2" t="str" vm="246">
        <f t="shared" si="13"/>
        <v>10/1/2021</v>
      </c>
      <c r="AHD11" s="2" t="str" vm="273">
        <f t="shared" si="13"/>
        <v>11/1/2021</v>
      </c>
      <c r="AHE11" s="2" t="str" vm="180">
        <f t="shared" si="13"/>
        <v>12/1/2021</v>
      </c>
      <c r="AHF11" s="2" t="str" vm="161">
        <f t="shared" si="13"/>
        <v>1/1/2022</v>
      </c>
      <c r="AHG11" s="2" t="str" vm="119">
        <f t="shared" si="13"/>
        <v>2/1/2022</v>
      </c>
      <c r="AHH11" s="2" t="str" vm="120">
        <f t="shared" si="13"/>
        <v>3/1/2022</v>
      </c>
      <c r="AHI11" s="2" t="str" vm="635">
        <f t="shared" si="13"/>
        <v>4/1/2022</v>
      </c>
      <c r="AHJ11" s="2" t="str" vm="840">
        <f t="shared" si="13"/>
        <v>5/1/2022</v>
      </c>
      <c r="AHK11" s="2" t="str" vm="89">
        <f t="shared" si="13"/>
        <v>6/1/2022</v>
      </c>
      <c r="AHL11" s="2" t="str" vm="69">
        <f t="shared" si="13"/>
        <v>7/1/2022</v>
      </c>
      <c r="AHM11" s="2" t="str" vm="53">
        <f t="shared" si="13"/>
        <v>8/1/2022</v>
      </c>
      <c r="AHN11" s="2" t="str" vm="1">
        <f t="shared" si="13"/>
        <v>9/1/2022</v>
      </c>
      <c r="AHO11" s="2" t="str" vm="820">
        <f t="shared" ref="AHO11:AHO12" si="14">AHO2</f>
        <v>10/1/2022</v>
      </c>
    </row>
    <row r="12" spans="1:899" s="2" customFormat="1" x14ac:dyDescent="0.25">
      <c r="A12" s="2" t="s">
        <v>6</v>
      </c>
      <c r="B12" s="2" vm="1035">
        <f>B3</f>
        <v>8.9</v>
      </c>
      <c r="C12" s="2" vm="1243">
        <f t="shared" ref="C12:BN12" si="15">C3</f>
        <v>7.9</v>
      </c>
      <c r="D12" s="2" vm="1071">
        <f t="shared" si="15"/>
        <v>14.2</v>
      </c>
      <c r="E12" s="2" vm="1100">
        <f t="shared" si="15"/>
        <v>15.4</v>
      </c>
      <c r="F12" s="2" vm="1117">
        <f t="shared" si="15"/>
        <v>18.100000000000001</v>
      </c>
      <c r="G12" s="2" vm="1440">
        <f t="shared" si="15"/>
        <v>19.100000000000001</v>
      </c>
      <c r="H12" s="2" vm="1515">
        <f t="shared" si="15"/>
        <v>21.7</v>
      </c>
      <c r="I12" s="2" vm="1590">
        <f t="shared" si="15"/>
        <v>20.8</v>
      </c>
      <c r="J12" s="2" vm="1665">
        <f t="shared" si="15"/>
        <v>19.600000000000001</v>
      </c>
      <c r="K12" s="2" vm="1158">
        <f t="shared" si="15"/>
        <v>14.9</v>
      </c>
      <c r="L12" s="2" vm="1187">
        <f t="shared" si="15"/>
        <v>10.8</v>
      </c>
      <c r="M12" s="2" vm="1215">
        <f t="shared" si="15"/>
        <v>8.8000000000000007</v>
      </c>
      <c r="N12" s="2" vm="949">
        <f t="shared" si="15"/>
        <v>8.5</v>
      </c>
      <c r="O12" s="2" vm="1244">
        <f t="shared" si="15"/>
        <v>10.4</v>
      </c>
      <c r="P12" s="2" vm="976">
        <f t="shared" si="15"/>
        <v>9.3000000000000007</v>
      </c>
      <c r="Q12" s="2" vm="1064">
        <f t="shared" si="15"/>
        <v>16.2</v>
      </c>
      <c r="R12" s="2" vm="912">
        <f t="shared" si="15"/>
        <v>17.100000000000001</v>
      </c>
      <c r="S12" s="2" vm="1441">
        <f t="shared" si="15"/>
        <v>22</v>
      </c>
      <c r="T12" s="2" vm="1516">
        <f t="shared" si="15"/>
        <v>25.1</v>
      </c>
      <c r="U12" s="2" vm="1591">
        <f t="shared" si="15"/>
        <v>23.9</v>
      </c>
      <c r="V12" s="2" vm="1666">
        <f t="shared" si="15"/>
        <v>22.8</v>
      </c>
      <c r="W12" s="2" vm="1001">
        <f t="shared" si="15"/>
        <v>17</v>
      </c>
      <c r="X12" s="2" vm="1036">
        <f t="shared" si="15"/>
        <v>10.199999999999999</v>
      </c>
      <c r="Y12" s="2" vm="1072">
        <f t="shared" si="15"/>
        <v>9.1999999999999993</v>
      </c>
      <c r="Z12" s="2" vm="1105">
        <f t="shared" si="15"/>
        <v>7.1</v>
      </c>
      <c r="AA12" s="2" vm="1245">
        <f t="shared" si="15"/>
        <v>9.9</v>
      </c>
      <c r="AB12" s="2" vm="1118">
        <f t="shared" si="15"/>
        <v>12.3</v>
      </c>
      <c r="AC12" s="2" vm="1159">
        <f t="shared" si="15"/>
        <v>12.9</v>
      </c>
      <c r="AD12" s="2" vm="1188">
        <f t="shared" si="15"/>
        <v>17.2</v>
      </c>
      <c r="AE12" s="2" vm="1442">
        <f t="shared" si="15"/>
        <v>23.6</v>
      </c>
      <c r="AF12" s="2" vm="1517">
        <f t="shared" si="15"/>
        <v>21.6</v>
      </c>
      <c r="AG12" s="2" vm="1592">
        <f t="shared" si="15"/>
        <v>21.9</v>
      </c>
      <c r="AH12" s="2" vm="1667">
        <f t="shared" si="15"/>
        <v>17.600000000000001</v>
      </c>
      <c r="AI12" s="2" vm="1216">
        <f t="shared" si="15"/>
        <v>14</v>
      </c>
      <c r="AJ12" s="2" vm="996">
        <f t="shared" si="15"/>
        <v>9.3000000000000007</v>
      </c>
      <c r="AK12" s="2" vm="971">
        <f t="shared" si="15"/>
        <v>3.8</v>
      </c>
      <c r="AL12" s="2" vm="902">
        <f t="shared" si="15"/>
        <v>7.3</v>
      </c>
      <c r="AM12" s="2" vm="1246">
        <f t="shared" si="15"/>
        <v>7</v>
      </c>
      <c r="AN12" s="2" vm="911">
        <f t="shared" si="15"/>
        <v>8.4</v>
      </c>
      <c r="AO12" s="2" vm="1034">
        <f t="shared" si="15"/>
        <v>12.3</v>
      </c>
      <c r="AP12" s="2" vm="1037">
        <f t="shared" si="15"/>
        <v>15</v>
      </c>
      <c r="AQ12" s="2" vm="1443">
        <f t="shared" si="15"/>
        <v>20.5</v>
      </c>
      <c r="AR12" s="2" vm="1518">
        <f t="shared" si="15"/>
        <v>23</v>
      </c>
      <c r="AS12" s="2" vm="1593">
        <f t="shared" si="15"/>
        <v>20.2</v>
      </c>
      <c r="AT12" s="2" vm="1668">
        <f t="shared" si="15"/>
        <v>19.2</v>
      </c>
      <c r="AU12" s="2" vm="1073">
        <f t="shared" si="15"/>
        <v>14.6</v>
      </c>
      <c r="AV12" s="2" vm="1146">
        <f t="shared" si="15"/>
        <v>11.8</v>
      </c>
      <c r="AW12" s="2" vm="1119">
        <f t="shared" si="15"/>
        <v>8.9</v>
      </c>
      <c r="AX12" s="2" vm="1160">
        <f t="shared" si="15"/>
        <v>6.2</v>
      </c>
      <c r="AY12" s="2" vm="1247">
        <f t="shared" si="15"/>
        <v>6.7</v>
      </c>
      <c r="AZ12" s="2" vm="1189">
        <f t="shared" si="15"/>
        <v>10.6</v>
      </c>
      <c r="BA12" s="2" vm="955">
        <f t="shared" si="15"/>
        <v>15.6</v>
      </c>
      <c r="BB12" s="2" vm="948">
        <f t="shared" si="15"/>
        <v>19.600000000000001</v>
      </c>
      <c r="BC12" s="2" vm="1444">
        <f t="shared" si="15"/>
        <v>20.9</v>
      </c>
      <c r="BD12" s="2" vm="1519">
        <f t="shared" si="15"/>
        <v>23.3</v>
      </c>
      <c r="BE12" s="2" vm="1594">
        <f t="shared" si="15"/>
        <v>21.6</v>
      </c>
      <c r="BF12" s="2" vm="1669">
        <f t="shared" si="15"/>
        <v>16.399999999999999</v>
      </c>
      <c r="BG12" s="2" vm="973">
        <f t="shared" si="15"/>
        <v>13.2</v>
      </c>
      <c r="BH12" s="2" vm="1027">
        <f t="shared" si="15"/>
        <v>7.5</v>
      </c>
      <c r="BI12" s="2" vm="922">
        <f t="shared" si="15"/>
        <v>5.8</v>
      </c>
      <c r="BJ12" s="2" vm="1002">
        <f t="shared" si="15"/>
        <v>5.6</v>
      </c>
      <c r="BK12" s="2" vm="1248">
        <f t="shared" si="15"/>
        <v>7.5</v>
      </c>
      <c r="BL12" s="2" vm="1038">
        <f t="shared" si="15"/>
        <v>11.1</v>
      </c>
      <c r="BM12" s="2" vm="1074">
        <f t="shared" si="15"/>
        <v>13.1</v>
      </c>
      <c r="BN12" s="2" vm="1101">
        <f t="shared" si="15"/>
        <v>18.7</v>
      </c>
      <c r="BO12" s="2" vm="1445">
        <f t="shared" ref="BO12:DZ12" si="16">BO3</f>
        <v>19.8</v>
      </c>
      <c r="BP12" s="2" vm="1520">
        <f t="shared" si="16"/>
        <v>21</v>
      </c>
      <c r="BQ12" s="2" vm="1595">
        <f t="shared" si="16"/>
        <v>22.6</v>
      </c>
      <c r="BR12" s="2" vm="1670">
        <f t="shared" si="16"/>
        <v>19.5</v>
      </c>
      <c r="BS12" s="2" vm="1120">
        <f t="shared" si="16"/>
        <v>14.7</v>
      </c>
      <c r="BT12" s="2" vm="1161">
        <f t="shared" si="16"/>
        <v>11.3</v>
      </c>
      <c r="BU12" s="2" vm="1214">
        <f t="shared" si="16"/>
        <v>10</v>
      </c>
      <c r="BV12" s="2" vm="1217">
        <f t="shared" si="16"/>
        <v>5.9</v>
      </c>
      <c r="BW12" s="2" vm="1249">
        <f t="shared" si="16"/>
        <v>6.1</v>
      </c>
      <c r="BX12" s="2" vm="947">
        <f t="shared" si="16"/>
        <v>10.4</v>
      </c>
      <c r="BY12" s="2" vm="960">
        <f t="shared" si="16"/>
        <v>13.2</v>
      </c>
      <c r="BZ12" s="2" vm="927">
        <f t="shared" si="16"/>
        <v>16.8</v>
      </c>
      <c r="CA12" s="2" vm="1446">
        <f t="shared" si="16"/>
        <v>18.600000000000001</v>
      </c>
      <c r="CB12" s="2" vm="1521">
        <f t="shared" si="16"/>
        <v>19.2</v>
      </c>
      <c r="CC12" s="2" vm="1596">
        <f t="shared" si="16"/>
        <v>19.8</v>
      </c>
      <c r="CD12" s="2" vm="1671">
        <f t="shared" si="16"/>
        <v>18</v>
      </c>
      <c r="CE12" s="2" vm="965">
        <f t="shared" si="16"/>
        <v>16.2</v>
      </c>
      <c r="CF12" s="2" vm="1003">
        <f t="shared" si="16"/>
        <v>11.2</v>
      </c>
      <c r="CG12" s="2" vm="1039">
        <f t="shared" si="16"/>
        <v>9.6999999999999993</v>
      </c>
      <c r="CH12" s="2" vm="1075">
        <f t="shared" si="16"/>
        <v>5.6</v>
      </c>
      <c r="CI12" s="2" vm="1250">
        <f t="shared" si="16"/>
        <v>5</v>
      </c>
      <c r="CJ12" s="2" vm="1106">
        <f t="shared" si="16"/>
        <v>7.9</v>
      </c>
      <c r="CK12" s="2" vm="1121">
        <f t="shared" si="16"/>
        <v>15.2</v>
      </c>
      <c r="CL12" s="2" vm="1162">
        <f t="shared" si="16"/>
        <v>15.5</v>
      </c>
      <c r="CM12" s="2" vm="1447">
        <f t="shared" si="16"/>
        <v>20</v>
      </c>
      <c r="CN12" s="2" vm="1522">
        <f t="shared" si="16"/>
        <v>24.4</v>
      </c>
      <c r="CO12" s="2" vm="1597">
        <f t="shared" si="16"/>
        <v>24.3</v>
      </c>
      <c r="CP12" s="2" vm="1672">
        <f t="shared" si="16"/>
        <v>19.899999999999999</v>
      </c>
      <c r="CQ12" s="2" vm="987">
        <f t="shared" si="16"/>
        <v>13.5</v>
      </c>
      <c r="CR12" s="2" vm="1218">
        <f t="shared" si="16"/>
        <v>10.7</v>
      </c>
      <c r="CS12" s="2" vm="946">
        <f t="shared" si="16"/>
        <v>9.5</v>
      </c>
      <c r="CT12" s="2" vm="999">
        <f t="shared" si="16"/>
        <v>7</v>
      </c>
      <c r="CU12" s="2" vm="1251">
        <f t="shared" si="16"/>
        <v>2.9</v>
      </c>
      <c r="CV12" s="2" vm="1028">
        <f t="shared" si="16"/>
        <v>11</v>
      </c>
      <c r="CW12" s="2" vm="910">
        <f t="shared" si="16"/>
        <v>12.1</v>
      </c>
      <c r="CX12" s="2" vm="1070">
        <f t="shared" si="16"/>
        <v>19.100000000000001</v>
      </c>
      <c r="CY12" s="2" vm="1448">
        <f t="shared" si="16"/>
        <v>18.5</v>
      </c>
      <c r="CZ12" s="2" vm="1523">
        <f t="shared" si="16"/>
        <v>20.9</v>
      </c>
      <c r="DA12" s="2" vm="1598">
        <f t="shared" si="16"/>
        <v>18.8</v>
      </c>
      <c r="DB12" s="2" vm="1673">
        <f t="shared" si="16"/>
        <v>19.2</v>
      </c>
      <c r="DC12" s="2" vm="1040">
        <f t="shared" si="16"/>
        <v>13.8</v>
      </c>
      <c r="DD12" s="2" vm="1076">
        <f t="shared" si="16"/>
        <v>9.3000000000000007</v>
      </c>
      <c r="DE12" s="2" vm="1147">
        <f t="shared" si="16"/>
        <v>8.1999999999999993</v>
      </c>
      <c r="DF12" s="2" vm="1122">
        <f t="shared" si="16"/>
        <v>8.6999999999999993</v>
      </c>
      <c r="DG12" s="2" vm="1252">
        <f t="shared" si="16"/>
        <v>9</v>
      </c>
      <c r="DH12" s="2" vm="1163">
        <f t="shared" si="16"/>
        <v>13.9</v>
      </c>
      <c r="DI12" s="2" vm="1190">
        <f t="shared" si="16"/>
        <v>14.2</v>
      </c>
      <c r="DJ12" s="2" vm="1219">
        <f t="shared" si="16"/>
        <v>16.2</v>
      </c>
      <c r="DK12" s="2" vm="1449">
        <f t="shared" si="16"/>
        <v>23.6</v>
      </c>
      <c r="DL12" s="2" vm="1524">
        <f t="shared" si="16"/>
        <v>22.5</v>
      </c>
      <c r="DM12" s="2" vm="1599">
        <f t="shared" si="16"/>
        <v>21.1</v>
      </c>
      <c r="DN12" s="2" vm="1674">
        <f t="shared" si="16"/>
        <v>17.600000000000001</v>
      </c>
      <c r="DO12" s="2" vm="968">
        <f t="shared" si="16"/>
        <v>15.5</v>
      </c>
      <c r="DP12" s="2" vm="992">
        <f t="shared" si="16"/>
        <v>9.4</v>
      </c>
      <c r="DQ12" s="2" vm="921">
        <f t="shared" si="16"/>
        <v>7.6</v>
      </c>
      <c r="DR12" s="2" vm="909">
        <f t="shared" si="16"/>
        <v>6.8</v>
      </c>
      <c r="DS12" s="2" vm="1253">
        <f t="shared" si="16"/>
        <v>8.9</v>
      </c>
      <c r="DT12" s="2" vm="1004">
        <f t="shared" si="16"/>
        <v>8.1</v>
      </c>
      <c r="DU12" s="2" vm="1041">
        <f t="shared" si="16"/>
        <v>12.3</v>
      </c>
      <c r="DV12" s="2" vm="1077">
        <f t="shared" si="16"/>
        <v>17.3</v>
      </c>
      <c r="DW12" s="2" vm="1450">
        <f t="shared" si="16"/>
        <v>19.399999999999999</v>
      </c>
      <c r="DX12" s="2" vm="1525">
        <f t="shared" si="16"/>
        <v>21.7</v>
      </c>
      <c r="DY12" s="2" vm="1600">
        <f t="shared" si="16"/>
        <v>20.8</v>
      </c>
      <c r="DZ12" s="2" vm="1675">
        <f t="shared" si="16"/>
        <v>20</v>
      </c>
      <c r="EA12" s="2" vm="1107">
        <f t="shared" ref="EA12:GL12" si="17">EA3</f>
        <v>14.9</v>
      </c>
      <c r="EB12" s="2" vm="1123">
        <f t="shared" si="17"/>
        <v>9.6999999999999993</v>
      </c>
      <c r="EC12" s="2" vm="1164">
        <f t="shared" si="17"/>
        <v>8</v>
      </c>
      <c r="ED12" s="2" vm="1191">
        <f t="shared" si="17"/>
        <v>5.7</v>
      </c>
      <c r="EE12" s="2" vm="1254">
        <f t="shared" si="17"/>
        <v>7.4</v>
      </c>
      <c r="EF12" s="2" vm="1318">
        <f t="shared" si="17"/>
        <v>11.9</v>
      </c>
      <c r="EG12" s="2" vm="1220">
        <f t="shared" si="17"/>
        <v>14.2</v>
      </c>
      <c r="EH12" s="2" vm="945">
        <f t="shared" si="17"/>
        <v>18.7</v>
      </c>
      <c r="EI12" s="2" vm="1451">
        <f t="shared" si="17"/>
        <v>22.1</v>
      </c>
      <c r="EJ12" s="2" vm="1526">
        <f t="shared" si="17"/>
        <v>24.7</v>
      </c>
      <c r="EK12" s="2" vm="1601">
        <f t="shared" si="17"/>
        <v>24.2</v>
      </c>
      <c r="EL12" s="2" vm="1676">
        <f t="shared" si="17"/>
        <v>22.7</v>
      </c>
      <c r="EM12" s="2" vm="986">
        <f t="shared" si="17"/>
        <v>17.8</v>
      </c>
      <c r="EN12" s="2" vm="1065">
        <f t="shared" si="17"/>
        <v>10.8</v>
      </c>
      <c r="EO12" s="2" vm="920">
        <f t="shared" si="17"/>
        <v>9.3000000000000007</v>
      </c>
      <c r="EP12" s="2" vm="1005">
        <f t="shared" si="17"/>
        <v>6.9</v>
      </c>
      <c r="EQ12" s="2" vm="1255">
        <f t="shared" si="17"/>
        <v>7.9</v>
      </c>
      <c r="ER12" s="2" vm="1319">
        <f t="shared" si="17"/>
        <v>10.199999999999999</v>
      </c>
      <c r="ES12" s="2" vm="1042">
        <f t="shared" si="17"/>
        <v>14.3</v>
      </c>
      <c r="ET12" s="2" vm="1078">
        <f t="shared" si="17"/>
        <v>18.399999999999999</v>
      </c>
      <c r="EU12" s="2" vm="1452">
        <f t="shared" si="17"/>
        <v>22.1</v>
      </c>
      <c r="EV12" s="2" vm="1527">
        <f t="shared" si="17"/>
        <v>20.100000000000001</v>
      </c>
      <c r="EW12" s="2" vm="1602">
        <f t="shared" si="17"/>
        <v>20.3</v>
      </c>
      <c r="EX12" s="2" vm="1677">
        <f t="shared" si="17"/>
        <v>18.5</v>
      </c>
      <c r="EY12" s="2" vm="1102">
        <f t="shared" si="17"/>
        <v>14.2</v>
      </c>
      <c r="EZ12" s="2" vm="1124">
        <f t="shared" si="17"/>
        <v>11.2</v>
      </c>
      <c r="FA12" s="2" vm="1165">
        <f t="shared" si="17"/>
        <v>6.9</v>
      </c>
      <c r="FB12" s="2" vm="1192">
        <f t="shared" si="17"/>
        <v>6.9</v>
      </c>
      <c r="FC12" s="2" vm="1256">
        <f t="shared" si="17"/>
        <v>10.3</v>
      </c>
      <c r="FD12" s="2" vm="1320">
        <f t="shared" si="17"/>
        <v>13.9</v>
      </c>
      <c r="FE12" s="2" vm="1221">
        <f t="shared" si="17"/>
        <v>15</v>
      </c>
      <c r="FF12" s="2" vm="944">
        <f t="shared" si="17"/>
        <v>16.8</v>
      </c>
      <c r="FG12" s="2" vm="1453">
        <f t="shared" si="17"/>
        <v>21.7</v>
      </c>
      <c r="FH12" s="2" vm="1528">
        <f t="shared" si="17"/>
        <v>22.1</v>
      </c>
      <c r="FI12" s="2" vm="1603">
        <f t="shared" si="17"/>
        <v>21.7</v>
      </c>
      <c r="FJ12" s="2" vm="1678">
        <f t="shared" si="17"/>
        <v>20.9</v>
      </c>
      <c r="FK12" s="2" vm="991">
        <f t="shared" si="17"/>
        <v>15.6</v>
      </c>
      <c r="FL12" s="2" vm="1029">
        <f t="shared" si="17"/>
        <v>9.9</v>
      </c>
      <c r="FM12" s="2" vm="919">
        <f t="shared" si="17"/>
        <v>6.8</v>
      </c>
      <c r="FN12" s="2" vm="1006">
        <f t="shared" si="17"/>
        <v>7.9</v>
      </c>
      <c r="FO12" s="2" vm="1257">
        <f t="shared" si="17"/>
        <v>7.6</v>
      </c>
      <c r="FP12" s="2" vm="1321">
        <f t="shared" si="17"/>
        <v>7.4</v>
      </c>
      <c r="FQ12" s="2" vm="1043">
        <f t="shared" si="17"/>
        <v>12.7</v>
      </c>
      <c r="FR12" s="2" vm="1079">
        <f t="shared" si="17"/>
        <v>15</v>
      </c>
      <c r="FS12" s="2" vm="1454">
        <f t="shared" si="17"/>
        <v>20.399999999999999</v>
      </c>
      <c r="FT12" s="2" vm="1529">
        <f t="shared" si="17"/>
        <v>20.6</v>
      </c>
      <c r="FU12" s="2" vm="1604">
        <f t="shared" si="17"/>
        <v>20</v>
      </c>
      <c r="FV12" s="2" vm="1679">
        <f t="shared" si="17"/>
        <v>17.8</v>
      </c>
      <c r="FW12" s="2" vm="1148">
        <f t="shared" si="17"/>
        <v>15.7</v>
      </c>
      <c r="FX12" s="2" vm="1125">
        <f t="shared" si="17"/>
        <v>9.1</v>
      </c>
      <c r="FY12" s="2" vm="1166">
        <f t="shared" si="17"/>
        <v>5</v>
      </c>
      <c r="FZ12" s="2" vm="1193">
        <f t="shared" si="17"/>
        <v>0.8</v>
      </c>
      <c r="GA12" s="2" vm="1258">
        <f t="shared" si="17"/>
        <v>2.8</v>
      </c>
      <c r="GB12" s="2" vm="1322">
        <f t="shared" si="17"/>
        <v>10.7</v>
      </c>
      <c r="GC12" s="2" vm="1222">
        <f t="shared" si="17"/>
        <v>13.6</v>
      </c>
      <c r="GD12" s="2" vm="943">
        <f t="shared" si="17"/>
        <v>16</v>
      </c>
      <c r="GE12" s="2" vm="1455">
        <f t="shared" si="17"/>
        <v>20.8</v>
      </c>
      <c r="GF12" s="2" vm="1530">
        <f t="shared" si="17"/>
        <v>21.1</v>
      </c>
      <c r="GG12" s="2" vm="1605">
        <f t="shared" si="17"/>
        <v>19.8</v>
      </c>
      <c r="GH12" s="2" vm="1680">
        <f t="shared" si="17"/>
        <v>18</v>
      </c>
      <c r="GI12" s="2" vm="994">
        <f t="shared" si="17"/>
        <v>14.8</v>
      </c>
      <c r="GJ12" s="2" vm="980">
        <f t="shared" si="17"/>
        <v>11.8</v>
      </c>
      <c r="GK12" s="2" vm="918">
        <f t="shared" si="17"/>
        <v>5.4</v>
      </c>
      <c r="GL12" s="2" vm="1007">
        <f t="shared" si="17"/>
        <v>5.8</v>
      </c>
      <c r="GM12" s="2" vm="1259">
        <f t="shared" ref="GM12:IX12" si="18">GM3</f>
        <v>7.6</v>
      </c>
      <c r="GN12" s="2" vm="1323">
        <f t="shared" si="18"/>
        <v>7.6</v>
      </c>
      <c r="GO12" s="2" vm="1044">
        <f t="shared" si="18"/>
        <v>12.8</v>
      </c>
      <c r="GP12" s="2" vm="1080">
        <f t="shared" si="18"/>
        <v>19.600000000000001</v>
      </c>
      <c r="GQ12" s="2" vm="1456">
        <f t="shared" si="18"/>
        <v>19.3</v>
      </c>
      <c r="GR12" s="2" vm="1531">
        <f t="shared" si="18"/>
        <v>22.8</v>
      </c>
      <c r="GS12" s="2" vm="1606">
        <f t="shared" si="18"/>
        <v>22.3</v>
      </c>
      <c r="GT12" s="2" vm="1681">
        <f t="shared" si="18"/>
        <v>21.1</v>
      </c>
      <c r="GU12" s="2" vm="1108">
        <f t="shared" si="18"/>
        <v>13.7</v>
      </c>
      <c r="GV12" s="2" vm="1126">
        <f t="shared" si="18"/>
        <v>11.2</v>
      </c>
      <c r="GW12" s="2" vm="1167">
        <f t="shared" si="18"/>
        <v>7.1</v>
      </c>
      <c r="GX12" s="2" vm="1194">
        <f t="shared" si="18"/>
        <v>6.6</v>
      </c>
      <c r="GY12" s="2" vm="1260">
        <f t="shared" si="18"/>
        <v>5.9</v>
      </c>
      <c r="GZ12" s="2" vm="1324">
        <f t="shared" si="18"/>
        <v>10.5</v>
      </c>
      <c r="HA12" s="2" vm="1223">
        <f t="shared" si="18"/>
        <v>13.4</v>
      </c>
      <c r="HB12" s="2" vm="942">
        <f t="shared" si="18"/>
        <v>16.8</v>
      </c>
      <c r="HC12" s="2" vm="1457">
        <f t="shared" si="18"/>
        <v>19.7</v>
      </c>
      <c r="HD12" s="2" vm="1532">
        <f t="shared" si="18"/>
        <v>19.3</v>
      </c>
      <c r="HE12" s="2" vm="1607">
        <f t="shared" si="18"/>
        <v>20.8</v>
      </c>
      <c r="HF12" s="2" vm="1682">
        <f t="shared" si="18"/>
        <v>17.399999999999999</v>
      </c>
      <c r="HG12" s="2" vm="1000">
        <f t="shared" si="18"/>
        <v>16.2</v>
      </c>
      <c r="HH12" s="2" vm="1066">
        <f t="shared" si="18"/>
        <v>8.4</v>
      </c>
      <c r="HI12" s="2" vm="917">
        <f t="shared" si="18"/>
        <v>8.4</v>
      </c>
      <c r="HJ12" s="2" vm="1008">
        <f t="shared" si="18"/>
        <v>5.3</v>
      </c>
      <c r="HK12" s="2" vm="1261">
        <f t="shared" si="18"/>
        <v>9.3000000000000007</v>
      </c>
      <c r="HL12" s="2" vm="1325">
        <f t="shared" si="18"/>
        <v>10.9</v>
      </c>
      <c r="HM12" s="2" vm="1045">
        <f t="shared" si="18"/>
        <v>12.2</v>
      </c>
      <c r="HN12" s="2" vm="1081">
        <f t="shared" si="18"/>
        <v>17</v>
      </c>
      <c r="HO12" s="2" vm="1458">
        <f t="shared" si="18"/>
        <v>21.8</v>
      </c>
      <c r="HP12" s="2" vm="1533">
        <f t="shared" si="18"/>
        <v>20.100000000000001</v>
      </c>
      <c r="HQ12" s="2" vm="1608">
        <f t="shared" si="18"/>
        <v>20.6</v>
      </c>
      <c r="HR12" s="2" vm="1683">
        <f t="shared" si="18"/>
        <v>19.600000000000001</v>
      </c>
      <c r="HS12" s="2" vm="1149">
        <f t="shared" si="18"/>
        <v>14.7</v>
      </c>
      <c r="HT12" s="2" vm="1127">
        <f t="shared" si="18"/>
        <v>8.8000000000000007</v>
      </c>
      <c r="HU12" s="2" vm="1168">
        <f t="shared" si="18"/>
        <v>9.3000000000000007</v>
      </c>
      <c r="HV12" s="2" vm="1195">
        <f t="shared" si="18"/>
        <v>7.3</v>
      </c>
      <c r="HW12" s="2" vm="1262">
        <f t="shared" si="18"/>
        <v>9.3000000000000007</v>
      </c>
      <c r="HX12" s="2" vm="1326">
        <f t="shared" si="18"/>
        <v>11.6</v>
      </c>
      <c r="HY12" s="2" vm="1224">
        <f t="shared" si="18"/>
        <v>12.5</v>
      </c>
      <c r="HZ12" s="2" vm="941">
        <f t="shared" si="18"/>
        <v>15.6</v>
      </c>
      <c r="IA12" s="2" vm="1459">
        <f t="shared" si="18"/>
        <v>20.100000000000001</v>
      </c>
      <c r="IB12" s="2" vm="1534">
        <f t="shared" si="18"/>
        <v>23.5</v>
      </c>
      <c r="IC12" s="2" vm="1609">
        <f t="shared" si="18"/>
        <v>21.5</v>
      </c>
      <c r="ID12" s="2" vm="1684">
        <f t="shared" si="18"/>
        <v>18.5</v>
      </c>
      <c r="IE12" s="2" vm="985">
        <f t="shared" si="18"/>
        <v>15</v>
      </c>
      <c r="IF12" s="2" vm="1030">
        <f t="shared" si="18"/>
        <v>9.6999999999999993</v>
      </c>
      <c r="IG12" s="2" vm="916">
        <f t="shared" si="18"/>
        <v>7.2</v>
      </c>
      <c r="IH12" s="2" vm="1009">
        <f t="shared" si="18"/>
        <v>7.2</v>
      </c>
      <c r="II12" s="2" vm="1263">
        <f t="shared" si="18"/>
        <v>5.7</v>
      </c>
      <c r="IJ12" s="2" vm="1327">
        <f t="shared" si="18"/>
        <v>11.1</v>
      </c>
      <c r="IK12" s="2" vm="1046">
        <f t="shared" si="18"/>
        <v>13.7</v>
      </c>
      <c r="IL12" s="2" vm="1082">
        <f t="shared" si="18"/>
        <v>15.4</v>
      </c>
      <c r="IM12" s="2" vm="1460">
        <f t="shared" si="18"/>
        <v>20.6</v>
      </c>
      <c r="IN12" s="2" vm="1535">
        <f t="shared" si="18"/>
        <v>20.7</v>
      </c>
      <c r="IO12" s="2" vm="1610">
        <f t="shared" si="18"/>
        <v>20.2</v>
      </c>
      <c r="IP12" s="2" vm="1685">
        <f t="shared" si="18"/>
        <v>18.8</v>
      </c>
      <c r="IQ12" s="2" vm="1109">
        <f t="shared" si="18"/>
        <v>16.5</v>
      </c>
      <c r="IR12" s="2" vm="1128">
        <f t="shared" si="18"/>
        <v>9.5</v>
      </c>
      <c r="IS12" s="2" vm="1169">
        <f t="shared" si="18"/>
        <v>5.4</v>
      </c>
      <c r="IT12" s="2" vm="1196">
        <f t="shared" si="18"/>
        <v>8.9</v>
      </c>
      <c r="IU12" s="2" vm="1264">
        <f t="shared" si="18"/>
        <v>4.9000000000000004</v>
      </c>
      <c r="IV12" s="2" vm="1328">
        <f t="shared" si="18"/>
        <v>8</v>
      </c>
      <c r="IW12" s="2" vm="1225">
        <f t="shared" si="18"/>
        <v>13.6</v>
      </c>
      <c r="IX12" s="2" vm="940">
        <f t="shared" si="18"/>
        <v>17.100000000000001</v>
      </c>
      <c r="IY12" s="2" vm="1461">
        <f t="shared" ref="IY12:LJ12" si="19">IY3</f>
        <v>20.6</v>
      </c>
      <c r="IZ12" s="2" vm="1536">
        <f t="shared" si="19"/>
        <v>23.9</v>
      </c>
      <c r="JA12" s="2" vm="1611">
        <f t="shared" si="19"/>
        <v>21.8</v>
      </c>
      <c r="JB12" s="2" vm="1686">
        <f t="shared" si="19"/>
        <v>19.600000000000001</v>
      </c>
      <c r="JC12" s="2" vm="979">
        <f t="shared" si="19"/>
        <v>18.2</v>
      </c>
      <c r="JD12" s="2" vm="1745">
        <f t="shared" si="19"/>
        <v>9.6</v>
      </c>
      <c r="JE12" s="2" vm="915">
        <f t="shared" si="19"/>
        <v>6.1</v>
      </c>
      <c r="JF12" s="2" vm="908">
        <f t="shared" si="19"/>
        <v>7.1</v>
      </c>
      <c r="JG12" s="2" vm="1265">
        <f t="shared" si="19"/>
        <v>7.2</v>
      </c>
      <c r="JH12" s="2" vm="1329">
        <f t="shared" si="19"/>
        <v>8.1</v>
      </c>
      <c r="JI12" s="2" vm="1010">
        <f t="shared" si="19"/>
        <v>11.4</v>
      </c>
      <c r="JJ12" s="2" vm="1047">
        <f t="shared" si="19"/>
        <v>19.2</v>
      </c>
      <c r="JK12" s="2" vm="1462">
        <f t="shared" si="19"/>
        <v>23.6</v>
      </c>
      <c r="JL12" s="2" vm="1537">
        <f t="shared" si="19"/>
        <v>21.3</v>
      </c>
      <c r="JM12" s="2" vm="1612">
        <f t="shared" si="19"/>
        <v>22.3</v>
      </c>
      <c r="JN12" s="2" vm="1687">
        <f t="shared" si="19"/>
        <v>20.3</v>
      </c>
      <c r="JO12" s="2" vm="1083">
        <f t="shared" si="19"/>
        <v>15.7</v>
      </c>
      <c r="JP12" s="2" vm="1746">
        <f t="shared" si="19"/>
        <v>11.9</v>
      </c>
      <c r="JQ12" s="2" vm="1103">
        <f t="shared" si="19"/>
        <v>7</v>
      </c>
      <c r="JR12" s="2" vm="1129">
        <f t="shared" si="19"/>
        <v>7.8</v>
      </c>
      <c r="JS12" s="2" vm="1266">
        <f t="shared" si="19"/>
        <v>8.6</v>
      </c>
      <c r="JT12" s="2" vm="1330">
        <f t="shared" si="19"/>
        <v>9.1</v>
      </c>
      <c r="JU12" s="2" vm="1170">
        <f t="shared" si="19"/>
        <v>12.2</v>
      </c>
      <c r="JV12" s="2" vm="1388">
        <f t="shared" si="19"/>
        <v>18.100000000000001</v>
      </c>
      <c r="JW12" s="2" vm="1463">
        <f t="shared" si="19"/>
        <v>17.8</v>
      </c>
      <c r="JX12" s="2" vm="1538">
        <f t="shared" si="19"/>
        <v>24.1</v>
      </c>
      <c r="JY12" s="2" vm="1613">
        <f t="shared" si="19"/>
        <v>21.3</v>
      </c>
      <c r="JZ12" s="2" vm="1688">
        <f t="shared" si="19"/>
        <v>20.7</v>
      </c>
      <c r="KA12" s="2" vm="1197">
        <f t="shared" si="19"/>
        <v>17.2</v>
      </c>
      <c r="KB12" s="2" vm="1747">
        <f t="shared" si="19"/>
        <v>10.4</v>
      </c>
      <c r="KC12" s="2" vm="1226">
        <f t="shared" si="19"/>
        <v>9.3000000000000007</v>
      </c>
      <c r="KD12" s="2" vm="939">
        <f t="shared" si="19"/>
        <v>6.9</v>
      </c>
      <c r="KE12" s="2" vm="1267">
        <f t="shared" si="19"/>
        <v>7.9</v>
      </c>
      <c r="KF12" s="2" vm="1331">
        <f t="shared" si="19"/>
        <v>12.4</v>
      </c>
      <c r="KG12" s="2" vm="975">
        <f t="shared" si="19"/>
        <v>12.9</v>
      </c>
      <c r="KH12" s="2" vm="1389">
        <f t="shared" si="19"/>
        <v>16</v>
      </c>
      <c r="KI12" s="2" vm="1464">
        <f t="shared" si="19"/>
        <v>17.5</v>
      </c>
      <c r="KJ12" s="2" vm="1539">
        <f t="shared" si="19"/>
        <v>22.3</v>
      </c>
      <c r="KK12" s="2" vm="1614">
        <f t="shared" si="19"/>
        <v>21.8</v>
      </c>
      <c r="KL12" s="2" vm="1689">
        <f t="shared" si="19"/>
        <v>17.3</v>
      </c>
      <c r="KM12" s="2" vm="956">
        <f t="shared" si="19"/>
        <v>15.6</v>
      </c>
      <c r="KN12" s="2" vm="1748">
        <f t="shared" si="19"/>
        <v>9.9</v>
      </c>
      <c r="KO12" s="2" vm="972">
        <f t="shared" si="19"/>
        <v>9.4</v>
      </c>
      <c r="KP12" s="2" vm="1011">
        <f t="shared" si="19"/>
        <v>7.3</v>
      </c>
      <c r="KQ12" s="2" vm="1268">
        <f t="shared" si="19"/>
        <v>8.1</v>
      </c>
      <c r="KR12" s="2" vm="1332">
        <f t="shared" si="19"/>
        <v>11.5</v>
      </c>
      <c r="KS12" s="2" vm="1048">
        <f t="shared" si="19"/>
        <v>12.5</v>
      </c>
      <c r="KT12" s="2" vm="1390">
        <f t="shared" si="19"/>
        <v>16.899999999999999</v>
      </c>
      <c r="KU12" s="2" vm="1465">
        <f t="shared" si="19"/>
        <v>21.9</v>
      </c>
      <c r="KV12" s="2" vm="1540">
        <f t="shared" si="19"/>
        <v>21.4</v>
      </c>
      <c r="KW12" s="2" vm="1615">
        <f t="shared" si="19"/>
        <v>23.7</v>
      </c>
      <c r="KX12" s="2" vm="1690">
        <f t="shared" si="19"/>
        <v>20.7</v>
      </c>
      <c r="KY12" s="2" vm="1084">
        <f t="shared" si="19"/>
        <v>13.9</v>
      </c>
      <c r="KZ12" s="2" vm="1749">
        <f t="shared" si="19"/>
        <v>10.3</v>
      </c>
      <c r="LA12" s="2" vm="1150">
        <f t="shared" si="19"/>
        <v>8.6</v>
      </c>
      <c r="LB12" s="2" vm="1130">
        <f t="shared" si="19"/>
        <v>9.6</v>
      </c>
      <c r="LC12" s="2" vm="1269">
        <f t="shared" si="19"/>
        <v>9.1999999999999993</v>
      </c>
      <c r="LD12" s="2" vm="1333">
        <f t="shared" si="19"/>
        <v>10.3</v>
      </c>
      <c r="LE12" s="2" vm="1171">
        <f t="shared" si="19"/>
        <v>14</v>
      </c>
      <c r="LF12" s="2" vm="1391">
        <f t="shared" si="19"/>
        <v>17</v>
      </c>
      <c r="LG12" s="2" vm="1466">
        <f t="shared" si="19"/>
        <v>20.100000000000001</v>
      </c>
      <c r="LH12" s="2" vm="1541">
        <f t="shared" si="19"/>
        <v>20.9</v>
      </c>
      <c r="LI12" s="2" vm="1616">
        <f t="shared" si="19"/>
        <v>21.5</v>
      </c>
      <c r="LJ12" s="2" vm="1691">
        <f t="shared" si="19"/>
        <v>17.5</v>
      </c>
      <c r="LK12" s="2" vm="1198">
        <f t="shared" ref="LK12:NV12" si="20">LK3</f>
        <v>11</v>
      </c>
      <c r="LL12" s="2" vm="1750">
        <f t="shared" si="20"/>
        <v>10.6</v>
      </c>
      <c r="LM12" s="2" vm="1227">
        <f t="shared" si="20"/>
        <v>11</v>
      </c>
      <c r="LN12" s="2" vm="954">
        <f t="shared" si="20"/>
        <v>10.3</v>
      </c>
      <c r="LO12" s="2" vm="1270">
        <f t="shared" si="20"/>
        <v>9.3000000000000007</v>
      </c>
      <c r="LP12" s="2" vm="1334">
        <f t="shared" si="20"/>
        <v>8.4</v>
      </c>
      <c r="LQ12" s="2" vm="970">
        <f t="shared" si="20"/>
        <v>13.3</v>
      </c>
      <c r="LR12" s="2" vm="1392">
        <f t="shared" si="20"/>
        <v>15.1</v>
      </c>
      <c r="LS12" s="2" vm="1467">
        <f t="shared" si="20"/>
        <v>21.8</v>
      </c>
      <c r="LT12" s="2" vm="1542">
        <f t="shared" si="20"/>
        <v>24.1</v>
      </c>
      <c r="LU12" s="2" vm="1617">
        <f t="shared" si="20"/>
        <v>25.9</v>
      </c>
      <c r="LV12" s="2" vm="1692">
        <f t="shared" si="20"/>
        <v>19.5</v>
      </c>
      <c r="LW12" s="2" vm="1067">
        <f t="shared" si="20"/>
        <v>14.4</v>
      </c>
      <c r="LX12" s="2" vm="1751">
        <f t="shared" si="20"/>
        <v>10.1</v>
      </c>
      <c r="LY12" s="2" vm="990">
        <f t="shared" si="20"/>
        <v>7.6</v>
      </c>
      <c r="LZ12" s="2" vm="1012">
        <f t="shared" si="20"/>
        <v>8.8000000000000007</v>
      </c>
      <c r="MA12" s="2" vm="1271">
        <f t="shared" si="20"/>
        <v>7.8</v>
      </c>
      <c r="MB12" s="2" vm="1335">
        <f t="shared" si="20"/>
        <v>9.5</v>
      </c>
      <c r="MC12" s="2" vm="1049">
        <f t="shared" si="20"/>
        <v>13.7</v>
      </c>
      <c r="MD12" s="2" vm="1393">
        <f t="shared" si="20"/>
        <v>19.3</v>
      </c>
      <c r="ME12" s="2" vm="1468">
        <f t="shared" si="20"/>
        <v>25.5</v>
      </c>
      <c r="MF12" s="2" vm="1543">
        <f t="shared" si="20"/>
        <v>26.6</v>
      </c>
      <c r="MG12" s="2" vm="1618">
        <f t="shared" si="20"/>
        <v>25.1</v>
      </c>
      <c r="MH12" s="2" vm="1693">
        <f t="shared" si="20"/>
        <v>19</v>
      </c>
      <c r="MI12" s="2" vm="1085">
        <f t="shared" si="20"/>
        <v>14.9</v>
      </c>
      <c r="MJ12" s="2" vm="1752">
        <f t="shared" si="20"/>
        <v>9.9</v>
      </c>
      <c r="MK12" s="2" vm="1110">
        <f t="shared" si="20"/>
        <v>5.6</v>
      </c>
      <c r="ML12" s="2" vm="1131">
        <f t="shared" si="20"/>
        <v>6.1</v>
      </c>
      <c r="MM12" s="2" vm="1272">
        <f t="shared" si="20"/>
        <v>9.6</v>
      </c>
      <c r="MN12" s="2" vm="1336">
        <f t="shared" si="20"/>
        <v>11.2</v>
      </c>
      <c r="MO12" s="2" vm="1172">
        <f t="shared" si="20"/>
        <v>12.2</v>
      </c>
      <c r="MP12" s="2" vm="1394">
        <f t="shared" si="20"/>
        <v>16.399999999999999</v>
      </c>
      <c r="MQ12" s="2" vm="1469">
        <f t="shared" si="20"/>
        <v>17.399999999999999</v>
      </c>
      <c r="MR12" s="2" vm="1544">
        <f t="shared" si="20"/>
        <v>22.4</v>
      </c>
      <c r="MS12" s="2" vm="1619">
        <f t="shared" si="20"/>
        <v>20.3</v>
      </c>
      <c r="MT12" s="2" vm="1694">
        <f t="shared" si="20"/>
        <v>18</v>
      </c>
      <c r="MU12" s="2" vm="1199">
        <f t="shared" si="20"/>
        <v>16.3</v>
      </c>
      <c r="MV12" s="2" vm="1753">
        <f t="shared" si="20"/>
        <v>10.4</v>
      </c>
      <c r="MW12" s="2" vm="1228">
        <f t="shared" si="20"/>
        <v>9.1999999999999993</v>
      </c>
      <c r="MX12" s="2" vm="938">
        <f t="shared" si="20"/>
        <v>6.7</v>
      </c>
      <c r="MY12" s="2" vm="1273">
        <f t="shared" si="20"/>
        <v>6.2</v>
      </c>
      <c r="MZ12" s="2" vm="1337">
        <f t="shared" si="20"/>
        <v>11.3</v>
      </c>
      <c r="NA12" s="2" vm="962">
        <f t="shared" si="20"/>
        <v>10.7</v>
      </c>
      <c r="NB12" s="2" vm="1395">
        <f t="shared" si="20"/>
        <v>17.2</v>
      </c>
      <c r="NC12" s="2" vm="1470">
        <f t="shared" si="20"/>
        <v>19.7</v>
      </c>
      <c r="ND12" s="2" vm="1545">
        <f t="shared" si="20"/>
        <v>20.5</v>
      </c>
      <c r="NE12" s="2" vm="1620">
        <f t="shared" si="20"/>
        <v>20.7</v>
      </c>
      <c r="NF12" s="2" vm="1695">
        <f t="shared" si="20"/>
        <v>20.100000000000001</v>
      </c>
      <c r="NG12" s="2" vm="1031">
        <f t="shared" si="20"/>
        <v>17.100000000000001</v>
      </c>
      <c r="NH12" s="2" vm="1754">
        <f t="shared" si="20"/>
        <v>12.6</v>
      </c>
      <c r="NI12" s="2" vm="907">
        <f t="shared" si="20"/>
        <v>7.8</v>
      </c>
      <c r="NJ12" s="2" vm="1013">
        <f t="shared" si="20"/>
        <v>3.8</v>
      </c>
      <c r="NK12" s="2" vm="1274">
        <f t="shared" si="20"/>
        <v>4.5</v>
      </c>
      <c r="NL12" s="2" vm="1338">
        <f t="shared" si="20"/>
        <v>9.1999999999999993</v>
      </c>
      <c r="NM12" s="2" vm="1050">
        <f t="shared" si="20"/>
        <v>12.7</v>
      </c>
      <c r="NN12" s="2" vm="1396">
        <f t="shared" si="20"/>
        <v>15.9</v>
      </c>
      <c r="NO12" s="2" vm="1471">
        <f t="shared" si="20"/>
        <v>19</v>
      </c>
      <c r="NP12" s="2" vm="1546">
        <f t="shared" si="20"/>
        <v>22.5</v>
      </c>
      <c r="NQ12" s="2" vm="1621">
        <f t="shared" si="20"/>
        <v>21</v>
      </c>
      <c r="NR12" s="2" vm="1696">
        <f t="shared" si="20"/>
        <v>19.600000000000001</v>
      </c>
      <c r="NS12" s="2" vm="1086">
        <f t="shared" si="20"/>
        <v>16.399999999999999</v>
      </c>
      <c r="NT12" s="2" vm="1755">
        <f t="shared" si="20"/>
        <v>10.8</v>
      </c>
      <c r="NU12" s="2" vm="1111">
        <f t="shared" si="20"/>
        <v>9.1999999999999993</v>
      </c>
      <c r="NV12" s="2" vm="1132">
        <f t="shared" si="20"/>
        <v>6</v>
      </c>
      <c r="NW12" s="2" vm="1275">
        <f t="shared" ref="NW12:QH12" si="21">NW3</f>
        <v>9.9</v>
      </c>
      <c r="NX12" s="2" vm="1339">
        <f t="shared" si="21"/>
        <v>9</v>
      </c>
      <c r="NY12" s="2" vm="1173">
        <f t="shared" si="21"/>
        <v>14</v>
      </c>
      <c r="NZ12" s="2" vm="1397">
        <f t="shared" si="21"/>
        <v>17.3</v>
      </c>
      <c r="OA12" s="2" vm="1472">
        <f t="shared" si="21"/>
        <v>19.8</v>
      </c>
      <c r="OB12" s="2" vm="1547">
        <f t="shared" si="21"/>
        <v>19.7</v>
      </c>
      <c r="OC12" s="2" vm="1622">
        <f t="shared" si="21"/>
        <v>21.9</v>
      </c>
      <c r="OD12" s="2" vm="1697">
        <f t="shared" si="21"/>
        <v>20.100000000000001</v>
      </c>
      <c r="OE12" s="2" vm="1200">
        <f t="shared" si="21"/>
        <v>14</v>
      </c>
      <c r="OF12" s="2" vm="1756">
        <f t="shared" si="21"/>
        <v>9.3000000000000007</v>
      </c>
      <c r="OG12" s="2" vm="1229">
        <f t="shared" si="21"/>
        <v>8.9</v>
      </c>
      <c r="OH12" s="2" vm="937">
        <f t="shared" si="21"/>
        <v>8.1</v>
      </c>
      <c r="OI12" s="2" vm="1276">
        <f t="shared" si="21"/>
        <v>7.1</v>
      </c>
      <c r="OJ12" s="2" vm="1340">
        <f t="shared" si="21"/>
        <v>11.8</v>
      </c>
      <c r="OK12" s="2" vm="959">
        <f t="shared" si="21"/>
        <v>12.9</v>
      </c>
      <c r="OL12" s="2" vm="1398">
        <f t="shared" si="21"/>
        <v>16.100000000000001</v>
      </c>
      <c r="OM12" s="2" vm="1473">
        <f t="shared" si="21"/>
        <v>18.5</v>
      </c>
      <c r="ON12" s="2" vm="1548">
        <f t="shared" si="21"/>
        <v>22</v>
      </c>
      <c r="OO12" s="2" vm="1623">
        <f t="shared" si="21"/>
        <v>22.8</v>
      </c>
      <c r="OP12" s="2" vm="1698">
        <f t="shared" si="21"/>
        <v>20.3</v>
      </c>
      <c r="OQ12" s="2" vm="964">
        <f t="shared" si="21"/>
        <v>12.9</v>
      </c>
      <c r="OR12" s="2" vm="1757">
        <f t="shared" si="21"/>
        <v>11.5</v>
      </c>
      <c r="OS12" s="2" vm="906">
        <f t="shared" si="21"/>
        <v>4.4000000000000004</v>
      </c>
      <c r="OT12" s="2" vm="1014">
        <f t="shared" si="21"/>
        <v>6.9</v>
      </c>
      <c r="OU12" s="2" vm="1277">
        <f t="shared" si="21"/>
        <v>8.4</v>
      </c>
      <c r="OV12" s="2" vm="1341">
        <f t="shared" si="21"/>
        <v>11.1</v>
      </c>
      <c r="OW12" s="2" vm="1051">
        <f t="shared" si="21"/>
        <v>14.3</v>
      </c>
      <c r="OX12" s="2" vm="1399">
        <f t="shared" si="21"/>
        <v>18</v>
      </c>
      <c r="OY12" s="2" vm="1474">
        <f t="shared" si="21"/>
        <v>21.5</v>
      </c>
      <c r="OZ12" s="2" vm="1549">
        <f t="shared" si="21"/>
        <v>22.7</v>
      </c>
      <c r="PA12" s="2" vm="1624">
        <f t="shared" si="21"/>
        <v>22.2</v>
      </c>
      <c r="PB12" s="2" vm="1699">
        <f t="shared" si="21"/>
        <v>20.8</v>
      </c>
      <c r="PC12" s="2" vm="1087">
        <f t="shared" si="21"/>
        <v>14.1</v>
      </c>
      <c r="PD12" s="2" vm="1758">
        <f t="shared" si="21"/>
        <v>11.4</v>
      </c>
      <c r="PE12" s="2" vm="1151">
        <f t="shared" si="21"/>
        <v>8.1999999999999993</v>
      </c>
      <c r="PF12" s="2" vm="1133">
        <f t="shared" si="21"/>
        <v>10</v>
      </c>
      <c r="PG12" s="2" vm="1278">
        <f t="shared" si="21"/>
        <v>5.5</v>
      </c>
      <c r="PH12" s="2" vm="1342">
        <f t="shared" si="21"/>
        <v>10.8</v>
      </c>
      <c r="PI12" s="2" vm="1174">
        <f t="shared" si="21"/>
        <v>12.4</v>
      </c>
      <c r="PJ12" s="2" vm="1400">
        <f t="shared" si="21"/>
        <v>15.6</v>
      </c>
      <c r="PK12" s="2" vm="1475">
        <f t="shared" si="21"/>
        <v>20.8</v>
      </c>
      <c r="PL12" s="2" vm="1550">
        <f t="shared" si="21"/>
        <v>27.6</v>
      </c>
      <c r="PM12" s="2" vm="1625">
        <f t="shared" si="21"/>
        <v>24.5</v>
      </c>
      <c r="PN12" s="2" vm="1700">
        <f t="shared" si="21"/>
        <v>19.3</v>
      </c>
      <c r="PO12" s="2" vm="1201">
        <f t="shared" si="21"/>
        <v>15.1</v>
      </c>
      <c r="PP12" s="2" vm="1759">
        <f t="shared" si="21"/>
        <v>11.3</v>
      </c>
      <c r="PQ12" s="2" vm="1230">
        <f t="shared" si="21"/>
        <v>9.1999999999999993</v>
      </c>
      <c r="PR12" s="2" vm="936">
        <f t="shared" si="21"/>
        <v>8</v>
      </c>
      <c r="PS12" s="2" vm="1279">
        <f t="shared" si="21"/>
        <v>7.4</v>
      </c>
      <c r="PT12" s="2" vm="1343">
        <f t="shared" si="21"/>
        <v>8.9</v>
      </c>
      <c r="PU12" s="2" vm="988">
        <f t="shared" si="21"/>
        <v>14.6</v>
      </c>
      <c r="PV12" s="2" vm="1401">
        <f t="shared" si="21"/>
        <v>14.9</v>
      </c>
      <c r="PW12" s="2" vm="1476">
        <f t="shared" si="21"/>
        <v>21.3</v>
      </c>
      <c r="PX12" s="2" vm="1551">
        <f t="shared" si="21"/>
        <v>24.2</v>
      </c>
      <c r="PY12" s="2" vm="1626">
        <f t="shared" si="21"/>
        <v>24.4</v>
      </c>
      <c r="PZ12" s="2" vm="1701">
        <f t="shared" si="21"/>
        <v>18.600000000000001</v>
      </c>
      <c r="QA12" s="2" vm="901">
        <f t="shared" si="21"/>
        <v>15.8</v>
      </c>
      <c r="QB12" s="2" vm="1760">
        <f t="shared" si="21"/>
        <v>12.2</v>
      </c>
      <c r="QC12" s="2" vm="984">
        <f t="shared" si="21"/>
        <v>8.6999999999999993</v>
      </c>
      <c r="QD12" s="2" vm="1015">
        <f t="shared" si="21"/>
        <v>4.0999999999999996</v>
      </c>
      <c r="QE12" s="2" vm="1280">
        <f t="shared" si="21"/>
        <v>6.3</v>
      </c>
      <c r="QF12" s="2" vm="1344">
        <f t="shared" si="21"/>
        <v>9.4</v>
      </c>
      <c r="QG12" s="2" vm="1052">
        <f t="shared" si="21"/>
        <v>14</v>
      </c>
      <c r="QH12" s="2" vm="1402">
        <f t="shared" si="21"/>
        <v>16.399999999999999</v>
      </c>
      <c r="QI12" s="2" vm="1477">
        <f t="shared" ref="QI12:ST12" si="22">QI3</f>
        <v>18.5</v>
      </c>
      <c r="QJ12" s="2" vm="1552">
        <f t="shared" si="22"/>
        <v>22.9</v>
      </c>
      <c r="QK12" s="2" vm="1627">
        <f t="shared" si="22"/>
        <v>20.3</v>
      </c>
      <c r="QL12" s="2" vm="1702">
        <f t="shared" si="22"/>
        <v>20.6</v>
      </c>
      <c r="QM12" s="2" vm="1088">
        <f t="shared" si="22"/>
        <v>16.100000000000001</v>
      </c>
      <c r="QN12" s="2" vm="1761">
        <f t="shared" si="22"/>
        <v>8.1</v>
      </c>
      <c r="QO12" s="2" vm="1112">
        <f t="shared" si="22"/>
        <v>10</v>
      </c>
      <c r="QP12" s="2" vm="1134">
        <f t="shared" si="22"/>
        <v>7.2</v>
      </c>
      <c r="QQ12" s="2" vm="1281">
        <f t="shared" si="22"/>
        <v>1.7</v>
      </c>
      <c r="QR12" s="2" vm="1345">
        <f t="shared" si="22"/>
        <v>10.1</v>
      </c>
      <c r="QS12" s="2" vm="1175">
        <f t="shared" si="22"/>
        <v>10.9</v>
      </c>
      <c r="QT12" s="2" vm="1403">
        <f t="shared" si="22"/>
        <v>16.3</v>
      </c>
      <c r="QU12" s="2" vm="1478">
        <f t="shared" si="22"/>
        <v>21.8</v>
      </c>
      <c r="QV12" s="2" vm="1553">
        <f t="shared" si="22"/>
        <v>22.6</v>
      </c>
      <c r="QW12" s="2" vm="1628">
        <f t="shared" si="22"/>
        <v>20</v>
      </c>
      <c r="QX12" s="2" vm="1703">
        <f t="shared" si="22"/>
        <v>17.399999999999999</v>
      </c>
      <c r="QY12" s="2" vm="1202">
        <f t="shared" si="22"/>
        <v>16.399999999999999</v>
      </c>
      <c r="QZ12" s="2" vm="1762">
        <f t="shared" si="22"/>
        <v>12.1</v>
      </c>
      <c r="RA12" s="2" vm="1231">
        <f t="shared" si="22"/>
        <v>9.6999999999999993</v>
      </c>
      <c r="RB12" s="2" vm="953">
        <f t="shared" si="22"/>
        <v>3.6</v>
      </c>
      <c r="RC12" s="2" vm="1282">
        <f t="shared" si="22"/>
        <v>7.7</v>
      </c>
      <c r="RD12" s="2" vm="1346">
        <f t="shared" si="22"/>
        <v>8.5</v>
      </c>
      <c r="RE12" s="2" vm="998">
        <f t="shared" si="22"/>
        <v>15.8</v>
      </c>
      <c r="RF12" s="2" vm="1404">
        <f t="shared" si="22"/>
        <v>16.3</v>
      </c>
      <c r="RG12" s="2" vm="1479">
        <f t="shared" si="22"/>
        <v>18.600000000000001</v>
      </c>
      <c r="RH12" s="2" vm="1554">
        <f t="shared" si="22"/>
        <v>21.8</v>
      </c>
      <c r="RI12" s="2" vm="1629">
        <f t="shared" si="22"/>
        <v>21.8</v>
      </c>
      <c r="RJ12" s="2" vm="1704">
        <f t="shared" si="22"/>
        <v>19.3</v>
      </c>
      <c r="RK12" s="2" vm="926">
        <f t="shared" si="22"/>
        <v>15</v>
      </c>
      <c r="RL12" s="2" vm="1763">
        <f t="shared" si="22"/>
        <v>9.8000000000000007</v>
      </c>
      <c r="RM12" s="2" vm="957">
        <f t="shared" si="22"/>
        <v>8.9</v>
      </c>
      <c r="RN12" s="2" vm="1016">
        <f t="shared" si="22"/>
        <v>8.8000000000000007</v>
      </c>
      <c r="RO12" s="2" vm="1283">
        <f t="shared" si="22"/>
        <v>8.6999999999999993</v>
      </c>
      <c r="RP12" s="2" vm="1347">
        <f t="shared" si="22"/>
        <v>10.7</v>
      </c>
      <c r="RQ12" s="2" vm="1053">
        <f t="shared" si="22"/>
        <v>13.5</v>
      </c>
      <c r="RR12" s="2" vm="1405">
        <f t="shared" si="22"/>
        <v>18</v>
      </c>
      <c r="RS12" s="2" vm="1480">
        <f t="shared" si="22"/>
        <v>19.7</v>
      </c>
      <c r="RT12" s="2" vm="1555">
        <f t="shared" si="22"/>
        <v>20</v>
      </c>
      <c r="RU12" s="2" vm="1630">
        <f t="shared" si="22"/>
        <v>21.8</v>
      </c>
      <c r="RV12" s="2" vm="1705">
        <f t="shared" si="22"/>
        <v>18.8</v>
      </c>
      <c r="RW12" s="2" vm="1089">
        <f t="shared" si="22"/>
        <v>15.5</v>
      </c>
      <c r="RX12" s="2" vm="1764">
        <f t="shared" si="22"/>
        <v>9.9</v>
      </c>
      <c r="RY12" s="2" vm="1152">
        <f t="shared" si="22"/>
        <v>10.4</v>
      </c>
      <c r="RZ12" s="2" vm="1135">
        <f t="shared" si="22"/>
        <v>9.5</v>
      </c>
      <c r="SA12" s="2" vm="1284">
        <f t="shared" si="22"/>
        <v>10.199999999999999</v>
      </c>
      <c r="SB12" s="2" vm="1348">
        <f t="shared" si="22"/>
        <v>12.9</v>
      </c>
      <c r="SC12" s="2" vm="1176">
        <f t="shared" si="22"/>
        <v>11.5</v>
      </c>
      <c r="SD12" s="2" vm="1406">
        <f t="shared" si="22"/>
        <v>21</v>
      </c>
      <c r="SE12" s="2" vm="1481">
        <f t="shared" si="22"/>
        <v>22.1</v>
      </c>
      <c r="SF12" s="2" vm="1556">
        <f t="shared" si="22"/>
        <v>25.8</v>
      </c>
      <c r="SG12" s="2" vm="1631">
        <f t="shared" si="22"/>
        <v>24.2</v>
      </c>
      <c r="SH12" s="2" vm="1706">
        <f t="shared" si="22"/>
        <v>20.7</v>
      </c>
      <c r="SI12" s="2" vm="1203">
        <f t="shared" si="22"/>
        <v>17.100000000000001</v>
      </c>
      <c r="SJ12" s="2" vm="1765">
        <f t="shared" si="22"/>
        <v>10.9</v>
      </c>
      <c r="SK12" s="2" vm="1232">
        <f t="shared" si="22"/>
        <v>9.4</v>
      </c>
      <c r="SL12" s="2" vm="935">
        <f t="shared" si="22"/>
        <v>10.199999999999999</v>
      </c>
      <c r="SM12" s="2" vm="1285">
        <f t="shared" si="22"/>
        <v>11.7</v>
      </c>
      <c r="SN12" s="2" vm="1349">
        <f t="shared" si="22"/>
        <v>13.6</v>
      </c>
      <c r="SO12" s="2" vm="997">
        <f t="shared" si="22"/>
        <v>14.6</v>
      </c>
      <c r="SP12" s="2" vm="1407">
        <f t="shared" si="22"/>
        <v>20.5</v>
      </c>
      <c r="SQ12" s="2" vm="1482">
        <f t="shared" si="22"/>
        <v>19.5</v>
      </c>
      <c r="SR12" s="2" vm="1557">
        <f t="shared" si="22"/>
        <v>24.7</v>
      </c>
      <c r="SS12" s="2" vm="1632">
        <f t="shared" si="22"/>
        <v>26</v>
      </c>
      <c r="ST12" s="2" vm="1707">
        <f t="shared" si="22"/>
        <v>19.7</v>
      </c>
      <c r="SU12" s="2" vm="1068">
        <f t="shared" ref="SU12:VF12" si="23">SU3</f>
        <v>16.899999999999999</v>
      </c>
      <c r="SV12" s="2" vm="1766">
        <f t="shared" si="23"/>
        <v>10.7</v>
      </c>
      <c r="SW12" s="2" vm="905">
        <f t="shared" si="23"/>
        <v>7.6</v>
      </c>
      <c r="SX12" s="2" vm="1017">
        <f t="shared" si="23"/>
        <v>7.3</v>
      </c>
      <c r="SY12" s="2" vm="1286">
        <f t="shared" si="23"/>
        <v>5.4</v>
      </c>
      <c r="SZ12" s="2" vm="1350">
        <f t="shared" si="23"/>
        <v>12.5</v>
      </c>
      <c r="TA12" s="2" vm="1054">
        <f t="shared" si="23"/>
        <v>13.1</v>
      </c>
      <c r="TB12" s="2" vm="1408">
        <f t="shared" si="23"/>
        <v>15.7</v>
      </c>
      <c r="TC12" s="2" vm="1483">
        <f t="shared" si="23"/>
        <v>17.8</v>
      </c>
      <c r="TD12" s="2" vm="1558">
        <f t="shared" si="23"/>
        <v>23.2</v>
      </c>
      <c r="TE12" s="2" vm="1633">
        <f t="shared" si="23"/>
        <v>24.1</v>
      </c>
      <c r="TF12" s="2" vm="1708">
        <f t="shared" si="23"/>
        <v>21.4</v>
      </c>
      <c r="TG12" s="2" vm="1090">
        <f t="shared" si="23"/>
        <v>14.6</v>
      </c>
      <c r="TH12" s="2" vm="1767">
        <f t="shared" si="23"/>
        <v>10.6</v>
      </c>
      <c r="TI12" s="2" vm="1113">
        <f t="shared" si="23"/>
        <v>8.3000000000000007</v>
      </c>
      <c r="TJ12" s="2" vm="1136">
        <f t="shared" si="23"/>
        <v>7.5</v>
      </c>
      <c r="TK12" s="2" vm="1287">
        <f t="shared" si="23"/>
        <v>9.5</v>
      </c>
      <c r="TL12" s="2" vm="1351">
        <f t="shared" si="23"/>
        <v>11.8</v>
      </c>
      <c r="TM12" s="2" vm="1177">
        <f t="shared" si="23"/>
        <v>14</v>
      </c>
      <c r="TN12" s="2" vm="1409">
        <f t="shared" si="23"/>
        <v>21</v>
      </c>
      <c r="TO12" s="2" vm="1484">
        <f t="shared" si="23"/>
        <v>22.5</v>
      </c>
      <c r="TP12" s="2" vm="1559">
        <f t="shared" si="23"/>
        <v>22.5</v>
      </c>
      <c r="TQ12" s="2" vm="1634">
        <f t="shared" si="23"/>
        <v>21.7</v>
      </c>
      <c r="TR12" s="2" vm="1709">
        <f t="shared" si="23"/>
        <v>18.899999999999999</v>
      </c>
      <c r="TS12" s="2" vm="1204">
        <f t="shared" si="23"/>
        <v>12.5</v>
      </c>
      <c r="TT12" s="2" vm="1768">
        <f t="shared" si="23"/>
        <v>12</v>
      </c>
      <c r="TU12" s="2" vm="1233">
        <f t="shared" si="23"/>
        <v>7.8</v>
      </c>
      <c r="TV12" s="2" vm="934">
        <f t="shared" si="23"/>
        <v>10.3</v>
      </c>
      <c r="TW12" s="2" vm="1288">
        <f t="shared" si="23"/>
        <v>7.2</v>
      </c>
      <c r="TX12" s="2" vm="1352">
        <f t="shared" si="23"/>
        <v>11.8</v>
      </c>
      <c r="TY12" s="2" vm="981">
        <f t="shared" si="23"/>
        <v>14.6</v>
      </c>
      <c r="TZ12" s="2" vm="1410">
        <f t="shared" si="23"/>
        <v>18</v>
      </c>
      <c r="UA12" s="2" vm="1485">
        <f t="shared" si="23"/>
        <v>21.8</v>
      </c>
      <c r="UB12" s="2" vm="1560">
        <f t="shared" si="23"/>
        <v>21.6</v>
      </c>
      <c r="UC12" s="2" vm="1635">
        <f t="shared" si="23"/>
        <v>21.6</v>
      </c>
      <c r="UD12" s="2" vm="1710">
        <f t="shared" si="23"/>
        <v>17.5</v>
      </c>
      <c r="UE12" s="2" vm="1032">
        <f t="shared" si="23"/>
        <v>13</v>
      </c>
      <c r="UF12" s="2" vm="1769">
        <f t="shared" si="23"/>
        <v>8.8000000000000007</v>
      </c>
      <c r="UG12" s="2" vm="914">
        <f t="shared" si="23"/>
        <v>9.1999999999999993</v>
      </c>
      <c r="UH12" s="2" vm="1018">
        <f t="shared" si="23"/>
        <v>9.3000000000000007</v>
      </c>
      <c r="UI12" s="2" vm="1289">
        <f t="shared" si="23"/>
        <v>7.7</v>
      </c>
      <c r="UJ12" s="2" vm="1353">
        <f t="shared" si="23"/>
        <v>12.3</v>
      </c>
      <c r="UK12" s="2" vm="1055">
        <f t="shared" si="23"/>
        <v>13.3</v>
      </c>
      <c r="UL12" s="2" vm="1411">
        <f t="shared" si="23"/>
        <v>16</v>
      </c>
      <c r="UM12" s="2" vm="1486">
        <f t="shared" si="23"/>
        <v>21.5</v>
      </c>
      <c r="UN12" s="2" vm="1561">
        <f t="shared" si="23"/>
        <v>26.2</v>
      </c>
      <c r="UO12" s="2" vm="1636">
        <f t="shared" si="23"/>
        <v>23</v>
      </c>
      <c r="UP12" s="2" vm="1711">
        <f t="shared" si="23"/>
        <v>17.8</v>
      </c>
      <c r="UQ12" s="2" vm="1091">
        <f t="shared" si="23"/>
        <v>15.4</v>
      </c>
      <c r="UR12" s="2" vm="1770">
        <f t="shared" si="23"/>
        <v>13.6</v>
      </c>
      <c r="US12" s="2" vm="1153">
        <f t="shared" si="23"/>
        <v>10.7</v>
      </c>
      <c r="UT12" s="2" vm="1137">
        <f t="shared" si="23"/>
        <v>8.9</v>
      </c>
      <c r="UU12" s="2" vm="1290">
        <f t="shared" si="23"/>
        <v>10.7</v>
      </c>
      <c r="UV12" s="2" vm="1354">
        <f t="shared" si="23"/>
        <v>11.2</v>
      </c>
      <c r="UW12" s="2" vm="1178">
        <f t="shared" si="23"/>
        <v>15</v>
      </c>
      <c r="UX12" s="2" vm="1412">
        <f t="shared" si="23"/>
        <v>19</v>
      </c>
      <c r="UY12" s="2" vm="1487">
        <f t="shared" si="23"/>
        <v>20.7</v>
      </c>
      <c r="UZ12" s="2" vm="1562">
        <f t="shared" si="23"/>
        <v>26.3</v>
      </c>
      <c r="VA12" s="2" vm="1637">
        <f t="shared" si="23"/>
        <v>27</v>
      </c>
      <c r="VB12" s="2" vm="1712">
        <f t="shared" si="23"/>
        <v>19.2</v>
      </c>
      <c r="VC12" s="2" vm="1205">
        <f t="shared" si="23"/>
        <v>18.3</v>
      </c>
      <c r="VD12" s="2" vm="1771">
        <f t="shared" si="23"/>
        <v>12</v>
      </c>
      <c r="VE12" s="2" vm="1234">
        <f t="shared" si="23"/>
        <v>5.8</v>
      </c>
      <c r="VF12" s="2" vm="952">
        <f t="shared" si="23"/>
        <v>7.2</v>
      </c>
      <c r="VG12" s="2" vm="1291">
        <f t="shared" ref="VG12:XR12" si="24">VG3</f>
        <v>6.8</v>
      </c>
      <c r="VH12" s="2" vm="1355">
        <f t="shared" si="24"/>
        <v>8.6</v>
      </c>
      <c r="VI12" s="2" vm="993">
        <f t="shared" si="24"/>
        <v>14.3</v>
      </c>
      <c r="VJ12" s="2" vm="1413">
        <f t="shared" si="24"/>
        <v>15.1</v>
      </c>
      <c r="VK12" s="2" vm="1488">
        <f t="shared" si="24"/>
        <v>22.8</v>
      </c>
      <c r="VL12" s="2" vm="1563">
        <f t="shared" si="24"/>
        <v>24.2</v>
      </c>
      <c r="VM12" s="2" vm="1638">
        <f t="shared" si="24"/>
        <v>23.1</v>
      </c>
      <c r="VN12" s="2" vm="1713">
        <f t="shared" si="24"/>
        <v>19.2</v>
      </c>
      <c r="VO12" s="2" vm="925">
        <f t="shared" si="24"/>
        <v>16.600000000000001</v>
      </c>
      <c r="VP12" s="2" vm="1772">
        <f t="shared" si="24"/>
        <v>10.5</v>
      </c>
      <c r="VQ12" s="2" vm="904">
        <f t="shared" si="24"/>
        <v>6.2</v>
      </c>
      <c r="VR12" s="2" vm="1019">
        <f t="shared" si="24"/>
        <v>5.5</v>
      </c>
      <c r="VS12" s="2" vm="1292">
        <f t="shared" si="24"/>
        <v>10.8</v>
      </c>
      <c r="VT12" s="2" vm="1356">
        <f t="shared" si="24"/>
        <v>13.8</v>
      </c>
      <c r="VU12" s="2" vm="1056">
        <f t="shared" si="24"/>
        <v>15.6</v>
      </c>
      <c r="VV12" s="2" vm="1414">
        <f t="shared" si="24"/>
        <v>18.7</v>
      </c>
      <c r="VW12" s="2" vm="1489">
        <f t="shared" si="24"/>
        <v>20.2</v>
      </c>
      <c r="VX12" s="2" vm="1564">
        <f t="shared" si="24"/>
        <v>23.5</v>
      </c>
      <c r="VY12" s="2" vm="1639">
        <f t="shared" si="24"/>
        <v>25.8</v>
      </c>
      <c r="VZ12" s="2" vm="1714">
        <f t="shared" si="24"/>
        <v>20.9</v>
      </c>
      <c r="WA12" s="2" vm="1092">
        <f t="shared" si="24"/>
        <v>15.9</v>
      </c>
      <c r="WB12" s="2" vm="1773">
        <f t="shared" si="24"/>
        <v>12.5</v>
      </c>
      <c r="WC12" s="2" vm="1104">
        <f t="shared" si="24"/>
        <v>9.5</v>
      </c>
      <c r="WD12" s="2" vm="1138">
        <f t="shared" si="24"/>
        <v>9.1999999999999993</v>
      </c>
      <c r="WE12" s="2" vm="1293">
        <f t="shared" si="24"/>
        <v>11.6</v>
      </c>
      <c r="WF12" s="2" vm="1357">
        <f t="shared" si="24"/>
        <v>12.1</v>
      </c>
      <c r="WG12" s="2" vm="1179">
        <f t="shared" si="24"/>
        <v>12.7</v>
      </c>
      <c r="WH12" s="2" vm="1415">
        <f t="shared" si="24"/>
        <v>19.600000000000001</v>
      </c>
      <c r="WI12" s="2" vm="1490">
        <f t="shared" si="24"/>
        <v>19.899999999999999</v>
      </c>
      <c r="WJ12" s="2" vm="1565">
        <f t="shared" si="24"/>
        <v>21.4</v>
      </c>
      <c r="WK12" s="2" vm="1640">
        <f t="shared" si="24"/>
        <v>23.5</v>
      </c>
      <c r="WL12" s="2" vm="1715">
        <f t="shared" si="24"/>
        <v>20.399999999999999</v>
      </c>
      <c r="WM12" s="2" vm="1206">
        <f t="shared" si="24"/>
        <v>14.7</v>
      </c>
      <c r="WN12" s="2" vm="1774">
        <f t="shared" si="24"/>
        <v>9.6</v>
      </c>
      <c r="WO12" s="2" vm="1235">
        <f t="shared" si="24"/>
        <v>9.6999999999999993</v>
      </c>
      <c r="WP12" s="2" vm="933">
        <f t="shared" si="24"/>
        <v>9.4</v>
      </c>
      <c r="WQ12" s="2" vm="1294">
        <f t="shared" si="24"/>
        <v>8.8000000000000007</v>
      </c>
      <c r="WR12" s="2" vm="1358">
        <f t="shared" si="24"/>
        <v>12.2</v>
      </c>
      <c r="WS12" s="2" vm="989">
        <f t="shared" si="24"/>
        <v>14.9</v>
      </c>
      <c r="WT12" s="2" vm="1416">
        <f t="shared" si="24"/>
        <v>19.100000000000001</v>
      </c>
      <c r="WU12" s="2" vm="1491">
        <f t="shared" si="24"/>
        <v>20.3</v>
      </c>
      <c r="WV12" s="2" vm="1566">
        <f t="shared" si="24"/>
        <v>24.9</v>
      </c>
      <c r="WW12" s="2" vm="1641">
        <f t="shared" si="24"/>
        <v>22.8</v>
      </c>
      <c r="WX12" s="2" vm="1716">
        <f t="shared" si="24"/>
        <v>21.3</v>
      </c>
      <c r="WY12" s="2" vm="963">
        <f t="shared" si="24"/>
        <v>15.6</v>
      </c>
      <c r="WZ12" s="2" vm="1775">
        <f t="shared" si="24"/>
        <v>11.3</v>
      </c>
      <c r="XA12" s="2" vm="913">
        <f t="shared" si="24"/>
        <v>8.6999999999999993</v>
      </c>
      <c r="XB12" s="2" vm="1020">
        <f t="shared" si="24"/>
        <v>8.6</v>
      </c>
      <c r="XC12" s="2" vm="1295">
        <f t="shared" si="24"/>
        <v>10.4</v>
      </c>
      <c r="XD12" s="2" vm="1359">
        <f t="shared" si="24"/>
        <v>12.1</v>
      </c>
      <c r="XE12" s="2" vm="1057">
        <f t="shared" si="24"/>
        <v>12.9</v>
      </c>
      <c r="XF12" s="2" vm="1417">
        <f t="shared" si="24"/>
        <v>18</v>
      </c>
      <c r="XG12" s="2" vm="1492">
        <f t="shared" si="24"/>
        <v>21</v>
      </c>
      <c r="XH12" s="2" vm="1567">
        <f t="shared" si="24"/>
        <v>21</v>
      </c>
      <c r="XI12" s="2" vm="1642">
        <f t="shared" si="24"/>
        <v>23.2</v>
      </c>
      <c r="XJ12" s="2" vm="1717">
        <f t="shared" si="24"/>
        <v>20.100000000000001</v>
      </c>
      <c r="XK12" s="2" vm="1093">
        <f t="shared" si="24"/>
        <v>14.7</v>
      </c>
      <c r="XL12" s="2" vm="1776">
        <f t="shared" si="24"/>
        <v>11</v>
      </c>
      <c r="XM12" s="2" vm="1154">
        <f t="shared" si="24"/>
        <v>9</v>
      </c>
      <c r="XN12" s="2" vm="1139">
        <f t="shared" si="24"/>
        <v>7.1</v>
      </c>
      <c r="XO12" s="2" vm="1296">
        <f t="shared" si="24"/>
        <v>9.1999999999999993</v>
      </c>
      <c r="XP12" s="2" vm="1360">
        <f t="shared" si="24"/>
        <v>9.5</v>
      </c>
      <c r="XQ12" s="2" vm="1180">
        <f t="shared" si="24"/>
        <v>12.8</v>
      </c>
      <c r="XR12" s="2" vm="1418">
        <f t="shared" si="24"/>
        <v>18.8</v>
      </c>
      <c r="XS12" s="2" vm="1493">
        <f t="shared" ref="XS12:AAD12" si="25">XS3</f>
        <v>20.8</v>
      </c>
      <c r="XT12" s="2" vm="1568">
        <f t="shared" si="25"/>
        <v>24.3</v>
      </c>
      <c r="XU12" s="2" vm="1643">
        <f t="shared" si="25"/>
        <v>23.5</v>
      </c>
      <c r="XV12" s="2" vm="1718">
        <f t="shared" si="25"/>
        <v>18.100000000000001</v>
      </c>
      <c r="XW12" s="2" vm="1207">
        <f t="shared" si="25"/>
        <v>17.600000000000001</v>
      </c>
      <c r="XX12" s="2" vm="1777">
        <f t="shared" si="25"/>
        <v>11.3</v>
      </c>
      <c r="XY12" s="2" vm="1236">
        <f t="shared" si="25"/>
        <v>7.3</v>
      </c>
      <c r="XZ12" s="2" vm="951">
        <f t="shared" si="25"/>
        <v>9.5</v>
      </c>
      <c r="YA12" s="2" vm="1297">
        <f t="shared" si="25"/>
        <v>11.3</v>
      </c>
      <c r="YB12" s="2" vm="1361">
        <f t="shared" si="25"/>
        <v>12.4</v>
      </c>
      <c r="YC12" s="2" vm="983">
        <f t="shared" si="25"/>
        <v>15.7</v>
      </c>
      <c r="YD12" s="2" vm="1419">
        <f t="shared" si="25"/>
        <v>17.3</v>
      </c>
      <c r="YE12" s="2" vm="1494">
        <f t="shared" si="25"/>
        <v>20.100000000000001</v>
      </c>
      <c r="YF12" s="2" vm="1569">
        <f t="shared" si="25"/>
        <v>22.3</v>
      </c>
      <c r="YG12" s="2" vm="1644">
        <f t="shared" si="25"/>
        <v>23.3</v>
      </c>
      <c r="YH12" s="2" vm="1719">
        <f t="shared" si="25"/>
        <v>20.3</v>
      </c>
      <c r="YI12" s="2" vm="924">
        <f t="shared" si="25"/>
        <v>15.3</v>
      </c>
      <c r="YJ12" s="2" vm="1778">
        <f t="shared" si="25"/>
        <v>12.4</v>
      </c>
      <c r="YK12" s="2" vm="903">
        <f t="shared" si="25"/>
        <v>9</v>
      </c>
      <c r="YL12" s="2" vm="1021">
        <f t="shared" si="25"/>
        <v>8</v>
      </c>
      <c r="YM12" s="2" vm="1298">
        <f t="shared" si="25"/>
        <v>8.4</v>
      </c>
      <c r="YN12" s="2" vm="1362">
        <f t="shared" si="25"/>
        <v>13.6</v>
      </c>
      <c r="YO12" s="2" vm="1058">
        <f t="shared" si="25"/>
        <v>15.7</v>
      </c>
      <c r="YP12" s="2" vm="1420">
        <f t="shared" si="25"/>
        <v>18.2</v>
      </c>
      <c r="YQ12" s="2" vm="1495">
        <f t="shared" si="25"/>
        <v>23.3</v>
      </c>
      <c r="YR12" s="2" vm="1570">
        <f t="shared" si="25"/>
        <v>24.2</v>
      </c>
      <c r="YS12" s="2" vm="1645">
        <f t="shared" si="25"/>
        <v>26.4</v>
      </c>
      <c r="YT12" s="2" vm="1720">
        <f t="shared" si="25"/>
        <v>21.9</v>
      </c>
      <c r="YU12" s="2" vm="1094">
        <f t="shared" si="25"/>
        <v>14.5</v>
      </c>
      <c r="YV12" s="2" vm="1779">
        <f t="shared" si="25"/>
        <v>12.6</v>
      </c>
      <c r="YW12" s="2" vm="1114">
        <f t="shared" si="25"/>
        <v>8.8000000000000007</v>
      </c>
      <c r="YX12" s="2" vm="1140">
        <f t="shared" si="25"/>
        <v>8.8000000000000007</v>
      </c>
      <c r="YY12" s="2" vm="1299">
        <f t="shared" si="25"/>
        <v>8.6999999999999993</v>
      </c>
      <c r="YZ12" s="2" vm="1363">
        <f t="shared" si="25"/>
        <v>10.8</v>
      </c>
      <c r="ZA12" s="2" vm="1181">
        <f t="shared" si="25"/>
        <v>14.9</v>
      </c>
      <c r="ZB12" s="2" vm="1421">
        <f t="shared" si="25"/>
        <v>18.2</v>
      </c>
      <c r="ZC12" s="2" vm="1496">
        <f t="shared" si="25"/>
        <v>22.1</v>
      </c>
      <c r="ZD12" s="2" vm="1571">
        <f t="shared" si="25"/>
        <v>22.7</v>
      </c>
      <c r="ZE12" s="2" vm="1646">
        <f t="shared" si="25"/>
        <v>23.8</v>
      </c>
      <c r="ZF12" s="2" vm="1721">
        <f t="shared" si="25"/>
        <v>20.8</v>
      </c>
      <c r="ZG12" s="2" vm="1208">
        <f t="shared" si="25"/>
        <v>15.3</v>
      </c>
      <c r="ZH12" s="2" vm="1780">
        <f t="shared" si="25"/>
        <v>11.2</v>
      </c>
      <c r="ZI12" s="2" vm="1237">
        <f t="shared" si="25"/>
        <v>8.8000000000000007</v>
      </c>
      <c r="ZJ12" s="2" vm="932">
        <f t="shared" si="25"/>
        <v>9.5</v>
      </c>
      <c r="ZK12" s="2" vm="1300">
        <f t="shared" si="25"/>
        <v>7.3</v>
      </c>
      <c r="ZL12" s="2" vm="1364">
        <f t="shared" si="25"/>
        <v>11.5</v>
      </c>
      <c r="ZM12" s="2" vm="978">
        <f t="shared" si="25"/>
        <v>14.6</v>
      </c>
      <c r="ZN12" s="2" vm="1422">
        <f t="shared" si="25"/>
        <v>17.7</v>
      </c>
      <c r="ZO12" s="2" vm="1497">
        <f t="shared" si="25"/>
        <v>22.8</v>
      </c>
      <c r="ZP12" s="2" vm="1572">
        <f t="shared" si="25"/>
        <v>23.3</v>
      </c>
      <c r="ZQ12" s="2" vm="1647">
        <f t="shared" si="25"/>
        <v>23.2</v>
      </c>
      <c r="ZR12" s="2" vm="1722">
        <f t="shared" si="25"/>
        <v>21.4</v>
      </c>
      <c r="ZS12" s="2" vm="923">
        <f t="shared" si="25"/>
        <v>17.8</v>
      </c>
      <c r="ZT12" s="2" vm="1781">
        <f t="shared" si="25"/>
        <v>10.7</v>
      </c>
      <c r="ZU12" s="2" vm="950">
        <f t="shared" si="25"/>
        <v>8.1999999999999993</v>
      </c>
      <c r="ZV12" s="2" vm="1022">
        <f t="shared" si="25"/>
        <v>7.6</v>
      </c>
      <c r="ZW12" s="2" vm="1301">
        <f t="shared" si="25"/>
        <v>7.2</v>
      </c>
      <c r="ZX12" s="2" vm="1365">
        <f t="shared" si="25"/>
        <v>9.4</v>
      </c>
      <c r="ZY12" s="2" vm="1059">
        <f t="shared" si="25"/>
        <v>14.1</v>
      </c>
      <c r="ZZ12" s="2" vm="1423">
        <f t="shared" si="25"/>
        <v>18</v>
      </c>
      <c r="AAA12" s="2" vm="1498">
        <f t="shared" si="25"/>
        <v>23.7</v>
      </c>
      <c r="AAB12" s="2" vm="1573">
        <f t="shared" si="25"/>
        <v>28.2</v>
      </c>
      <c r="AAC12" s="2" vm="1648">
        <f t="shared" si="25"/>
        <v>22.2</v>
      </c>
      <c r="AAD12" s="2" vm="1723">
        <f t="shared" si="25"/>
        <v>22.7</v>
      </c>
      <c r="AAE12" s="2" vm="1095">
        <f t="shared" ref="AAE12:ACP12" si="26">AAE3</f>
        <v>17.8</v>
      </c>
      <c r="AAF12" s="2" vm="1782">
        <f t="shared" si="26"/>
        <v>12.7</v>
      </c>
      <c r="AAG12" s="2" vm="1155">
        <f t="shared" si="26"/>
        <v>9.6999999999999993</v>
      </c>
      <c r="AAH12" s="2" vm="1141">
        <f t="shared" si="26"/>
        <v>10.5</v>
      </c>
      <c r="AAI12" s="2" vm="1302">
        <f t="shared" si="26"/>
        <v>9.9</v>
      </c>
      <c r="AAJ12" s="2" vm="1366">
        <f t="shared" si="26"/>
        <v>12.5</v>
      </c>
      <c r="AAK12" s="2" vm="1182">
        <f t="shared" si="26"/>
        <v>18.899999999999999</v>
      </c>
      <c r="AAL12" s="2" vm="1424">
        <f t="shared" si="26"/>
        <v>17.899999999999999</v>
      </c>
      <c r="AAM12" s="2" vm="1499">
        <f t="shared" si="26"/>
        <v>21.2</v>
      </c>
      <c r="AAN12" s="2" vm="1574">
        <f t="shared" si="26"/>
        <v>21.4</v>
      </c>
      <c r="AAO12" s="2" vm="1649">
        <f t="shared" si="26"/>
        <v>21.5</v>
      </c>
      <c r="AAP12" s="2" vm="1724">
        <f t="shared" si="26"/>
        <v>19.899999999999999</v>
      </c>
      <c r="AAQ12" s="2" vm="1209">
        <f t="shared" si="26"/>
        <v>15.4</v>
      </c>
      <c r="AAR12" s="2" vm="1783">
        <f t="shared" si="26"/>
        <v>11.4</v>
      </c>
      <c r="AAS12" s="2" vm="1238">
        <f t="shared" si="26"/>
        <v>8.9</v>
      </c>
      <c r="AAT12" s="2" vm="931">
        <f t="shared" si="26"/>
        <v>10.4</v>
      </c>
      <c r="AAU12" s="2" vm="1303">
        <f t="shared" si="26"/>
        <v>11</v>
      </c>
      <c r="AAV12" s="2" vm="1367">
        <f t="shared" si="26"/>
        <v>10.6</v>
      </c>
      <c r="AAW12" s="2" vm="974">
        <f t="shared" si="26"/>
        <v>13.7</v>
      </c>
      <c r="AAX12" s="2" vm="1425">
        <f t="shared" si="26"/>
        <v>19.8</v>
      </c>
      <c r="AAY12" s="2" vm="1500">
        <f t="shared" si="26"/>
        <v>20.8</v>
      </c>
      <c r="AAZ12" s="2" vm="1575">
        <f t="shared" si="26"/>
        <v>22.8</v>
      </c>
      <c r="ABA12" s="2" vm="1650">
        <f t="shared" si="26"/>
        <v>21.5</v>
      </c>
      <c r="ABB12" s="2" vm="1725">
        <f t="shared" si="26"/>
        <v>18.5</v>
      </c>
      <c r="ABC12" s="2" vm="900">
        <f t="shared" si="26"/>
        <v>15</v>
      </c>
      <c r="ABD12" s="2" vm="1784">
        <f t="shared" si="26"/>
        <v>10.7</v>
      </c>
      <c r="ABE12" s="2" vm="982">
        <f t="shared" si="26"/>
        <v>7.3</v>
      </c>
      <c r="ABF12" s="2" vm="1023">
        <f t="shared" si="26"/>
        <v>6.8</v>
      </c>
      <c r="ABG12" s="2" vm="1304">
        <f t="shared" si="26"/>
        <v>7.8</v>
      </c>
      <c r="ABH12" s="2" vm="1368">
        <f t="shared" si="26"/>
        <v>12.9</v>
      </c>
      <c r="ABI12" s="2" vm="1060">
        <f t="shared" si="26"/>
        <v>16.100000000000001</v>
      </c>
      <c r="ABJ12" s="2" vm="1426">
        <f t="shared" si="26"/>
        <v>19.100000000000001</v>
      </c>
      <c r="ABK12" s="2" vm="1501">
        <f t="shared" si="26"/>
        <v>22.4</v>
      </c>
      <c r="ABL12" s="2" vm="1576">
        <f t="shared" si="26"/>
        <v>23</v>
      </c>
      <c r="ABM12" s="2" vm="1651">
        <f t="shared" si="26"/>
        <v>23.9</v>
      </c>
      <c r="ABN12" s="2" vm="1726">
        <f t="shared" si="26"/>
        <v>20.5</v>
      </c>
      <c r="ABO12" s="2" vm="1096">
        <f t="shared" si="26"/>
        <v>16.3</v>
      </c>
      <c r="ABP12" s="2" vm="1785">
        <f t="shared" si="26"/>
        <v>12.6</v>
      </c>
      <c r="ABQ12" s="2" vm="1115">
        <f t="shared" si="26"/>
        <v>7</v>
      </c>
      <c r="ABR12" s="2" vm="1142">
        <f t="shared" si="26"/>
        <v>4.5</v>
      </c>
      <c r="ABS12" s="2" vm="1305">
        <f t="shared" si="26"/>
        <v>6.9</v>
      </c>
      <c r="ABT12" s="2" vm="1369">
        <f t="shared" si="26"/>
        <v>11.1</v>
      </c>
      <c r="ABU12" s="2" vm="1183">
        <f t="shared" si="26"/>
        <v>15.8</v>
      </c>
      <c r="ABV12" s="2" vm="1427">
        <f t="shared" si="26"/>
        <v>17.3</v>
      </c>
      <c r="ABW12" s="2" vm="1502">
        <f t="shared" si="26"/>
        <v>23.5</v>
      </c>
      <c r="ABX12" s="2" vm="1577">
        <f t="shared" si="26"/>
        <v>25</v>
      </c>
      <c r="ABY12" s="2" vm="1652">
        <f t="shared" si="26"/>
        <v>21.6</v>
      </c>
      <c r="ABZ12" s="2" vm="1727">
        <f t="shared" si="26"/>
        <v>19.399999999999999</v>
      </c>
      <c r="ACA12" s="2" vm="1210">
        <f t="shared" si="26"/>
        <v>15.2</v>
      </c>
      <c r="ACB12" s="2" vm="1786">
        <f t="shared" si="26"/>
        <v>9.1</v>
      </c>
      <c r="ACC12" s="2" vm="1239">
        <f t="shared" si="26"/>
        <v>3.9</v>
      </c>
      <c r="ACD12" s="2" vm="930">
        <f t="shared" si="26"/>
        <v>7.4</v>
      </c>
      <c r="ACE12" s="2" vm="1306">
        <f t="shared" si="26"/>
        <v>10.199999999999999</v>
      </c>
      <c r="ACF12" s="2" vm="1370">
        <f t="shared" si="26"/>
        <v>12.3</v>
      </c>
      <c r="ACG12" s="2" vm="969">
        <f t="shared" si="26"/>
        <v>19.7</v>
      </c>
      <c r="ACH12" s="2" vm="1428">
        <f t="shared" si="26"/>
        <v>19.399999999999999</v>
      </c>
      <c r="ACI12" s="2" vm="1503">
        <f t="shared" si="26"/>
        <v>20.7</v>
      </c>
      <c r="ACJ12" s="2" vm="1578">
        <f t="shared" si="26"/>
        <v>21.7</v>
      </c>
      <c r="ACK12" s="2" vm="1653">
        <f t="shared" si="26"/>
        <v>21.8</v>
      </c>
      <c r="ACL12" s="2" vm="1728">
        <f t="shared" si="26"/>
        <v>21.3</v>
      </c>
      <c r="ACM12" s="2" vm="1069">
        <f t="shared" si="26"/>
        <v>18.100000000000001</v>
      </c>
      <c r="ACN12" s="2" vm="1787">
        <f t="shared" si="26"/>
        <v>13.6</v>
      </c>
      <c r="ACO12" s="2" vm="995">
        <f t="shared" si="26"/>
        <v>9.9</v>
      </c>
      <c r="ACP12" s="2" vm="1024">
        <f t="shared" si="26"/>
        <v>9.8000000000000007</v>
      </c>
      <c r="ACQ12" s="2" vm="1307">
        <f t="shared" ref="ACQ12:AFB12" si="27">ACQ3</f>
        <v>8</v>
      </c>
      <c r="ACR12" s="2" vm="1371">
        <f t="shared" si="27"/>
        <v>14.7</v>
      </c>
      <c r="ACS12" s="2" vm="1061">
        <f t="shared" si="27"/>
        <v>13.3</v>
      </c>
      <c r="ACT12" s="2" vm="1429">
        <f t="shared" si="27"/>
        <v>18.2</v>
      </c>
      <c r="ACU12" s="2" vm="1504">
        <f t="shared" si="27"/>
        <v>19.399999999999999</v>
      </c>
      <c r="ACV12" s="2" vm="1579">
        <f t="shared" si="27"/>
        <v>21.3</v>
      </c>
      <c r="ACW12" s="2" vm="1654">
        <f t="shared" si="27"/>
        <v>23.5</v>
      </c>
      <c r="ACX12" s="2" vm="1729">
        <f t="shared" si="27"/>
        <v>20</v>
      </c>
      <c r="ACY12" s="2" vm="1097">
        <f t="shared" si="27"/>
        <v>14.2</v>
      </c>
      <c r="ACZ12" s="2" vm="1788">
        <f t="shared" si="27"/>
        <v>11</v>
      </c>
      <c r="ADA12" s="2" vm="1156">
        <f t="shared" si="27"/>
        <v>9</v>
      </c>
      <c r="ADB12" s="2" vm="1143">
        <f t="shared" si="27"/>
        <v>6.5</v>
      </c>
      <c r="ADC12" s="2" vm="1308">
        <f t="shared" si="27"/>
        <v>6.7</v>
      </c>
      <c r="ADD12" s="2" vm="1372">
        <f t="shared" si="27"/>
        <v>6.9</v>
      </c>
      <c r="ADE12" s="2" vm="1184">
        <f t="shared" si="27"/>
        <v>13.5</v>
      </c>
      <c r="ADF12" s="2" vm="1430">
        <f t="shared" si="27"/>
        <v>16.399999999999999</v>
      </c>
      <c r="ADG12" s="2" vm="1505">
        <f t="shared" si="27"/>
        <v>20.3</v>
      </c>
      <c r="ADH12" s="2" vm="1580">
        <f t="shared" si="27"/>
        <v>27</v>
      </c>
      <c r="ADI12" s="2" vm="1655">
        <f t="shared" si="27"/>
        <v>24.3</v>
      </c>
      <c r="ADJ12" s="2" vm="1730">
        <f t="shared" si="27"/>
        <v>19.7</v>
      </c>
      <c r="ADK12" s="2" vm="1211">
        <f t="shared" si="27"/>
        <v>17</v>
      </c>
      <c r="ADL12" s="2" vm="1789">
        <f t="shared" si="27"/>
        <v>10.4</v>
      </c>
      <c r="ADM12" s="2" vm="1240">
        <f t="shared" si="27"/>
        <v>10.199999999999999</v>
      </c>
      <c r="ADN12" s="2" vm="929">
        <f t="shared" si="27"/>
        <v>10</v>
      </c>
      <c r="ADO12" s="2" vm="1309">
        <f t="shared" si="27"/>
        <v>10.6</v>
      </c>
      <c r="ADP12" s="2" vm="1373">
        <f t="shared" si="27"/>
        <v>14.1</v>
      </c>
      <c r="ADQ12" s="2" vm="961">
        <f t="shared" si="27"/>
        <v>16.100000000000001</v>
      </c>
      <c r="ADR12" s="2" vm="1431">
        <f t="shared" si="27"/>
        <v>18</v>
      </c>
      <c r="ADS12" s="2" vm="1506">
        <f t="shared" si="27"/>
        <v>22.1</v>
      </c>
      <c r="ADT12" s="2" vm="1581">
        <f t="shared" si="27"/>
        <v>25.8</v>
      </c>
      <c r="ADU12" s="2" vm="1656">
        <f t="shared" si="27"/>
        <v>21.7</v>
      </c>
      <c r="ADV12" s="2" vm="1731">
        <f t="shared" si="27"/>
        <v>21.5</v>
      </c>
      <c r="ADW12" s="2" vm="1033">
        <f t="shared" si="27"/>
        <v>17.600000000000001</v>
      </c>
      <c r="ADX12" s="2" vm="1790">
        <f t="shared" si="27"/>
        <v>12.5</v>
      </c>
      <c r="ADY12" s="2" vm="977">
        <f t="shared" si="27"/>
        <v>9.1999999999999993</v>
      </c>
      <c r="ADZ12" s="2" vm="1025">
        <f t="shared" si="27"/>
        <v>8.8000000000000007</v>
      </c>
      <c r="AEA12" s="2" vm="1310">
        <f t="shared" si="27"/>
        <v>8</v>
      </c>
      <c r="AEB12" s="2" vm="1374">
        <f t="shared" si="27"/>
        <v>11.6</v>
      </c>
      <c r="AEC12" s="2" vm="1062">
        <f t="shared" si="27"/>
        <v>16.3</v>
      </c>
      <c r="AED12" s="2" vm="1432">
        <f t="shared" si="27"/>
        <v>17.600000000000001</v>
      </c>
      <c r="AEE12" s="2" vm="1507">
        <f t="shared" si="27"/>
        <v>22.2</v>
      </c>
      <c r="AEF12" s="2" vm="1582">
        <f t="shared" si="27"/>
        <v>23.7</v>
      </c>
      <c r="AEG12" s="2" vm="1657">
        <f t="shared" si="27"/>
        <v>22.2</v>
      </c>
      <c r="AEH12" s="2" vm="1732">
        <f t="shared" si="27"/>
        <v>18.600000000000001</v>
      </c>
      <c r="AEI12" s="2" vm="1098">
        <f t="shared" si="27"/>
        <v>15.8</v>
      </c>
      <c r="AEJ12" s="2" vm="1791">
        <f t="shared" si="27"/>
        <v>13.4</v>
      </c>
      <c r="AEK12" s="2" vm="1116">
        <f t="shared" si="27"/>
        <v>13.7</v>
      </c>
      <c r="AEL12" s="2" vm="1144">
        <f t="shared" si="27"/>
        <v>9.5</v>
      </c>
      <c r="AEM12" s="2" vm="1311">
        <f t="shared" si="27"/>
        <v>9.4</v>
      </c>
      <c r="AEN12" s="2" vm="1375">
        <f t="shared" si="27"/>
        <v>10.7</v>
      </c>
      <c r="AEO12" s="2" vm="1185">
        <f t="shared" si="27"/>
        <v>13.5</v>
      </c>
      <c r="AEP12" s="2" vm="1433">
        <f t="shared" si="27"/>
        <v>19</v>
      </c>
      <c r="AEQ12" s="2" vm="1508">
        <f t="shared" si="27"/>
        <v>20.7</v>
      </c>
      <c r="AER12" s="2" vm="1583">
        <f t="shared" si="27"/>
        <v>24</v>
      </c>
      <c r="AES12" s="2" vm="1658">
        <f t="shared" si="27"/>
        <v>24.7</v>
      </c>
      <c r="AET12" s="2" vm="1733">
        <f t="shared" si="27"/>
        <v>22.4</v>
      </c>
      <c r="AEU12" s="2" vm="1212">
        <f t="shared" si="27"/>
        <v>15.9</v>
      </c>
      <c r="AEV12" s="2" vm="1792">
        <f t="shared" si="27"/>
        <v>10.5</v>
      </c>
      <c r="AEW12" s="2" vm="1241">
        <f t="shared" si="27"/>
        <v>10.199999999999999</v>
      </c>
      <c r="AEX12" s="2" vm="928">
        <f t="shared" si="27"/>
        <v>7.6</v>
      </c>
      <c r="AEY12" s="2" vm="1312">
        <f t="shared" si="27"/>
        <v>10</v>
      </c>
      <c r="AEZ12" s="2" vm="1376">
        <f t="shared" si="27"/>
        <v>14.1</v>
      </c>
      <c r="AFA12" s="2" vm="1382">
        <f t="shared" si="27"/>
        <v>15.8</v>
      </c>
      <c r="AFB12" s="2" vm="1434">
        <f t="shared" si="27"/>
        <v>19.8</v>
      </c>
      <c r="AFC12" s="2" vm="1509">
        <f t="shared" ref="AFC12:AHN12" si="28">AFC3</f>
        <v>24</v>
      </c>
      <c r="AFD12" s="2" vm="1584">
        <f t="shared" si="28"/>
        <v>23.8</v>
      </c>
      <c r="AFE12" s="2" vm="1659">
        <f t="shared" si="28"/>
        <v>22</v>
      </c>
      <c r="AFF12" s="2" vm="1734">
        <f t="shared" si="28"/>
        <v>19.2</v>
      </c>
      <c r="AFG12" s="2" vm="958">
        <f t="shared" si="28"/>
        <v>17.100000000000001</v>
      </c>
      <c r="AFH12" s="2" vm="1793">
        <f t="shared" si="28"/>
        <v>11.1</v>
      </c>
      <c r="AFI12" s="2" vm="967">
        <f t="shared" si="28"/>
        <v>8.6999999999999993</v>
      </c>
      <c r="AFJ12" s="2" vm="966">
        <f t="shared" si="28"/>
        <v>9.6999999999999993</v>
      </c>
      <c r="AFK12" s="2" vm="1313">
        <f t="shared" si="28"/>
        <v>6.7</v>
      </c>
      <c r="AFL12" s="2" vm="1377">
        <f t="shared" si="28"/>
        <v>9.8000000000000007</v>
      </c>
      <c r="AFM12" s="2" vm="1383">
        <f t="shared" si="28"/>
        <v>15.5</v>
      </c>
      <c r="AFN12" s="2" vm="1435">
        <f t="shared" si="28"/>
        <v>20.8</v>
      </c>
      <c r="AFO12" s="2" vm="1510">
        <f t="shared" si="28"/>
        <v>24.2</v>
      </c>
      <c r="AFP12" s="2" vm="1585">
        <f t="shared" si="28"/>
        <v>28.3</v>
      </c>
      <c r="AFQ12" s="2" vm="1660">
        <f t="shared" si="28"/>
        <v>24.5</v>
      </c>
      <c r="AFR12" s="2" vm="1735">
        <f t="shared" si="28"/>
        <v>20.9</v>
      </c>
      <c r="AFS12" s="2" vm="1740">
        <f t="shared" si="28"/>
        <v>16.5</v>
      </c>
      <c r="AFT12" s="2" vm="1794">
        <f t="shared" si="28"/>
        <v>12.2</v>
      </c>
      <c r="AFU12" s="2" vm="1026">
        <f t="shared" si="28"/>
        <v>10.7</v>
      </c>
      <c r="AFV12" s="2" vm="1063">
        <f t="shared" si="28"/>
        <v>7.6</v>
      </c>
      <c r="AFW12" s="2" vm="1314">
        <f t="shared" si="28"/>
        <v>12.4</v>
      </c>
      <c r="AFX12" s="2" vm="1378">
        <f t="shared" si="28"/>
        <v>13.1</v>
      </c>
      <c r="AFY12" s="2" vm="1384">
        <f t="shared" si="28"/>
        <v>15.8</v>
      </c>
      <c r="AFZ12" s="2" vm="1436">
        <f t="shared" si="28"/>
        <v>18.600000000000001</v>
      </c>
      <c r="AGA12" s="2" vm="1511">
        <f t="shared" si="28"/>
        <v>21.8</v>
      </c>
      <c r="AGB12" s="2" vm="1586">
        <f t="shared" si="28"/>
        <v>25.5</v>
      </c>
      <c r="AGC12" s="2" vm="1661">
        <f t="shared" si="28"/>
        <v>25.2</v>
      </c>
      <c r="AGD12" s="2" vm="1736">
        <f t="shared" si="28"/>
        <v>21.2</v>
      </c>
      <c r="AGE12" s="2" vm="1741">
        <f t="shared" si="28"/>
        <v>15.5</v>
      </c>
      <c r="AGF12" s="2" vm="1795">
        <f t="shared" si="28"/>
        <v>10.3</v>
      </c>
      <c r="AGG12" s="2" vm="1099">
        <f t="shared" si="28"/>
        <v>10.199999999999999</v>
      </c>
      <c r="AGH12" s="2" vm="1157">
        <f t="shared" si="28"/>
        <v>10.1</v>
      </c>
      <c r="AGI12" s="2" vm="1315">
        <f t="shared" si="28"/>
        <v>11.1</v>
      </c>
      <c r="AGJ12" s="2" vm="1379">
        <f t="shared" si="28"/>
        <v>12</v>
      </c>
      <c r="AGK12" s="2" vm="1385">
        <f t="shared" si="28"/>
        <v>18.2</v>
      </c>
      <c r="AGL12" s="2" vm="1437">
        <f t="shared" si="28"/>
        <v>21.1</v>
      </c>
      <c r="AGM12" s="2" vm="1512">
        <f t="shared" si="28"/>
        <v>22.5</v>
      </c>
      <c r="AGN12" s="2" vm="1587">
        <f t="shared" si="28"/>
        <v>23.8</v>
      </c>
      <c r="AGO12" s="2" vm="1662">
        <f t="shared" si="28"/>
        <v>25.6</v>
      </c>
      <c r="AGP12" s="2" vm="1737">
        <f t="shared" si="28"/>
        <v>21.6</v>
      </c>
      <c r="AGQ12" s="2" vm="1742">
        <f t="shared" si="28"/>
        <v>15.1</v>
      </c>
      <c r="AGR12" s="2" vm="1796">
        <f t="shared" si="28"/>
        <v>12.7</v>
      </c>
      <c r="AGS12" s="2" vm="1145">
        <f t="shared" si="28"/>
        <v>8.5</v>
      </c>
      <c r="AGT12" s="2" vm="1186">
        <f t="shared" si="28"/>
        <v>7</v>
      </c>
      <c r="AGU12" s="2" vm="1316">
        <f t="shared" si="28"/>
        <v>9.1</v>
      </c>
      <c r="AGV12" s="2" vm="1380">
        <f t="shared" si="28"/>
        <v>12.1</v>
      </c>
      <c r="AGW12" s="2" vm="1386">
        <f t="shared" si="28"/>
        <v>13.1</v>
      </c>
      <c r="AGX12" s="2" vm="1438">
        <f t="shared" si="28"/>
        <v>16.5</v>
      </c>
      <c r="AGY12" s="2" vm="1513">
        <f t="shared" si="28"/>
        <v>22.5</v>
      </c>
      <c r="AGZ12" s="2" vm="1588">
        <f t="shared" si="28"/>
        <v>24.2</v>
      </c>
      <c r="AHA12" s="2" vm="1663">
        <f t="shared" si="28"/>
        <v>21.9</v>
      </c>
      <c r="AHB12" s="2" vm="1738">
        <f t="shared" si="28"/>
        <v>22.3</v>
      </c>
      <c r="AHC12" s="2" vm="1743">
        <f t="shared" si="28"/>
        <v>16.899999999999999</v>
      </c>
      <c r="AHD12" s="2" vm="1797">
        <f t="shared" si="28"/>
        <v>11.4</v>
      </c>
      <c r="AHE12" s="2" vm="1213">
        <f t="shared" si="28"/>
        <v>10.1</v>
      </c>
      <c r="AHF12" s="2" vm="1242">
        <f t="shared" si="28"/>
        <v>8.9</v>
      </c>
      <c r="AHG12" s="2" vm="1317">
        <f t="shared" si="28"/>
        <v>11.3</v>
      </c>
      <c r="AHH12" s="2" vm="1381">
        <f t="shared" si="28"/>
        <v>13.2</v>
      </c>
      <c r="AHI12" s="2" vm="1387">
        <f t="shared" si="28"/>
        <v>16.100000000000001</v>
      </c>
      <c r="AHJ12" s="2" vm="1439">
        <f t="shared" si="28"/>
        <v>20.2</v>
      </c>
      <c r="AHK12" s="2" vm="1514">
        <f t="shared" si="28"/>
        <v>23.2</v>
      </c>
      <c r="AHL12" s="2" vm="1589">
        <f t="shared" si="28"/>
        <v>27.2</v>
      </c>
      <c r="AHM12" s="2" vm="1664">
        <f t="shared" si="28"/>
        <v>27</v>
      </c>
      <c r="AHN12" s="2" vm="1739">
        <f t="shared" si="28"/>
        <v>20.2</v>
      </c>
      <c r="AHO12" s="2" vm="1744">
        <f t="shared" si="14"/>
        <v>18.3</v>
      </c>
    </row>
    <row r="13" spans="1:899" s="2" customFormat="1" x14ac:dyDescent="0.25">
      <c r="A13" s="2" t="s">
        <v>7</v>
      </c>
      <c r="B13" s="2" vm="1974">
        <f>B7</f>
        <v>3.3</v>
      </c>
      <c r="C13" s="2" vm="2082">
        <f t="shared" ref="C13:BN13" si="29">C7</f>
        <v>2.2000000000000002</v>
      </c>
      <c r="D13" s="2" vm="2069">
        <f t="shared" si="29"/>
        <v>3.8</v>
      </c>
      <c r="E13" s="2" vm="2358">
        <f t="shared" si="29"/>
        <v>5.0999999999999996</v>
      </c>
      <c r="F13" s="2" vm="2433">
        <f t="shared" si="29"/>
        <v>6.9</v>
      </c>
      <c r="G13" s="2" vm="2179">
        <f t="shared" si="29"/>
        <v>10.3</v>
      </c>
      <c r="H13" s="2" vm="2520">
        <f t="shared" si="29"/>
        <v>12</v>
      </c>
      <c r="I13" s="2" vm="2221">
        <f t="shared" si="29"/>
        <v>11.7</v>
      </c>
      <c r="J13" s="2" vm="2064">
        <f t="shared" si="29"/>
        <v>10.199999999999999</v>
      </c>
      <c r="K13" s="2" vm="1961">
        <f t="shared" si="29"/>
        <v>6</v>
      </c>
      <c r="L13" s="2" vm="2623">
        <f t="shared" si="29"/>
        <v>4.5999999999999996</v>
      </c>
      <c r="M13" s="2" vm="1935">
        <f t="shared" si="29"/>
        <v>3.8</v>
      </c>
      <c r="N13" s="2" vm="2047">
        <f t="shared" si="29"/>
        <v>1.8</v>
      </c>
      <c r="O13" s="2" vm="2036">
        <f t="shared" si="29"/>
        <v>0.6</v>
      </c>
      <c r="P13" s="2" vm="2263">
        <f t="shared" si="29"/>
        <v>1.2</v>
      </c>
      <c r="Q13" s="2" vm="2359">
        <f t="shared" si="29"/>
        <v>6</v>
      </c>
      <c r="R13" s="2" vm="2434">
        <f t="shared" si="29"/>
        <v>6.8</v>
      </c>
      <c r="S13" s="2" vm="2107">
        <f t="shared" si="29"/>
        <v>10.5</v>
      </c>
      <c r="T13" s="2" vm="2521">
        <f t="shared" si="29"/>
        <v>12.9</v>
      </c>
      <c r="U13" s="2" vm="2017">
        <f t="shared" si="29"/>
        <v>12.5</v>
      </c>
      <c r="V13" s="2" vm="1881">
        <f t="shared" si="29"/>
        <v>13.3</v>
      </c>
      <c r="W13" s="2" vm="1856">
        <f t="shared" si="29"/>
        <v>8.6</v>
      </c>
      <c r="X13" s="2" vm="2624">
        <f t="shared" si="29"/>
        <v>2.9</v>
      </c>
      <c r="Y13" s="2" vm="2180">
        <f t="shared" si="29"/>
        <v>2.9</v>
      </c>
      <c r="Z13" s="2" vm="2222">
        <f t="shared" si="29"/>
        <v>1.7</v>
      </c>
      <c r="AA13" s="2" vm="2103">
        <f t="shared" si="29"/>
        <v>2.4</v>
      </c>
      <c r="AB13" s="2" vm="1998">
        <f t="shared" si="29"/>
        <v>3.5</v>
      </c>
      <c r="AC13" s="2" vm="2360">
        <f t="shared" si="29"/>
        <v>4.2</v>
      </c>
      <c r="AD13" s="2" vm="2435">
        <f t="shared" si="29"/>
        <v>7.6</v>
      </c>
      <c r="AE13" s="2" vm="1996">
        <f t="shared" si="29"/>
        <v>12.3</v>
      </c>
      <c r="AF13" s="2" vm="2522">
        <f t="shared" si="29"/>
        <v>12.9</v>
      </c>
      <c r="AG13" s="2" vm="2088">
        <f t="shared" si="29"/>
        <v>12.1</v>
      </c>
      <c r="AH13" s="2" vm="1986">
        <f t="shared" si="29"/>
        <v>10.199999999999999</v>
      </c>
      <c r="AI13" s="2" vm="2264">
        <f t="shared" si="29"/>
        <v>6.1</v>
      </c>
      <c r="AJ13" s="2" vm="2625">
        <f t="shared" si="29"/>
        <v>3.3</v>
      </c>
      <c r="AK13" s="2" vm="2108">
        <f t="shared" si="29"/>
        <v>-1</v>
      </c>
      <c r="AL13" s="2" vm="1960">
        <f t="shared" si="29"/>
        <v>1.5</v>
      </c>
      <c r="AM13" s="2" vm="1934">
        <f t="shared" si="29"/>
        <v>0.8</v>
      </c>
      <c r="AN13" s="2" vm="1973">
        <f t="shared" si="29"/>
        <v>1.7</v>
      </c>
      <c r="AO13" s="2" vm="2361">
        <f t="shared" si="29"/>
        <v>3</v>
      </c>
      <c r="AP13" s="2" vm="2436">
        <f t="shared" si="29"/>
        <v>7</v>
      </c>
      <c r="AQ13" s="2" vm="2181">
        <f t="shared" si="29"/>
        <v>10</v>
      </c>
      <c r="AR13" s="2" vm="2523">
        <f t="shared" si="29"/>
        <v>12.9</v>
      </c>
      <c r="AS13" s="2" vm="2223">
        <f t="shared" si="29"/>
        <v>12.3</v>
      </c>
      <c r="AT13" s="2" vm="2081">
        <f t="shared" si="29"/>
        <v>11.3</v>
      </c>
      <c r="AU13" s="2" vm="2022">
        <f t="shared" si="29"/>
        <v>6</v>
      </c>
      <c r="AV13" s="2" vm="2626">
        <f t="shared" si="29"/>
        <v>6.2</v>
      </c>
      <c r="AW13" s="2" vm="1880">
        <f t="shared" si="29"/>
        <v>3.1</v>
      </c>
      <c r="AX13" s="2" vm="1855">
        <f t="shared" si="29"/>
        <v>0.4</v>
      </c>
      <c r="AY13" s="2" vm="2063">
        <f t="shared" si="29"/>
        <v>-0.3</v>
      </c>
      <c r="AZ13" s="2" vm="1801">
        <f t="shared" si="29"/>
        <v>3.8</v>
      </c>
      <c r="BA13" s="2" vm="2362">
        <f t="shared" si="29"/>
        <v>5.8</v>
      </c>
      <c r="BB13" s="2" vm="2437">
        <f t="shared" si="29"/>
        <v>9.4</v>
      </c>
      <c r="BC13" s="2" vm="2109">
        <f t="shared" si="29"/>
        <v>10.9</v>
      </c>
      <c r="BD13" s="2" vm="2524">
        <f t="shared" si="29"/>
        <v>13.4</v>
      </c>
      <c r="BE13" s="2" vm="2046">
        <f t="shared" si="29"/>
        <v>13.3</v>
      </c>
      <c r="BF13" s="2" vm="2035">
        <f t="shared" si="29"/>
        <v>7.6</v>
      </c>
      <c r="BG13" s="2" vm="2016">
        <f t="shared" si="29"/>
        <v>5.7</v>
      </c>
      <c r="BH13" s="2" vm="2627">
        <f t="shared" si="29"/>
        <v>1.6</v>
      </c>
      <c r="BI13" s="2" vm="2182">
        <f t="shared" si="29"/>
        <v>-0.2</v>
      </c>
      <c r="BJ13" s="2" vm="2224">
        <f t="shared" si="29"/>
        <v>0.6</v>
      </c>
      <c r="BK13" s="2" vm="2106">
        <f t="shared" si="29"/>
        <v>1</v>
      </c>
      <c r="BL13" s="2" vm="1959">
        <f t="shared" si="29"/>
        <v>1</v>
      </c>
      <c r="BM13" s="2" vm="2363">
        <f t="shared" si="29"/>
        <v>4.3</v>
      </c>
      <c r="BN13" s="2" vm="2438">
        <f t="shared" si="29"/>
        <v>8.9</v>
      </c>
      <c r="BO13" s="2" vm="1933">
        <f t="shared" ref="BO13:DZ13" si="30">BO7</f>
        <v>10.8</v>
      </c>
      <c r="BP13" s="2" vm="2525">
        <f t="shared" si="30"/>
        <v>12.1</v>
      </c>
      <c r="BQ13" s="2" vm="2052">
        <f t="shared" si="30"/>
        <v>12.6</v>
      </c>
      <c r="BR13" s="2" vm="2093">
        <f t="shared" si="30"/>
        <v>9.8000000000000007</v>
      </c>
      <c r="BS13" s="2" vm="2265">
        <f t="shared" si="30"/>
        <v>7.1</v>
      </c>
      <c r="BT13" s="2" vm="2628">
        <f t="shared" si="30"/>
        <v>5.2</v>
      </c>
      <c r="BU13" s="2" vm="2110">
        <f t="shared" si="30"/>
        <v>5.0999999999999996</v>
      </c>
      <c r="BV13" s="2" vm="1992">
        <f t="shared" si="30"/>
        <v>0.3</v>
      </c>
      <c r="BW13" s="2" vm="1879">
        <f t="shared" si="30"/>
        <v>0.4</v>
      </c>
      <c r="BX13" s="2" vm="1854">
        <f t="shared" si="30"/>
        <v>3</v>
      </c>
      <c r="BY13" s="2" vm="2364">
        <f t="shared" si="30"/>
        <v>2.8</v>
      </c>
      <c r="BZ13" s="2" vm="2439">
        <f t="shared" si="30"/>
        <v>7.6</v>
      </c>
      <c r="CA13" s="2" vm="2183">
        <f t="shared" si="30"/>
        <v>10.7</v>
      </c>
      <c r="CB13" s="2" vm="2526">
        <f t="shared" si="30"/>
        <v>11.7</v>
      </c>
      <c r="CC13" s="2" vm="2225">
        <f t="shared" si="30"/>
        <v>11.5</v>
      </c>
      <c r="CD13" s="2" vm="1985">
        <f t="shared" si="30"/>
        <v>9.6</v>
      </c>
      <c r="CE13" s="2" vm="1972">
        <f t="shared" si="30"/>
        <v>8.9</v>
      </c>
      <c r="CF13" s="2" vm="2629">
        <f t="shared" si="30"/>
        <v>3.6</v>
      </c>
      <c r="CG13" s="2" vm="2080">
        <f t="shared" si="30"/>
        <v>3.4</v>
      </c>
      <c r="CH13" s="2" vm="2050">
        <f t="shared" si="30"/>
        <v>0.4</v>
      </c>
      <c r="CI13" s="2" vm="2062">
        <f t="shared" si="30"/>
        <v>-0.8</v>
      </c>
      <c r="CJ13" s="2" vm="2266">
        <f t="shared" si="30"/>
        <v>0.2</v>
      </c>
      <c r="CK13" s="2" vm="2365">
        <f t="shared" si="30"/>
        <v>5.0999999999999996</v>
      </c>
      <c r="CL13" s="2" vm="2440">
        <f t="shared" si="30"/>
        <v>6.4</v>
      </c>
      <c r="CM13" s="2" vm="2111">
        <f t="shared" si="30"/>
        <v>11.1</v>
      </c>
      <c r="CN13" s="2" vm="2527">
        <f t="shared" si="30"/>
        <v>13.1</v>
      </c>
      <c r="CO13" s="2" vm="1958">
        <f t="shared" si="30"/>
        <v>13.6</v>
      </c>
      <c r="CP13" s="2" vm="1932">
        <f t="shared" si="30"/>
        <v>9.9</v>
      </c>
      <c r="CQ13" s="2" vm="2045">
        <f t="shared" si="30"/>
        <v>5.3</v>
      </c>
      <c r="CR13" s="2" vm="2630">
        <f t="shared" si="30"/>
        <v>4.2</v>
      </c>
      <c r="CS13" s="2" vm="2184">
        <f t="shared" si="30"/>
        <v>2.2999999999999998</v>
      </c>
      <c r="CT13" s="2" vm="2226">
        <f t="shared" si="30"/>
        <v>0.5</v>
      </c>
      <c r="CU13" s="2" vm="2034">
        <f t="shared" si="30"/>
        <v>-3.6</v>
      </c>
      <c r="CV13" s="2" vm="2015">
        <f t="shared" si="30"/>
        <v>2.7</v>
      </c>
      <c r="CW13" s="2" vm="2366">
        <f t="shared" si="30"/>
        <v>2.4</v>
      </c>
      <c r="CX13" s="2" vm="2441">
        <f t="shared" si="30"/>
        <v>7.1</v>
      </c>
      <c r="CY13" s="2" vm="1878">
        <f t="shared" si="30"/>
        <v>9.6</v>
      </c>
      <c r="CZ13" s="2" vm="2528">
        <f t="shared" si="30"/>
        <v>12.8</v>
      </c>
      <c r="DA13" s="2" vm="1853">
        <f t="shared" si="30"/>
        <v>10.9</v>
      </c>
      <c r="DB13" s="2" vm="2105">
        <f t="shared" si="30"/>
        <v>11.7</v>
      </c>
      <c r="DC13" s="2" vm="2267">
        <f t="shared" si="30"/>
        <v>6</v>
      </c>
      <c r="DD13" s="2" vm="2631">
        <f t="shared" si="30"/>
        <v>2.5</v>
      </c>
      <c r="DE13" s="2" vm="2112">
        <f t="shared" si="30"/>
        <v>3.5</v>
      </c>
      <c r="DF13" s="2" vm="2095">
        <f t="shared" si="30"/>
        <v>2.7</v>
      </c>
      <c r="DG13" s="2" vm="2001">
        <f t="shared" si="30"/>
        <v>2.9</v>
      </c>
      <c r="DH13" s="2" vm="2087">
        <f t="shared" si="30"/>
        <v>5.7</v>
      </c>
      <c r="DI13" s="2" vm="2367">
        <f t="shared" si="30"/>
        <v>5.2</v>
      </c>
      <c r="DJ13" s="2" vm="2442">
        <f t="shared" si="30"/>
        <v>6.5</v>
      </c>
      <c r="DK13" s="2" vm="2185">
        <f t="shared" si="30"/>
        <v>10.7</v>
      </c>
      <c r="DL13" s="2" vm="2529">
        <f t="shared" si="30"/>
        <v>13.8</v>
      </c>
      <c r="DM13" s="2" vm="2227">
        <f t="shared" si="30"/>
        <v>12.5</v>
      </c>
      <c r="DN13" s="2" vm="1984">
        <f t="shared" si="30"/>
        <v>10.1</v>
      </c>
      <c r="DO13" s="2" vm="1957">
        <f t="shared" si="30"/>
        <v>7.7</v>
      </c>
      <c r="DP13" s="2" vm="2632">
        <f t="shared" si="30"/>
        <v>4.3</v>
      </c>
      <c r="DQ13" s="2" vm="1931">
        <f t="shared" si="30"/>
        <v>1</v>
      </c>
      <c r="DR13" s="2" vm="1971">
        <f t="shared" si="30"/>
        <v>0.9</v>
      </c>
      <c r="DS13" s="2" vm="2079">
        <f t="shared" si="30"/>
        <v>1.9</v>
      </c>
      <c r="DT13" s="2" vm="2268">
        <f t="shared" si="30"/>
        <v>1.1000000000000001</v>
      </c>
      <c r="DU13" s="2" vm="2368">
        <f t="shared" si="30"/>
        <v>3.8</v>
      </c>
      <c r="DV13" s="2" vm="2443">
        <f t="shared" si="30"/>
        <v>7.8</v>
      </c>
      <c r="DW13" s="2" vm="2113">
        <f t="shared" si="30"/>
        <v>10.7</v>
      </c>
      <c r="DX13" s="2" vm="2530">
        <f t="shared" si="30"/>
        <v>12.9</v>
      </c>
      <c r="DY13" s="2" vm="2068">
        <f t="shared" si="30"/>
        <v>13.1</v>
      </c>
      <c r="DZ13" s="2" vm="1877">
        <f t="shared" si="30"/>
        <v>12.1</v>
      </c>
      <c r="EA13" s="2" vm="1852">
        <f t="shared" ref="EA13:GL13" si="31">EA7</f>
        <v>8.3000000000000007</v>
      </c>
      <c r="EB13" s="2" vm="2633">
        <f t="shared" si="31"/>
        <v>4.4000000000000004</v>
      </c>
      <c r="EC13" s="2" vm="2186">
        <f t="shared" si="31"/>
        <v>2.7</v>
      </c>
      <c r="ED13" s="2" vm="2228">
        <f t="shared" si="31"/>
        <v>-1.1000000000000001</v>
      </c>
      <c r="EE13" s="2" vm="2061">
        <f t="shared" si="31"/>
        <v>1.2</v>
      </c>
      <c r="EF13" s="2" vm="2044">
        <f t="shared" si="31"/>
        <v>4.4000000000000004</v>
      </c>
      <c r="EG13" s="2" vm="2369">
        <f t="shared" si="31"/>
        <v>6.3</v>
      </c>
      <c r="EH13" s="2" vm="2444">
        <f t="shared" si="31"/>
        <v>8</v>
      </c>
      <c r="EI13" s="2" vm="2033">
        <f t="shared" si="31"/>
        <v>11.1</v>
      </c>
      <c r="EJ13" s="2" vm="2531">
        <f t="shared" si="31"/>
        <v>13.3</v>
      </c>
      <c r="EK13" s="2" vm="2014">
        <f t="shared" si="31"/>
        <v>13.7</v>
      </c>
      <c r="EL13" s="2" vm="2104">
        <f t="shared" si="31"/>
        <v>10.6</v>
      </c>
      <c r="EM13" s="2" vm="1800">
        <f t="shared" si="31"/>
        <v>8.5</v>
      </c>
      <c r="EN13" s="2" vm="2634">
        <f t="shared" si="31"/>
        <v>3.5</v>
      </c>
      <c r="EO13" s="2" vm="2114">
        <f t="shared" si="31"/>
        <v>3</v>
      </c>
      <c r="EP13" s="2" vm="1956">
        <f t="shared" si="31"/>
        <v>1.8</v>
      </c>
      <c r="EQ13" s="2" vm="1930">
        <f t="shared" si="31"/>
        <v>1.6</v>
      </c>
      <c r="ER13" s="2" vm="2004">
        <f t="shared" si="31"/>
        <v>4.5</v>
      </c>
      <c r="ES13" s="2" vm="2370">
        <f t="shared" si="31"/>
        <v>4.5999999999999996</v>
      </c>
      <c r="ET13" s="2" vm="2445">
        <f t="shared" si="31"/>
        <v>9.3000000000000007</v>
      </c>
      <c r="EU13" s="2" vm="2187">
        <f t="shared" si="31"/>
        <v>12.1</v>
      </c>
      <c r="EV13" s="2" vm="2532">
        <f t="shared" si="31"/>
        <v>12.4</v>
      </c>
      <c r="EW13" s="2" vm="2229">
        <f t="shared" si="31"/>
        <v>11.8</v>
      </c>
      <c r="EX13" s="2" vm="2092">
        <f t="shared" si="31"/>
        <v>10.5</v>
      </c>
      <c r="EY13" s="2" vm="1991">
        <f t="shared" si="31"/>
        <v>8.1999999999999993</v>
      </c>
      <c r="EZ13" s="2" vm="2635">
        <f t="shared" si="31"/>
        <v>4.5</v>
      </c>
      <c r="FA13" s="2" vm="1876">
        <f t="shared" si="31"/>
        <v>2.1</v>
      </c>
      <c r="FB13" s="2" vm="1851">
        <f t="shared" si="31"/>
        <v>1.2</v>
      </c>
      <c r="FC13" s="2" vm="1983">
        <f t="shared" si="31"/>
        <v>4.9000000000000004</v>
      </c>
      <c r="FD13" s="2" vm="2269">
        <f t="shared" si="31"/>
        <v>2.9</v>
      </c>
      <c r="FE13" s="2" vm="2371">
        <f t="shared" si="31"/>
        <v>7.1</v>
      </c>
      <c r="FF13" s="2" vm="2446">
        <f t="shared" si="31"/>
        <v>7.4</v>
      </c>
      <c r="FG13" s="2" vm="2115">
        <f t="shared" si="31"/>
        <v>10.5</v>
      </c>
      <c r="FH13" s="2" vm="2533">
        <f t="shared" si="31"/>
        <v>12.1</v>
      </c>
      <c r="FI13" s="2" vm="1970">
        <f t="shared" si="31"/>
        <v>12.6</v>
      </c>
      <c r="FJ13" s="2" vm="2078">
        <f t="shared" si="31"/>
        <v>12</v>
      </c>
      <c r="FK13" s="2" vm="2021">
        <f t="shared" si="31"/>
        <v>7.6</v>
      </c>
      <c r="FL13" s="2" vm="2636">
        <f t="shared" si="31"/>
        <v>3.5</v>
      </c>
      <c r="FM13" s="2" vm="2188">
        <f t="shared" si="31"/>
        <v>0.2</v>
      </c>
      <c r="FN13" s="2" vm="2230">
        <f t="shared" si="31"/>
        <v>1.2</v>
      </c>
      <c r="FO13" s="2" vm="2060">
        <f t="shared" si="31"/>
        <v>1.4</v>
      </c>
      <c r="FP13" s="2" vm="1955">
        <f t="shared" si="31"/>
        <v>-0.6</v>
      </c>
      <c r="FQ13" s="2" vm="2372">
        <f t="shared" si="31"/>
        <v>4.7</v>
      </c>
      <c r="FR13" s="2" vm="2447">
        <f t="shared" si="31"/>
        <v>7.1</v>
      </c>
      <c r="FS13" s="2" vm="1929">
        <f t="shared" si="31"/>
        <v>9.4</v>
      </c>
      <c r="FT13" s="2" vm="2534">
        <f t="shared" si="31"/>
        <v>12.1</v>
      </c>
      <c r="FU13" s="2" vm="2043">
        <f t="shared" si="31"/>
        <v>11.6</v>
      </c>
      <c r="FV13" s="2" vm="2032">
        <f t="shared" si="31"/>
        <v>9.6</v>
      </c>
      <c r="FW13" s="2" vm="2270">
        <f t="shared" si="31"/>
        <v>7.1</v>
      </c>
      <c r="FX13" s="2" vm="2637">
        <f t="shared" si="31"/>
        <v>3.2</v>
      </c>
      <c r="FY13" s="2" vm="2116">
        <f t="shared" si="31"/>
        <v>-1.1000000000000001</v>
      </c>
      <c r="FZ13" s="2" vm="2013">
        <f t="shared" si="31"/>
        <v>-4.5999999999999996</v>
      </c>
      <c r="GA13" s="2" vm="1875">
        <f t="shared" si="31"/>
        <v>-2.2000000000000002</v>
      </c>
      <c r="GB13" s="2" vm="1850">
        <f t="shared" si="31"/>
        <v>3</v>
      </c>
      <c r="GC13" s="2" vm="2373">
        <f t="shared" si="31"/>
        <v>5.7</v>
      </c>
      <c r="GD13" s="2" vm="2448">
        <f t="shared" si="31"/>
        <v>6.9</v>
      </c>
      <c r="GE13" s="2" vm="2189">
        <f t="shared" si="31"/>
        <v>11.3</v>
      </c>
      <c r="GF13" s="2" vm="2535">
        <f t="shared" si="31"/>
        <v>11.9</v>
      </c>
      <c r="GG13" s="2" vm="2231">
        <f t="shared" si="31"/>
        <v>11.7</v>
      </c>
      <c r="GH13" s="2" vm="2102">
        <f t="shared" si="31"/>
        <v>10.1</v>
      </c>
      <c r="GI13" s="2" vm="2024">
        <f t="shared" si="31"/>
        <v>8.1999999999999993</v>
      </c>
      <c r="GJ13" s="2" vm="2638">
        <f t="shared" si="31"/>
        <v>6</v>
      </c>
      <c r="GK13" s="2" vm="1995">
        <f t="shared" si="31"/>
        <v>0</v>
      </c>
      <c r="GL13" s="2" vm="2086">
        <f t="shared" si="31"/>
        <v>0.4</v>
      </c>
      <c r="GM13" s="2" vm="1982">
        <f t="shared" ref="GM13:IX13" si="32">GM7</f>
        <v>2</v>
      </c>
      <c r="GN13" s="2" vm="2271">
        <f t="shared" si="32"/>
        <v>2.6</v>
      </c>
      <c r="GO13" s="2" vm="2374">
        <f t="shared" si="32"/>
        <v>5.4</v>
      </c>
      <c r="GP13" s="2" vm="2449">
        <f t="shared" si="32"/>
        <v>9.8000000000000007</v>
      </c>
      <c r="GQ13" s="2" vm="2117">
        <f t="shared" si="32"/>
        <v>11.2</v>
      </c>
      <c r="GR13" s="2" vm="2536">
        <f t="shared" si="32"/>
        <v>13.5</v>
      </c>
      <c r="GS13" s="2" vm="1954">
        <f t="shared" si="32"/>
        <v>12.7</v>
      </c>
      <c r="GT13" s="2" vm="1928">
        <f t="shared" si="32"/>
        <v>10.6</v>
      </c>
      <c r="GU13" s="2" vm="2148">
        <f t="shared" si="32"/>
        <v>5.3</v>
      </c>
      <c r="GV13" s="2" vm="2639">
        <f t="shared" si="32"/>
        <v>5.3</v>
      </c>
      <c r="GW13" s="2" vm="2190">
        <f t="shared" si="32"/>
        <v>0.9</v>
      </c>
      <c r="GX13" s="2" vm="2232">
        <f t="shared" si="32"/>
        <v>1</v>
      </c>
      <c r="GY13" s="2" vm="1969">
        <f t="shared" si="32"/>
        <v>0.9</v>
      </c>
      <c r="GZ13" s="2" vm="2077">
        <f t="shared" si="32"/>
        <v>2.2000000000000002</v>
      </c>
      <c r="HA13" s="2" vm="2375">
        <f t="shared" si="32"/>
        <v>4.8</v>
      </c>
      <c r="HB13" s="2" vm="2450">
        <f t="shared" si="32"/>
        <v>8.6</v>
      </c>
      <c r="HC13" s="2" vm="2067">
        <f t="shared" si="32"/>
        <v>11</v>
      </c>
      <c r="HD13" s="2" vm="2537">
        <f t="shared" si="32"/>
        <v>11.7</v>
      </c>
      <c r="HE13" s="2" vm="1874">
        <f t="shared" si="32"/>
        <v>11.9</v>
      </c>
      <c r="HF13" s="2" vm="1849">
        <f t="shared" si="32"/>
        <v>9.1999999999999993</v>
      </c>
      <c r="HG13" s="2" vm="2272">
        <f t="shared" si="32"/>
        <v>7.5</v>
      </c>
      <c r="HH13" s="2" vm="2640">
        <f t="shared" si="32"/>
        <v>2.2000000000000002</v>
      </c>
      <c r="HI13" s="2" vm="2118">
        <f t="shared" si="32"/>
        <v>1.7</v>
      </c>
      <c r="HJ13" s="2" vm="2059">
        <f t="shared" si="32"/>
        <v>1</v>
      </c>
      <c r="HK13" s="2" vm="2042">
        <f t="shared" si="32"/>
        <v>4.4000000000000004</v>
      </c>
      <c r="HL13" s="2" vm="2149">
        <f t="shared" si="32"/>
        <v>2.6</v>
      </c>
      <c r="HM13" s="2" vm="2376">
        <f t="shared" si="32"/>
        <v>5.4</v>
      </c>
      <c r="HN13" s="2" vm="2451">
        <f t="shared" si="32"/>
        <v>7.5</v>
      </c>
      <c r="HO13" s="2" vm="2191">
        <f t="shared" si="32"/>
        <v>12.2</v>
      </c>
      <c r="HP13" s="2" vm="2538">
        <f t="shared" si="32"/>
        <v>12.2</v>
      </c>
      <c r="HQ13" s="2" vm="2233">
        <f t="shared" si="32"/>
        <v>11.6</v>
      </c>
      <c r="HR13" s="2" vm="2031">
        <f t="shared" si="32"/>
        <v>10.8</v>
      </c>
      <c r="HS13" s="2" vm="2012">
        <f t="shared" si="32"/>
        <v>8.6</v>
      </c>
      <c r="HT13" s="2" vm="2641">
        <f t="shared" si="32"/>
        <v>2.9</v>
      </c>
      <c r="HU13" s="2" vm="2101">
        <f t="shared" si="32"/>
        <v>2.2000000000000002</v>
      </c>
      <c r="HV13" s="2" vm="1953">
        <f t="shared" si="32"/>
        <v>2.1</v>
      </c>
      <c r="HW13" s="2" vm="1927">
        <f t="shared" si="32"/>
        <v>2.6</v>
      </c>
      <c r="HX13" s="2" vm="2273">
        <f t="shared" si="32"/>
        <v>3.7</v>
      </c>
      <c r="HY13" s="2" vm="2377">
        <f t="shared" si="32"/>
        <v>4.4000000000000004</v>
      </c>
      <c r="HZ13" s="2" vm="2452">
        <f t="shared" si="32"/>
        <v>7.8</v>
      </c>
      <c r="IA13" s="2" vm="2119">
        <f t="shared" si="32"/>
        <v>10.3</v>
      </c>
      <c r="IB13" s="2" vm="2539">
        <f t="shared" si="32"/>
        <v>13.8</v>
      </c>
      <c r="IC13" s="2" vm="2003">
        <f t="shared" si="32"/>
        <v>12.7</v>
      </c>
      <c r="ID13" s="2" vm="2091">
        <f t="shared" si="32"/>
        <v>11.1</v>
      </c>
      <c r="IE13" s="2" vm="2150">
        <f t="shared" si="32"/>
        <v>8.8000000000000007</v>
      </c>
      <c r="IF13" s="2" vm="2642">
        <f t="shared" si="32"/>
        <v>2.6</v>
      </c>
      <c r="IG13" s="2" vm="2192">
        <f t="shared" si="32"/>
        <v>1.3</v>
      </c>
      <c r="IH13" s="2" vm="2234">
        <f t="shared" si="32"/>
        <v>1.3</v>
      </c>
      <c r="II13" s="2" vm="1990">
        <f t="shared" si="32"/>
        <v>0.2</v>
      </c>
      <c r="IJ13" s="2" vm="1873">
        <f t="shared" si="32"/>
        <v>3.5</v>
      </c>
      <c r="IK13" s="2" vm="2378">
        <f t="shared" si="32"/>
        <v>4.4000000000000004</v>
      </c>
      <c r="IL13" s="2" vm="2453">
        <f t="shared" si="32"/>
        <v>7</v>
      </c>
      <c r="IM13" s="2" vm="1848">
        <f t="shared" si="32"/>
        <v>11.5</v>
      </c>
      <c r="IN13" s="2" vm="2540">
        <f t="shared" si="32"/>
        <v>12.6</v>
      </c>
      <c r="IO13" s="2" vm="1981">
        <f t="shared" si="32"/>
        <v>12.6</v>
      </c>
      <c r="IP13" s="2" vm="1968">
        <f t="shared" si="32"/>
        <v>11.6</v>
      </c>
      <c r="IQ13" s="2" vm="2274">
        <f t="shared" si="32"/>
        <v>10.7</v>
      </c>
      <c r="IR13" s="2" vm="2643">
        <f t="shared" si="32"/>
        <v>4.8</v>
      </c>
      <c r="IS13" s="2" vm="2120">
        <f t="shared" si="32"/>
        <v>1</v>
      </c>
      <c r="IT13" s="2" vm="2076">
        <f t="shared" si="32"/>
        <v>3.4</v>
      </c>
      <c r="IU13" s="2" vm="2049">
        <f t="shared" si="32"/>
        <v>-0.9</v>
      </c>
      <c r="IV13" s="2" vm="2151">
        <f t="shared" si="32"/>
        <v>1.3</v>
      </c>
      <c r="IW13" s="2" vm="2379">
        <f t="shared" si="32"/>
        <v>3.9</v>
      </c>
      <c r="IX13" s="2" vm="2454">
        <f t="shared" si="32"/>
        <v>8.6</v>
      </c>
      <c r="IY13" s="2" vm="2193">
        <f t="shared" ref="IY13:LJ13" si="33">IY7</f>
        <v>10.199999999999999</v>
      </c>
      <c r="IZ13" s="2" vm="2541">
        <f t="shared" si="33"/>
        <v>13.9</v>
      </c>
      <c r="JA13" s="2" vm="2235">
        <f t="shared" si="33"/>
        <v>13.6</v>
      </c>
      <c r="JB13" s="2" vm="2058">
        <f t="shared" si="33"/>
        <v>11.7</v>
      </c>
      <c r="JC13" s="2" vm="1952">
        <f t="shared" si="33"/>
        <v>9.9</v>
      </c>
      <c r="JD13" s="2" vm="2644">
        <f t="shared" si="33"/>
        <v>3.3</v>
      </c>
      <c r="JE13" s="2" vm="1926">
        <f t="shared" si="33"/>
        <v>1.4</v>
      </c>
      <c r="JF13" s="2" vm="2041">
        <f t="shared" si="33"/>
        <v>2.1</v>
      </c>
      <c r="JG13" s="2" vm="2030">
        <f t="shared" si="33"/>
        <v>0.8</v>
      </c>
      <c r="JH13" s="2" vm="2275">
        <f t="shared" si="33"/>
        <v>0.7</v>
      </c>
      <c r="JI13" s="2" vm="2380">
        <f t="shared" si="33"/>
        <v>3.7</v>
      </c>
      <c r="JJ13" s="2" vm="2455">
        <f t="shared" si="33"/>
        <v>9.1999999999999993</v>
      </c>
      <c r="JK13" s="2" vm="2121">
        <f t="shared" si="33"/>
        <v>12.7</v>
      </c>
      <c r="JL13" s="2" vm="2542">
        <f t="shared" si="33"/>
        <v>12.3</v>
      </c>
      <c r="JM13" s="2" vm="2011">
        <f t="shared" si="33"/>
        <v>13</v>
      </c>
      <c r="JN13" s="2" vm="1872">
        <f t="shared" si="33"/>
        <v>11.4</v>
      </c>
      <c r="JO13" s="2" vm="2152">
        <f t="shared" si="33"/>
        <v>8.1</v>
      </c>
      <c r="JP13" s="2" vm="2645">
        <f t="shared" si="33"/>
        <v>5.5</v>
      </c>
      <c r="JQ13" s="2" vm="2194">
        <f t="shared" si="33"/>
        <v>1.7</v>
      </c>
      <c r="JR13" s="2" vm="2236">
        <f t="shared" si="33"/>
        <v>2.8</v>
      </c>
      <c r="JS13" s="2" vm="1847">
        <f t="shared" si="33"/>
        <v>1.9</v>
      </c>
      <c r="JT13" s="2" vm="2100">
        <f t="shared" si="33"/>
        <v>2.2999999999999998</v>
      </c>
      <c r="JU13" s="2" vm="2381">
        <f t="shared" si="33"/>
        <v>4.8</v>
      </c>
      <c r="JV13" s="2" vm="2456">
        <f t="shared" si="33"/>
        <v>8.1999999999999993</v>
      </c>
      <c r="JW13" s="2" vm="2070">
        <f t="shared" si="33"/>
        <v>10.1</v>
      </c>
      <c r="JX13" s="2" vm="2543">
        <f t="shared" si="33"/>
        <v>13.8</v>
      </c>
      <c r="JY13" s="2" vm="2000">
        <f t="shared" si="33"/>
        <v>13.5</v>
      </c>
      <c r="JZ13" s="2" vm="2085">
        <f t="shared" si="33"/>
        <v>10.199999999999999</v>
      </c>
      <c r="KA13" s="2" vm="2276">
        <f t="shared" si="33"/>
        <v>8.1</v>
      </c>
      <c r="KB13" s="2" vm="2646">
        <f t="shared" si="33"/>
        <v>3</v>
      </c>
      <c r="KC13" s="2" vm="2122">
        <f t="shared" si="33"/>
        <v>4.5</v>
      </c>
      <c r="KD13" s="2" vm="1980">
        <f t="shared" si="33"/>
        <v>2.1</v>
      </c>
      <c r="KE13" s="2" vm="1951">
        <f t="shared" si="33"/>
        <v>2.6</v>
      </c>
      <c r="KF13" s="2" vm="2153">
        <f t="shared" si="33"/>
        <v>3.3</v>
      </c>
      <c r="KG13" s="2" vm="2382">
        <f t="shared" si="33"/>
        <v>5.7</v>
      </c>
      <c r="KH13" s="2" vm="2457">
        <f t="shared" si="33"/>
        <v>7.6</v>
      </c>
      <c r="KI13" s="2" vm="2195">
        <f t="shared" si="33"/>
        <v>9</v>
      </c>
      <c r="KJ13" s="2" vm="2544">
        <f t="shared" si="33"/>
        <v>12.7</v>
      </c>
      <c r="KK13" s="2" vm="2237">
        <f t="shared" si="33"/>
        <v>12.1</v>
      </c>
      <c r="KL13" s="2" vm="1925">
        <f t="shared" si="33"/>
        <v>9</v>
      </c>
      <c r="KM13" s="2" vm="1967">
        <f t="shared" si="33"/>
        <v>8.5</v>
      </c>
      <c r="KN13" s="2" vm="2647">
        <f t="shared" si="33"/>
        <v>3.2</v>
      </c>
      <c r="KO13" s="2" vm="1910">
        <f t="shared" si="33"/>
        <v>3.5</v>
      </c>
      <c r="KP13" s="2" vm="2075">
        <f t="shared" si="33"/>
        <v>2</v>
      </c>
      <c r="KQ13" s="2" vm="1871">
        <f t="shared" si="33"/>
        <v>0.7</v>
      </c>
      <c r="KR13" s="2" vm="2277">
        <f t="shared" si="33"/>
        <v>2.2000000000000002</v>
      </c>
      <c r="KS13" s="2" vm="2383">
        <f t="shared" si="33"/>
        <v>3.9</v>
      </c>
      <c r="KT13" s="2" vm="2458">
        <f t="shared" si="33"/>
        <v>8.6</v>
      </c>
      <c r="KU13" s="2" vm="2123">
        <f t="shared" si="33"/>
        <v>11.6</v>
      </c>
      <c r="KV13" s="2" vm="2545">
        <f t="shared" si="33"/>
        <v>12.7</v>
      </c>
      <c r="KW13" s="2" vm="1846">
        <f t="shared" si="33"/>
        <v>13.8</v>
      </c>
      <c r="KX13" s="2" vm="2020">
        <f t="shared" si="33"/>
        <v>11.6</v>
      </c>
      <c r="KY13" s="2" vm="2154">
        <f t="shared" si="33"/>
        <v>6.1</v>
      </c>
      <c r="KZ13" s="2" vm="2648">
        <f t="shared" si="33"/>
        <v>2.5</v>
      </c>
      <c r="LA13" s="2" vm="2196">
        <f t="shared" si="33"/>
        <v>2.1</v>
      </c>
      <c r="LB13" s="2" vm="2238">
        <f t="shared" si="33"/>
        <v>3.6</v>
      </c>
      <c r="LC13" s="2" vm="2057">
        <f t="shared" si="33"/>
        <v>3</v>
      </c>
      <c r="LD13" s="2" vm="2040">
        <f t="shared" si="33"/>
        <v>2.8</v>
      </c>
      <c r="LE13" s="2" vm="2384">
        <f t="shared" si="33"/>
        <v>4.7</v>
      </c>
      <c r="LF13" s="2" vm="2459">
        <f t="shared" si="33"/>
        <v>7.5</v>
      </c>
      <c r="LG13" s="2" vm="1831">
        <f t="shared" si="33"/>
        <v>10.6</v>
      </c>
      <c r="LH13" s="2" vm="2546">
        <f t="shared" si="33"/>
        <v>12.5</v>
      </c>
      <c r="LI13" s="2" vm="1816">
        <f t="shared" si="33"/>
        <v>12.1</v>
      </c>
      <c r="LJ13" s="2" vm="1950">
        <f t="shared" si="33"/>
        <v>9.5</v>
      </c>
      <c r="LK13" s="2" vm="2278">
        <f t="shared" ref="LK13:NV13" si="34">LK7</f>
        <v>5</v>
      </c>
      <c r="LL13" s="2" vm="2649">
        <f t="shared" si="34"/>
        <v>5</v>
      </c>
      <c r="LM13" s="2" vm="2124">
        <f t="shared" si="34"/>
        <v>5.6</v>
      </c>
      <c r="LN13" s="2" vm="1924">
        <f t="shared" si="34"/>
        <v>4.5</v>
      </c>
      <c r="LO13" s="2" vm="2029">
        <f t="shared" si="34"/>
        <v>1.9</v>
      </c>
      <c r="LP13" s="2" vm="2155">
        <f t="shared" si="34"/>
        <v>2.8</v>
      </c>
      <c r="LQ13" s="2" vm="2385">
        <f t="shared" si="34"/>
        <v>5</v>
      </c>
      <c r="LR13" s="2" vm="2460">
        <f t="shared" si="34"/>
        <v>6.9</v>
      </c>
      <c r="LS13" s="2" vm="2197">
        <f t="shared" si="34"/>
        <v>10.4</v>
      </c>
      <c r="LT13" s="2" vm="2547">
        <f t="shared" si="34"/>
        <v>14.1</v>
      </c>
      <c r="LU13" s="2" vm="2239">
        <f t="shared" si="34"/>
        <v>15</v>
      </c>
      <c r="LV13" s="2" vm="1909">
        <f t="shared" si="34"/>
        <v>10.6</v>
      </c>
      <c r="LW13" s="2" vm="1895">
        <f t="shared" si="34"/>
        <v>7</v>
      </c>
      <c r="LX13" s="2" vm="2650">
        <f t="shared" si="34"/>
        <v>3.2</v>
      </c>
      <c r="LY13" s="2" vm="1870">
        <f t="shared" si="34"/>
        <v>1.5</v>
      </c>
      <c r="LZ13" s="2" vm="1845">
        <f t="shared" si="34"/>
        <v>3</v>
      </c>
      <c r="MA13" s="2" vm="2010">
        <f t="shared" si="34"/>
        <v>2.2999999999999998</v>
      </c>
      <c r="MB13" s="2" vm="2279">
        <f t="shared" si="34"/>
        <v>2</v>
      </c>
      <c r="MC13" s="2" vm="2386">
        <f t="shared" si="34"/>
        <v>4.3</v>
      </c>
      <c r="MD13" s="2" vm="2461">
        <f t="shared" si="34"/>
        <v>8.9</v>
      </c>
      <c r="ME13" s="2" vm="2125">
        <f t="shared" si="34"/>
        <v>13.7</v>
      </c>
      <c r="MF13" s="2" vm="2548">
        <f t="shared" si="34"/>
        <v>14.9</v>
      </c>
      <c r="MG13" s="2" vm="2099">
        <f t="shared" si="34"/>
        <v>13.2</v>
      </c>
      <c r="MH13" s="2" vm="2051">
        <f t="shared" si="34"/>
        <v>11.2</v>
      </c>
      <c r="MI13" s="2" vm="2156">
        <f t="shared" si="34"/>
        <v>8.8000000000000007</v>
      </c>
      <c r="MJ13" s="2" vm="2651">
        <f t="shared" si="34"/>
        <v>3.5</v>
      </c>
      <c r="MK13" s="2" vm="2198">
        <f t="shared" si="34"/>
        <v>-0.2</v>
      </c>
      <c r="ML13" s="2" vm="2240">
        <f t="shared" si="34"/>
        <v>0.8</v>
      </c>
      <c r="MM13" s="2" vm="1830">
        <f t="shared" si="34"/>
        <v>3.4</v>
      </c>
      <c r="MN13" s="2" vm="1815">
        <f t="shared" si="34"/>
        <v>4.5</v>
      </c>
      <c r="MO13" s="2" vm="2387">
        <f t="shared" si="34"/>
        <v>4.0999999999999996</v>
      </c>
      <c r="MP13" s="2" vm="2462">
        <f t="shared" si="34"/>
        <v>7.2</v>
      </c>
      <c r="MQ13" s="2" vm="1949">
        <f t="shared" si="34"/>
        <v>9.6</v>
      </c>
      <c r="MR13" s="2" vm="2549">
        <f t="shared" si="34"/>
        <v>12.7</v>
      </c>
      <c r="MS13" s="2" vm="1923">
        <f t="shared" si="34"/>
        <v>13</v>
      </c>
      <c r="MT13" s="2" vm="1994">
        <f t="shared" si="34"/>
        <v>10.7</v>
      </c>
      <c r="MU13" s="2" vm="2280">
        <f t="shared" si="34"/>
        <v>9</v>
      </c>
      <c r="MV13" s="2" vm="2652">
        <f t="shared" si="34"/>
        <v>4.5999999999999996</v>
      </c>
      <c r="MW13" s="2" vm="2126">
        <f t="shared" si="34"/>
        <v>4.0999999999999996</v>
      </c>
      <c r="MX13" s="2" vm="1908">
        <f t="shared" si="34"/>
        <v>0.7</v>
      </c>
      <c r="MY13" s="2" vm="1894">
        <f t="shared" si="34"/>
        <v>0.7</v>
      </c>
      <c r="MZ13" s="2" vm="2157">
        <f t="shared" si="34"/>
        <v>3.5</v>
      </c>
      <c r="NA13" s="2" vm="2388">
        <f t="shared" si="34"/>
        <v>3.9</v>
      </c>
      <c r="NB13" s="2" vm="2463">
        <f t="shared" si="34"/>
        <v>7.9</v>
      </c>
      <c r="NC13" s="2" vm="2199">
        <f t="shared" si="34"/>
        <v>10.7</v>
      </c>
      <c r="ND13" s="2" vm="2550">
        <f t="shared" si="34"/>
        <v>12.7</v>
      </c>
      <c r="NE13" s="2" vm="2241">
        <f t="shared" si="34"/>
        <v>12.1</v>
      </c>
      <c r="NF13" s="2" vm="1869">
        <f t="shared" si="34"/>
        <v>10.8</v>
      </c>
      <c r="NG13" s="2" vm="1844">
        <f t="shared" si="34"/>
        <v>8.4</v>
      </c>
      <c r="NH13" s="2" vm="2653">
        <f t="shared" si="34"/>
        <v>6.2</v>
      </c>
      <c r="NI13" s="2" vm="1989">
        <f t="shared" si="34"/>
        <v>2.6</v>
      </c>
      <c r="NJ13" s="2" vm="1979">
        <f t="shared" si="34"/>
        <v>-2.6</v>
      </c>
      <c r="NK13" s="2" vm="1966">
        <f t="shared" si="34"/>
        <v>-0.4</v>
      </c>
      <c r="NL13" s="2" vm="2281">
        <f t="shared" si="34"/>
        <v>2</v>
      </c>
      <c r="NM13" s="2" vm="2389">
        <f t="shared" si="34"/>
        <v>4.8</v>
      </c>
      <c r="NN13" s="2" vm="2464">
        <f t="shared" si="34"/>
        <v>7.2</v>
      </c>
      <c r="NO13" s="2" vm="2127">
        <f t="shared" si="34"/>
        <v>11.1</v>
      </c>
      <c r="NP13" s="2" vm="2551">
        <f t="shared" si="34"/>
        <v>13.4</v>
      </c>
      <c r="NQ13" s="2" vm="1829">
        <f t="shared" si="34"/>
        <v>12.2</v>
      </c>
      <c r="NR13" s="2" vm="1814">
        <f t="shared" si="34"/>
        <v>10.3</v>
      </c>
      <c r="NS13" s="2" vm="2158">
        <f t="shared" si="34"/>
        <v>8.8000000000000007</v>
      </c>
      <c r="NT13" s="2" vm="2654">
        <f t="shared" si="34"/>
        <v>3.5</v>
      </c>
      <c r="NU13" s="2" vm="2200">
        <f t="shared" si="34"/>
        <v>3.9</v>
      </c>
      <c r="NV13" s="2" vm="2242">
        <f t="shared" si="34"/>
        <v>-0.1</v>
      </c>
      <c r="NW13" s="2" vm="1948">
        <f t="shared" ref="NW13:QH13" si="35">NW7</f>
        <v>2.9</v>
      </c>
      <c r="NX13" s="2" vm="1922">
        <f t="shared" si="35"/>
        <v>2.4</v>
      </c>
      <c r="NY13" s="2" vm="2390">
        <f t="shared" si="35"/>
        <v>5.4</v>
      </c>
      <c r="NZ13" s="2" vm="2465">
        <f t="shared" si="35"/>
        <v>7.4</v>
      </c>
      <c r="OA13" s="2" vm="2074">
        <f t="shared" si="35"/>
        <v>10.9</v>
      </c>
      <c r="OB13" s="2" vm="2552">
        <f t="shared" si="35"/>
        <v>11.9</v>
      </c>
      <c r="OC13" s="2" vm="1907">
        <f t="shared" si="35"/>
        <v>13.3</v>
      </c>
      <c r="OD13" s="2" vm="1893">
        <f t="shared" si="35"/>
        <v>12</v>
      </c>
      <c r="OE13" s="2" vm="2282">
        <f t="shared" si="35"/>
        <v>5.8</v>
      </c>
      <c r="OF13" s="2" vm="2655">
        <f t="shared" si="35"/>
        <v>4.5</v>
      </c>
      <c r="OG13" s="2" vm="2128">
        <f t="shared" si="35"/>
        <v>2.7</v>
      </c>
      <c r="OH13" s="2" vm="1868">
        <f t="shared" si="35"/>
        <v>2</v>
      </c>
      <c r="OI13" s="2" vm="1843">
        <f t="shared" si="35"/>
        <v>-0.1</v>
      </c>
      <c r="OJ13" s="2" vm="2159">
        <f t="shared" si="35"/>
        <v>6.5</v>
      </c>
      <c r="OK13" s="2" vm="2391">
        <f t="shared" si="35"/>
        <v>4.9000000000000004</v>
      </c>
      <c r="OL13" s="2" vm="2466">
        <f t="shared" si="35"/>
        <v>8.4</v>
      </c>
      <c r="OM13" s="2" vm="2201">
        <f t="shared" si="35"/>
        <v>10.4</v>
      </c>
      <c r="ON13" s="2" vm="2553">
        <f t="shared" si="35"/>
        <v>12.8</v>
      </c>
      <c r="OO13" s="2" vm="2243">
        <f t="shared" si="35"/>
        <v>13</v>
      </c>
      <c r="OP13" s="2" vm="2066">
        <f t="shared" si="35"/>
        <v>11.3</v>
      </c>
      <c r="OQ13" s="2" vm="2056">
        <f t="shared" si="35"/>
        <v>5.8</v>
      </c>
      <c r="OR13" s="2" vm="2656">
        <f t="shared" si="35"/>
        <v>5.0999999999999996</v>
      </c>
      <c r="OS13" s="2" vm="2039">
        <f t="shared" si="35"/>
        <v>-1.5</v>
      </c>
      <c r="OT13" s="2" vm="1828">
        <f t="shared" si="35"/>
        <v>0.4</v>
      </c>
      <c r="OU13" s="2" vm="1813">
        <f t="shared" si="35"/>
        <v>2.4</v>
      </c>
      <c r="OV13" s="2" vm="2283">
        <f t="shared" si="35"/>
        <v>2.5</v>
      </c>
      <c r="OW13" s="2" vm="2392">
        <f t="shared" si="35"/>
        <v>5</v>
      </c>
      <c r="OX13" s="2" vm="2467">
        <f t="shared" si="35"/>
        <v>7.6</v>
      </c>
      <c r="OY13" s="2" vm="2129">
        <f t="shared" si="35"/>
        <v>12.8</v>
      </c>
      <c r="OZ13" s="2" vm="2554">
        <f t="shared" si="35"/>
        <v>13.4</v>
      </c>
      <c r="PA13" s="2" vm="1947">
        <f t="shared" si="35"/>
        <v>12.9</v>
      </c>
      <c r="PB13" s="2" vm="1921">
        <f t="shared" si="35"/>
        <v>11.1</v>
      </c>
      <c r="PC13" s="2" vm="2160">
        <f t="shared" si="35"/>
        <v>7.8</v>
      </c>
      <c r="PD13" s="2" vm="2657">
        <f t="shared" si="35"/>
        <v>6.2</v>
      </c>
      <c r="PE13" s="2" vm="2202">
        <f t="shared" si="35"/>
        <v>1.9</v>
      </c>
      <c r="PF13" s="2" vm="2244">
        <f t="shared" si="35"/>
        <v>4.3</v>
      </c>
      <c r="PG13" s="2" vm="2028">
        <f t="shared" si="35"/>
        <v>-0.5</v>
      </c>
      <c r="PH13" s="2" vm="1906">
        <f t="shared" si="35"/>
        <v>3</v>
      </c>
      <c r="PI13" s="2" vm="2393">
        <f t="shared" si="35"/>
        <v>3.6</v>
      </c>
      <c r="PJ13" s="2" vm="2468">
        <f t="shared" si="35"/>
        <v>7.5</v>
      </c>
      <c r="PK13" s="2" vm="1892">
        <f t="shared" si="35"/>
        <v>11.4</v>
      </c>
      <c r="PL13" s="2" vm="2555">
        <f t="shared" si="35"/>
        <v>16</v>
      </c>
      <c r="PM13" s="2" vm="1867">
        <f t="shared" si="35"/>
        <v>13.8</v>
      </c>
      <c r="PN13" s="2" vm="1842">
        <f t="shared" si="35"/>
        <v>11.3</v>
      </c>
      <c r="PO13" s="2" vm="1799">
        <f t="shared" si="35"/>
        <v>7.6</v>
      </c>
      <c r="PP13" s="2" vm="2658">
        <f t="shared" si="35"/>
        <v>5.5</v>
      </c>
      <c r="PQ13" s="2" vm="2130">
        <f t="shared" si="35"/>
        <v>2.7</v>
      </c>
      <c r="PR13" s="2" vm="2009">
        <f t="shared" si="35"/>
        <v>1.4</v>
      </c>
      <c r="PS13" s="2" vm="2098">
        <f t="shared" si="35"/>
        <v>1.3</v>
      </c>
      <c r="PT13" s="2" vm="2161">
        <f t="shared" si="35"/>
        <v>2.5</v>
      </c>
      <c r="PU13" s="2" vm="2394">
        <f t="shared" si="35"/>
        <v>3.9</v>
      </c>
      <c r="PV13" s="2" vm="2469">
        <f t="shared" si="35"/>
        <v>6.8</v>
      </c>
      <c r="PW13" s="2" vm="2203">
        <f t="shared" si="35"/>
        <v>11.3</v>
      </c>
      <c r="PX13" s="2" vm="2556">
        <f t="shared" si="35"/>
        <v>12.9</v>
      </c>
      <c r="PY13" s="2" vm="2245">
        <f t="shared" si="35"/>
        <v>14.2</v>
      </c>
      <c r="PZ13" s="2" vm="2023">
        <f t="shared" si="35"/>
        <v>11</v>
      </c>
      <c r="QA13" s="2" vm="1827">
        <f t="shared" si="35"/>
        <v>8.5</v>
      </c>
      <c r="QB13" s="2" vm="2659">
        <f t="shared" si="35"/>
        <v>6.4</v>
      </c>
      <c r="QC13" s="2" vm="1812">
        <f t="shared" si="35"/>
        <v>2.8</v>
      </c>
      <c r="QD13" s="2" vm="1946">
        <f t="shared" si="35"/>
        <v>-1.8</v>
      </c>
      <c r="QE13" s="2" vm="1920">
        <f t="shared" si="35"/>
        <v>0.1</v>
      </c>
      <c r="QF13" s="2" vm="2284">
        <f t="shared" si="35"/>
        <v>1.3</v>
      </c>
      <c r="QG13" s="2" vm="2395">
        <f t="shared" si="35"/>
        <v>5.3</v>
      </c>
      <c r="QH13" s="2" vm="2470">
        <f t="shared" si="35"/>
        <v>8.1999999999999993</v>
      </c>
      <c r="QI13" s="2" vm="2131">
        <f t="shared" ref="QI13:ST13" si="36">QI7</f>
        <v>9.9</v>
      </c>
      <c r="QJ13" s="2" vm="2557">
        <f t="shared" si="36"/>
        <v>13.2</v>
      </c>
      <c r="QK13" s="2" vm="2090">
        <f t="shared" si="36"/>
        <v>11.9</v>
      </c>
      <c r="QL13" s="2" vm="1905">
        <f t="shared" si="36"/>
        <v>11.4</v>
      </c>
      <c r="QM13" s="2" vm="2162">
        <f t="shared" si="36"/>
        <v>8.8000000000000007</v>
      </c>
      <c r="QN13" s="2" vm="2660">
        <f t="shared" si="36"/>
        <v>1.2</v>
      </c>
      <c r="QO13" s="2" vm="2204">
        <f t="shared" si="36"/>
        <v>5.2</v>
      </c>
      <c r="QP13" s="2" vm="2246">
        <f t="shared" si="36"/>
        <v>1</v>
      </c>
      <c r="QQ13" s="2" vm="1891">
        <f t="shared" si="36"/>
        <v>-2.7</v>
      </c>
      <c r="QR13" s="2" vm="1866">
        <f t="shared" si="36"/>
        <v>1.8</v>
      </c>
      <c r="QS13" s="2" vm="2396">
        <f t="shared" si="36"/>
        <v>3.2</v>
      </c>
      <c r="QT13" s="2" vm="2471">
        <f t="shared" si="36"/>
        <v>7.9</v>
      </c>
      <c r="QU13" s="2" vm="1841">
        <f t="shared" si="36"/>
        <v>11.4</v>
      </c>
      <c r="QV13" s="2" vm="2558">
        <f t="shared" si="36"/>
        <v>13.3</v>
      </c>
      <c r="QW13" s="2" vm="2084">
        <f t="shared" si="36"/>
        <v>11.5</v>
      </c>
      <c r="QX13" s="2" vm="1978">
        <f t="shared" si="36"/>
        <v>8.1</v>
      </c>
      <c r="QY13" s="2" vm="2285">
        <f t="shared" si="36"/>
        <v>8.5</v>
      </c>
      <c r="QZ13" s="2" vm="2661">
        <f t="shared" si="36"/>
        <v>5.2</v>
      </c>
      <c r="RA13" s="2" vm="2132">
        <f t="shared" si="36"/>
        <v>3.2</v>
      </c>
      <c r="RB13" s="2" vm="1965">
        <f t="shared" si="36"/>
        <v>-1</v>
      </c>
      <c r="RC13" s="2" vm="1826">
        <f t="shared" si="36"/>
        <v>1.4</v>
      </c>
      <c r="RD13" s="2" vm="2163">
        <f t="shared" si="36"/>
        <v>1.4</v>
      </c>
      <c r="RE13" s="2" vm="2397">
        <f t="shared" si="36"/>
        <v>6.7</v>
      </c>
      <c r="RF13" s="2" vm="2472">
        <f t="shared" si="36"/>
        <v>7</v>
      </c>
      <c r="RG13" s="2" vm="2205">
        <f t="shared" si="36"/>
        <v>10.6</v>
      </c>
      <c r="RH13" s="2" vm="2559">
        <f t="shared" si="36"/>
        <v>13.2</v>
      </c>
      <c r="RI13" s="2" vm="2247">
        <f t="shared" si="36"/>
        <v>12.5</v>
      </c>
      <c r="RJ13" s="2" vm="1811">
        <f t="shared" si="36"/>
        <v>11.4</v>
      </c>
      <c r="RK13" s="2" vm="1945">
        <f t="shared" si="36"/>
        <v>7.7</v>
      </c>
      <c r="RL13" s="2" vm="2662">
        <f t="shared" si="36"/>
        <v>4.2</v>
      </c>
      <c r="RM13" s="2" vm="1919">
        <f t="shared" si="36"/>
        <v>4.0999999999999996</v>
      </c>
      <c r="RN13" s="2" vm="2073">
        <f t="shared" si="36"/>
        <v>3.1</v>
      </c>
      <c r="RO13" s="2" vm="1904">
        <f t="shared" si="36"/>
        <v>1.8</v>
      </c>
      <c r="RP13" s="2" vm="2286">
        <f t="shared" si="36"/>
        <v>3.7</v>
      </c>
      <c r="RQ13" s="2" vm="2398">
        <f t="shared" si="36"/>
        <v>5.0999999999999996</v>
      </c>
      <c r="RR13" s="2" vm="2473">
        <f t="shared" si="36"/>
        <v>9.1</v>
      </c>
      <c r="RS13" s="2" vm="2133">
        <f t="shared" si="36"/>
        <v>11.3</v>
      </c>
      <c r="RT13" s="2" vm="2560">
        <f t="shared" si="36"/>
        <v>12.2</v>
      </c>
      <c r="RU13" s="2" vm="1890">
        <f t="shared" si="36"/>
        <v>12.4</v>
      </c>
      <c r="RV13" s="2" vm="1865">
        <f t="shared" si="36"/>
        <v>10.8</v>
      </c>
      <c r="RW13" s="2" vm="2164">
        <f t="shared" si="36"/>
        <v>8.5</v>
      </c>
      <c r="RX13" s="2" vm="2663">
        <f t="shared" si="36"/>
        <v>1.8</v>
      </c>
      <c r="RY13" s="2" vm="2206">
        <f t="shared" si="36"/>
        <v>4.8</v>
      </c>
      <c r="RZ13" s="2" vm="2248">
        <f t="shared" si="36"/>
        <v>3.1</v>
      </c>
      <c r="SA13" s="2" vm="1840">
        <f t="shared" si="36"/>
        <v>2.6</v>
      </c>
      <c r="SB13" s="2" vm="2065">
        <f t="shared" si="36"/>
        <v>4.5</v>
      </c>
      <c r="SC13" s="2" vm="2399">
        <f t="shared" si="36"/>
        <v>4.3</v>
      </c>
      <c r="SD13" s="2" vm="2474">
        <f t="shared" si="36"/>
        <v>10</v>
      </c>
      <c r="SE13" s="2" vm="2055">
        <f t="shared" si="36"/>
        <v>11.4</v>
      </c>
      <c r="SF13" s="2" vm="2561">
        <f t="shared" si="36"/>
        <v>14.8</v>
      </c>
      <c r="SG13" s="2" vm="2038">
        <f t="shared" si="36"/>
        <v>13.1</v>
      </c>
      <c r="SH13" s="2" vm="1825">
        <f t="shared" si="36"/>
        <v>12.6</v>
      </c>
      <c r="SI13" s="2" vm="2287">
        <f t="shared" si="36"/>
        <v>9.6999999999999993</v>
      </c>
      <c r="SJ13" s="2" vm="2664">
        <f t="shared" si="36"/>
        <v>3.7</v>
      </c>
      <c r="SK13" s="2" vm="2134">
        <f t="shared" si="36"/>
        <v>4.2</v>
      </c>
      <c r="SL13" s="2" vm="1810">
        <f t="shared" si="36"/>
        <v>4.4000000000000004</v>
      </c>
      <c r="SM13" s="2" vm="1944">
        <f t="shared" si="36"/>
        <v>5.3</v>
      </c>
      <c r="SN13" s="2" vm="2165">
        <f t="shared" si="36"/>
        <v>4.8</v>
      </c>
      <c r="SO13" s="2" vm="2400">
        <f t="shared" si="36"/>
        <v>4.2</v>
      </c>
      <c r="SP13" s="2" vm="2475">
        <f t="shared" si="36"/>
        <v>9</v>
      </c>
      <c r="SQ13" s="2" vm="2207">
        <f t="shared" si="36"/>
        <v>10.8</v>
      </c>
      <c r="SR13" s="2" vm="2562">
        <f t="shared" si="36"/>
        <v>13.2</v>
      </c>
      <c r="SS13" s="2" vm="2249">
        <f t="shared" si="36"/>
        <v>14.7</v>
      </c>
      <c r="ST13" s="2" vm="1918">
        <f t="shared" si="36"/>
        <v>10</v>
      </c>
      <c r="SU13" s="2" vm="2027">
        <f t="shared" ref="SU13:VF13" si="37">SU7</f>
        <v>9.6</v>
      </c>
      <c r="SV13" s="2" vm="2665">
        <f t="shared" si="37"/>
        <v>5.0999999999999996</v>
      </c>
      <c r="SW13" s="2" vm="1903">
        <f t="shared" si="37"/>
        <v>2.5</v>
      </c>
      <c r="SX13" s="2" vm="1889">
        <f t="shared" si="37"/>
        <v>1.8</v>
      </c>
      <c r="SY13" s="2" vm="1864">
        <f t="shared" si="37"/>
        <v>-1.3</v>
      </c>
      <c r="SZ13" s="2" vm="2288">
        <f t="shared" si="37"/>
        <v>5.3</v>
      </c>
      <c r="TA13" s="2" vm="2401">
        <f t="shared" si="37"/>
        <v>4.8</v>
      </c>
      <c r="TB13" s="2" vm="2476">
        <f t="shared" si="37"/>
        <v>7.7</v>
      </c>
      <c r="TC13" s="2" vm="2135">
        <f t="shared" si="37"/>
        <v>9.6999999999999993</v>
      </c>
      <c r="TD13" s="2" vm="2563">
        <f t="shared" si="37"/>
        <v>14.4</v>
      </c>
      <c r="TE13" s="2" vm="1839">
        <f t="shared" si="37"/>
        <v>14.4</v>
      </c>
      <c r="TF13" s="2" vm="2008">
        <f t="shared" si="37"/>
        <v>11.5</v>
      </c>
      <c r="TG13" s="2" vm="2166">
        <f t="shared" si="37"/>
        <v>7.6</v>
      </c>
      <c r="TH13" s="2" vm="2666">
        <f t="shared" si="37"/>
        <v>4.2</v>
      </c>
      <c r="TI13" s="2" vm="2208">
        <f t="shared" si="37"/>
        <v>1.7</v>
      </c>
      <c r="TJ13" s="2" vm="2250">
        <f t="shared" si="37"/>
        <v>2</v>
      </c>
      <c r="TK13" s="2" vm="2097">
        <f t="shared" si="37"/>
        <v>2.2999999999999998</v>
      </c>
      <c r="TL13" s="2" vm="2002">
        <f t="shared" si="37"/>
        <v>4.9000000000000004</v>
      </c>
      <c r="TM13" s="2" vm="2402">
        <f t="shared" si="37"/>
        <v>5.6</v>
      </c>
      <c r="TN13" s="2" vm="2477">
        <f t="shared" si="37"/>
        <v>10.199999999999999</v>
      </c>
      <c r="TO13" s="2" vm="1824">
        <f t="shared" si="37"/>
        <v>12.3</v>
      </c>
      <c r="TP13" s="2" vm="2564">
        <f t="shared" si="37"/>
        <v>14.2</v>
      </c>
      <c r="TQ13" s="2" vm="1809">
        <f t="shared" si="37"/>
        <v>13.6</v>
      </c>
      <c r="TR13" s="2" vm="1943">
        <f t="shared" si="37"/>
        <v>11</v>
      </c>
      <c r="TS13" s="2" vm="2289">
        <f t="shared" si="37"/>
        <v>5.3</v>
      </c>
      <c r="TT13" s="2" vm="2667">
        <f t="shared" si="37"/>
        <v>4.8</v>
      </c>
      <c r="TU13" s="2" vm="2136">
        <f t="shared" si="37"/>
        <v>1.6</v>
      </c>
      <c r="TV13" s="2" vm="1917">
        <f t="shared" si="37"/>
        <v>3.5</v>
      </c>
      <c r="TW13" s="2" vm="2089">
        <f t="shared" si="37"/>
        <v>2.5</v>
      </c>
      <c r="TX13" s="2" vm="2167">
        <f t="shared" si="37"/>
        <v>3.3</v>
      </c>
      <c r="TY13" s="2" vm="2403">
        <f t="shared" si="37"/>
        <v>6.8</v>
      </c>
      <c r="TZ13" s="2" vm="2478">
        <f t="shared" si="37"/>
        <v>8.8000000000000007</v>
      </c>
      <c r="UA13" s="2" vm="2209">
        <f t="shared" si="37"/>
        <v>12.2</v>
      </c>
      <c r="UB13" s="2" vm="2565">
        <f t="shared" si="37"/>
        <v>12.6</v>
      </c>
      <c r="UC13" s="2" vm="2251">
        <f t="shared" si="37"/>
        <v>11.7</v>
      </c>
      <c r="UD13" s="2" vm="1902">
        <f t="shared" si="37"/>
        <v>9.8000000000000007</v>
      </c>
      <c r="UE13" s="2" vm="1888">
        <f t="shared" si="37"/>
        <v>7</v>
      </c>
      <c r="UF13" s="2" vm="2668">
        <f t="shared" si="37"/>
        <v>2.4</v>
      </c>
      <c r="UG13" s="2" vm="1863">
        <f t="shared" si="37"/>
        <v>3.6</v>
      </c>
      <c r="UH13" s="2" vm="1838">
        <f t="shared" si="37"/>
        <v>2.8</v>
      </c>
      <c r="UI13" s="2" vm="1988">
        <f t="shared" si="37"/>
        <v>1.2</v>
      </c>
      <c r="UJ13" s="2" vm="2290">
        <f t="shared" si="37"/>
        <v>5.0999999999999996</v>
      </c>
      <c r="UK13" s="2" vm="2404">
        <f t="shared" si="37"/>
        <v>5.0999999999999996</v>
      </c>
      <c r="UL13" s="2" vm="2479">
        <f t="shared" si="37"/>
        <v>8.1999999999999993</v>
      </c>
      <c r="UM13" s="2" vm="2137">
        <f t="shared" si="37"/>
        <v>11.2</v>
      </c>
      <c r="UN13" s="2" vm="2566">
        <f t="shared" si="37"/>
        <v>15.2</v>
      </c>
      <c r="UO13" s="2" vm="1977">
        <f t="shared" si="37"/>
        <v>13.8</v>
      </c>
      <c r="UP13" s="2" vm="1964">
        <f t="shared" si="37"/>
        <v>10.8</v>
      </c>
      <c r="UQ13" s="2" vm="2168">
        <f t="shared" si="37"/>
        <v>7.7</v>
      </c>
      <c r="UR13" s="2" vm="2669">
        <f t="shared" si="37"/>
        <v>8.4</v>
      </c>
      <c r="US13" s="2" vm="2210">
        <f t="shared" si="37"/>
        <v>4</v>
      </c>
      <c r="UT13" s="2" vm="2252">
        <f t="shared" si="37"/>
        <v>2.2000000000000002</v>
      </c>
      <c r="UU13" s="2" vm="1823">
        <f t="shared" si="37"/>
        <v>4.4000000000000004</v>
      </c>
      <c r="UV13" s="2" vm="1808">
        <f t="shared" si="37"/>
        <v>2</v>
      </c>
      <c r="UW13" s="2" vm="2405">
        <f t="shared" si="37"/>
        <v>6.1</v>
      </c>
      <c r="UX13" s="2" vm="2480">
        <f t="shared" si="37"/>
        <v>8.1999999999999993</v>
      </c>
      <c r="UY13" s="2" vm="1942">
        <f t="shared" si="37"/>
        <v>10.8</v>
      </c>
      <c r="UZ13" s="2" vm="2567">
        <f t="shared" si="37"/>
        <v>15.2</v>
      </c>
      <c r="VA13" s="2" vm="1916">
        <f t="shared" si="37"/>
        <v>15.6</v>
      </c>
      <c r="VB13" s="2" vm="2072">
        <f t="shared" si="37"/>
        <v>10.7</v>
      </c>
      <c r="VC13" s="2" vm="2291">
        <f t="shared" si="37"/>
        <v>10.199999999999999</v>
      </c>
      <c r="VD13" s="2" vm="2670">
        <f t="shared" si="37"/>
        <v>5.0999999999999996</v>
      </c>
      <c r="VE13" s="2" vm="2138">
        <f t="shared" si="37"/>
        <v>1</v>
      </c>
      <c r="VF13" s="2" vm="1901">
        <f t="shared" si="37"/>
        <v>3.1</v>
      </c>
      <c r="VG13" s="2" vm="1887">
        <f t="shared" ref="VG13:XR13" si="38">VG7</f>
        <v>0.1</v>
      </c>
      <c r="VH13" s="2" vm="2169">
        <f t="shared" si="38"/>
        <v>2.1</v>
      </c>
      <c r="VI13" s="2" vm="2406">
        <f t="shared" si="38"/>
        <v>5.5</v>
      </c>
      <c r="VJ13" s="2" vm="2481">
        <f t="shared" si="38"/>
        <v>5.9</v>
      </c>
      <c r="VK13" s="2" vm="2211">
        <f t="shared" si="38"/>
        <v>11.3</v>
      </c>
      <c r="VL13" s="2" vm="2568">
        <f t="shared" si="38"/>
        <v>13.2</v>
      </c>
      <c r="VM13" s="2" vm="2253">
        <f t="shared" si="38"/>
        <v>13.4</v>
      </c>
      <c r="VN13" s="2" vm="1862">
        <f t="shared" si="38"/>
        <v>10.7</v>
      </c>
      <c r="VO13" s="2" vm="1837">
        <f t="shared" si="38"/>
        <v>8.9</v>
      </c>
      <c r="VP13" s="2" vm="2671">
        <f t="shared" si="38"/>
        <v>2.7</v>
      </c>
      <c r="VQ13" s="2" vm="2048">
        <f t="shared" si="38"/>
        <v>1.4</v>
      </c>
      <c r="VR13" s="2" vm="2054">
        <f t="shared" si="38"/>
        <v>0.2</v>
      </c>
      <c r="VS13" s="2" vm="2018">
        <f t="shared" si="38"/>
        <v>4</v>
      </c>
      <c r="VT13" s="2" vm="2292">
        <f t="shared" si="38"/>
        <v>5.3</v>
      </c>
      <c r="VU13" s="2" vm="2407">
        <f t="shared" si="38"/>
        <v>5.4</v>
      </c>
      <c r="VV13" s="2" vm="2482">
        <f t="shared" si="38"/>
        <v>8.5</v>
      </c>
      <c r="VW13" s="2" vm="2139">
        <f t="shared" si="38"/>
        <v>12.2</v>
      </c>
      <c r="VX13" s="2" vm="2569">
        <f t="shared" si="38"/>
        <v>13.9</v>
      </c>
      <c r="VY13" s="2" vm="1822">
        <f t="shared" si="38"/>
        <v>16.600000000000001</v>
      </c>
      <c r="VZ13" s="2" vm="1807">
        <f t="shared" si="38"/>
        <v>11.8</v>
      </c>
      <c r="WA13" s="2" vm="2170">
        <f t="shared" si="38"/>
        <v>7.5</v>
      </c>
      <c r="WB13" s="2" vm="2672">
        <f t="shared" si="38"/>
        <v>6.2</v>
      </c>
      <c r="WC13" s="2" vm="2212">
        <f t="shared" si="38"/>
        <v>4.2</v>
      </c>
      <c r="WD13" s="2" vm="2316">
        <f t="shared" si="38"/>
        <v>3.5</v>
      </c>
      <c r="WE13" s="2" vm="2254">
        <f t="shared" si="38"/>
        <v>3.5</v>
      </c>
      <c r="WF13" s="2" vm="1941">
        <f t="shared" si="38"/>
        <v>5.7</v>
      </c>
      <c r="WG13" s="2" vm="2408">
        <f t="shared" si="38"/>
        <v>5.7</v>
      </c>
      <c r="WH13" s="2" vm="2483">
        <f t="shared" si="38"/>
        <v>10.199999999999999</v>
      </c>
      <c r="WI13" s="2" vm="1915">
        <f t="shared" si="38"/>
        <v>12</v>
      </c>
      <c r="WJ13" s="2" vm="2570">
        <f t="shared" si="38"/>
        <v>13</v>
      </c>
      <c r="WK13" s="2" vm="2026">
        <f t="shared" si="38"/>
        <v>12.7</v>
      </c>
      <c r="WL13" s="2" vm="1900">
        <f t="shared" si="38"/>
        <v>12.7</v>
      </c>
      <c r="WM13" s="2" vm="1886">
        <f t="shared" si="38"/>
        <v>8.6</v>
      </c>
      <c r="WN13" s="2" vm="2673">
        <f t="shared" si="38"/>
        <v>3.4</v>
      </c>
      <c r="WO13" s="2" vm="2293">
        <f t="shared" si="38"/>
        <v>3.8</v>
      </c>
      <c r="WP13" s="2" vm="2317">
        <f t="shared" si="38"/>
        <v>3.8</v>
      </c>
      <c r="WQ13" s="2" vm="2140">
        <f t="shared" si="38"/>
        <v>2.8</v>
      </c>
      <c r="WR13" s="2" vm="1861">
        <f t="shared" si="38"/>
        <v>5</v>
      </c>
      <c r="WS13" s="2" vm="2409">
        <f t="shared" si="38"/>
        <v>6.3</v>
      </c>
      <c r="WT13" s="2" vm="2484">
        <f t="shared" si="38"/>
        <v>10.199999999999999</v>
      </c>
      <c r="WU13" s="2" vm="1836">
        <f t="shared" si="38"/>
        <v>11</v>
      </c>
      <c r="WV13" s="2" vm="2571">
        <f t="shared" si="38"/>
        <v>14.3</v>
      </c>
      <c r="WW13" s="2" vm="2171">
        <f t="shared" si="38"/>
        <v>14</v>
      </c>
      <c r="WX13" s="2" vm="2213">
        <f t="shared" si="38"/>
        <v>13.2</v>
      </c>
      <c r="WY13" s="2" vm="2255">
        <f t="shared" si="38"/>
        <v>7.9</v>
      </c>
      <c r="WZ13" s="2" vm="2674">
        <f t="shared" si="38"/>
        <v>5.9</v>
      </c>
      <c r="XA13" s="2" vm="2007">
        <f t="shared" si="38"/>
        <v>2.4</v>
      </c>
      <c r="XB13" s="2" vm="2318">
        <f t="shared" si="38"/>
        <v>2.4</v>
      </c>
      <c r="XC13" s="2" vm="2096">
        <f t="shared" si="38"/>
        <v>3.8</v>
      </c>
      <c r="XD13" s="2" vm="1997">
        <f t="shared" si="38"/>
        <v>4.9000000000000004</v>
      </c>
      <c r="XE13" s="2" vm="2410">
        <f t="shared" si="38"/>
        <v>5.4</v>
      </c>
      <c r="XF13" s="2" vm="2485">
        <f t="shared" si="38"/>
        <v>9.6</v>
      </c>
      <c r="XG13" s="2" vm="1821">
        <f t="shared" si="38"/>
        <v>12.8</v>
      </c>
      <c r="XH13" s="2" vm="2572">
        <f t="shared" si="38"/>
        <v>12.8</v>
      </c>
      <c r="XI13" s="2" vm="1806">
        <f t="shared" si="38"/>
        <v>14</v>
      </c>
      <c r="XJ13" s="2" vm="2294">
        <f t="shared" si="38"/>
        <v>12.5</v>
      </c>
      <c r="XK13" s="2" vm="2141">
        <f t="shared" si="38"/>
        <v>8.5</v>
      </c>
      <c r="XL13" s="2" vm="2675">
        <f t="shared" si="38"/>
        <v>4.5</v>
      </c>
      <c r="XM13" s="2" vm="1940">
        <f t="shared" si="38"/>
        <v>4.5999999999999996</v>
      </c>
      <c r="XN13" s="2" vm="2319">
        <f t="shared" si="38"/>
        <v>1.8</v>
      </c>
      <c r="XO13" s="2" vm="1914">
        <f t="shared" si="38"/>
        <v>2.8</v>
      </c>
      <c r="XP13" s="2" vm="2172">
        <f t="shared" si="38"/>
        <v>3.8</v>
      </c>
      <c r="XQ13" s="2" vm="2411">
        <f t="shared" si="38"/>
        <v>5.4</v>
      </c>
      <c r="XR13" s="2" vm="2486">
        <f t="shared" si="38"/>
        <v>9.1</v>
      </c>
      <c r="XS13" s="2" vm="2214">
        <f t="shared" ref="XS13:AAD13" si="39">XS7</f>
        <v>11.3</v>
      </c>
      <c r="XT13" s="2" vm="2573">
        <f t="shared" si="39"/>
        <v>14.5</v>
      </c>
      <c r="XU13" s="2" vm="2256">
        <f t="shared" si="39"/>
        <v>14.5</v>
      </c>
      <c r="XV13" s="2" vm="1999">
        <f t="shared" si="39"/>
        <v>10.8</v>
      </c>
      <c r="XW13" s="2" vm="1899">
        <f t="shared" si="39"/>
        <v>11.3</v>
      </c>
      <c r="XX13" s="2" vm="2676">
        <f t="shared" si="39"/>
        <v>4.4000000000000004</v>
      </c>
      <c r="XY13" s="2" vm="1885">
        <f t="shared" si="39"/>
        <v>1.4</v>
      </c>
      <c r="XZ13" s="2" vm="2320">
        <f t="shared" si="39"/>
        <v>3.5</v>
      </c>
      <c r="YA13" s="2" vm="1860">
        <f t="shared" si="39"/>
        <v>4.8</v>
      </c>
      <c r="YB13" s="2" vm="1835">
        <f t="shared" si="39"/>
        <v>5.0999999999999996</v>
      </c>
      <c r="YC13" s="2" vm="2412">
        <f t="shared" si="39"/>
        <v>6.1</v>
      </c>
      <c r="YD13" s="2" vm="2487">
        <f t="shared" si="39"/>
        <v>9.4</v>
      </c>
      <c r="YE13" s="2" vm="2295">
        <f t="shared" si="39"/>
        <v>11.6</v>
      </c>
      <c r="YF13" s="2" vm="2574">
        <f t="shared" si="39"/>
        <v>13.5</v>
      </c>
      <c r="YG13" s="2" vm="2142">
        <f t="shared" si="39"/>
        <v>14.7</v>
      </c>
      <c r="YH13" s="2" vm="2083">
        <f t="shared" si="39"/>
        <v>11.5</v>
      </c>
      <c r="YI13" s="2" vm="1976">
        <f t="shared" si="39"/>
        <v>8.4</v>
      </c>
      <c r="YJ13" s="2" vm="2677">
        <f t="shared" si="39"/>
        <v>7</v>
      </c>
      <c r="YK13" s="2" vm="2173">
        <f t="shared" si="39"/>
        <v>5.2</v>
      </c>
      <c r="YL13" s="2" vm="2321">
        <f t="shared" si="39"/>
        <v>2.2999999999999998</v>
      </c>
      <c r="YM13" s="2" vm="2215">
        <f t="shared" si="39"/>
        <v>1.8</v>
      </c>
      <c r="YN13" s="2" vm="2257">
        <f t="shared" si="39"/>
        <v>4.4000000000000004</v>
      </c>
      <c r="YO13" s="2" vm="2413">
        <f t="shared" si="39"/>
        <v>6.3</v>
      </c>
      <c r="YP13" s="2" vm="2488">
        <f t="shared" si="39"/>
        <v>9</v>
      </c>
      <c r="YQ13" s="2" vm="1963">
        <f t="shared" si="39"/>
        <v>13.3</v>
      </c>
      <c r="YR13" s="2" vm="2575">
        <f t="shared" si="39"/>
        <v>14.7</v>
      </c>
      <c r="YS13" s="2" vm="1820">
        <f t="shared" si="39"/>
        <v>15.7</v>
      </c>
      <c r="YT13" s="2" vm="1805">
        <f t="shared" si="39"/>
        <v>10.8</v>
      </c>
      <c r="YU13" s="2" vm="1939">
        <f t="shared" si="39"/>
        <v>6.4</v>
      </c>
      <c r="YV13" s="2" vm="2678">
        <f t="shared" si="39"/>
        <v>6.7</v>
      </c>
      <c r="YW13" s="2" vm="1913">
        <f t="shared" si="39"/>
        <v>3.2</v>
      </c>
      <c r="YX13" s="2" vm="2322">
        <f t="shared" si="39"/>
        <v>3.1</v>
      </c>
      <c r="YY13" s="2" vm="2296">
        <f t="shared" si="39"/>
        <v>3.8</v>
      </c>
      <c r="YZ13" s="2" vm="2143">
        <f t="shared" si="39"/>
        <v>3.9</v>
      </c>
      <c r="ZA13" s="2" vm="2414">
        <f t="shared" si="39"/>
        <v>6.3</v>
      </c>
      <c r="ZB13" s="2" vm="2489">
        <f t="shared" si="39"/>
        <v>9.5</v>
      </c>
      <c r="ZC13" s="2" vm="2071">
        <f t="shared" si="39"/>
        <v>12.6</v>
      </c>
      <c r="ZD13" s="2" vm="2576">
        <f t="shared" si="39"/>
        <v>13.3</v>
      </c>
      <c r="ZE13" s="2" vm="1898">
        <f t="shared" si="39"/>
        <v>15.1</v>
      </c>
      <c r="ZF13" s="2" vm="2174">
        <f t="shared" si="39"/>
        <v>12.5</v>
      </c>
      <c r="ZG13" s="2" vm="2216">
        <f t="shared" si="39"/>
        <v>9.1</v>
      </c>
      <c r="ZH13" s="2" vm="2679">
        <f t="shared" si="39"/>
        <v>6.2</v>
      </c>
      <c r="ZI13" s="2" vm="2258">
        <f t="shared" si="39"/>
        <v>2.9</v>
      </c>
      <c r="ZJ13" s="2" vm="2323">
        <f t="shared" si="39"/>
        <v>3.8</v>
      </c>
      <c r="ZK13" s="2" vm="1884">
        <f t="shared" si="39"/>
        <v>2.5</v>
      </c>
      <c r="ZL13" s="2" vm="1859">
        <f t="shared" si="39"/>
        <v>4.5</v>
      </c>
      <c r="ZM13" s="2" vm="2415">
        <f t="shared" si="39"/>
        <v>6.2</v>
      </c>
      <c r="ZN13" s="2" vm="2490">
        <f t="shared" si="39"/>
        <v>8.5</v>
      </c>
      <c r="ZO13" s="2" vm="1834">
        <f t="shared" si="39"/>
        <v>12.9</v>
      </c>
      <c r="ZP13" s="2" vm="2577">
        <f t="shared" si="39"/>
        <v>14.1</v>
      </c>
      <c r="ZQ13" s="2" vm="2019">
        <f t="shared" si="39"/>
        <v>13</v>
      </c>
      <c r="ZR13" s="2" vm="2053">
        <f t="shared" si="39"/>
        <v>12.7</v>
      </c>
      <c r="ZS13" s="2" vm="2297">
        <f t="shared" si="39"/>
        <v>11.3</v>
      </c>
      <c r="ZT13" s="2" vm="2680">
        <f t="shared" si="39"/>
        <v>3.5</v>
      </c>
      <c r="ZU13" s="2" vm="2144">
        <f t="shared" si="39"/>
        <v>1.9</v>
      </c>
      <c r="ZV13" s="2" vm="2324">
        <f t="shared" si="39"/>
        <v>2.9</v>
      </c>
      <c r="ZW13" s="2" vm="2037">
        <f t="shared" si="39"/>
        <v>1.7</v>
      </c>
      <c r="ZX13" s="2" vm="1819">
        <f t="shared" si="39"/>
        <v>2.8</v>
      </c>
      <c r="ZY13" s="2" vm="2416">
        <f t="shared" si="39"/>
        <v>6</v>
      </c>
      <c r="ZZ13" s="2" vm="2491">
        <f t="shared" si="39"/>
        <v>9.8000000000000007</v>
      </c>
      <c r="AAA13" s="2" vm="2175">
        <f t="shared" si="39"/>
        <v>12.9</v>
      </c>
      <c r="AAB13" s="2" vm="2578">
        <f t="shared" si="39"/>
        <v>16.7</v>
      </c>
      <c r="AAC13" s="2" vm="2217">
        <f t="shared" si="39"/>
        <v>13.5</v>
      </c>
      <c r="AAD13" s="2" vm="2259">
        <f t="shared" si="39"/>
        <v>14.5</v>
      </c>
      <c r="AAE13" s="2" vm="1804">
        <f t="shared" ref="AAE13:ACP13" si="40">AAE7</f>
        <v>11.2</v>
      </c>
      <c r="AAF13" s="2" vm="2681">
        <f t="shared" si="40"/>
        <v>5.4</v>
      </c>
      <c r="AAG13" s="2" vm="1938">
        <f t="shared" si="40"/>
        <v>4.5</v>
      </c>
      <c r="AAH13" s="2" vm="2325">
        <f t="shared" si="40"/>
        <v>5.0999999999999996</v>
      </c>
      <c r="AAI13" s="2" vm="1912">
        <f t="shared" si="40"/>
        <v>3.9</v>
      </c>
      <c r="AAJ13" s="2" vm="2025">
        <f t="shared" si="40"/>
        <v>4.4000000000000004</v>
      </c>
      <c r="AAK13" s="2" vm="2417">
        <f t="shared" si="40"/>
        <v>7.7</v>
      </c>
      <c r="AAL13" s="2" vm="2492">
        <f t="shared" si="40"/>
        <v>9.6999999999999993</v>
      </c>
      <c r="AAM13" s="2" vm="1897">
        <f t="shared" si="40"/>
        <v>12.6</v>
      </c>
      <c r="AAN13" s="2" vm="2579">
        <f t="shared" si="40"/>
        <v>13.1</v>
      </c>
      <c r="AAO13" s="2" vm="2298">
        <f t="shared" si="40"/>
        <v>12.9</v>
      </c>
      <c r="AAP13" s="2" vm="2145">
        <f t="shared" si="40"/>
        <v>11.4</v>
      </c>
      <c r="AAQ13" s="2" vm="1883">
        <f t="shared" si="40"/>
        <v>8.5</v>
      </c>
      <c r="AAR13" s="2" vm="2682">
        <f t="shared" si="40"/>
        <v>4.5999999999999996</v>
      </c>
      <c r="AAS13" s="2" vm="1858">
        <f t="shared" si="40"/>
        <v>3.1</v>
      </c>
      <c r="AAT13" s="2" vm="2326">
        <f t="shared" si="40"/>
        <v>4.7</v>
      </c>
      <c r="AAU13" s="2" vm="2176">
        <f t="shared" si="40"/>
        <v>2</v>
      </c>
      <c r="AAV13" s="2" vm="2218">
        <f t="shared" si="40"/>
        <v>3.7</v>
      </c>
      <c r="AAW13" s="2" vm="2418">
        <f t="shared" si="40"/>
        <v>5.2</v>
      </c>
      <c r="AAX13" s="2" vm="2493">
        <f t="shared" si="40"/>
        <v>10.5</v>
      </c>
      <c r="AAY13" s="2" vm="2260">
        <f t="shared" si="40"/>
        <v>11.9</v>
      </c>
      <c r="AAZ13" s="2" vm="2580">
        <f t="shared" si="40"/>
        <v>13.7</v>
      </c>
      <c r="ABA13" s="2" vm="1833">
        <f t="shared" si="40"/>
        <v>14.2</v>
      </c>
      <c r="ABB13" s="2" vm="2006">
        <f t="shared" si="40"/>
        <v>11.2</v>
      </c>
      <c r="ABC13" s="2" vm="2005">
        <f t="shared" si="40"/>
        <v>6.8</v>
      </c>
      <c r="ABD13" s="2" vm="2683">
        <f t="shared" si="40"/>
        <v>5.2</v>
      </c>
      <c r="ABE13" s="2" vm="2302">
        <f t="shared" si="40"/>
        <v>1.7</v>
      </c>
      <c r="ABF13" s="2" vm="2327">
        <f t="shared" si="40"/>
        <v>0.3</v>
      </c>
      <c r="ABG13" s="2" vm="2094">
        <f t="shared" si="40"/>
        <v>2.1</v>
      </c>
      <c r="ABH13" s="2" vm="1818">
        <f t="shared" si="40"/>
        <v>3.7</v>
      </c>
      <c r="ABI13" s="2" vm="2419">
        <f t="shared" si="40"/>
        <v>7.2</v>
      </c>
      <c r="ABJ13" s="2" vm="2494">
        <f t="shared" si="40"/>
        <v>9.4</v>
      </c>
      <c r="ABK13" s="2" vm="2299">
        <f t="shared" si="40"/>
        <v>12.2</v>
      </c>
      <c r="ABL13" s="2" vm="2581">
        <f t="shared" si="40"/>
        <v>13.7</v>
      </c>
      <c r="ABM13" s="2" vm="2146">
        <f t="shared" si="40"/>
        <v>14.1</v>
      </c>
      <c r="ABN13" s="2" vm="1803">
        <f t="shared" si="40"/>
        <v>12</v>
      </c>
      <c r="ABO13" s="2" vm="1937">
        <f t="shared" si="40"/>
        <v>9.3000000000000007</v>
      </c>
      <c r="ABP13" s="2" vm="2684">
        <f t="shared" si="40"/>
        <v>7.4</v>
      </c>
      <c r="ABQ13" s="2" vm="2303">
        <f t="shared" si="40"/>
        <v>1.3</v>
      </c>
      <c r="ABR13" s="2" vm="2328">
        <f t="shared" si="40"/>
        <v>-0.3</v>
      </c>
      <c r="ABS13" s="2" vm="2177">
        <f t="shared" si="40"/>
        <v>1.7</v>
      </c>
      <c r="ABT13" s="2" vm="2219">
        <f t="shared" si="40"/>
        <v>3.7</v>
      </c>
      <c r="ABU13" s="2" vm="2420">
        <f t="shared" si="40"/>
        <v>5.6</v>
      </c>
      <c r="ABV13" s="2" vm="2495">
        <f t="shared" si="40"/>
        <v>7.7</v>
      </c>
      <c r="ABW13" s="2" vm="2261">
        <f t="shared" si="40"/>
        <v>12.1</v>
      </c>
      <c r="ABX13" s="2" vm="2582">
        <f t="shared" si="40"/>
        <v>15.1</v>
      </c>
      <c r="ABY13" s="2" vm="1911">
        <f t="shared" si="40"/>
        <v>13.2</v>
      </c>
      <c r="ABZ13" s="2" vm="1993">
        <f t="shared" si="40"/>
        <v>11.2</v>
      </c>
      <c r="ACA13" s="2" vm="1896">
        <f t="shared" si="40"/>
        <v>8.3000000000000007</v>
      </c>
      <c r="ACB13" s="2" vm="2685">
        <f t="shared" si="40"/>
        <v>4</v>
      </c>
      <c r="ACC13" s="2" vm="2304">
        <f t="shared" si="40"/>
        <v>-1.5</v>
      </c>
      <c r="ACD13" s="2" vm="2329">
        <f t="shared" si="40"/>
        <v>2.8</v>
      </c>
      <c r="ACE13" s="2" vm="1882">
        <f t="shared" si="40"/>
        <v>4.8</v>
      </c>
      <c r="ACF13" s="2" vm="1857">
        <f t="shared" si="40"/>
        <v>3.8</v>
      </c>
      <c r="ACG13" s="2" vm="2421">
        <f t="shared" si="40"/>
        <v>8.6</v>
      </c>
      <c r="ACH13" s="2" vm="2496">
        <f t="shared" si="40"/>
        <v>9.4</v>
      </c>
      <c r="ACI13" s="2" vm="2508">
        <f t="shared" si="40"/>
        <v>11</v>
      </c>
      <c r="ACJ13" s="2" vm="2583">
        <f t="shared" si="40"/>
        <v>12.6</v>
      </c>
      <c r="ACK13" s="2" vm="2300">
        <f t="shared" si="40"/>
        <v>13.4</v>
      </c>
      <c r="ACL13" s="2" vm="2147">
        <f t="shared" si="40"/>
        <v>12.4</v>
      </c>
      <c r="ACM13" s="2" vm="1832">
        <f t="shared" si="40"/>
        <v>10.1</v>
      </c>
      <c r="ACN13" s="2" vm="2686">
        <f t="shared" si="40"/>
        <v>7.3</v>
      </c>
      <c r="ACO13" s="2" vm="2305">
        <f t="shared" si="40"/>
        <v>3.8</v>
      </c>
      <c r="ACP13" s="2" vm="2330">
        <f t="shared" si="40"/>
        <v>3.4</v>
      </c>
      <c r="ACQ13" s="2" vm="1987">
        <f t="shared" ref="ACQ13:AFB13" si="41">ACQ7</f>
        <v>1.3</v>
      </c>
      <c r="ACR13" s="2" vm="2178">
        <f t="shared" si="41"/>
        <v>4.7</v>
      </c>
      <c r="ACS13" s="2" vm="2422">
        <f t="shared" si="41"/>
        <v>4.9000000000000004</v>
      </c>
      <c r="ACT13" s="2" vm="2497">
        <f t="shared" si="41"/>
        <v>9.6999999999999993</v>
      </c>
      <c r="ACU13" s="2" vm="2509">
        <f t="shared" si="41"/>
        <v>11.6</v>
      </c>
      <c r="ACV13" s="2" vm="2584">
        <f t="shared" si="41"/>
        <v>13.2</v>
      </c>
      <c r="ACW13" s="2" vm="2220">
        <f t="shared" si="41"/>
        <v>14.3</v>
      </c>
      <c r="ACX13" s="2" vm="2262">
        <f t="shared" si="41"/>
        <v>10.3</v>
      </c>
      <c r="ACY13" s="2" vm="1975">
        <f t="shared" si="41"/>
        <v>8</v>
      </c>
      <c r="ACZ13" s="2" vm="2687">
        <f t="shared" si="41"/>
        <v>4.5999999999999996</v>
      </c>
      <c r="ADA13" s="2" vm="2306">
        <f t="shared" si="41"/>
        <v>2.6</v>
      </c>
      <c r="ADB13" s="2" vm="2331">
        <f t="shared" si="41"/>
        <v>2</v>
      </c>
      <c r="ADC13" s="2" vm="1962">
        <f t="shared" si="41"/>
        <v>1.2</v>
      </c>
      <c r="ADD13" s="2" vm="1817">
        <f t="shared" si="41"/>
        <v>1.2</v>
      </c>
      <c r="ADE13" s="2" vm="2423">
        <f t="shared" si="41"/>
        <v>4.7</v>
      </c>
      <c r="ADF13" s="2" vm="2498">
        <f t="shared" si="41"/>
        <v>7.7</v>
      </c>
      <c r="ADG13" s="2" vm="2510">
        <f t="shared" si="41"/>
        <v>11.2</v>
      </c>
      <c r="ADH13" s="2" vm="2585">
        <f t="shared" si="41"/>
        <v>15.2</v>
      </c>
      <c r="ADI13" s="2" vm="2595">
        <f t="shared" si="41"/>
        <v>14.3</v>
      </c>
      <c r="ADJ13" s="2" vm="2605">
        <f t="shared" si="41"/>
        <v>11.1</v>
      </c>
      <c r="ADK13" s="2" vm="1802">
        <f t="shared" si="41"/>
        <v>10.6</v>
      </c>
      <c r="ADL13" s="2" vm="2688">
        <f t="shared" si="41"/>
        <v>4.7</v>
      </c>
      <c r="ADM13" s="2" vm="2307">
        <f t="shared" si="41"/>
        <v>3.5</v>
      </c>
      <c r="ADN13" s="2" vm="2332">
        <f t="shared" si="41"/>
        <v>3.8</v>
      </c>
      <c r="ADO13" s="2" vm="1936">
        <f t="shared" si="41"/>
        <v>4.4000000000000004</v>
      </c>
      <c r="ADP13" s="2" vm="2349">
        <f t="shared" si="41"/>
        <v>4.4000000000000004</v>
      </c>
      <c r="ADQ13" s="2" vm="2424">
        <f t="shared" si="41"/>
        <v>7.5</v>
      </c>
      <c r="ADR13" s="2" vm="2499">
        <f t="shared" si="41"/>
        <v>9.8000000000000007</v>
      </c>
      <c r="ADS13" s="2" vm="2511">
        <f t="shared" si="41"/>
        <v>12.5</v>
      </c>
      <c r="ADT13" s="2" vm="2586">
        <f t="shared" si="41"/>
        <v>15</v>
      </c>
      <c r="ADU13" s="2" vm="2596">
        <f t="shared" si="41"/>
        <v>12.7</v>
      </c>
      <c r="ADV13" s="2" vm="2606">
        <f t="shared" si="41"/>
        <v>12.8</v>
      </c>
      <c r="ADW13" s="2" vm="2301">
        <f t="shared" si="41"/>
        <v>11</v>
      </c>
      <c r="ADX13" s="2" vm="2689">
        <f t="shared" si="41"/>
        <v>6.9</v>
      </c>
      <c r="ADY13" s="2" vm="2308">
        <f t="shared" si="41"/>
        <v>3</v>
      </c>
      <c r="ADZ13" s="2" vm="2333">
        <f t="shared" si="41"/>
        <v>1.6</v>
      </c>
      <c r="AEA13" s="2" vm="2341">
        <f t="shared" si="41"/>
        <v>1.8</v>
      </c>
      <c r="AEB13" s="2" vm="2350">
        <f t="shared" si="41"/>
        <v>4.0999999999999996</v>
      </c>
      <c r="AEC13" s="2" vm="2425">
        <f t="shared" si="41"/>
        <v>6</v>
      </c>
      <c r="AED13" s="2" vm="2500">
        <f t="shared" si="41"/>
        <v>8.8000000000000007</v>
      </c>
      <c r="AEE13" s="2" vm="2512">
        <f t="shared" si="41"/>
        <v>11.4</v>
      </c>
      <c r="AEF13" s="2" vm="2587">
        <f t="shared" si="41"/>
        <v>13.8</v>
      </c>
      <c r="AEG13" s="2" vm="2597">
        <f t="shared" si="41"/>
        <v>14.1</v>
      </c>
      <c r="AEH13" s="2" vm="2607">
        <f t="shared" si="41"/>
        <v>10.199999999999999</v>
      </c>
      <c r="AEI13" s="2" vm="2615">
        <f t="shared" si="41"/>
        <v>9.3000000000000007</v>
      </c>
      <c r="AEJ13" s="2" vm="2690">
        <f t="shared" si="41"/>
        <v>8</v>
      </c>
      <c r="AEK13" s="2" vm="2309">
        <f t="shared" si="41"/>
        <v>8.9</v>
      </c>
      <c r="AEL13" s="2" vm="2334">
        <f t="shared" si="41"/>
        <v>3</v>
      </c>
      <c r="AEM13" s="2" vm="2342">
        <f t="shared" si="41"/>
        <v>2.9</v>
      </c>
      <c r="AEN13" s="2" vm="2351">
        <f t="shared" si="41"/>
        <v>3.2</v>
      </c>
      <c r="AEO13" s="2" vm="2426">
        <f t="shared" si="41"/>
        <v>4.9000000000000004</v>
      </c>
      <c r="AEP13" s="2" vm="2501">
        <f t="shared" si="41"/>
        <v>9.6999999999999993</v>
      </c>
      <c r="AEQ13" s="2" vm="2513">
        <f t="shared" si="41"/>
        <v>12.7</v>
      </c>
      <c r="AER13" s="2" vm="2588">
        <f t="shared" si="41"/>
        <v>14.5</v>
      </c>
      <c r="AES13" s="2" vm="2598">
        <f t="shared" si="41"/>
        <v>14.6</v>
      </c>
      <c r="AET13" s="2" vm="2608">
        <f t="shared" si="41"/>
        <v>13.7</v>
      </c>
      <c r="AEU13" s="2" vm="2616">
        <f t="shared" si="41"/>
        <v>8.6999999999999993</v>
      </c>
      <c r="AEV13" s="2" vm="2691">
        <f t="shared" si="41"/>
        <v>3.8</v>
      </c>
      <c r="AEW13" s="2" vm="2310">
        <f t="shared" si="41"/>
        <v>3.4</v>
      </c>
      <c r="AEX13" s="2" vm="2335">
        <f t="shared" si="41"/>
        <v>0.7</v>
      </c>
      <c r="AEY13" s="2" vm="2343">
        <f t="shared" si="41"/>
        <v>4.4000000000000004</v>
      </c>
      <c r="AEZ13" s="2" vm="2352">
        <f t="shared" si="41"/>
        <v>6.6</v>
      </c>
      <c r="AFA13" s="2" vm="2427">
        <f t="shared" si="41"/>
        <v>5.9</v>
      </c>
      <c r="AFB13" s="2" vm="2502">
        <f t="shared" si="41"/>
        <v>10.4</v>
      </c>
      <c r="AFC13" s="2" vm="2514">
        <f t="shared" ref="AFC13:AHN13" si="42">AFC7</f>
        <v>13.9</v>
      </c>
      <c r="AFD13" s="2" vm="2589">
        <f t="shared" si="42"/>
        <v>14.9</v>
      </c>
      <c r="AFE13" s="2" vm="2599">
        <f t="shared" si="42"/>
        <v>13.5</v>
      </c>
      <c r="AFF13" s="2" vm="2609">
        <f t="shared" si="42"/>
        <v>11</v>
      </c>
      <c r="AFG13" s="2" vm="2617">
        <f t="shared" si="42"/>
        <v>10.3</v>
      </c>
      <c r="AFH13" s="2" vm="2692">
        <f t="shared" si="42"/>
        <v>4.5</v>
      </c>
      <c r="AFI13" s="2" vm="2311">
        <f t="shared" si="42"/>
        <v>2.9</v>
      </c>
      <c r="AFJ13" s="2" vm="2336">
        <f t="shared" si="42"/>
        <v>3.8</v>
      </c>
      <c r="AFK13" s="2" vm="2344">
        <f t="shared" si="42"/>
        <v>0.6</v>
      </c>
      <c r="AFL13" s="2" vm="2353">
        <f t="shared" si="42"/>
        <v>3</v>
      </c>
      <c r="AFM13" s="2" vm="2428">
        <f t="shared" si="42"/>
        <v>7.9</v>
      </c>
      <c r="AFN13" s="2" vm="2503">
        <f t="shared" si="42"/>
        <v>9.8000000000000007</v>
      </c>
      <c r="AFO13" s="2" vm="2515">
        <f t="shared" si="42"/>
        <v>13.1</v>
      </c>
      <c r="AFP13" s="2" vm="2590">
        <f t="shared" si="42"/>
        <v>16.399999999999999</v>
      </c>
      <c r="AFQ13" s="2" vm="2600">
        <f t="shared" si="42"/>
        <v>14.5</v>
      </c>
      <c r="AFR13" s="2" vm="2610">
        <f t="shared" si="42"/>
        <v>11</v>
      </c>
      <c r="AFS13" s="2" vm="2618">
        <f t="shared" si="42"/>
        <v>8.5</v>
      </c>
      <c r="AFT13" s="2" vm="2693">
        <f t="shared" si="42"/>
        <v>5.8</v>
      </c>
      <c r="AFU13" s="2" vm="2312">
        <f t="shared" si="42"/>
        <v>5.2</v>
      </c>
      <c r="AFV13" s="2" vm="2337">
        <f t="shared" si="42"/>
        <v>2</v>
      </c>
      <c r="AFW13" s="2" vm="2345">
        <f t="shared" si="42"/>
        <v>3.3</v>
      </c>
      <c r="AFX13" s="2" vm="2354">
        <f t="shared" si="42"/>
        <v>5.8</v>
      </c>
      <c r="AFY13" s="2" vm="2429">
        <f t="shared" si="42"/>
        <v>5.7</v>
      </c>
      <c r="AFZ13" s="2" vm="2504">
        <f t="shared" si="42"/>
        <v>8.4</v>
      </c>
      <c r="AGA13" s="2" vm="2516">
        <f t="shared" si="42"/>
        <v>11.9</v>
      </c>
      <c r="AGB13" s="2" vm="2591">
        <f t="shared" si="42"/>
        <v>14.9</v>
      </c>
      <c r="AGC13" s="2" vm="2601">
        <f t="shared" si="42"/>
        <v>14.1</v>
      </c>
      <c r="AGD13" s="2" vm="2611">
        <f t="shared" si="42"/>
        <v>11.8</v>
      </c>
      <c r="AGE13" s="2" vm="2619">
        <f t="shared" si="42"/>
        <v>8.6</v>
      </c>
      <c r="AGF13" s="2" vm="2694">
        <f t="shared" si="42"/>
        <v>4.3</v>
      </c>
      <c r="AGG13" s="2" vm="2313">
        <f t="shared" si="42"/>
        <v>4</v>
      </c>
      <c r="AGH13" s="2" vm="2338">
        <f t="shared" si="42"/>
        <v>4.7</v>
      </c>
      <c r="AGI13" s="2" vm="2346">
        <f t="shared" si="42"/>
        <v>4.3</v>
      </c>
      <c r="AGJ13" s="2" vm="2355">
        <f t="shared" si="42"/>
        <v>3.9</v>
      </c>
      <c r="AGK13" s="2" vm="2430">
        <f t="shared" si="42"/>
        <v>6.5</v>
      </c>
      <c r="AGL13" s="2" vm="2505">
        <f t="shared" si="42"/>
        <v>9.1</v>
      </c>
      <c r="AGM13" s="2" vm="2517">
        <f t="shared" si="42"/>
        <v>12.6</v>
      </c>
      <c r="AGN13" s="2" vm="2592">
        <f t="shared" si="42"/>
        <v>13.4</v>
      </c>
      <c r="AGO13" s="2" vm="2602">
        <f t="shared" si="42"/>
        <v>15.6</v>
      </c>
      <c r="AGP13" s="2" vm="2612">
        <f t="shared" si="42"/>
        <v>11.2</v>
      </c>
      <c r="AGQ13" s="2" vm="2620">
        <f t="shared" si="42"/>
        <v>8.8000000000000007</v>
      </c>
      <c r="AGR13" s="2" vm="2695">
        <f t="shared" si="42"/>
        <v>6.2</v>
      </c>
      <c r="AGS13" s="2" vm="2314">
        <f t="shared" si="42"/>
        <v>3.5</v>
      </c>
      <c r="AGT13" s="2" vm="2339">
        <f t="shared" si="42"/>
        <v>1.3</v>
      </c>
      <c r="AGU13" s="2" vm="2347">
        <f t="shared" si="42"/>
        <v>3.1</v>
      </c>
      <c r="AGV13" s="2" vm="2356">
        <f t="shared" si="42"/>
        <v>4.0999999999999996</v>
      </c>
      <c r="AGW13" s="2" vm="2431">
        <f t="shared" si="42"/>
        <v>2.9</v>
      </c>
      <c r="AGX13" s="2" vm="2506">
        <f t="shared" si="42"/>
        <v>7.2</v>
      </c>
      <c r="AGY13" s="2" vm="2518">
        <f t="shared" si="42"/>
        <v>13.3</v>
      </c>
      <c r="AGZ13" s="2" vm="2593">
        <f t="shared" si="42"/>
        <v>14.9</v>
      </c>
      <c r="AHA13" s="2" vm="2603">
        <f t="shared" si="42"/>
        <v>13.4</v>
      </c>
      <c r="AHB13" s="2" vm="2613">
        <f t="shared" si="42"/>
        <v>13.3</v>
      </c>
      <c r="AHC13" s="2" vm="2621">
        <f t="shared" si="42"/>
        <v>9.6999999999999993</v>
      </c>
      <c r="AHD13" s="2" vm="2696">
        <f t="shared" si="42"/>
        <v>4.5</v>
      </c>
      <c r="AHE13" s="2" vm="2315">
        <f t="shared" si="42"/>
        <v>5.3</v>
      </c>
      <c r="AHF13" s="2" vm="2340">
        <f t="shared" si="42"/>
        <v>1.9</v>
      </c>
      <c r="AHG13" s="2" vm="2348">
        <f t="shared" si="42"/>
        <v>4</v>
      </c>
      <c r="AHH13" s="2" vm="2357">
        <f t="shared" si="42"/>
        <v>4.9000000000000004</v>
      </c>
      <c r="AHI13" s="2" vm="2432">
        <f t="shared" si="42"/>
        <v>5.7</v>
      </c>
      <c r="AHJ13" s="2" vm="2507">
        <f t="shared" si="42"/>
        <v>10.1</v>
      </c>
      <c r="AHK13" s="2" vm="2519">
        <f t="shared" si="42"/>
        <v>11.9</v>
      </c>
      <c r="AHL13" s="2" vm="2594">
        <f t="shared" si="42"/>
        <v>15.5</v>
      </c>
      <c r="AHM13" s="2" vm="2604">
        <f t="shared" si="42"/>
        <v>15.9</v>
      </c>
      <c r="AHN13" s="2" vm="2614">
        <f t="shared" si="42"/>
        <v>11.8</v>
      </c>
      <c r="AHO13" s="2" vm="2622">
        <f t="shared" ref="AHO13" si="43">AHO7</f>
        <v>10.4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w l F 2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C U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F 2 V V b p P Y 6 4 A A A A F g E A A B M A H A B G b 3 J t d W x h c y 9 T Z W N 0 a W 9 u M S 5 t I K I Y A C i g F A A A A A A A A A A A A A A A A A A A A A A A A A A A A G 2 O M Q u D M B C F 9 4 D / I a S L h S A I p Y s 4 h Q 5 d u i h 0 E I d o r 1 V M L i V G U M T / 3 l g 7 t X 3 L c d + 9 e 3 c 9 1 K 4 1 S L O t x k l A A t I 3 0 s K N 5 r J S E N O U K n A B o V 6 Z G W w N n p z G G l Q k B m s B 3 d X Y r j K m C / d z c Z E a U r Z t s n I p h E H n L S X f A n Z M N B I f a / j 0 B O a T 3 t Y o t x L 7 u 7 F a G D V o X I d 9 u F 3 j 8 8 w m L 8 b p G d 3 x E K 3 D h d O Z a f 3 L n J a j p 8 7 3 F A d d g f 3 g F r / w s g 9 I i 3 / f S l 5 Q S w E C L Q A U A A I A C A D C U X Z V j 3 g b M K Y A A A D 2 A A A A E g A A A A A A A A A A A A A A A A A A A A A A Q 2 9 u Z m l n L 1 B h Y 2 t h Z 2 U u e G 1 s U E s B A i 0 A F A A C A A g A w l F 2 V Q / K 6 a u k A A A A 6 Q A A A B M A A A A A A A A A A A A A A A A A 8 g A A A F t D b 2 5 0 Z W 5 0 X 1 R 5 c G V z X S 5 4 b W x Q S w E C L Q A U A A I A C A D C U X Z V V u k 9 j r g A A A A W A Q A A E w A A A A A A A A A A A A A A A A D j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Q A A A A A A A N w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e X l 5 e S w w f S Z x d W 9 0 O y w m c X V v d D t T Z W N 0 a W 9 u M S 9 U Y W J s Z T E v Q 2 h h b m d l Z C B U e X B l L n t t b S w x f S Z x d W 9 0 O y w m c X V v d D t T Z W N 0 a W 9 u M S 9 U Y W J s Z T E v Q 2 h h b m d l Z C B U e X B l L n t 0 b W F 4 L D J 9 J n F 1 b 3 Q 7 L C Z x d W 9 0 O 1 N l Y 3 R p b 2 4 x L 1 R h Y m x l M S 9 D a G F u Z 2 V k I F R 5 c G U u e 3 R t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N o Y W 5 n Z W Q g V H l w Z S 5 7 e X l 5 e S w w f S Z x d W 9 0 O y w m c X V v d D t T Z W N 0 a W 9 u M S 9 U Y W J s Z T E v Q 2 h h b m d l Z C B U e X B l L n t t b S w x f S Z x d W 9 0 O y w m c X V v d D t T Z W N 0 a W 9 u M S 9 U Y W J s Z T E v Q 2 h h b m d l Z C B U e X B l L n t 0 b W F 4 L D J 9 J n F 1 b 3 Q 7 L C Z x d W 9 0 O 1 N l Y 3 R p b 2 4 x L 1 R h Y m x l M S 9 D a G F u Z 2 V k I F R 5 c G U u e 3 R t a W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5 e X k m c X V v d D s s J n F 1 b 3 Q 7 b W 0 m c X V v d D s s J n F 1 b 3 Q 7 d G 1 h e C Z x d W 9 0 O y w m c X V v d D t 0 b W l u J n F 1 b 3 Q 7 X S I g L z 4 8 R W 5 0 c n k g V H l w Z T 0 i R m l s b E N v b H V t b l R 5 c G V z I i B W Y W x 1 Z T 0 i c 0 F 3 T U Z C U T 0 9 I i A v P j x F b n R y e S B U e X B l P S J G a W x s T G F z d F V w Z G F 0 Z W Q i I F Z h b H V l P S J k M j A y M i 0 x M S 0 y M l Q x M D o x N D o w M y 4 5 M T E w M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4 I i A v P j x F b n R y e S B U e X B l P S J B Z G R l Z F R v R G F 0 Y U 1 v Z G V s I i B W Y W x 1 Z T 0 i b D E i I C 8 + P E V u d H J 5 I F R 5 c G U 9 I l J l Y 2 9 2 Z X J 5 V G F y Z 2 V 0 U 2 h l Z X Q i I F Z h b H V l P S J z V G F i b G U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2 I s U N p c y U m x s + E 7 j C n b X A A A A A A C A A A A A A A D Z g A A w A A A A B A A A A B 0 Y N h 4 P a 9 2 K L o I n I Z 2 N Y D k A A A A A A S A A A C g A A A A E A A A A G U I l l v X Q W k b o F 7 3 c Z f d P D V Q A A A A d 7 7 S a j b l B R 1 C 4 s m r L I v m P g p f K / S J c l P F s B j l M I R B W E c X W K V / G p P I H 9 f C Y e i 0 4 t j U f o l c u A V i v J E 8 + B L j w 6 V r G b Q U 7 d M 2 v i p Y K N y 7 I z 6 M H s E U A A A A Y U L V E x t a l k a n / 3 A q I p + i o K / 2 4 K w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 T a b l e 1 _ f b 7 2 2 e 5 6 - e 4 8 a - 4 5 5 a - a 1 1 5 - 6 9 9 3 a 9 d 9 b 6 c a 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 2 0 2 2 - 1 1 - 2 2 T 1 0 : 2 5 : 4 6 . 1 3 0 4 6 8 9 + 0 0 : 0 0 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f b 7 2 2 e 5 6 - e 4 8 a - 4 5 5 a - a 1 1 5 - 6 9 9 3 a 9 d 9 b 6 c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_ f b 7 2 2 e 5 6 - e 4 8 a - 4 5 5 a - a 1 1 5 - 6 9 9 3 a 9 d 9 b 6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 y y y y < / s t r i n g > < / k e y > < v a l u e > < i n t > 6 4 < / i n t > < / v a l u e > < / i t e m > < i t e m > < k e y > < s t r i n g > m m < / s t r i n g > < / k e y > < v a l u e > < i n t > 6 0 < / i n t > < / v a l u e > < / i t e m > < i t e m > < k e y > < s t r i n g > t m a x < / s t r i n g > < / k e y > < v a l u e > < i n t > 6 7 < / i n t > < / v a l u e > < / i t e m > < i t e m > < k e y > < s t r i n g > t m i n < / s t r i n g > < / k e y > < v a l u e > < i n t > 6 5 < / i n t > < / v a l u e > < / i t e m > < i t e m > < k e y > < s t r i n g > D a t e < / s t r i n g > < / k e y > < v a l u e > < i n t > 1 6 2 < / i n t > < / v a l u e > < / i t e m > < / C o l u m n W i d t h s > < C o l u m n D i s p l a y I n d e x > < i t e m > < k e y > < s t r i n g > y y y y < / s t r i n g > < / k e y > < v a l u e > < i n t > 0 < / i n t > < / v a l u e > < / i t e m > < i t e m > < k e y > < s t r i n g > m m < / s t r i n g > < / k e y > < v a l u e > < i n t > 1 < / i n t > < / v a l u e > < / i t e m > < i t e m > < k e y > < s t r i n g > t m a x < / s t r i n g > < / k e y > < v a l u e > < i n t > 2 < / i n t > < / v a l u e > < / i t e m > < i t e m > < k e y > < s t r i n g > t m i n 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_ f b 7 2 2 e 5 6 - e 4 8 a - 4 5 5 a - a 1 1 5 - 6 9 9 3 a 9 d 9 b 6 c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 C o l u m n s \ y y y y < / K e y > < / D i a g r a m O b j e c t K e y > < D i a g r a m O b j e c t K e y > < K e y > C o l u m n s \ m m < / K e y > < / D i a g r a m O b j e c t K e y > < D i a g r a m O b j e c t K e y > < K e y > C o l u m n s \ t m a x < / K e y > < / D i a g r a m O b j e c t K e y > < D i a g r a m O b j e c t K e y > < K e y > C o l u m n s \ t m i n 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 C o l u m n s \ y y y y 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 C o l u m n s \ t m a x 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A0E2A8A-CFCD-4E72-AF26-EA4CD0D028F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A41C92C-DB18-4DB6-82B9-1B6F596250BA}">
  <ds:schemaRefs/>
</ds:datastoreItem>
</file>

<file path=customXml/itemProps11.xml><?xml version="1.0" encoding="utf-8"?>
<ds:datastoreItem xmlns:ds="http://schemas.openxmlformats.org/officeDocument/2006/customXml" ds:itemID="{E5D9433F-F54C-4EDE-8720-C63417B3FF95}">
  <ds:schemaRefs/>
</ds:datastoreItem>
</file>

<file path=customXml/itemProps12.xml><?xml version="1.0" encoding="utf-8"?>
<ds:datastoreItem xmlns:ds="http://schemas.openxmlformats.org/officeDocument/2006/customXml" ds:itemID="{7BC8A403-A709-45AF-9B4F-C4094B0BDA9B}">
  <ds:schemaRefs/>
</ds:datastoreItem>
</file>

<file path=customXml/itemProps13.xml><?xml version="1.0" encoding="utf-8"?>
<ds:datastoreItem xmlns:ds="http://schemas.openxmlformats.org/officeDocument/2006/customXml" ds:itemID="{2C891747-F32E-4FC8-8230-C1A9C0501AFE}">
  <ds:schemaRefs/>
</ds:datastoreItem>
</file>

<file path=customXml/itemProps14.xml><?xml version="1.0" encoding="utf-8"?>
<ds:datastoreItem xmlns:ds="http://schemas.openxmlformats.org/officeDocument/2006/customXml" ds:itemID="{F63AC196-695B-45C4-862E-91346BBB1748}">
  <ds:schemaRefs/>
</ds:datastoreItem>
</file>

<file path=customXml/itemProps15.xml><?xml version="1.0" encoding="utf-8"?>
<ds:datastoreItem xmlns:ds="http://schemas.openxmlformats.org/officeDocument/2006/customXml" ds:itemID="{82C426FF-D20F-4852-9281-D3DB8FF313C1}">
  <ds:schemaRefs/>
</ds:datastoreItem>
</file>

<file path=customXml/itemProps16.xml><?xml version="1.0" encoding="utf-8"?>
<ds:datastoreItem xmlns:ds="http://schemas.openxmlformats.org/officeDocument/2006/customXml" ds:itemID="{ECAE3137-0956-414B-9097-83BADB7F9A60}">
  <ds:schemaRefs/>
</ds:datastoreItem>
</file>

<file path=customXml/itemProps17.xml><?xml version="1.0" encoding="utf-8"?>
<ds:datastoreItem xmlns:ds="http://schemas.openxmlformats.org/officeDocument/2006/customXml" ds:itemID="{AADD5613-8D24-4250-B501-D2A291DCA77A}">
  <ds:schemaRefs/>
</ds:datastoreItem>
</file>

<file path=customXml/itemProps2.xml><?xml version="1.0" encoding="utf-8"?>
<ds:datastoreItem xmlns:ds="http://schemas.openxmlformats.org/officeDocument/2006/customXml" ds:itemID="{8FA61832-AB66-4BDE-9AFB-2EBA6750B926}">
  <ds:schemaRefs/>
</ds:datastoreItem>
</file>

<file path=customXml/itemProps3.xml><?xml version="1.0" encoding="utf-8"?>
<ds:datastoreItem xmlns:ds="http://schemas.openxmlformats.org/officeDocument/2006/customXml" ds:itemID="{D8E8FE1B-7BBC-4310-B85B-993240980474}">
  <ds:schemaRefs/>
</ds:datastoreItem>
</file>

<file path=customXml/itemProps4.xml><?xml version="1.0" encoding="utf-8"?>
<ds:datastoreItem xmlns:ds="http://schemas.openxmlformats.org/officeDocument/2006/customXml" ds:itemID="{9105B8B0-12DB-4B9A-8682-D74A661DE993}">
  <ds:schemaRefs/>
</ds:datastoreItem>
</file>

<file path=customXml/itemProps5.xml><?xml version="1.0" encoding="utf-8"?>
<ds:datastoreItem xmlns:ds="http://schemas.openxmlformats.org/officeDocument/2006/customXml" ds:itemID="{C899424A-A024-4543-A2B3-1C617B9D2376}">
  <ds:schemaRefs/>
</ds:datastoreItem>
</file>

<file path=customXml/itemProps6.xml><?xml version="1.0" encoding="utf-8"?>
<ds:datastoreItem xmlns:ds="http://schemas.openxmlformats.org/officeDocument/2006/customXml" ds:itemID="{796FE6A6-387B-4277-AD4F-6C8D4E147439}">
  <ds:schemaRefs/>
</ds:datastoreItem>
</file>

<file path=customXml/itemProps7.xml><?xml version="1.0" encoding="utf-8"?>
<ds:datastoreItem xmlns:ds="http://schemas.openxmlformats.org/officeDocument/2006/customXml" ds:itemID="{C98ADF18-7798-4813-95BA-04E60C8DA484}">
  <ds:schemaRefs/>
</ds:datastoreItem>
</file>

<file path=customXml/itemProps8.xml><?xml version="1.0" encoding="utf-8"?>
<ds:datastoreItem xmlns:ds="http://schemas.openxmlformats.org/officeDocument/2006/customXml" ds:itemID="{1D4A1541-B5F3-4070-AD27-96581A20F5FC}">
  <ds:schemaRefs/>
</ds:datastoreItem>
</file>

<file path=customXml/itemProps9.xml><?xml version="1.0" encoding="utf-8"?>
<ds:datastoreItem xmlns:ds="http://schemas.openxmlformats.org/officeDocument/2006/customXml" ds:itemID="{E9E3DEE8-0613-44DB-B47A-D3E42FF04D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heathrowdata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Afzal, Gibran</cp:lastModifiedBy>
  <dcterms:created xsi:type="dcterms:W3CDTF">2022-11-22T10:13:49Z</dcterms:created>
  <dcterms:modified xsi:type="dcterms:W3CDTF">2022-11-22T10:25:46Z</dcterms:modified>
</cp:coreProperties>
</file>