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filterPrivacy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eperalta/Desktop/"/>
    </mc:Choice>
  </mc:AlternateContent>
  <bookViews>
    <workbookView xWindow="0" yWindow="440" windowWidth="28800" windowHeight="17460" activeTab="1"/>
  </bookViews>
  <sheets>
    <sheet name="LEER - INSTRUCCIONES" sheetId="4" r:id="rId1"/>
    <sheet name="Semanas 1-9 (Single Factor)" sheetId="1" r:id="rId2"/>
    <sheet name="Tonnage Calc (no cambiareditar)" sheetId="2" r:id="rId3"/>
  </sheets>
  <definedNames>
    <definedName name="_xlnm.Print_Area" localSheetId="1">'Semanas 1-9 (Single Factor)'!$A$9:$U$62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J14" i="1"/>
  <c r="L14" i="1"/>
  <c r="N14" i="1"/>
  <c r="P14" i="1"/>
  <c r="R14" i="1"/>
  <c r="T14" i="1"/>
  <c r="D7" i="1"/>
  <c r="E7" i="1"/>
  <c r="J35" i="1"/>
  <c r="H35" i="1"/>
  <c r="F35" i="1"/>
  <c r="D35" i="1"/>
  <c r="D32" i="1"/>
  <c r="L10" i="1"/>
  <c r="N10" i="1"/>
  <c r="P10" i="1"/>
  <c r="R10" i="1"/>
  <c r="T10" i="1"/>
  <c r="L11" i="1"/>
  <c r="N11" i="1"/>
  <c r="P11" i="1"/>
  <c r="R11" i="1"/>
  <c r="T11" i="1"/>
  <c r="L12" i="1"/>
  <c r="N12" i="1"/>
  <c r="P12" i="1"/>
  <c r="R12" i="1"/>
  <c r="T12" i="1"/>
  <c r="L13" i="1"/>
  <c r="N13" i="1"/>
  <c r="P13" i="1"/>
  <c r="R13" i="1"/>
  <c r="T13" i="1"/>
  <c r="D4" i="1"/>
  <c r="E4" i="1"/>
  <c r="J19" i="1"/>
  <c r="L19" i="1"/>
  <c r="L15" i="1"/>
  <c r="N19" i="1"/>
  <c r="N15" i="1"/>
  <c r="P19" i="1"/>
  <c r="P15" i="1"/>
  <c r="R19" i="1"/>
  <c r="R15" i="1"/>
  <c r="T19" i="1"/>
  <c r="T15" i="1"/>
  <c r="L16" i="1"/>
  <c r="N16" i="1"/>
  <c r="P16" i="1"/>
  <c r="R16" i="1"/>
  <c r="T16" i="1"/>
  <c r="L17" i="1"/>
  <c r="N17" i="1"/>
  <c r="P17" i="1"/>
  <c r="R17" i="1"/>
  <c r="T17" i="1"/>
  <c r="L18" i="1"/>
  <c r="N18" i="1"/>
  <c r="P18" i="1"/>
  <c r="R18" i="1"/>
  <c r="T18" i="1"/>
  <c r="D5" i="1"/>
  <c r="E5" i="1"/>
  <c r="J24" i="1"/>
  <c r="L24" i="1"/>
  <c r="L20" i="1"/>
  <c r="N24" i="1"/>
  <c r="N20" i="1"/>
  <c r="P24" i="1"/>
  <c r="P20" i="1"/>
  <c r="R24" i="1"/>
  <c r="R20" i="1"/>
  <c r="T24" i="1"/>
  <c r="T20" i="1"/>
  <c r="L21" i="1"/>
  <c r="N21" i="1"/>
  <c r="P21" i="1"/>
  <c r="R21" i="1"/>
  <c r="T21" i="1"/>
  <c r="L22" i="1"/>
  <c r="N22" i="1"/>
  <c r="P22" i="1"/>
  <c r="R22" i="1"/>
  <c r="T22" i="1"/>
  <c r="L23" i="1"/>
  <c r="N23" i="1"/>
  <c r="P23" i="1"/>
  <c r="R23" i="1"/>
  <c r="T23" i="1"/>
  <c r="L28" i="1"/>
  <c r="N28" i="1"/>
  <c r="P28" i="1"/>
  <c r="R28" i="1"/>
  <c r="T28" i="1"/>
  <c r="L29" i="1"/>
  <c r="N29" i="1"/>
  <c r="P29" i="1"/>
  <c r="R29" i="1"/>
  <c r="T29" i="1"/>
  <c r="L30" i="1"/>
  <c r="N30" i="1"/>
  <c r="P30" i="1"/>
  <c r="R30" i="1"/>
  <c r="T30" i="1"/>
  <c r="L31" i="1"/>
  <c r="N31" i="1"/>
  <c r="P31" i="1"/>
  <c r="R31" i="1"/>
  <c r="T31" i="1"/>
  <c r="L35" i="1"/>
  <c r="L32" i="1"/>
  <c r="N35" i="1"/>
  <c r="N32" i="1"/>
  <c r="P35" i="1"/>
  <c r="P32" i="1"/>
  <c r="R35" i="1"/>
  <c r="R32" i="1"/>
  <c r="T35" i="1"/>
  <c r="T32" i="1"/>
  <c r="L33" i="1"/>
  <c r="N33" i="1"/>
  <c r="P33" i="1"/>
  <c r="R33" i="1"/>
  <c r="T33" i="1"/>
  <c r="L34" i="1"/>
  <c r="N34" i="1"/>
  <c r="P34" i="1"/>
  <c r="R34" i="1"/>
  <c r="T34" i="1"/>
  <c r="D6" i="1"/>
  <c r="E6" i="1"/>
  <c r="J39" i="1"/>
  <c r="L39" i="1"/>
  <c r="L36" i="1"/>
  <c r="N39" i="1"/>
  <c r="N36" i="1"/>
  <c r="P39" i="1"/>
  <c r="P36" i="1"/>
  <c r="R39" i="1"/>
  <c r="R36" i="1"/>
  <c r="T39" i="1"/>
  <c r="T36" i="1"/>
  <c r="L37" i="1"/>
  <c r="N37" i="1"/>
  <c r="P37" i="1"/>
  <c r="R37" i="1"/>
  <c r="T37" i="1"/>
  <c r="L38" i="1"/>
  <c r="N38" i="1"/>
  <c r="P38" i="1"/>
  <c r="R38" i="1"/>
  <c r="T38" i="1"/>
  <c r="L43" i="1"/>
  <c r="N43" i="1"/>
  <c r="P43" i="1"/>
  <c r="R43" i="1"/>
  <c r="T43" i="1"/>
  <c r="L44" i="1"/>
  <c r="N44" i="1"/>
  <c r="P44" i="1"/>
  <c r="R44" i="1"/>
  <c r="T44" i="1"/>
  <c r="L45" i="1"/>
  <c r="N45" i="1"/>
  <c r="P45" i="1"/>
  <c r="R45" i="1"/>
  <c r="T45" i="1"/>
  <c r="L46" i="1"/>
  <c r="N46" i="1"/>
  <c r="P46" i="1"/>
  <c r="R46" i="1"/>
  <c r="T46" i="1"/>
  <c r="L47" i="1"/>
  <c r="N47" i="1"/>
  <c r="P47" i="1"/>
  <c r="R47" i="1"/>
  <c r="T47" i="1"/>
  <c r="L48" i="1"/>
  <c r="N48" i="1"/>
  <c r="P48" i="1"/>
  <c r="R48" i="1"/>
  <c r="T48" i="1"/>
  <c r="L49" i="1"/>
  <c r="N49" i="1"/>
  <c r="P49" i="1"/>
  <c r="R49" i="1"/>
  <c r="T49" i="1"/>
  <c r="L50" i="1"/>
  <c r="N50" i="1"/>
  <c r="P50" i="1"/>
  <c r="R50" i="1"/>
  <c r="T50" i="1"/>
  <c r="L51" i="1"/>
  <c r="N51" i="1"/>
  <c r="P51" i="1"/>
  <c r="R51" i="1"/>
  <c r="T51" i="1"/>
  <c r="L52" i="1"/>
  <c r="N52" i="1"/>
  <c r="P52" i="1"/>
  <c r="R52" i="1"/>
  <c r="T52" i="1"/>
  <c r="L53" i="1"/>
  <c r="N53" i="1"/>
  <c r="P53" i="1"/>
  <c r="R53" i="1"/>
  <c r="T53" i="1"/>
  <c r="L54" i="1"/>
  <c r="N54" i="1"/>
  <c r="P54" i="1"/>
  <c r="R54" i="1"/>
  <c r="T54" i="1"/>
  <c r="L55" i="1"/>
  <c r="N55" i="1"/>
  <c r="P55" i="1"/>
  <c r="R55" i="1"/>
  <c r="T55" i="1"/>
  <c r="L56" i="1"/>
  <c r="N56" i="1"/>
  <c r="P56" i="1"/>
  <c r="R56" i="1"/>
  <c r="T56" i="1"/>
  <c r="L57" i="1"/>
  <c r="N57" i="1"/>
  <c r="P57" i="1"/>
  <c r="R57" i="1"/>
  <c r="T57" i="1"/>
  <c r="L58" i="1"/>
  <c r="N58" i="1"/>
  <c r="P58" i="1"/>
  <c r="R58" i="1"/>
  <c r="T58" i="1"/>
  <c r="L59" i="1"/>
  <c r="N59" i="1"/>
  <c r="P59" i="1"/>
  <c r="R59" i="1"/>
  <c r="T59" i="1"/>
  <c r="L60" i="1"/>
  <c r="N60" i="1"/>
  <c r="P60" i="1"/>
  <c r="R60" i="1"/>
  <c r="T60" i="1"/>
  <c r="L19" i="2"/>
  <c r="H6" i="2"/>
  <c r="L23" i="2"/>
  <c r="L11" i="2"/>
  <c r="V19" i="2"/>
  <c r="L20" i="2"/>
  <c r="V20" i="2"/>
  <c r="L21" i="2"/>
  <c r="V21" i="2"/>
  <c r="L22" i="2"/>
  <c r="V22" i="2"/>
  <c r="L24" i="2"/>
  <c r="L28" i="2"/>
  <c r="L12" i="2"/>
  <c r="V24" i="2"/>
  <c r="L25" i="2"/>
  <c r="V25" i="2"/>
  <c r="L26" i="2"/>
  <c r="V26" i="2"/>
  <c r="L27" i="2"/>
  <c r="V27" i="2"/>
  <c r="L29" i="2"/>
  <c r="L33" i="2"/>
  <c r="L13" i="2"/>
  <c r="V29" i="2"/>
  <c r="L30" i="2"/>
  <c r="V30" i="2"/>
  <c r="L31" i="2"/>
  <c r="V31" i="2"/>
  <c r="L32" i="2"/>
  <c r="V32" i="2"/>
  <c r="L36" i="2"/>
  <c r="V36" i="2"/>
  <c r="L37" i="2"/>
  <c r="V37" i="2"/>
  <c r="L38" i="2"/>
  <c r="V38" i="2"/>
  <c r="L39" i="2"/>
  <c r="V39" i="2"/>
  <c r="L40" i="2"/>
  <c r="L43" i="2"/>
  <c r="L14" i="2"/>
  <c r="V40" i="2"/>
  <c r="L41" i="2"/>
  <c r="V41" i="2"/>
  <c r="L42" i="2"/>
  <c r="V42" i="2"/>
  <c r="L44" i="2"/>
  <c r="L47" i="2"/>
  <c r="L15" i="2"/>
  <c r="V44" i="2"/>
  <c r="L45" i="2"/>
  <c r="V45" i="2"/>
  <c r="L46" i="2"/>
  <c r="V46" i="2"/>
  <c r="L50" i="2"/>
  <c r="V50" i="2"/>
  <c r="L51" i="2"/>
  <c r="V51" i="2"/>
  <c r="L52" i="2"/>
  <c r="V52" i="2"/>
  <c r="L53" i="2"/>
  <c r="V53" i="2"/>
  <c r="L55" i="2"/>
  <c r="V55" i="2"/>
  <c r="L56" i="2"/>
  <c r="V56" i="2"/>
  <c r="L57" i="2"/>
  <c r="V57" i="2"/>
  <c r="L58" i="2"/>
  <c r="V58" i="2"/>
  <c r="L59" i="2"/>
  <c r="V59" i="2"/>
  <c r="L61" i="2"/>
  <c r="V61" i="2"/>
  <c r="L62" i="2"/>
  <c r="V62" i="2"/>
  <c r="L63" i="2"/>
  <c r="V63" i="2"/>
  <c r="L64" i="2"/>
  <c r="V64" i="2"/>
  <c r="L65" i="2"/>
  <c r="V65" i="2"/>
  <c r="L67" i="2"/>
  <c r="V67" i="2"/>
  <c r="K19" i="2"/>
  <c r="K23" i="2"/>
  <c r="K11" i="2"/>
  <c r="U19" i="2"/>
  <c r="K20" i="2"/>
  <c r="U20" i="2"/>
  <c r="K21" i="2"/>
  <c r="U21" i="2"/>
  <c r="K22" i="2"/>
  <c r="U22" i="2"/>
  <c r="K24" i="2"/>
  <c r="K28" i="2"/>
  <c r="K12" i="2"/>
  <c r="U24" i="2"/>
  <c r="K25" i="2"/>
  <c r="U25" i="2"/>
  <c r="K26" i="2"/>
  <c r="U26" i="2"/>
  <c r="K27" i="2"/>
  <c r="U27" i="2"/>
  <c r="K29" i="2"/>
  <c r="K33" i="2"/>
  <c r="K13" i="2"/>
  <c r="U29" i="2"/>
  <c r="K30" i="2"/>
  <c r="U30" i="2"/>
  <c r="K31" i="2"/>
  <c r="U31" i="2"/>
  <c r="K32" i="2"/>
  <c r="U32" i="2"/>
  <c r="K36" i="2"/>
  <c r="U36" i="2"/>
  <c r="K37" i="2"/>
  <c r="U37" i="2"/>
  <c r="K38" i="2"/>
  <c r="U38" i="2"/>
  <c r="K39" i="2"/>
  <c r="U39" i="2"/>
  <c r="K40" i="2"/>
  <c r="K43" i="2"/>
  <c r="K14" i="2"/>
  <c r="U40" i="2"/>
  <c r="K41" i="2"/>
  <c r="U41" i="2"/>
  <c r="K42" i="2"/>
  <c r="U42" i="2"/>
  <c r="K44" i="2"/>
  <c r="K47" i="2"/>
  <c r="K15" i="2"/>
  <c r="U44" i="2"/>
  <c r="K45" i="2"/>
  <c r="U45" i="2"/>
  <c r="K46" i="2"/>
  <c r="U46" i="2"/>
  <c r="K50" i="2"/>
  <c r="U50" i="2"/>
  <c r="K51" i="2"/>
  <c r="U51" i="2"/>
  <c r="K52" i="2"/>
  <c r="U52" i="2"/>
  <c r="K53" i="2"/>
  <c r="U53" i="2"/>
  <c r="K55" i="2"/>
  <c r="U55" i="2"/>
  <c r="K56" i="2"/>
  <c r="U56" i="2"/>
  <c r="K57" i="2"/>
  <c r="U57" i="2"/>
  <c r="K58" i="2"/>
  <c r="U58" i="2"/>
  <c r="K59" i="2"/>
  <c r="U59" i="2"/>
  <c r="K61" i="2"/>
  <c r="U61" i="2"/>
  <c r="K62" i="2"/>
  <c r="U62" i="2"/>
  <c r="K63" i="2"/>
  <c r="U63" i="2"/>
  <c r="K64" i="2"/>
  <c r="U64" i="2"/>
  <c r="K65" i="2"/>
  <c r="U65" i="2"/>
  <c r="K67" i="2"/>
  <c r="U67" i="2"/>
  <c r="J19" i="2"/>
  <c r="J23" i="2"/>
  <c r="J11" i="2"/>
  <c r="T19" i="2"/>
  <c r="J20" i="2"/>
  <c r="T20" i="2"/>
  <c r="J21" i="2"/>
  <c r="T21" i="2"/>
  <c r="J22" i="2"/>
  <c r="T22" i="2"/>
  <c r="J24" i="2"/>
  <c r="J28" i="2"/>
  <c r="J12" i="2"/>
  <c r="T24" i="2"/>
  <c r="J25" i="2"/>
  <c r="T25" i="2"/>
  <c r="J26" i="2"/>
  <c r="T26" i="2"/>
  <c r="J27" i="2"/>
  <c r="T27" i="2"/>
  <c r="J29" i="2"/>
  <c r="J33" i="2"/>
  <c r="J13" i="2"/>
  <c r="T29" i="2"/>
  <c r="J30" i="2"/>
  <c r="T30" i="2"/>
  <c r="J31" i="2"/>
  <c r="T31" i="2"/>
  <c r="J32" i="2"/>
  <c r="T32" i="2"/>
  <c r="J36" i="2"/>
  <c r="T36" i="2"/>
  <c r="J37" i="2"/>
  <c r="T37" i="2"/>
  <c r="J38" i="2"/>
  <c r="T38" i="2"/>
  <c r="J39" i="2"/>
  <c r="T39" i="2"/>
  <c r="J40" i="2"/>
  <c r="J43" i="2"/>
  <c r="J14" i="2"/>
  <c r="T40" i="2"/>
  <c r="J41" i="2"/>
  <c r="T41" i="2"/>
  <c r="J42" i="2"/>
  <c r="T42" i="2"/>
  <c r="J44" i="2"/>
  <c r="J47" i="2"/>
  <c r="J15" i="2"/>
  <c r="T44" i="2"/>
  <c r="J45" i="2"/>
  <c r="T45" i="2"/>
  <c r="J46" i="2"/>
  <c r="T46" i="2"/>
  <c r="J50" i="2"/>
  <c r="T50" i="2"/>
  <c r="J51" i="2"/>
  <c r="T51" i="2"/>
  <c r="J52" i="2"/>
  <c r="T52" i="2"/>
  <c r="J53" i="2"/>
  <c r="T53" i="2"/>
  <c r="J55" i="2"/>
  <c r="T55" i="2"/>
  <c r="J56" i="2"/>
  <c r="T56" i="2"/>
  <c r="J57" i="2"/>
  <c r="T57" i="2"/>
  <c r="J58" i="2"/>
  <c r="T58" i="2"/>
  <c r="J59" i="2"/>
  <c r="T59" i="2"/>
  <c r="J61" i="2"/>
  <c r="T61" i="2"/>
  <c r="J62" i="2"/>
  <c r="T62" i="2"/>
  <c r="J63" i="2"/>
  <c r="T63" i="2"/>
  <c r="J64" i="2"/>
  <c r="T64" i="2"/>
  <c r="J65" i="2"/>
  <c r="T65" i="2"/>
  <c r="J67" i="2"/>
  <c r="T67" i="2"/>
  <c r="I19" i="2"/>
  <c r="I23" i="2"/>
  <c r="I11" i="2"/>
  <c r="S19" i="2"/>
  <c r="I20" i="2"/>
  <c r="S20" i="2"/>
  <c r="I21" i="2"/>
  <c r="S21" i="2"/>
  <c r="I22" i="2"/>
  <c r="S22" i="2"/>
  <c r="I24" i="2"/>
  <c r="I28" i="2"/>
  <c r="I12" i="2"/>
  <c r="S24" i="2"/>
  <c r="I25" i="2"/>
  <c r="S25" i="2"/>
  <c r="I26" i="2"/>
  <c r="S26" i="2"/>
  <c r="I27" i="2"/>
  <c r="S27" i="2"/>
  <c r="I29" i="2"/>
  <c r="I33" i="2"/>
  <c r="I13" i="2"/>
  <c r="S29" i="2"/>
  <c r="I30" i="2"/>
  <c r="S30" i="2"/>
  <c r="I31" i="2"/>
  <c r="S31" i="2"/>
  <c r="I32" i="2"/>
  <c r="S32" i="2"/>
  <c r="I36" i="2"/>
  <c r="S36" i="2"/>
  <c r="I37" i="2"/>
  <c r="S37" i="2"/>
  <c r="I38" i="2"/>
  <c r="S38" i="2"/>
  <c r="I39" i="2"/>
  <c r="S39" i="2"/>
  <c r="I40" i="2"/>
  <c r="I43" i="2"/>
  <c r="I14" i="2"/>
  <c r="S40" i="2"/>
  <c r="I41" i="2"/>
  <c r="S41" i="2"/>
  <c r="I42" i="2"/>
  <c r="S42" i="2"/>
  <c r="I44" i="2"/>
  <c r="I47" i="2"/>
  <c r="I15" i="2"/>
  <c r="S44" i="2"/>
  <c r="I45" i="2"/>
  <c r="S45" i="2"/>
  <c r="I46" i="2"/>
  <c r="S46" i="2"/>
  <c r="I50" i="2"/>
  <c r="S50" i="2"/>
  <c r="I51" i="2"/>
  <c r="S51" i="2"/>
  <c r="I52" i="2"/>
  <c r="S52" i="2"/>
  <c r="I53" i="2"/>
  <c r="S53" i="2"/>
  <c r="I55" i="2"/>
  <c r="S55" i="2"/>
  <c r="I56" i="2"/>
  <c r="S56" i="2"/>
  <c r="I57" i="2"/>
  <c r="S57" i="2"/>
  <c r="I58" i="2"/>
  <c r="S58" i="2"/>
  <c r="I59" i="2"/>
  <c r="S59" i="2"/>
  <c r="I61" i="2"/>
  <c r="S61" i="2"/>
  <c r="I62" i="2"/>
  <c r="S62" i="2"/>
  <c r="I63" i="2"/>
  <c r="S63" i="2"/>
  <c r="I64" i="2"/>
  <c r="S64" i="2"/>
  <c r="I65" i="2"/>
  <c r="S65" i="2"/>
  <c r="I67" i="2"/>
  <c r="S67" i="2"/>
  <c r="H19" i="2"/>
  <c r="H23" i="2"/>
  <c r="H11" i="2"/>
  <c r="R19" i="2"/>
  <c r="H20" i="2"/>
  <c r="R20" i="2"/>
  <c r="H21" i="2"/>
  <c r="R21" i="2"/>
  <c r="H22" i="2"/>
  <c r="R22" i="2"/>
  <c r="H24" i="2"/>
  <c r="H28" i="2"/>
  <c r="H12" i="2"/>
  <c r="R24" i="2"/>
  <c r="H25" i="2"/>
  <c r="R25" i="2"/>
  <c r="H26" i="2"/>
  <c r="R26" i="2"/>
  <c r="H27" i="2"/>
  <c r="R27" i="2"/>
  <c r="H29" i="2"/>
  <c r="H33" i="2"/>
  <c r="H13" i="2"/>
  <c r="R29" i="2"/>
  <c r="H30" i="2"/>
  <c r="R30" i="2"/>
  <c r="H31" i="2"/>
  <c r="R31" i="2"/>
  <c r="H32" i="2"/>
  <c r="R32" i="2"/>
  <c r="H36" i="2"/>
  <c r="R36" i="2"/>
  <c r="H37" i="2"/>
  <c r="R37" i="2"/>
  <c r="H38" i="2"/>
  <c r="R38" i="2"/>
  <c r="H39" i="2"/>
  <c r="R39" i="2"/>
  <c r="H40" i="2"/>
  <c r="H43" i="2"/>
  <c r="H14" i="2"/>
  <c r="R40" i="2"/>
  <c r="H41" i="2"/>
  <c r="R41" i="2"/>
  <c r="H42" i="2"/>
  <c r="R42" i="2"/>
  <c r="H44" i="2"/>
  <c r="H47" i="2"/>
  <c r="H15" i="2"/>
  <c r="R44" i="2"/>
  <c r="H45" i="2"/>
  <c r="R45" i="2"/>
  <c r="H46" i="2"/>
  <c r="R46" i="2"/>
  <c r="H50" i="2"/>
  <c r="R50" i="2"/>
  <c r="H51" i="2"/>
  <c r="R51" i="2"/>
  <c r="H52" i="2"/>
  <c r="R52" i="2"/>
  <c r="H53" i="2"/>
  <c r="R53" i="2"/>
  <c r="H55" i="2"/>
  <c r="R55" i="2"/>
  <c r="H56" i="2"/>
  <c r="R56" i="2"/>
  <c r="H57" i="2"/>
  <c r="R57" i="2"/>
  <c r="H58" i="2"/>
  <c r="R58" i="2"/>
  <c r="H59" i="2"/>
  <c r="R59" i="2"/>
  <c r="H61" i="2"/>
  <c r="R61" i="2"/>
  <c r="H62" i="2"/>
  <c r="R62" i="2"/>
  <c r="H63" i="2"/>
  <c r="R63" i="2"/>
  <c r="H64" i="2"/>
  <c r="R64" i="2"/>
  <c r="H65" i="2"/>
  <c r="R65" i="2"/>
  <c r="H67" i="2"/>
  <c r="R67" i="2"/>
  <c r="J10" i="1"/>
  <c r="G19" i="2"/>
  <c r="D5" i="2"/>
  <c r="G11" i="2"/>
  <c r="Q19" i="2"/>
  <c r="J11" i="1"/>
  <c r="G20" i="2"/>
  <c r="Q20" i="2"/>
  <c r="J12" i="1"/>
  <c r="G21" i="2"/>
  <c r="Q21" i="2"/>
  <c r="J13" i="1"/>
  <c r="G22" i="2"/>
  <c r="Q22" i="2"/>
  <c r="J15" i="1"/>
  <c r="G24" i="2"/>
  <c r="D6" i="2"/>
  <c r="G12" i="2"/>
  <c r="Q24" i="2"/>
  <c r="J16" i="1"/>
  <c r="G25" i="2"/>
  <c r="Q25" i="2"/>
  <c r="J17" i="1"/>
  <c r="G26" i="2"/>
  <c r="Q26" i="2"/>
  <c r="J18" i="1"/>
  <c r="G27" i="2"/>
  <c r="Q27" i="2"/>
  <c r="J20" i="1"/>
  <c r="G29" i="2"/>
  <c r="D7" i="2"/>
  <c r="G13" i="2"/>
  <c r="Q29" i="2"/>
  <c r="J21" i="1"/>
  <c r="G30" i="2"/>
  <c r="Q30" i="2"/>
  <c r="J22" i="1"/>
  <c r="G31" i="2"/>
  <c r="Q31" i="2"/>
  <c r="J23" i="1"/>
  <c r="G32" i="2"/>
  <c r="Q32" i="2"/>
  <c r="J28" i="1"/>
  <c r="G36" i="2"/>
  <c r="Q36" i="2"/>
  <c r="J29" i="1"/>
  <c r="G37" i="2"/>
  <c r="Q37" i="2"/>
  <c r="J30" i="1"/>
  <c r="G38" i="2"/>
  <c r="Q38" i="2"/>
  <c r="J31" i="1"/>
  <c r="G39" i="2"/>
  <c r="Q39" i="2"/>
  <c r="J32" i="1"/>
  <c r="G40" i="2"/>
  <c r="D9" i="2"/>
  <c r="G14" i="2"/>
  <c r="Q40" i="2"/>
  <c r="J33" i="1"/>
  <c r="G41" i="2"/>
  <c r="Q41" i="2"/>
  <c r="J34" i="1"/>
  <c r="G42" i="2"/>
  <c r="Q42" i="2"/>
  <c r="J36" i="1"/>
  <c r="G44" i="2"/>
  <c r="D8" i="2"/>
  <c r="G15" i="2"/>
  <c r="Q44" i="2"/>
  <c r="J37" i="1"/>
  <c r="G45" i="2"/>
  <c r="Q45" i="2"/>
  <c r="J38" i="1"/>
  <c r="G46" i="2"/>
  <c r="Q46" i="2"/>
  <c r="J43" i="1"/>
  <c r="G50" i="2"/>
  <c r="Q50" i="2"/>
  <c r="J44" i="1"/>
  <c r="G51" i="2"/>
  <c r="Q51" i="2"/>
  <c r="J45" i="1"/>
  <c r="G52" i="2"/>
  <c r="Q52" i="2"/>
  <c r="J46" i="1"/>
  <c r="G53" i="2"/>
  <c r="Q53" i="2"/>
  <c r="J48" i="1"/>
  <c r="G55" i="2"/>
  <c r="Q55" i="2"/>
  <c r="J49" i="1"/>
  <c r="G56" i="2"/>
  <c r="Q56" i="2"/>
  <c r="J50" i="1"/>
  <c r="G57" i="2"/>
  <c r="Q57" i="2"/>
  <c r="J51" i="1"/>
  <c r="G58" i="2"/>
  <c r="Q58" i="2"/>
  <c r="J52" i="1"/>
  <c r="G59" i="2"/>
  <c r="Q59" i="2"/>
  <c r="J54" i="1"/>
  <c r="G61" i="2"/>
  <c r="Q61" i="2"/>
  <c r="J55" i="1"/>
  <c r="G62" i="2"/>
  <c r="Q62" i="2"/>
  <c r="J56" i="1"/>
  <c r="G63" i="2"/>
  <c r="Q63" i="2"/>
  <c r="J57" i="1"/>
  <c r="G64" i="2"/>
  <c r="Q64" i="2"/>
  <c r="J58" i="1"/>
  <c r="G65" i="2"/>
  <c r="Q65" i="2"/>
  <c r="J60" i="1"/>
  <c r="G67" i="2"/>
  <c r="Q67" i="2"/>
  <c r="H14" i="1"/>
  <c r="H10" i="1"/>
  <c r="F19" i="2"/>
  <c r="F11" i="2"/>
  <c r="P19" i="2"/>
  <c r="H11" i="1"/>
  <c r="F20" i="2"/>
  <c r="P20" i="2"/>
  <c r="H12" i="1"/>
  <c r="F21" i="2"/>
  <c r="P21" i="2"/>
  <c r="H13" i="1"/>
  <c r="F22" i="2"/>
  <c r="P22" i="2"/>
  <c r="H19" i="1"/>
  <c r="H15" i="1"/>
  <c r="F24" i="2"/>
  <c r="F12" i="2"/>
  <c r="P24" i="2"/>
  <c r="H16" i="1"/>
  <c r="F25" i="2"/>
  <c r="P25" i="2"/>
  <c r="H17" i="1"/>
  <c r="F26" i="2"/>
  <c r="P26" i="2"/>
  <c r="H18" i="1"/>
  <c r="F27" i="2"/>
  <c r="P27" i="2"/>
  <c r="H24" i="1"/>
  <c r="H20" i="1"/>
  <c r="F29" i="2"/>
  <c r="F13" i="2"/>
  <c r="P29" i="2"/>
  <c r="H21" i="1"/>
  <c r="F30" i="2"/>
  <c r="P30" i="2"/>
  <c r="H22" i="1"/>
  <c r="F31" i="2"/>
  <c r="P31" i="2"/>
  <c r="H23" i="1"/>
  <c r="F32" i="2"/>
  <c r="P32" i="2"/>
  <c r="H28" i="1"/>
  <c r="F36" i="2"/>
  <c r="P36" i="2"/>
  <c r="H29" i="1"/>
  <c r="F37" i="2"/>
  <c r="P37" i="2"/>
  <c r="H30" i="1"/>
  <c r="F38" i="2"/>
  <c r="P38" i="2"/>
  <c r="H31" i="1"/>
  <c r="F39" i="2"/>
  <c r="P39" i="2"/>
  <c r="H32" i="1"/>
  <c r="F40" i="2"/>
  <c r="F14" i="2"/>
  <c r="P40" i="2"/>
  <c r="H33" i="1"/>
  <c r="F41" i="2"/>
  <c r="P41" i="2"/>
  <c r="H34" i="1"/>
  <c r="F42" i="2"/>
  <c r="P42" i="2"/>
  <c r="H39" i="1"/>
  <c r="H36" i="1"/>
  <c r="F44" i="2"/>
  <c r="F15" i="2"/>
  <c r="P44" i="2"/>
  <c r="H37" i="1"/>
  <c r="F45" i="2"/>
  <c r="P45" i="2"/>
  <c r="H38" i="1"/>
  <c r="F46" i="2"/>
  <c r="P46" i="2"/>
  <c r="H43" i="1"/>
  <c r="F50" i="2"/>
  <c r="P50" i="2"/>
  <c r="H44" i="1"/>
  <c r="F51" i="2"/>
  <c r="P51" i="2"/>
  <c r="H45" i="1"/>
  <c r="F52" i="2"/>
  <c r="P52" i="2"/>
  <c r="H46" i="1"/>
  <c r="F53" i="2"/>
  <c r="P53" i="2"/>
  <c r="H48" i="1"/>
  <c r="F55" i="2"/>
  <c r="P55" i="2"/>
  <c r="H49" i="1"/>
  <c r="F56" i="2"/>
  <c r="P56" i="2"/>
  <c r="H50" i="1"/>
  <c r="F57" i="2"/>
  <c r="P57" i="2"/>
  <c r="H51" i="1"/>
  <c r="F58" i="2"/>
  <c r="P58" i="2"/>
  <c r="H52" i="1"/>
  <c r="F59" i="2"/>
  <c r="P59" i="2"/>
  <c r="H54" i="1"/>
  <c r="F61" i="2"/>
  <c r="P61" i="2"/>
  <c r="H55" i="1"/>
  <c r="F62" i="2"/>
  <c r="P62" i="2"/>
  <c r="H56" i="1"/>
  <c r="F63" i="2"/>
  <c r="P63" i="2"/>
  <c r="H57" i="1"/>
  <c r="F64" i="2"/>
  <c r="P64" i="2"/>
  <c r="H58" i="1"/>
  <c r="F65" i="2"/>
  <c r="P65" i="2"/>
  <c r="H60" i="1"/>
  <c r="F67" i="2"/>
  <c r="P67" i="2"/>
  <c r="F14" i="1"/>
  <c r="F10" i="1"/>
  <c r="E19" i="2"/>
  <c r="E11" i="2"/>
  <c r="O19" i="2"/>
  <c r="F11" i="1"/>
  <c r="E20" i="2"/>
  <c r="O20" i="2"/>
  <c r="F12" i="1"/>
  <c r="E21" i="2"/>
  <c r="O21" i="2"/>
  <c r="F13" i="1"/>
  <c r="E22" i="2"/>
  <c r="O22" i="2"/>
  <c r="F19" i="1"/>
  <c r="F15" i="1"/>
  <c r="E24" i="2"/>
  <c r="E12" i="2"/>
  <c r="O24" i="2"/>
  <c r="F16" i="1"/>
  <c r="E25" i="2"/>
  <c r="O25" i="2"/>
  <c r="F17" i="1"/>
  <c r="E26" i="2"/>
  <c r="O26" i="2"/>
  <c r="F18" i="1"/>
  <c r="E27" i="2"/>
  <c r="O27" i="2"/>
  <c r="F24" i="1"/>
  <c r="F20" i="1"/>
  <c r="E29" i="2"/>
  <c r="E13" i="2"/>
  <c r="O29" i="2"/>
  <c r="F21" i="1"/>
  <c r="E30" i="2"/>
  <c r="O30" i="2"/>
  <c r="F22" i="1"/>
  <c r="E31" i="2"/>
  <c r="O31" i="2"/>
  <c r="F23" i="1"/>
  <c r="E32" i="2"/>
  <c r="O32" i="2"/>
  <c r="F28" i="1"/>
  <c r="E36" i="2"/>
  <c r="O36" i="2"/>
  <c r="F29" i="1"/>
  <c r="E37" i="2"/>
  <c r="O37" i="2"/>
  <c r="F30" i="1"/>
  <c r="E38" i="2"/>
  <c r="O38" i="2"/>
  <c r="F31" i="1"/>
  <c r="E39" i="2"/>
  <c r="O39" i="2"/>
  <c r="F32" i="1"/>
  <c r="E40" i="2"/>
  <c r="E14" i="2"/>
  <c r="O40" i="2"/>
  <c r="F33" i="1"/>
  <c r="E41" i="2"/>
  <c r="O41" i="2"/>
  <c r="F34" i="1"/>
  <c r="E42" i="2"/>
  <c r="O42" i="2"/>
  <c r="F39" i="1"/>
  <c r="F36" i="1"/>
  <c r="E44" i="2"/>
  <c r="E15" i="2"/>
  <c r="O44" i="2"/>
  <c r="F37" i="1"/>
  <c r="E45" i="2"/>
  <c r="O45" i="2"/>
  <c r="F38" i="1"/>
  <c r="E46" i="2"/>
  <c r="O46" i="2"/>
  <c r="F43" i="1"/>
  <c r="E50" i="2"/>
  <c r="O50" i="2"/>
  <c r="F44" i="1"/>
  <c r="E51" i="2"/>
  <c r="O51" i="2"/>
  <c r="F45" i="1"/>
  <c r="E52" i="2"/>
  <c r="O52" i="2"/>
  <c r="F46" i="1"/>
  <c r="E53" i="2"/>
  <c r="O53" i="2"/>
  <c r="F48" i="1"/>
  <c r="E55" i="2"/>
  <c r="O55" i="2"/>
  <c r="F49" i="1"/>
  <c r="E56" i="2"/>
  <c r="O56" i="2"/>
  <c r="F50" i="1"/>
  <c r="E57" i="2"/>
  <c r="O57" i="2"/>
  <c r="F51" i="1"/>
  <c r="E58" i="2"/>
  <c r="O58" i="2"/>
  <c r="F52" i="1"/>
  <c r="E59" i="2"/>
  <c r="O59" i="2"/>
  <c r="F54" i="1"/>
  <c r="E61" i="2"/>
  <c r="O61" i="2"/>
  <c r="F55" i="1"/>
  <c r="E62" i="2"/>
  <c r="O62" i="2"/>
  <c r="F56" i="1"/>
  <c r="E63" i="2"/>
  <c r="O63" i="2"/>
  <c r="F57" i="1"/>
  <c r="E64" i="2"/>
  <c r="O64" i="2"/>
  <c r="F58" i="1"/>
  <c r="E65" i="2"/>
  <c r="O65" i="2"/>
  <c r="F60" i="1"/>
  <c r="E67" i="2"/>
  <c r="O67" i="2"/>
  <c r="D14" i="1"/>
  <c r="D10" i="1"/>
  <c r="D19" i="2"/>
  <c r="D11" i="2"/>
  <c r="N19" i="2"/>
  <c r="D11" i="1"/>
  <c r="D20" i="2"/>
  <c r="N20" i="2"/>
  <c r="D12" i="1"/>
  <c r="D21" i="2"/>
  <c r="N21" i="2"/>
  <c r="D13" i="1"/>
  <c r="D22" i="2"/>
  <c r="N22" i="2"/>
  <c r="D19" i="1"/>
  <c r="D15" i="1"/>
  <c r="D24" i="2"/>
  <c r="D12" i="2"/>
  <c r="N24" i="2"/>
  <c r="D16" i="1"/>
  <c r="D25" i="2"/>
  <c r="N25" i="2"/>
  <c r="D17" i="1"/>
  <c r="D26" i="2"/>
  <c r="N26" i="2"/>
  <c r="D18" i="1"/>
  <c r="D27" i="2"/>
  <c r="N27" i="2"/>
  <c r="D24" i="1"/>
  <c r="D20" i="1"/>
  <c r="D29" i="2"/>
  <c r="D13" i="2"/>
  <c r="N29" i="2"/>
  <c r="D21" i="1"/>
  <c r="D30" i="2"/>
  <c r="N30" i="2"/>
  <c r="D22" i="1"/>
  <c r="D31" i="2"/>
  <c r="N31" i="2"/>
  <c r="D23" i="1"/>
  <c r="D32" i="2"/>
  <c r="N32" i="2"/>
  <c r="D28" i="1"/>
  <c r="D36" i="2"/>
  <c r="N36" i="2"/>
  <c r="D29" i="1"/>
  <c r="D37" i="2"/>
  <c r="N37" i="2"/>
  <c r="D30" i="1"/>
  <c r="D38" i="2"/>
  <c r="N38" i="2"/>
  <c r="D31" i="1"/>
  <c r="D39" i="2"/>
  <c r="N39" i="2"/>
  <c r="D40" i="2"/>
  <c r="D14" i="2"/>
  <c r="N40" i="2"/>
  <c r="D33" i="1"/>
  <c r="D41" i="2"/>
  <c r="N41" i="2"/>
  <c r="D34" i="1"/>
  <c r="D42" i="2"/>
  <c r="N42" i="2"/>
  <c r="D39" i="1"/>
  <c r="D36" i="1"/>
  <c r="D44" i="2"/>
  <c r="D15" i="2"/>
  <c r="N44" i="2"/>
  <c r="D37" i="1"/>
  <c r="D45" i="2"/>
  <c r="N45" i="2"/>
  <c r="D38" i="1"/>
  <c r="D46" i="2"/>
  <c r="N46" i="2"/>
  <c r="D43" i="1"/>
  <c r="D50" i="2"/>
  <c r="N50" i="2"/>
  <c r="D44" i="1"/>
  <c r="D51" i="2"/>
  <c r="N51" i="2"/>
  <c r="D45" i="1"/>
  <c r="D52" i="2"/>
  <c r="N52" i="2"/>
  <c r="D46" i="1"/>
  <c r="D53" i="2"/>
  <c r="N53" i="2"/>
  <c r="D48" i="1"/>
  <c r="D55" i="2"/>
  <c r="N55" i="2"/>
  <c r="D49" i="1"/>
  <c r="D56" i="2"/>
  <c r="N56" i="2"/>
  <c r="D50" i="1"/>
  <c r="D57" i="2"/>
  <c r="N57" i="2"/>
  <c r="D51" i="1"/>
  <c r="D58" i="2"/>
  <c r="N58" i="2"/>
  <c r="D52" i="1"/>
  <c r="D59" i="2"/>
  <c r="N59" i="2"/>
  <c r="D54" i="1"/>
  <c r="D61" i="2"/>
  <c r="N61" i="2"/>
  <c r="D55" i="1"/>
  <c r="D62" i="2"/>
  <c r="N62" i="2"/>
  <c r="D56" i="1"/>
  <c r="D63" i="2"/>
  <c r="N63" i="2"/>
  <c r="D57" i="1"/>
  <c r="D64" i="2"/>
  <c r="N64" i="2"/>
  <c r="D58" i="1"/>
  <c r="D65" i="2"/>
  <c r="N65" i="2"/>
  <c r="D60" i="1"/>
  <c r="D67" i="2"/>
  <c r="N67" i="2"/>
  <c r="F65" i="1"/>
  <c r="F66" i="1"/>
  <c r="F47" i="1"/>
  <c r="F53" i="1"/>
  <c r="F59" i="1"/>
  <c r="F67" i="1"/>
  <c r="F68" i="1"/>
  <c r="H65" i="1"/>
  <c r="H66" i="1"/>
  <c r="H47" i="1"/>
  <c r="H53" i="1"/>
  <c r="H59" i="1"/>
  <c r="H67" i="1"/>
  <c r="H68" i="1"/>
  <c r="J65" i="1"/>
  <c r="J66" i="1"/>
  <c r="J47" i="1"/>
  <c r="J53" i="1"/>
  <c r="J59" i="1"/>
  <c r="J67" i="1"/>
  <c r="J68" i="1"/>
  <c r="D65" i="1"/>
  <c r="D66" i="1"/>
  <c r="D47" i="1"/>
  <c r="D53" i="1"/>
  <c r="D59" i="1"/>
  <c r="D67" i="1"/>
  <c r="D68" i="1"/>
  <c r="E66" i="2"/>
  <c r="O66" i="2"/>
  <c r="F66" i="2"/>
  <c r="P66" i="2"/>
  <c r="G66" i="2"/>
  <c r="Q66" i="2"/>
  <c r="H66" i="2"/>
  <c r="R66" i="2"/>
  <c r="I66" i="2"/>
  <c r="S66" i="2"/>
  <c r="J66" i="2"/>
  <c r="T66" i="2"/>
  <c r="K66" i="2"/>
  <c r="U66" i="2"/>
  <c r="L66" i="2"/>
  <c r="V66" i="2"/>
  <c r="D66" i="2"/>
  <c r="N66" i="2"/>
  <c r="E60" i="2"/>
  <c r="O60" i="2"/>
  <c r="F60" i="2"/>
  <c r="P60" i="2"/>
  <c r="G60" i="2"/>
  <c r="Q60" i="2"/>
  <c r="H60" i="2"/>
  <c r="R60" i="2"/>
  <c r="I60" i="2"/>
  <c r="S60" i="2"/>
  <c r="J60" i="2"/>
  <c r="T60" i="2"/>
  <c r="K60" i="2"/>
  <c r="U60" i="2"/>
  <c r="L60" i="2"/>
  <c r="V60" i="2"/>
  <c r="D60" i="2"/>
  <c r="N60" i="2"/>
  <c r="E54" i="2"/>
  <c r="O54" i="2"/>
  <c r="F54" i="2"/>
  <c r="P54" i="2"/>
  <c r="G54" i="2"/>
  <c r="Q54" i="2"/>
  <c r="H54" i="2"/>
  <c r="R54" i="2"/>
  <c r="I54" i="2"/>
  <c r="S54" i="2"/>
  <c r="J54" i="2"/>
  <c r="T54" i="2"/>
  <c r="K54" i="2"/>
  <c r="U54" i="2"/>
  <c r="L54" i="2"/>
  <c r="V54" i="2"/>
  <c r="D54" i="2"/>
  <c r="N54" i="2"/>
  <c r="E43" i="2"/>
  <c r="O43" i="2"/>
  <c r="F43" i="2"/>
  <c r="P43" i="2"/>
  <c r="G43" i="2"/>
  <c r="Q43" i="2"/>
  <c r="R43" i="2"/>
  <c r="S43" i="2"/>
  <c r="T43" i="2"/>
  <c r="U43" i="2"/>
  <c r="V43" i="2"/>
  <c r="E47" i="2"/>
  <c r="O47" i="2"/>
  <c r="F47" i="2"/>
  <c r="P47" i="2"/>
  <c r="G47" i="2"/>
  <c r="Q47" i="2"/>
  <c r="R47" i="2"/>
  <c r="S47" i="2"/>
  <c r="T47" i="2"/>
  <c r="U47" i="2"/>
  <c r="V47" i="2"/>
  <c r="D47" i="2"/>
  <c r="N47" i="2"/>
  <c r="D43" i="2"/>
  <c r="N43" i="2"/>
  <c r="E33" i="2"/>
  <c r="O33" i="2"/>
  <c r="F33" i="2"/>
  <c r="P33" i="2"/>
  <c r="G33" i="2"/>
  <c r="Q33" i="2"/>
  <c r="R33" i="2"/>
  <c r="S33" i="2"/>
  <c r="T33" i="2"/>
  <c r="U33" i="2"/>
  <c r="V33" i="2"/>
  <c r="D33" i="2"/>
  <c r="N33" i="2"/>
  <c r="E28" i="2"/>
  <c r="O28" i="2"/>
  <c r="F28" i="2"/>
  <c r="P28" i="2"/>
  <c r="G28" i="2"/>
  <c r="Q28" i="2"/>
  <c r="R28" i="2"/>
  <c r="S28" i="2"/>
  <c r="T28" i="2"/>
  <c r="U28" i="2"/>
  <c r="V28" i="2"/>
  <c r="D28" i="2"/>
  <c r="N28" i="2"/>
  <c r="E23" i="2"/>
  <c r="O23" i="2"/>
  <c r="F23" i="2"/>
  <c r="P23" i="2"/>
  <c r="G23" i="2"/>
  <c r="Q23" i="2"/>
  <c r="R23" i="2"/>
  <c r="S23" i="2"/>
  <c r="T23" i="2"/>
  <c r="U23" i="2"/>
  <c r="V23" i="2"/>
  <c r="D23" i="2"/>
  <c r="N23" i="2"/>
  <c r="H5" i="2"/>
  <c r="A69" i="2"/>
  <c r="C69" i="2"/>
  <c r="D69" i="2"/>
  <c r="E69" i="2"/>
  <c r="F69" i="2"/>
  <c r="G69" i="2"/>
  <c r="A70" i="2"/>
  <c r="C70" i="2"/>
  <c r="D70" i="2"/>
  <c r="E70" i="2"/>
  <c r="F70" i="2"/>
  <c r="G70" i="2"/>
  <c r="C71" i="2"/>
  <c r="D71" i="2"/>
  <c r="E71" i="2"/>
  <c r="F71" i="2"/>
  <c r="G71" i="2"/>
  <c r="B4" i="2"/>
  <c r="C4" i="2"/>
  <c r="D4" i="2"/>
  <c r="E4" i="2"/>
  <c r="B5" i="2"/>
  <c r="C5" i="2"/>
  <c r="E5" i="2"/>
  <c r="B6" i="2"/>
  <c r="C6" i="2"/>
  <c r="E6" i="2"/>
  <c r="B7" i="2"/>
  <c r="C7" i="2"/>
  <c r="E7" i="2"/>
  <c r="B8" i="2"/>
  <c r="C8" i="2"/>
  <c r="E8" i="2"/>
  <c r="B9" i="2"/>
  <c r="C9" i="2"/>
  <c r="E9" i="2"/>
  <c r="B18" i="2"/>
  <c r="C18" i="2"/>
  <c r="D18" i="2"/>
  <c r="E18" i="2"/>
  <c r="F18" i="2"/>
  <c r="G18" i="2"/>
  <c r="H18" i="2"/>
  <c r="I18" i="2"/>
  <c r="J18" i="2"/>
  <c r="K18" i="2"/>
  <c r="L18" i="2"/>
  <c r="B19" i="2"/>
  <c r="C19" i="2"/>
  <c r="C20" i="2"/>
  <c r="C21" i="2"/>
  <c r="C22" i="2"/>
  <c r="C23" i="2"/>
  <c r="B24" i="2"/>
  <c r="C24" i="2"/>
  <c r="C25" i="2"/>
  <c r="C26" i="2"/>
  <c r="C27" i="2"/>
  <c r="C28" i="2"/>
  <c r="B29" i="2"/>
  <c r="C29" i="2"/>
  <c r="C30" i="2"/>
  <c r="C31" i="2"/>
  <c r="C32" i="2"/>
  <c r="C33" i="2"/>
  <c r="B36" i="2"/>
  <c r="C36" i="2"/>
  <c r="C37" i="2"/>
  <c r="C38" i="2"/>
  <c r="C39" i="2"/>
  <c r="B40" i="2"/>
  <c r="C40" i="2"/>
  <c r="C41" i="2"/>
  <c r="C42" i="2"/>
  <c r="C43" i="2"/>
  <c r="B44" i="2"/>
  <c r="C44" i="2"/>
  <c r="C45" i="2"/>
  <c r="C46" i="2"/>
  <c r="C47" i="2"/>
  <c r="B50" i="2"/>
  <c r="C50" i="2"/>
  <c r="C51" i="2"/>
  <c r="C52" i="2"/>
  <c r="C53" i="2"/>
  <c r="C54" i="2"/>
  <c r="C55" i="2"/>
  <c r="B56" i="2"/>
  <c r="C56" i="2"/>
  <c r="C57" i="2"/>
  <c r="C58" i="2"/>
  <c r="C59" i="2"/>
  <c r="C60" i="2"/>
  <c r="C61" i="2"/>
  <c r="B62" i="2"/>
  <c r="C62" i="2"/>
  <c r="C63" i="2"/>
  <c r="C64" i="2"/>
  <c r="C65" i="2"/>
  <c r="C66" i="2"/>
  <c r="C67" i="2"/>
  <c r="A5" i="2"/>
  <c r="A6" i="2"/>
  <c r="A7" i="2"/>
  <c r="A8" i="2"/>
  <c r="A9" i="2"/>
  <c r="A18" i="2"/>
  <c r="A19" i="2"/>
  <c r="A36" i="2"/>
  <c r="A50" i="2"/>
  <c r="D73" i="2"/>
  <c r="D69" i="1"/>
  <c r="D74" i="2"/>
  <c r="D70" i="1"/>
  <c r="D75" i="2"/>
  <c r="D71" i="1"/>
  <c r="D72" i="1"/>
  <c r="E73" i="2"/>
  <c r="F69" i="1"/>
  <c r="E74" i="2"/>
  <c r="F70" i="1"/>
  <c r="E75" i="2"/>
  <c r="F71" i="1"/>
  <c r="F72" i="1"/>
  <c r="F73" i="2"/>
  <c r="H69" i="1"/>
  <c r="F74" i="2"/>
  <c r="H70" i="1"/>
  <c r="F75" i="2"/>
  <c r="H71" i="1"/>
  <c r="H72" i="1"/>
  <c r="G73" i="2"/>
  <c r="J69" i="1"/>
  <c r="G74" i="2"/>
  <c r="J70" i="1"/>
  <c r="G75" i="2"/>
  <c r="J71" i="1"/>
  <c r="J72" i="1"/>
  <c r="T67" i="1"/>
  <c r="L71" i="2"/>
  <c r="R67" i="1"/>
  <c r="K71" i="2"/>
  <c r="P67" i="1"/>
  <c r="J71" i="2"/>
  <c r="N67" i="1"/>
  <c r="I71" i="2"/>
  <c r="L67" i="1"/>
  <c r="H71" i="2"/>
  <c r="T66" i="1"/>
  <c r="L70" i="2"/>
  <c r="R66" i="1"/>
  <c r="K70" i="2"/>
  <c r="P66" i="1"/>
  <c r="J70" i="2"/>
  <c r="N66" i="1"/>
  <c r="I70" i="2"/>
  <c r="L66" i="1"/>
  <c r="H70" i="2"/>
  <c r="T65" i="1"/>
  <c r="L69" i="2"/>
  <c r="R65" i="1"/>
  <c r="K69" i="2"/>
  <c r="P65" i="1"/>
  <c r="J69" i="2"/>
  <c r="N65" i="1"/>
  <c r="I69" i="2"/>
  <c r="L65" i="1"/>
  <c r="H69" i="2"/>
  <c r="L73" i="2"/>
  <c r="T69" i="1"/>
  <c r="L74" i="2"/>
  <c r="T70" i="1"/>
  <c r="L75" i="2"/>
  <c r="T71" i="1"/>
  <c r="T72" i="1"/>
  <c r="K73" i="2"/>
  <c r="R69" i="1"/>
  <c r="K74" i="2"/>
  <c r="R70" i="1"/>
  <c r="K75" i="2"/>
  <c r="R71" i="1"/>
  <c r="R72" i="1"/>
  <c r="J73" i="2"/>
  <c r="P69" i="1"/>
  <c r="J74" i="2"/>
  <c r="P70" i="1"/>
  <c r="J75" i="2"/>
  <c r="P71" i="1"/>
  <c r="P72" i="1"/>
  <c r="I73" i="2"/>
  <c r="N69" i="1"/>
  <c r="I74" i="2"/>
  <c r="N70" i="1"/>
  <c r="I75" i="2"/>
  <c r="N71" i="1"/>
  <c r="N72" i="1"/>
  <c r="H73" i="2"/>
  <c r="L69" i="1"/>
  <c r="H74" i="2"/>
  <c r="L70" i="1"/>
  <c r="H75" i="2"/>
  <c r="L71" i="1"/>
  <c r="L72" i="1"/>
  <c r="T68" i="1"/>
  <c r="R68" i="1"/>
  <c r="P68" i="1"/>
  <c r="N68" i="1"/>
  <c r="L68" i="1"/>
</calcChain>
</file>

<file path=xl/sharedStrings.xml><?xml version="1.0" encoding="utf-8"?>
<sst xmlns="http://schemas.openxmlformats.org/spreadsheetml/2006/main" count="123" uniqueCount="81">
  <si>
    <t>Monday</t>
  </si>
  <si>
    <t>Squat</t>
  </si>
  <si>
    <t>Reps</t>
  </si>
  <si>
    <t>Bench</t>
  </si>
  <si>
    <t>Row</t>
  </si>
  <si>
    <t>Wednesday</t>
  </si>
  <si>
    <t>Friday</t>
  </si>
  <si>
    <t>Dead</t>
  </si>
  <si>
    <t>5RM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</si>
  <si>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</si>
  <si>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</si>
  <si>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</si>
  <si>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</si>
  <si>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</si>
  <si>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</si>
  <si>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</si>
  <si>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</si>
  <si>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</si>
  <si>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1RM</t>
  </si>
  <si>
    <t>Core Exercise Tonnage</t>
  </si>
  <si>
    <t>Set Interval</t>
  </si>
  <si>
    <t>Generally 10-15%</t>
  </si>
  <si>
    <t>Tonnage Cutoff</t>
  </si>
  <si>
    <t>Given % of Single Rep Max for Inclusion in Relevant Tonnage</t>
  </si>
  <si>
    <t>Relevant Tonnage</t>
  </si>
  <si>
    <t>Squat 1RM</t>
  </si>
  <si>
    <t>Bench 1RM</t>
  </si>
  <si>
    <t>Row 1RM</t>
  </si>
  <si>
    <t>Incline 1RM</t>
  </si>
  <si>
    <t>Deadlift 1RM</t>
  </si>
  <si>
    <t>Weekly</t>
  </si>
  <si>
    <t>Tonnage w/Significance Cutoff</t>
  </si>
  <si>
    <t xml:space="preserve">NOTE: </t>
  </si>
  <si>
    <t>All this sheet does is calculate the tonnage incorporating the specified cutoff parameter on the first sheet (i.e. if &lt;, then 0, otherwise X)</t>
  </si>
  <si>
    <t>Don't Change or Touch Anything</t>
  </si>
  <si>
    <t>Tonnage:</t>
  </si>
  <si>
    <t>Reps (&lt;12)</t>
  </si>
  <si>
    <t>Usually 10-15%</t>
  </si>
  <si>
    <t>Mon</t>
  </si>
  <si>
    <t>Wed</t>
  </si>
  <si>
    <t>Fri</t>
  </si>
  <si>
    <t>3x8</t>
  </si>
  <si>
    <t>Sentadilla</t>
  </si>
  <si>
    <t>Press Plano</t>
  </si>
  <si>
    <t>Remo con Barra</t>
  </si>
  <si>
    <t>LUNES</t>
  </si>
  <si>
    <t>Peso Muerto</t>
  </si>
  <si>
    <t>MIERCOLES</t>
  </si>
  <si>
    <t>Sentadillas</t>
  </si>
  <si>
    <t>VIERNES</t>
  </si>
  <si>
    <t>Peso Teorico</t>
  </si>
  <si>
    <t>Dia</t>
  </si>
  <si>
    <t>Ejercicio</t>
  </si>
  <si>
    <t>Pre-Periodizacion Lineal</t>
  </si>
  <si>
    <t>Modificar solo las celdas AMARILLAS.  No modifiqueis la hoja "Tonnage Calc".</t>
  </si>
  <si>
    <t>Los pesos teoricos y las repeticiones en las cuales los hiciste son para ayudarte a calcular tu 1RM y tus 5RM.</t>
  </si>
  <si>
    <t>Estas estimaciones son más precisas con las pruebas y levantadores que entrenan a rangos bajos de repeticiones,</t>
  </si>
  <si>
    <t>es decir, en las pruebas en una serie de 12 repeticiones y un elevador que se utiliza típicamente a 10-15 repeticiones se va a disminuir la precisión.</t>
  </si>
  <si>
    <t>la posibilidad de fatiga antes de tiempo y limitar el progreso (es decir, menos semanas de progresión o demasiado débiles para un alto rendimiento en los mejores juegos)</t>
  </si>
  <si>
    <t>Set Interval es el porcentaje de cambio entre las series basadas en el conjunto superior de el entrenamiento para un ejercicio determinado.</t>
  </si>
  <si>
    <t>Cuanto menor sea este valor, habrá menos espacio entre conjuntos (es decir, mayor carga de trabajo y mayor densidad) la mayor</t>
  </si>
  <si>
    <t>para el total ya que el impacto del trabajo muy ligero no va a ser significativo (esto es común en la práctica)</t>
  </si>
  <si>
    <t>Tonnage se calcula sobre la base de los ascensores principales, es la suma combinada de volumen e intensidad (% 1RM). Básicamente, un indicador de carga de trabajo.</t>
  </si>
  <si>
    <t>es decir, peso utilizado X Reps = Tonnage. El punto de corte es hacer el cálculo más relevante y no contar altibajos</t>
  </si>
  <si>
    <t>Es evidente que la mayoría de la gente tendrá que redondear los pesos.</t>
  </si>
  <si>
    <t>Desafortunadamente, esto es más un problema para los levantadores más débiles/novatos con 1RM demaiado pequeña</t>
  </si>
  <si>
    <t>Selección de 5 Kg de  incrimento (es decir, dos placas de 2,5 Kg), se debe de mirar de que peso minimo disponemos.</t>
  </si>
  <si>
    <t>Instrucciones:</t>
  </si>
  <si>
    <t>Recomendada para principiantes e Intermedios</t>
  </si>
  <si>
    <t>MADCOW 5x5</t>
  </si>
  <si>
    <t>Military</t>
  </si>
  <si>
    <t>Press Militar</t>
  </si>
  <si>
    <t xml:space="preserve">NOTA: Se puede cambiar el Press Militar </t>
  </si>
  <si>
    <t>por Press Banca Inclinado</t>
  </si>
  <si>
    <t>Facepull</t>
  </si>
  <si>
    <t>Bicep</t>
  </si>
  <si>
    <t>Paralelas</t>
  </si>
  <si>
    <t>Dominadas</t>
  </si>
  <si>
    <t>3x5</t>
  </si>
  <si>
    <t>Abdomen</t>
  </si>
  <si>
    <t>Hombros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</si>
</sst>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%"/>
    <numFmt numFmtId="166" formatCode="_(* #,##0_);_(* \(#,##0\);_(* &quot;-&quot;??_);_(@_)"/>
  </numFmts>
  <fonts count="21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u/>
      <sz val="10"/>
      <color indexed="12"/>
      <name val="Arial"/>
    </font>
    <font>
      <b/>
      <sz val="14"/>
      <name val="Arial"/>
      <family val="2"/>
    </font>
    <font>
      <b/>
      <u/>
      <sz val="18"/>
      <name val="Arial"/>
      <family val="2"/>
    </font>
    <font>
      <b/>
      <sz val="24"/>
      <color indexed="9"/>
      <name val="Arial"/>
      <family val="2"/>
    </font>
    <font>
      <b/>
      <sz val="14"/>
      <color indexed="9"/>
      <name val="Arial"/>
      <family val="2"/>
    </font>
    <font>
      <b/>
      <sz val="8"/>
      <color indexed="9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8"/>
      <name val="Arial"/>
    </font>
    <font>
      <u/>
      <sz val="10"/>
      <color theme="11"/>
      <name val="Arial"/>
    </font>
    <font>
      <b/>
      <sz val="12"/>
      <name val="Arial"/>
    </font>
    <font>
      <b/>
      <u/>
      <sz val="12"/>
      <name val="Arial"/>
    </font>
    <font>
      <sz val="10"/>
      <color theme="0"/>
      <name val="Arial"/>
    </font>
    <font>
      <u/>
      <sz val="10"/>
      <color theme="0"/>
      <name val="Arial"/>
    </font>
    <font>
      <sz val="18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4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medium">
        <color auto="1"/>
      </right>
      <top/>
      <bottom style="thick">
        <color auto="1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53">
    <xf numFmtId="0" fontId="0" fillId="0" borderId="0" xfId="0"/>
    <xf numFmtId="1" fontId="0" fillId="0" borderId="0" xfId="0" applyNumberFormat="1"/>
    <xf numFmtId="0" fontId="3" fillId="0" borderId="0" xfId="0" applyFont="1"/>
    <xf numFmtId="0" fontId="0" fillId="2" borderId="1" xfId="0" applyFill="1" applyBorder="1" applyAlignment="1">
      <alignment horizontal="center"/>
    </xf>
    <xf numFmtId="0" fontId="0" fillId="0" borderId="0" xfId="0" applyBorder="1"/>
    <xf numFmtId="9" fontId="0" fillId="0" borderId="0" xfId="0" applyNumberFormat="1"/>
    <xf numFmtId="9" fontId="0" fillId="2" borderId="1" xfId="0" applyNumberFormat="1" applyFill="1" applyBorder="1" applyAlignment="1">
      <alignment horizontal="center"/>
    </xf>
    <xf numFmtId="1" fontId="0" fillId="0" borderId="0" xfId="0" applyNumberFormat="1" applyAlignment="1">
      <alignment horizontal="right"/>
    </xf>
    <xf numFmtId="165" fontId="0" fillId="2" borderId="1" xfId="0" applyNumberFormat="1" applyFill="1" applyBorder="1" applyAlignment="1">
      <alignment horizontal="center"/>
    </xf>
    <xf numFmtId="0" fontId="0" fillId="3" borderId="2" xfId="0" applyFill="1" applyBorder="1"/>
    <xf numFmtId="0" fontId="8" fillId="3" borderId="2" xfId="0" applyFont="1" applyFill="1" applyBorder="1" applyAlignment="1">
      <alignment horizontal="center"/>
    </xf>
    <xf numFmtId="0" fontId="0" fillId="3" borderId="6" xfId="0" applyFill="1" applyBorder="1"/>
    <xf numFmtId="0" fontId="0" fillId="3" borderId="0" xfId="0" applyFill="1" applyBorder="1"/>
    <xf numFmtId="0" fontId="8" fillId="3" borderId="0" xfId="0" applyFont="1" applyFill="1" applyBorder="1" applyAlignment="1">
      <alignment horizontal="center"/>
    </xf>
    <xf numFmtId="0" fontId="0" fillId="0" borderId="6" xfId="0" applyBorder="1"/>
    <xf numFmtId="0" fontId="5" fillId="0" borderId="0" xfId="0" applyFont="1" applyBorder="1" applyAlignment="1">
      <alignment horizontal="center"/>
    </xf>
    <xf numFmtId="0" fontId="0" fillId="0" borderId="7" xfId="0" applyBorder="1"/>
    <xf numFmtId="0" fontId="6" fillId="0" borderId="6" xfId="0" applyFont="1" applyBorder="1"/>
    <xf numFmtId="0" fontId="3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9" fillId="3" borderId="9" xfId="0" applyFont="1" applyFill="1" applyBorder="1"/>
    <xf numFmtId="0" fontId="11" fillId="0" borderId="6" xfId="0" applyFont="1" applyBorder="1"/>
    <xf numFmtId="0" fontId="3" fillId="0" borderId="0" xfId="0" applyFont="1" applyBorder="1" applyAlignment="1">
      <alignment horizontal="center" vertical="center" wrapText="1"/>
    </xf>
    <xf numFmtId="0" fontId="14" fillId="0" borderId="41" xfId="0" applyFont="1" applyBorder="1"/>
    <xf numFmtId="0" fontId="14" fillId="0" borderId="2" xfId="0" applyFont="1" applyBorder="1"/>
    <xf numFmtId="0" fontId="2" fillId="0" borderId="15" xfId="0" applyFont="1" applyBorder="1"/>
    <xf numFmtId="0" fontId="2" fillId="0" borderId="18" xfId="0" applyFont="1" applyBorder="1"/>
    <xf numFmtId="0" fontId="2" fillId="0" borderId="37" xfId="0" applyFont="1" applyBorder="1"/>
    <xf numFmtId="0" fontId="2" fillId="0" borderId="44" xfId="0" applyFont="1" applyBorder="1"/>
    <xf numFmtId="0" fontId="12" fillId="0" borderId="0" xfId="0" applyFont="1"/>
    <xf numFmtId="0" fontId="0" fillId="0" borderId="0" xfId="0" applyFill="1"/>
    <xf numFmtId="0" fontId="0" fillId="4" borderId="58" xfId="0" applyFill="1" applyBorder="1"/>
    <xf numFmtId="0" fontId="0" fillId="4" borderId="60" xfId="0" applyFill="1" applyBorder="1"/>
    <xf numFmtId="0" fontId="6" fillId="0" borderId="0" xfId="0" applyFont="1" applyBorder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5" borderId="30" xfId="0" applyFont="1" applyFill="1" applyBorder="1"/>
    <xf numFmtId="0" fontId="2" fillId="5" borderId="33" xfId="0" applyFont="1" applyFill="1" applyBorder="1"/>
    <xf numFmtId="0" fontId="2" fillId="5" borderId="14" xfId="0" applyFont="1" applyFill="1" applyBorder="1"/>
    <xf numFmtId="0" fontId="14" fillId="0" borderId="6" xfId="0" applyFont="1" applyBorder="1"/>
    <xf numFmtId="0" fontId="13" fillId="0" borderId="0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/>
    </xf>
    <xf numFmtId="1" fontId="12" fillId="0" borderId="23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/>
    </xf>
    <xf numFmtId="1" fontId="12" fillId="0" borderId="15" xfId="0" applyNumberFormat="1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1" fontId="12" fillId="0" borderId="24" xfId="0" applyNumberFormat="1" applyFont="1" applyBorder="1" applyAlignment="1">
      <alignment horizontal="center"/>
    </xf>
    <xf numFmtId="1" fontId="12" fillId="0" borderId="20" xfId="0" applyNumberFormat="1" applyFont="1" applyBorder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" fontId="12" fillId="0" borderId="25" xfId="0" applyNumberFormat="1" applyFont="1" applyBorder="1" applyAlignment="1">
      <alignment horizontal="center"/>
    </xf>
    <xf numFmtId="1" fontId="12" fillId="0" borderId="22" xfId="0" applyNumberFormat="1" applyFont="1" applyBorder="1" applyAlignment="1">
      <alignment horizontal="center"/>
    </xf>
    <xf numFmtId="1" fontId="12" fillId="0" borderId="21" xfId="0" applyNumberFormat="1" applyFont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1" fontId="12" fillId="5" borderId="23" xfId="0" applyNumberFormat="1" applyFont="1" applyFill="1" applyBorder="1" applyAlignment="1">
      <alignment horizontal="center"/>
    </xf>
    <xf numFmtId="1" fontId="12" fillId="5" borderId="17" xfId="0" applyNumberFormat="1" applyFont="1" applyFill="1" applyBorder="1"/>
    <xf numFmtId="1" fontId="12" fillId="5" borderId="15" xfId="0" applyNumberFormat="1" applyFont="1" applyFill="1" applyBorder="1" applyAlignment="1">
      <alignment horizontal="center"/>
    </xf>
    <xf numFmtId="0" fontId="12" fillId="5" borderId="55" xfId="0" applyFont="1" applyFill="1" applyBorder="1" applyAlignment="1">
      <alignment horizontal="center"/>
    </xf>
    <xf numFmtId="0" fontId="12" fillId="5" borderId="45" xfId="0" applyFont="1" applyFill="1" applyBorder="1" applyAlignment="1">
      <alignment horizontal="center"/>
    </xf>
    <xf numFmtId="0" fontId="12" fillId="5" borderId="56" xfId="0" applyFont="1" applyFill="1" applyBorder="1"/>
    <xf numFmtId="0" fontId="12" fillId="5" borderId="57" xfId="0" applyFont="1" applyFill="1" applyBorder="1" applyAlignment="1">
      <alignment horizontal="center"/>
    </xf>
    <xf numFmtId="0" fontId="12" fillId="4" borderId="58" xfId="0" applyFont="1" applyFill="1" applyBorder="1"/>
    <xf numFmtId="0" fontId="12" fillId="4" borderId="61" xfId="0" applyFont="1" applyFill="1" applyBorder="1"/>
    <xf numFmtId="0" fontId="12" fillId="0" borderId="48" xfId="0" applyFont="1" applyBorder="1" applyAlignment="1">
      <alignment horizontal="center"/>
    </xf>
    <xf numFmtId="1" fontId="12" fillId="0" borderId="27" xfId="0" applyNumberFormat="1" applyFont="1" applyBorder="1" applyAlignment="1">
      <alignment horizontal="center"/>
    </xf>
    <xf numFmtId="1" fontId="12" fillId="0" borderId="34" xfId="0" applyNumberFormat="1" applyFont="1" applyBorder="1" applyAlignment="1">
      <alignment horizontal="center"/>
    </xf>
    <xf numFmtId="1" fontId="12" fillId="0" borderId="36" xfId="0" applyNumberFormat="1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5" borderId="4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2" fillId="5" borderId="34" xfId="0" applyFont="1" applyFill="1" applyBorder="1"/>
    <xf numFmtId="0" fontId="12" fillId="5" borderId="36" xfId="0" applyFont="1" applyFill="1" applyBorder="1" applyAlignment="1">
      <alignment horizontal="center"/>
    </xf>
    <xf numFmtId="0" fontId="12" fillId="5" borderId="49" xfId="0" applyFont="1" applyFill="1" applyBorder="1" applyAlignment="1">
      <alignment horizontal="center"/>
    </xf>
    <xf numFmtId="0" fontId="12" fillId="5" borderId="28" xfId="0" applyFont="1" applyFill="1" applyBorder="1" applyAlignment="1">
      <alignment horizontal="center"/>
    </xf>
    <xf numFmtId="0" fontId="12" fillId="5" borderId="35" xfId="0" applyFont="1" applyFill="1" applyBorder="1"/>
    <xf numFmtId="0" fontId="12" fillId="5" borderId="3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51" xfId="0" applyFont="1" applyBorder="1" applyAlignment="1">
      <alignment horizontal="center"/>
    </xf>
    <xf numFmtId="0" fontId="12" fillId="0" borderId="52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0" fontId="12" fillId="5" borderId="53" xfId="0" applyFont="1" applyFill="1" applyBorder="1" applyAlignment="1">
      <alignment horizontal="center"/>
    </xf>
    <xf numFmtId="0" fontId="12" fillId="5" borderId="17" xfId="0" applyFont="1" applyFill="1" applyBorder="1"/>
    <xf numFmtId="0" fontId="12" fillId="5" borderId="15" xfId="0" applyFont="1" applyFill="1" applyBorder="1" applyAlignment="1">
      <alignment horizontal="center"/>
    </xf>
    <xf numFmtId="0" fontId="12" fillId="5" borderId="23" xfId="0" applyFont="1" applyFill="1" applyBorder="1" applyAlignment="1">
      <alignment horizontal="center"/>
    </xf>
    <xf numFmtId="0" fontId="12" fillId="5" borderId="52" xfId="0" applyFont="1" applyFill="1" applyBorder="1" applyAlignment="1">
      <alignment horizontal="center"/>
    </xf>
    <xf numFmtId="0" fontId="12" fillId="5" borderId="54" xfId="0" applyFont="1" applyFill="1" applyBorder="1" applyAlignment="1">
      <alignment horizontal="center"/>
    </xf>
    <xf numFmtId="0" fontId="12" fillId="5" borderId="22" xfId="0" applyFont="1" applyFill="1" applyBorder="1"/>
    <xf numFmtId="0" fontId="12" fillId="5" borderId="21" xfId="0" applyFont="1" applyFill="1" applyBorder="1" applyAlignment="1">
      <alignment horizontal="center"/>
    </xf>
    <xf numFmtId="0" fontId="12" fillId="5" borderId="25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20" fillId="0" borderId="0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0" fillId="0" borderId="0" xfId="0"/>
    <xf numFmtId="0" fontId="10" fillId="0" borderId="6" xfId="2" applyFont="1" applyBorder="1" applyAlignment="1" applyProtection="1">
      <alignment horizontal="left"/>
    </xf>
    <xf numFmtId="0" fontId="10" fillId="0" borderId="0" xfId="2" applyFont="1" applyBorder="1" applyAlignment="1" applyProtection="1">
      <alignment horizontal="left"/>
    </xf>
    <xf numFmtId="0" fontId="10" fillId="0" borderId="0" xfId="2" applyFont="1" applyBorder="1" applyAlignment="1" applyProtection="1">
      <alignment horizontal="center"/>
    </xf>
    <xf numFmtId="0" fontId="4" fillId="0" borderId="0" xfId="2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19" fillId="3" borderId="4" xfId="2" applyFont="1" applyFill="1" applyBorder="1" applyAlignment="1" applyProtection="1">
      <alignment horizontal="left"/>
    </xf>
    <xf numFmtId="0" fontId="18" fillId="3" borderId="4" xfId="0" applyFont="1" applyFill="1" applyBorder="1" applyAlignment="1">
      <alignment horizontal="right"/>
    </xf>
    <xf numFmtId="0" fontId="0" fillId="0" borderId="0" xfId="0"/>
    <xf numFmtId="0" fontId="10" fillId="0" borderId="0" xfId="2" applyFont="1" applyBorder="1" applyAlignment="1" applyProtection="1">
      <alignment horizontal="center" vertical="center"/>
    </xf>
    <xf numFmtId="166" fontId="14" fillId="0" borderId="70" xfId="1" applyNumberFormat="1" applyFont="1" applyBorder="1" applyAlignment="1">
      <alignment horizontal="center"/>
    </xf>
    <xf numFmtId="166" fontId="14" fillId="0" borderId="71" xfId="1" applyNumberFormat="1" applyFont="1" applyBorder="1" applyAlignment="1">
      <alignment horizontal="center"/>
    </xf>
    <xf numFmtId="166" fontId="2" fillId="0" borderId="19" xfId="1" applyNumberFormat="1" applyFont="1" applyBorder="1" applyAlignment="1">
      <alignment horizontal="center"/>
    </xf>
    <xf numFmtId="166" fontId="2" fillId="0" borderId="26" xfId="1" applyNumberFormat="1" applyFont="1" applyBorder="1" applyAlignment="1">
      <alignment horizontal="center"/>
    </xf>
    <xf numFmtId="166" fontId="2" fillId="0" borderId="29" xfId="1" applyNumberFormat="1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166" fontId="2" fillId="0" borderId="16" xfId="1" applyNumberFormat="1" applyFont="1" applyBorder="1" applyAlignment="1">
      <alignment horizontal="center"/>
    </xf>
    <xf numFmtId="166" fontId="2" fillId="0" borderId="17" xfId="1" applyNumberFormat="1" applyFont="1" applyBorder="1" applyAlignment="1">
      <alignment horizontal="center"/>
    </xf>
    <xf numFmtId="166" fontId="14" fillId="0" borderId="72" xfId="1" applyNumberFormat="1" applyFont="1" applyBorder="1" applyAlignment="1">
      <alignment horizontal="center"/>
    </xf>
    <xf numFmtId="166" fontId="2" fillId="0" borderId="35" xfId="1" applyNumberFormat="1" applyFont="1" applyBorder="1" applyAlignment="1">
      <alignment horizontal="center"/>
    </xf>
    <xf numFmtId="166" fontId="14" fillId="0" borderId="73" xfId="1" applyNumberFormat="1" applyFont="1" applyBorder="1" applyAlignment="1">
      <alignment horizontal="center"/>
    </xf>
    <xf numFmtId="166" fontId="2" fillId="0" borderId="34" xfId="1" applyNumberFormat="1" applyFont="1" applyBorder="1" applyAlignment="1">
      <alignment horizontal="center"/>
    </xf>
    <xf numFmtId="166" fontId="2" fillId="0" borderId="20" xfId="1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166" fontId="2" fillId="0" borderId="66" xfId="1" applyNumberFormat="1" applyFont="1" applyBorder="1" applyAlignment="1">
      <alignment horizontal="center"/>
    </xf>
    <xf numFmtId="166" fontId="2" fillId="0" borderId="67" xfId="1" applyNumberFormat="1" applyFont="1" applyBorder="1" applyAlignment="1">
      <alignment horizontal="center"/>
    </xf>
    <xf numFmtId="166" fontId="2" fillId="0" borderId="68" xfId="1" applyNumberFormat="1" applyFont="1" applyBorder="1" applyAlignment="1">
      <alignment horizontal="center"/>
    </xf>
    <xf numFmtId="166" fontId="2" fillId="0" borderId="69" xfId="1" applyNumberFormat="1" applyFont="1" applyBorder="1" applyAlignment="1">
      <alignment horizontal="center"/>
    </xf>
    <xf numFmtId="166" fontId="2" fillId="0" borderId="62" xfId="1" applyNumberFormat="1" applyFont="1" applyBorder="1" applyAlignment="1">
      <alignment horizontal="center"/>
    </xf>
    <xf numFmtId="166" fontId="2" fillId="0" borderId="63" xfId="1" applyNumberFormat="1" applyFont="1" applyBorder="1" applyAlignment="1">
      <alignment horizontal="center"/>
    </xf>
    <xf numFmtId="166" fontId="14" fillId="0" borderId="42" xfId="1" applyNumberFormat="1" applyFont="1" applyBorder="1" applyAlignment="1">
      <alignment horizontal="center"/>
    </xf>
    <xf numFmtId="166" fontId="14" fillId="0" borderId="43" xfId="1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6" fontId="14" fillId="0" borderId="64" xfId="1" applyNumberFormat="1" applyFont="1" applyBorder="1" applyAlignment="1">
      <alignment horizontal="center"/>
    </xf>
    <xf numFmtId="166" fontId="14" fillId="0" borderId="65" xfId="1" applyNumberFormat="1" applyFont="1" applyBorder="1" applyAlignment="1">
      <alignment horizontal="center"/>
    </xf>
    <xf numFmtId="0" fontId="14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textRotation="34"/>
    </xf>
    <xf numFmtId="0" fontId="0" fillId="0" borderId="13" xfId="0" applyBorder="1" applyAlignment="1">
      <alignment horizontal="center" vertical="center" textRotation="34"/>
    </xf>
    <xf numFmtId="0" fontId="0" fillId="0" borderId="14" xfId="0" applyBorder="1" applyAlignment="1">
      <alignment horizontal="center" vertical="center" textRotation="34"/>
    </xf>
    <xf numFmtId="0" fontId="13" fillId="0" borderId="0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 textRotation="90"/>
    </xf>
    <xf numFmtId="0" fontId="5" fillId="0" borderId="9" xfId="0" applyFont="1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34"/>
    </xf>
    <xf numFmtId="0" fontId="0" fillId="0" borderId="31" xfId="0" applyBorder="1" applyAlignment="1">
      <alignment horizontal="center" vertical="center" textRotation="34"/>
    </xf>
    <xf numFmtId="0" fontId="0" fillId="0" borderId="32" xfId="0" applyBorder="1" applyAlignment="1">
      <alignment horizontal="center" vertical="center" textRotation="34"/>
    </xf>
  </cellXfs>
  <cellStyles count="1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Millares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NoSoloGym" TargetMode="Externa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654050</xdr:colOff>
      <xdr:row>1</xdr:row>
      <xdr:rowOff>25400</xdr:rowOff>
    </xdr:from>
    <xdr:to>
      <xdr:col>6</xdr:col>
      <xdr:colOff>44450</xdr:colOff>
      <xdr:row>11</xdr:row>
      <xdr:rowOff>31750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8050" y="406400"/>
          <a:ext cx="2438400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iystrengthtraining.com/MadCow/Topics/Microloading.htm" TargetMode="External"/><Relationship Id="rId4" Type="http://schemas.openxmlformats.org/officeDocument/2006/relationships/hyperlink" Target="http://diystrengthtraining.com/MadCow/Topics/Microloading.htm" TargetMode="External"/><Relationship Id="rId5" Type="http://schemas.openxmlformats.org/officeDocument/2006/relationships/drawing" Target="../drawings/drawing1.xml"/><Relationship Id="rId1" Type="http://schemas.openxmlformats.org/officeDocument/2006/relationships/hyperlink" Target="http://www.diystrengthtraining.com/equipment-for-strength-training/microloading-fractional-plate-homebrews/" TargetMode="External"/><Relationship Id="rId2" Type="http://schemas.openxmlformats.org/officeDocument/2006/relationships/hyperlink" Target="http://www.diystrengthtraining.com/equipment-for-strength-training/microloading-fractional-plate-homebrew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K50"/>
  <sheetViews>
    <sheetView zoomScale="150" zoomScaleNormal="150" zoomScalePageLayoutView="150" workbookViewId="0">
      <selection activeCell="E21" sqref="E21"/>
    </sheetView>
  </sheetViews>
  <sheetFormatPr baseColWidth="10" defaultRowHeight="13" x14ac:dyDescent="0.15"/>
  <sheetData>
    <row r="1" spans="1:11" ht="30" x14ac:dyDescent="0.3">
      <c r="A1" s="100" t="s">
        <v>69</v>
      </c>
      <c r="B1" s="101"/>
      <c r="C1" s="101"/>
      <c r="D1" s="101"/>
      <c r="E1" s="101"/>
      <c r="F1" s="101"/>
      <c r="G1" s="101"/>
      <c r="H1" s="101"/>
      <c r="I1" s="101"/>
    </row>
    <row r="2" spans="1:11" ht="18" x14ac:dyDescent="0.2">
      <c r="A2" s="11"/>
      <c r="B2" s="12"/>
      <c r="C2" s="12"/>
      <c r="D2" s="12"/>
      <c r="E2" s="13" t="s">
        <v>68</v>
      </c>
      <c r="F2" s="12"/>
      <c r="G2" s="12"/>
      <c r="H2" s="12"/>
      <c r="I2" s="12"/>
    </row>
    <row r="3" spans="1:11" ht="19" thickBot="1" x14ac:dyDescent="0.25">
      <c r="A3" s="20"/>
      <c r="B3" s="9"/>
      <c r="C3" s="9"/>
      <c r="D3" s="9"/>
      <c r="E3" s="10" t="s">
        <v>53</v>
      </c>
      <c r="F3" s="9"/>
      <c r="G3" s="9"/>
      <c r="H3" s="9"/>
      <c r="I3" s="9"/>
    </row>
    <row r="4" spans="1:11" ht="18" x14ac:dyDescent="0.2">
      <c r="A4" s="102"/>
      <c r="B4" s="102"/>
      <c r="C4" s="102"/>
      <c r="D4" s="102"/>
      <c r="E4" s="13"/>
      <c r="F4" s="103"/>
      <c r="G4" s="103"/>
      <c r="H4" s="103"/>
      <c r="I4" s="103"/>
    </row>
    <row r="5" spans="1:11" ht="18" x14ac:dyDescent="0.2">
      <c r="A5" s="14"/>
      <c r="B5" s="4"/>
      <c r="C5" s="15"/>
      <c r="D5" s="99"/>
      <c r="E5" s="99"/>
      <c r="F5" s="99"/>
      <c r="G5" s="4"/>
      <c r="H5" s="4"/>
      <c r="I5" s="4"/>
    </row>
    <row r="6" spans="1:11" ht="23.25" customHeight="1" x14ac:dyDescent="0.15"/>
    <row r="7" spans="1:11" ht="15.75" customHeight="1" x14ac:dyDescent="0.15"/>
    <row r="8" spans="1:11" ht="15" customHeight="1" x14ac:dyDescent="0.15"/>
    <row r="9" spans="1:11" ht="18" customHeight="1" x14ac:dyDescent="0.15"/>
    <row r="10" spans="1:11" ht="22.5" customHeight="1" x14ac:dyDescent="0.25">
      <c r="A10" s="17" t="s">
        <v>67</v>
      </c>
      <c r="B10" s="93"/>
      <c r="C10" s="93"/>
      <c r="D10" s="93"/>
      <c r="E10" s="93"/>
      <c r="F10" s="93"/>
      <c r="G10" s="93"/>
      <c r="H10" s="93"/>
      <c r="I10" s="93"/>
    </row>
    <row r="11" spans="1:11" ht="23" x14ac:dyDescent="0.15">
      <c r="A11" s="14" t="s">
        <v>54</v>
      </c>
      <c r="B11" s="93"/>
      <c r="C11" s="93"/>
      <c r="D11" s="93"/>
      <c r="E11" s="93"/>
      <c r="F11" s="93"/>
      <c r="G11" s="93"/>
      <c r="H11" s="93"/>
      <c r="I11" s="93"/>
    </row>
    <row r="12" spans="1:11" ht="17.25" customHeight="1" x14ac:dyDescent="0.15">
      <c r="A12" s="14" t="s">
        <v>55</v>
      </c>
      <c r="B12" s="93"/>
      <c r="C12" s="93"/>
      <c r="D12" s="93"/>
      <c r="E12" s="93"/>
      <c r="F12" s="93"/>
      <c r="G12" s="93"/>
      <c r="H12" s="93"/>
      <c r="I12" s="93"/>
    </row>
    <row r="13" spans="1:11" ht="23" x14ac:dyDescent="0.15">
      <c r="A13" s="14" t="s">
        <v>56</v>
      </c>
      <c r="B13" s="93"/>
      <c r="C13" s="93"/>
      <c r="D13" s="93"/>
      <c r="E13" s="93"/>
      <c r="F13" s="93"/>
      <c r="G13" s="93"/>
      <c r="H13" s="93"/>
      <c r="I13" s="93"/>
    </row>
    <row r="14" spans="1:11" ht="23" x14ac:dyDescent="0.15">
      <c r="A14" s="14" t="s">
        <v>57</v>
      </c>
      <c r="B14" s="93"/>
      <c r="C14" s="93"/>
      <c r="D14" s="93"/>
      <c r="E14" s="93"/>
      <c r="F14" s="93"/>
      <c r="G14" s="93"/>
      <c r="H14" s="93"/>
      <c r="I14" s="94"/>
      <c r="J14" s="95"/>
      <c r="K14" s="95"/>
    </row>
    <row r="15" spans="1:11" x14ac:dyDescent="0.15">
      <c r="A15" s="104"/>
      <c r="B15" s="104"/>
      <c r="C15" s="104"/>
      <c r="D15" s="4"/>
      <c r="E15" s="4"/>
      <c r="F15" s="4"/>
      <c r="G15" s="4"/>
      <c r="H15" s="4"/>
      <c r="I15" s="4"/>
    </row>
    <row r="16" spans="1:11" x14ac:dyDescent="0.15">
      <c r="A16" s="14"/>
      <c r="B16" s="4"/>
      <c r="C16" s="4"/>
      <c r="D16" s="4"/>
      <c r="E16" s="4"/>
      <c r="F16" s="4"/>
      <c r="G16" s="4"/>
      <c r="H16" s="4"/>
      <c r="I16" s="4"/>
    </row>
    <row r="17" spans="1:9" x14ac:dyDescent="0.15">
      <c r="A17" s="14"/>
      <c r="B17" s="4"/>
      <c r="C17" s="4"/>
      <c r="D17" s="4"/>
      <c r="E17" s="4"/>
      <c r="F17" s="4"/>
      <c r="G17" s="4"/>
      <c r="H17" s="4"/>
      <c r="I17" s="4"/>
    </row>
    <row r="18" spans="1:9" x14ac:dyDescent="0.15">
      <c r="A18" s="14"/>
      <c r="B18" s="4"/>
      <c r="C18" s="4"/>
      <c r="D18" s="4"/>
      <c r="E18" s="4"/>
      <c r="F18" s="4"/>
      <c r="G18" s="4"/>
      <c r="H18" s="4"/>
      <c r="I18" s="4"/>
    </row>
    <row r="19" spans="1:9" x14ac:dyDescent="0.15">
      <c r="A19" s="21"/>
      <c r="B19" s="4"/>
      <c r="C19" s="4"/>
      <c r="D19" s="4"/>
      <c r="E19" s="4"/>
      <c r="F19" s="4"/>
      <c r="G19" s="4"/>
      <c r="H19" s="4"/>
      <c r="I19" s="4"/>
    </row>
    <row r="20" spans="1:9" x14ac:dyDescent="0.15">
      <c r="A20" s="14"/>
      <c r="B20" s="4"/>
      <c r="C20" s="4"/>
      <c r="D20" s="4"/>
      <c r="E20" s="4"/>
      <c r="F20" s="4"/>
      <c r="G20" s="4"/>
      <c r="H20" s="4"/>
      <c r="I20" s="4"/>
    </row>
    <row r="21" spans="1:9" x14ac:dyDescent="0.15">
      <c r="A21" s="14"/>
      <c r="B21" s="4"/>
      <c r="C21" s="4"/>
      <c r="D21" s="4"/>
      <c r="E21" s="4"/>
      <c r="F21" s="4"/>
      <c r="G21" s="4"/>
      <c r="H21" s="4"/>
      <c r="I21" s="4"/>
    </row>
    <row r="22" spans="1:9" x14ac:dyDescent="0.15">
      <c r="A22" s="14"/>
      <c r="B22" s="4"/>
      <c r="C22" s="4"/>
      <c r="D22" s="4"/>
      <c r="E22" s="4"/>
      <c r="F22" s="4"/>
      <c r="G22" s="4"/>
      <c r="H22" s="4"/>
      <c r="I22" s="4"/>
    </row>
    <row r="23" spans="1:9" x14ac:dyDescent="0.15">
      <c r="A23" s="21"/>
      <c r="B23" s="4"/>
      <c r="C23" s="4"/>
      <c r="D23" s="4"/>
      <c r="E23" s="4"/>
      <c r="F23" s="4"/>
      <c r="G23" s="4"/>
      <c r="H23" s="4"/>
      <c r="I23" s="4"/>
    </row>
    <row r="24" spans="1:9" x14ac:dyDescent="0.15">
      <c r="A24" s="21"/>
      <c r="B24" s="4"/>
      <c r="C24" s="4"/>
      <c r="D24" s="4"/>
      <c r="E24" s="4"/>
      <c r="F24" s="4"/>
      <c r="G24" s="4"/>
      <c r="H24" s="4"/>
      <c r="I24" s="4"/>
    </row>
    <row r="25" spans="1:9" x14ac:dyDescent="0.15">
      <c r="A25" s="21"/>
      <c r="B25" s="4"/>
      <c r="C25" s="4"/>
      <c r="D25" s="4"/>
      <c r="E25" s="4"/>
      <c r="F25" s="4"/>
      <c r="G25" s="4"/>
      <c r="H25" s="4"/>
      <c r="I25" s="4"/>
    </row>
    <row r="26" spans="1:9" x14ac:dyDescent="0.15">
      <c r="A26" s="21"/>
      <c r="B26" s="4"/>
      <c r="C26" s="4"/>
      <c r="D26" s="4"/>
      <c r="E26" s="4"/>
      <c r="F26" s="4"/>
      <c r="G26" s="4"/>
      <c r="H26" s="4"/>
      <c r="I26" s="4"/>
    </row>
    <row r="27" spans="1:9" x14ac:dyDescent="0.15">
      <c r="A27" s="14"/>
      <c r="B27" s="4"/>
      <c r="C27" s="4"/>
      <c r="D27" s="4"/>
      <c r="E27" s="4"/>
      <c r="F27" s="4"/>
      <c r="G27" s="4"/>
      <c r="H27" s="4"/>
      <c r="I27" s="4"/>
    </row>
    <row r="28" spans="1:9" x14ac:dyDescent="0.15">
      <c r="A28" s="14"/>
      <c r="B28" s="4"/>
      <c r="C28" s="4"/>
      <c r="D28" s="4"/>
      <c r="E28" s="4"/>
      <c r="F28" s="4"/>
      <c r="G28" s="4"/>
      <c r="H28" s="4"/>
      <c r="I28" s="4"/>
    </row>
    <row r="29" spans="1:9" x14ac:dyDescent="0.15">
      <c r="A29" s="14"/>
      <c r="B29" s="4"/>
      <c r="C29" s="4"/>
      <c r="D29" s="4"/>
      <c r="E29" s="4"/>
      <c r="F29" s="4"/>
      <c r="G29" s="4"/>
      <c r="H29" s="4"/>
      <c r="I29" s="4"/>
    </row>
    <row r="30" spans="1:9" x14ac:dyDescent="0.15">
      <c r="A30" s="14"/>
      <c r="B30" s="4"/>
      <c r="C30" s="4"/>
      <c r="D30" s="4"/>
      <c r="E30" s="4"/>
      <c r="F30" s="4"/>
      <c r="G30" s="4"/>
      <c r="H30" s="4"/>
      <c r="I30" s="4"/>
    </row>
    <row r="31" spans="1:9" ht="23" x14ac:dyDescent="0.25">
      <c r="A31" s="17" t="s">
        <v>67</v>
      </c>
      <c r="B31" s="4"/>
      <c r="C31" s="4"/>
      <c r="D31" s="4"/>
      <c r="E31" s="4"/>
      <c r="F31" s="4"/>
      <c r="G31" s="4"/>
      <c r="H31" s="4"/>
      <c r="I31" s="4"/>
    </row>
    <row r="32" spans="1:9" x14ac:dyDescent="0.15">
      <c r="A32" s="14"/>
      <c r="B32" s="4"/>
      <c r="C32" s="4"/>
      <c r="D32" s="4"/>
      <c r="E32" s="4"/>
      <c r="F32" s="4"/>
      <c r="G32" s="4"/>
      <c r="H32" s="4"/>
      <c r="I32" s="4"/>
    </row>
    <row r="33" spans="1:9" x14ac:dyDescent="0.15">
      <c r="A33" s="14" t="s">
        <v>54</v>
      </c>
      <c r="B33" s="4"/>
      <c r="C33" s="4"/>
      <c r="D33" s="4"/>
      <c r="E33" s="4"/>
      <c r="F33" s="4"/>
      <c r="G33" s="4"/>
      <c r="H33" s="4"/>
      <c r="I33" s="4"/>
    </row>
    <row r="34" spans="1:9" x14ac:dyDescent="0.15">
      <c r="A34" s="14"/>
      <c r="B34" s="4"/>
      <c r="C34" s="4"/>
      <c r="D34" s="4"/>
      <c r="E34" s="4"/>
      <c r="F34" s="4"/>
      <c r="G34" s="4"/>
      <c r="H34" s="4"/>
      <c r="I34" s="4"/>
    </row>
    <row r="35" spans="1:9" x14ac:dyDescent="0.15">
      <c r="A35" s="14" t="s">
        <v>55</v>
      </c>
      <c r="B35" s="4"/>
      <c r="C35" s="4"/>
      <c r="D35" s="4"/>
      <c r="E35" s="4"/>
      <c r="F35" s="4"/>
      <c r="G35" s="4"/>
      <c r="H35" s="4"/>
      <c r="I35" s="4"/>
    </row>
    <row r="36" spans="1:9" x14ac:dyDescent="0.15">
      <c r="A36" s="14" t="s">
        <v>56</v>
      </c>
      <c r="B36" s="4"/>
      <c r="C36" s="4"/>
      <c r="D36" s="4"/>
      <c r="E36" s="4"/>
      <c r="F36" s="4"/>
      <c r="G36" s="4"/>
      <c r="H36" s="4"/>
      <c r="I36" s="4"/>
    </row>
    <row r="37" spans="1:9" x14ac:dyDescent="0.15">
      <c r="A37" s="14" t="s">
        <v>57</v>
      </c>
      <c r="B37" s="4"/>
      <c r="C37" s="4"/>
      <c r="D37" s="4"/>
      <c r="E37" s="4"/>
      <c r="F37" s="4"/>
      <c r="G37" s="4"/>
      <c r="H37" s="4"/>
      <c r="I37" s="4"/>
    </row>
    <row r="38" spans="1:9" x14ac:dyDescent="0.15">
      <c r="A38" s="14"/>
      <c r="B38" s="4"/>
      <c r="C38" s="4"/>
      <c r="D38" s="4"/>
      <c r="E38" s="4"/>
      <c r="F38" s="4"/>
      <c r="G38" s="4"/>
      <c r="H38" s="4"/>
      <c r="I38" s="4"/>
    </row>
    <row r="39" spans="1:9" x14ac:dyDescent="0.15">
      <c r="A39" s="14" t="s">
        <v>59</v>
      </c>
      <c r="B39" s="4"/>
      <c r="C39" s="4"/>
      <c r="D39" s="4"/>
      <c r="E39" s="4"/>
      <c r="F39" s="4"/>
      <c r="G39" s="4"/>
      <c r="H39" s="4"/>
      <c r="I39" s="4"/>
    </row>
    <row r="40" spans="1:9" x14ac:dyDescent="0.15">
      <c r="A40" s="14" t="s">
        <v>60</v>
      </c>
      <c r="B40" s="4"/>
      <c r="C40" s="4"/>
      <c r="D40" s="4"/>
      <c r="E40" s="4"/>
      <c r="F40" s="4"/>
      <c r="G40" s="4"/>
      <c r="H40" s="4"/>
      <c r="I40" s="4"/>
    </row>
    <row r="41" spans="1:9" x14ac:dyDescent="0.15">
      <c r="A41" s="14" t="s">
        <v>58</v>
      </c>
      <c r="B41" s="4"/>
      <c r="C41" s="4"/>
      <c r="D41" s="4"/>
      <c r="E41" s="4"/>
      <c r="F41" s="4"/>
      <c r="G41" s="4"/>
      <c r="H41" s="4"/>
      <c r="I41" s="4"/>
    </row>
    <row r="42" spans="1:9" x14ac:dyDescent="0.15">
      <c r="A42" s="14"/>
      <c r="B42" s="4"/>
      <c r="C42" s="4"/>
      <c r="D42" s="4"/>
      <c r="E42" s="4"/>
      <c r="F42" s="4"/>
      <c r="G42" s="4"/>
      <c r="H42" s="4"/>
      <c r="I42" s="4"/>
    </row>
    <row r="43" spans="1:9" x14ac:dyDescent="0.15">
      <c r="A43" s="14" t="s">
        <v>62</v>
      </c>
      <c r="B43" s="4"/>
      <c r="C43" s="4"/>
      <c r="D43" s="4"/>
      <c r="E43" s="4"/>
      <c r="F43" s="4"/>
      <c r="G43" s="4"/>
      <c r="H43" s="4"/>
      <c r="I43" s="4"/>
    </row>
    <row r="44" spans="1:9" x14ac:dyDescent="0.15">
      <c r="A44" s="14" t="s">
        <v>63</v>
      </c>
      <c r="B44" s="4"/>
      <c r="C44" s="4"/>
      <c r="D44" s="4"/>
      <c r="E44" s="4"/>
      <c r="F44" s="4"/>
      <c r="G44" s="4"/>
      <c r="H44" s="4"/>
      <c r="I44" s="4"/>
    </row>
    <row r="45" spans="1:9" x14ac:dyDescent="0.15">
      <c r="A45" s="14" t="s">
        <v>61</v>
      </c>
      <c r="B45" s="4"/>
      <c r="C45" s="4"/>
      <c r="D45" s="4"/>
      <c r="E45" s="4"/>
      <c r="F45" s="4"/>
      <c r="G45" s="4"/>
      <c r="H45" s="4"/>
      <c r="I45" s="4"/>
    </row>
    <row r="46" spans="1:9" x14ac:dyDescent="0.15">
      <c r="A46" s="14"/>
      <c r="B46" s="4"/>
      <c r="C46" s="4"/>
      <c r="D46" s="4"/>
      <c r="E46" s="4"/>
      <c r="F46" s="4"/>
      <c r="G46" s="4"/>
      <c r="H46" s="4"/>
      <c r="I46" s="4"/>
    </row>
    <row r="47" spans="1:9" x14ac:dyDescent="0.15">
      <c r="A47" s="14" t="s">
        <v>64</v>
      </c>
      <c r="B47" s="4"/>
      <c r="C47" s="4"/>
      <c r="D47" s="4"/>
      <c r="E47" s="4"/>
      <c r="F47" s="4"/>
      <c r="G47" s="4"/>
      <c r="H47" s="4"/>
      <c r="I47" s="4"/>
    </row>
    <row r="48" spans="1:9" x14ac:dyDescent="0.15">
      <c r="A48" s="14" t="s">
        <v>66</v>
      </c>
      <c r="B48" s="4"/>
      <c r="C48" s="4"/>
      <c r="D48" s="4"/>
      <c r="E48" s="4"/>
      <c r="F48" s="4"/>
      <c r="G48" s="4"/>
      <c r="H48" s="4"/>
      <c r="I48" s="4"/>
    </row>
    <row r="49" spans="1:9" x14ac:dyDescent="0.15">
      <c r="A49" s="14" t="s">
        <v>65</v>
      </c>
      <c r="B49" s="4"/>
      <c r="C49" s="4"/>
      <c r="D49" s="4"/>
      <c r="E49" s="4"/>
      <c r="F49" s="4"/>
      <c r="G49" s="4"/>
      <c r="H49" s="4"/>
      <c r="I49" s="4"/>
    </row>
    <row r="50" spans="1:9" x14ac:dyDescent="0.15">
      <c r="A50" s="96"/>
      <c r="B50" s="97"/>
      <c r="C50" s="97"/>
      <c r="D50" s="98"/>
      <c r="E50" s="98"/>
      <c r="F50" s="98"/>
      <c r="G50" s="4"/>
      <c r="H50" s="4"/>
      <c r="I50" s="4"/>
    </row>
  </sheetData>
  <mergeCells count="7">
    <mergeCell ref="A50:C50"/>
    <mergeCell ref="D50:F50"/>
    <mergeCell ref="D5:F5"/>
    <mergeCell ref="A1:I1"/>
    <mergeCell ref="A4:D4"/>
    <mergeCell ref="F4:I4"/>
    <mergeCell ref="A15:C15"/>
  </mergeCells>
  <phoneticPr fontId="2" type="noConversion"/>
  <hyperlinks>
    <hyperlink ref="E50" r:id="rId1" tooltip="My Microloading Ideas" display="http://www.diystrengthtraining.com/equipment-for-strength-training/microloading-fractional-plate-homebrews/"/>
    <hyperlink ref="F50" r:id="rId2" tooltip="My Microloading Ideas" display="http://www.diystrengthtraining.com/equipment-for-strength-training/microloading-fractional-plate-homebrews/"/>
    <hyperlink ref="B50" r:id="rId3" display="http://diystrengthtraining.com/MadCow/Topics/Microloading.htm"/>
    <hyperlink ref="C50" r:id="rId4" display="http://diystrengthtraining.com/MadCow/Topics/Microloading.htm"/>
  </hyperlinks>
  <pageMargins left="0.75" right="0.75" top="1" bottom="1" header="0.5" footer="0.5"/>
  <pageSetup orientation="landscape" horizontalDpi="4294967292" verticalDpi="4294967292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72"/>
  <sheetViews>
    <sheetView showGridLines="0" tabSelected="1" zoomScale="150" zoomScaleNormal="150" zoomScalePageLayoutView="150" workbookViewId="0">
      <pane ySplit="9" topLeftCell="A10" activePane="bottomLeft" state="frozenSplit"/>
      <selection pane="bottomLeft" activeCell="B41" sqref="B41"/>
    </sheetView>
  </sheetViews>
  <sheetFormatPr baseColWidth="10" defaultColWidth="8.83203125" defaultRowHeight="13" x14ac:dyDescent="0.15"/>
  <cols>
    <col min="1" max="1" width="5.83203125" customWidth="1"/>
    <col min="2" max="2" width="13.83203125" customWidth="1"/>
    <col min="3" max="3" width="5.33203125" customWidth="1"/>
    <col min="4" max="4" width="3.83203125" customWidth="1"/>
    <col min="5" max="5" width="8.6640625" customWidth="1"/>
    <col min="6" max="6" width="3.83203125" customWidth="1"/>
    <col min="7" max="7" width="8.6640625" customWidth="1"/>
    <col min="8" max="8" width="3.83203125" customWidth="1"/>
    <col min="9" max="9" width="8.6640625" customWidth="1"/>
    <col min="10" max="10" width="3.83203125" customWidth="1"/>
    <col min="11" max="11" width="8.6640625" customWidth="1"/>
    <col min="12" max="12" width="3.83203125" customWidth="1"/>
    <col min="13" max="13" width="8.6640625" customWidth="1"/>
    <col min="14" max="14" width="3.83203125" customWidth="1"/>
    <col min="15" max="15" width="8.6640625" customWidth="1"/>
    <col min="16" max="16" width="3.83203125" customWidth="1"/>
    <col min="17" max="17" width="8.6640625" customWidth="1"/>
    <col min="18" max="18" width="3.83203125" customWidth="1"/>
    <col min="19" max="19" width="8.6640625" customWidth="1"/>
    <col min="20" max="20" width="3.83203125" customWidth="1"/>
    <col min="21" max="21" width="8.6640625" customWidth="1"/>
  </cols>
  <sheetData>
    <row r="1" spans="1:21" x14ac:dyDescent="0.15">
      <c r="A1" s="105"/>
      <c r="B1" s="105"/>
      <c r="C1" s="105"/>
      <c r="D1" s="105"/>
    </row>
    <row r="2" spans="1:21" ht="26" x14ac:dyDescent="0.15">
      <c r="A2" s="14"/>
      <c r="B2" s="22" t="s">
        <v>50</v>
      </c>
      <c r="C2" s="22" t="s">
        <v>36</v>
      </c>
      <c r="D2" s="41" t="s">
        <v>18</v>
      </c>
      <c r="E2" s="22" t="s">
        <v>8</v>
      </c>
      <c r="H2" s="18"/>
      <c r="I2" s="18"/>
      <c r="J2" s="4"/>
      <c r="K2" s="18"/>
    </row>
    <row r="3" spans="1:21" x14ac:dyDescent="0.15">
      <c r="A3" s="40" t="s">
        <v>1</v>
      </c>
      <c r="B3" s="3">
        <v>86</v>
      </c>
      <c r="C3" s="3">
        <v>1</v>
      </c>
      <c r="D3" s="19">
        <f>(B3)/(1.0278-(0.0278*C3))</f>
        <v>86</v>
      </c>
      <c r="E3" s="19">
        <f>D3*(1.0278-(0.0278*5))</f>
        <v>76.436800000000005</v>
      </c>
      <c r="G3" s="144" t="s">
        <v>20</v>
      </c>
      <c r="H3" s="145"/>
      <c r="I3" s="8">
        <v>0.125</v>
      </c>
      <c r="J3" s="35" t="s">
        <v>37</v>
      </c>
      <c r="K3" s="4"/>
      <c r="N3" t="s">
        <v>72</v>
      </c>
    </row>
    <row r="4" spans="1:21" ht="12" customHeight="1" x14ac:dyDescent="0.15">
      <c r="A4" s="40" t="s">
        <v>3</v>
      </c>
      <c r="B4" s="3">
        <v>60</v>
      </c>
      <c r="C4" s="3">
        <v>1</v>
      </c>
      <c r="D4" s="19">
        <f>(B4)/(1.0278-(0.0278*C4))</f>
        <v>60</v>
      </c>
      <c r="E4" s="19">
        <f>D4*(1.0278-(0.0278*5))</f>
        <v>53.328000000000003</v>
      </c>
      <c r="J4" s="146" t="s">
        <v>23</v>
      </c>
      <c r="K4" s="146"/>
      <c r="N4" t="s">
        <v>73</v>
      </c>
    </row>
    <row r="5" spans="1:21" x14ac:dyDescent="0.15">
      <c r="A5" s="40" t="s">
        <v>4</v>
      </c>
      <c r="B5" s="3">
        <v>65</v>
      </c>
      <c r="C5" s="3">
        <v>1</v>
      </c>
      <c r="D5" s="19">
        <f>(B5)/(1.0278-(0.0278*C5))</f>
        <v>65</v>
      </c>
      <c r="E5" s="19">
        <f>D5*(1.0278-(0.0278*5))</f>
        <v>57.772000000000006</v>
      </c>
      <c r="G5" s="144" t="s">
        <v>22</v>
      </c>
      <c r="H5" s="145"/>
      <c r="I5" s="6">
        <v>0.6</v>
      </c>
      <c r="J5" s="146"/>
      <c r="K5" s="146"/>
    </row>
    <row r="6" spans="1:21" x14ac:dyDescent="0.15">
      <c r="A6" s="40" t="s">
        <v>7</v>
      </c>
      <c r="B6" s="3">
        <v>130</v>
      </c>
      <c r="C6" s="3">
        <v>1</v>
      </c>
      <c r="D6" s="19">
        <f>(B6)/(1.0278-(0.0278*C6))</f>
        <v>130</v>
      </c>
      <c r="E6" s="19">
        <f>D6*(1.0278-(0.0278*5))</f>
        <v>115.54400000000001</v>
      </c>
      <c r="J6" s="146"/>
      <c r="K6" s="146"/>
    </row>
    <row r="7" spans="1:21" x14ac:dyDescent="0.15">
      <c r="A7" s="40" t="s">
        <v>70</v>
      </c>
      <c r="B7" s="3">
        <v>45</v>
      </c>
      <c r="C7" s="3">
        <v>1</v>
      </c>
      <c r="D7" s="19">
        <f>(B7)/(1.0278-(0.0278*C7))</f>
        <v>45</v>
      </c>
      <c r="E7" s="19">
        <f>D7*(1.0278-(0.0278*5))</f>
        <v>39.996000000000002</v>
      </c>
      <c r="H7" s="4"/>
      <c r="I7" s="4"/>
      <c r="J7" s="146"/>
      <c r="K7" s="146"/>
    </row>
    <row r="8" spans="1:21" ht="14" thickBot="1" x14ac:dyDescent="0.2">
      <c r="A8" s="1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21" s="29" customFormat="1" thickBot="1" x14ac:dyDescent="0.2">
      <c r="A9" s="91" t="s">
        <v>51</v>
      </c>
      <c r="B9" s="92" t="s">
        <v>52</v>
      </c>
      <c r="C9" s="92" t="s">
        <v>2</v>
      </c>
      <c r="D9" s="119" t="s">
        <v>9</v>
      </c>
      <c r="E9" s="119"/>
      <c r="F9" s="119" t="s">
        <v>10</v>
      </c>
      <c r="G9" s="119"/>
      <c r="H9" s="119" t="s">
        <v>11</v>
      </c>
      <c r="I9" s="119"/>
      <c r="J9" s="119" t="s">
        <v>12</v>
      </c>
      <c r="K9" s="119"/>
      <c r="L9" s="119" t="s">
        <v>13</v>
      </c>
      <c r="M9" s="119"/>
      <c r="N9" s="119" t="s">
        <v>14</v>
      </c>
      <c r="O9" s="119"/>
      <c r="P9" s="119" t="s">
        <v>15</v>
      </c>
      <c r="Q9" s="119"/>
      <c r="R9" s="119" t="s">
        <v>16</v>
      </c>
      <c r="S9" s="119"/>
      <c r="T9" s="119" t="s">
        <v>17</v>
      </c>
      <c r="U9" s="119"/>
    </row>
    <row r="10" spans="1:21" ht="12" customHeight="1" x14ac:dyDescent="0.15">
      <c r="A10" s="147" t="s">
        <v>45</v>
      </c>
      <c r="B10" s="150" t="s">
        <v>42</v>
      </c>
      <c r="C10" s="42">
        <v>5</v>
      </c>
      <c r="D10" s="43">
        <f>D$14*(1-4*$I$3)</f>
        <v>35.423082337499999</v>
      </c>
      <c r="E10" s="44"/>
      <c r="F10" s="45">
        <f>F$14*(1-4*$I$3)</f>
        <v>36.331366500000001</v>
      </c>
      <c r="G10" s="44"/>
      <c r="H10" s="45">
        <f>H$14*(1-4*$I$3)</f>
        <v>37.26294</v>
      </c>
      <c r="I10" s="44"/>
      <c r="J10" s="45">
        <f>J$14*(1-4*$I$3)</f>
        <v>38.218400000000003</v>
      </c>
      <c r="K10" s="44"/>
      <c r="L10" s="43">
        <f>L$14*(1-4*'Semanas 1-9 (Single Factor)'!$I$3)</f>
        <v>39.173859999999998</v>
      </c>
      <c r="M10" s="44"/>
      <c r="N10" s="45">
        <f>N$14*(1-4*'Semanas 1-9 (Single Factor)'!$I$3)</f>
        <v>40.153206499999996</v>
      </c>
      <c r="O10" s="44"/>
      <c r="P10" s="45">
        <f>P$14*(1-4*'Semanas 1-9 (Single Factor)'!$I$3)</f>
        <v>41.157036662499991</v>
      </c>
      <c r="Q10" s="44"/>
      <c r="R10" s="45">
        <f>R$14*(1-4*'Semanas 1-9 (Single Factor)'!$I$3)</f>
        <v>42.185962579062483</v>
      </c>
      <c r="S10" s="44"/>
      <c r="T10" s="45">
        <f>T$14*(1-4*'Semanas 1-9 (Single Factor)'!$I$3)</f>
        <v>43.24061164353904</v>
      </c>
      <c r="U10" s="44"/>
    </row>
    <row r="11" spans="1:21" x14ac:dyDescent="0.15">
      <c r="A11" s="148"/>
      <c r="B11" s="151"/>
      <c r="C11" s="46">
        <v>5</v>
      </c>
      <c r="D11" s="47">
        <f>D$14*(1-3*$I$3)</f>
        <v>44.278852921875</v>
      </c>
      <c r="E11" s="48"/>
      <c r="F11" s="49">
        <f>F$14*(1-3*$I$3)</f>
        <v>45.414208125000002</v>
      </c>
      <c r="G11" s="48"/>
      <c r="H11" s="49">
        <f>H$14*(1-3*$I$3)</f>
        <v>46.578675000000004</v>
      </c>
      <c r="I11" s="48"/>
      <c r="J11" s="49">
        <f>J$14*(1-3*$I$3)</f>
        <v>47.773000000000003</v>
      </c>
      <c r="K11" s="48"/>
      <c r="L11" s="47">
        <f>L$14*(1-3*'Semanas 1-9 (Single Factor)'!$I$3)</f>
        <v>48.967324999999995</v>
      </c>
      <c r="M11" s="48"/>
      <c r="N11" s="49">
        <f>N$14*(1-3*'Semanas 1-9 (Single Factor)'!$I$3)</f>
        <v>50.191508124999999</v>
      </c>
      <c r="O11" s="48"/>
      <c r="P11" s="49">
        <f>P$14*(1-3*'Semanas 1-9 (Single Factor)'!$I$3)</f>
        <v>51.446295828124988</v>
      </c>
      <c r="Q11" s="48"/>
      <c r="R11" s="49">
        <f>R$14*(1-3*'Semanas 1-9 (Single Factor)'!$I$3)</f>
        <v>52.732453223828102</v>
      </c>
      <c r="S11" s="48"/>
      <c r="T11" s="49">
        <f>T$14*(1-3*'Semanas 1-9 (Single Factor)'!$I$3)</f>
        <v>54.0507645544238</v>
      </c>
      <c r="U11" s="48"/>
    </row>
    <row r="12" spans="1:21" x14ac:dyDescent="0.15">
      <c r="A12" s="148"/>
      <c r="B12" s="151"/>
      <c r="C12" s="46">
        <v>5</v>
      </c>
      <c r="D12" s="47">
        <f>D$14*(1-2*$I$3)</f>
        <v>53.134623506249994</v>
      </c>
      <c r="E12" s="48"/>
      <c r="F12" s="49">
        <f>F$14*(1-2*$I$3)</f>
        <v>54.497049750000002</v>
      </c>
      <c r="G12" s="48"/>
      <c r="H12" s="49">
        <f>H$14*(1-2*$I$3)</f>
        <v>55.894410000000001</v>
      </c>
      <c r="I12" s="48"/>
      <c r="J12" s="49">
        <f>J$14*(1-2*$I$3)</f>
        <v>57.327600000000004</v>
      </c>
      <c r="K12" s="48"/>
      <c r="L12" s="47">
        <f>L$14*(1-2*'Semanas 1-9 (Single Factor)'!$I$3)</f>
        <v>58.76079</v>
      </c>
      <c r="M12" s="48"/>
      <c r="N12" s="49">
        <f>N$14*(1-2*'Semanas 1-9 (Single Factor)'!$I$3)</f>
        <v>60.229809749999994</v>
      </c>
      <c r="O12" s="48"/>
      <c r="P12" s="49">
        <f>P$14*(1-2*'Semanas 1-9 (Single Factor)'!$I$3)</f>
        <v>61.735554993749986</v>
      </c>
      <c r="Q12" s="48"/>
      <c r="R12" s="49">
        <f>R$14*(1-2*'Semanas 1-9 (Single Factor)'!$I$3)</f>
        <v>63.278943868593728</v>
      </c>
      <c r="S12" s="48"/>
      <c r="T12" s="49">
        <f>T$14*(1-2*'Semanas 1-9 (Single Factor)'!$I$3)</f>
        <v>64.86091746530856</v>
      </c>
      <c r="U12" s="48"/>
    </row>
    <row r="13" spans="1:21" x14ac:dyDescent="0.15">
      <c r="A13" s="148"/>
      <c r="B13" s="151"/>
      <c r="C13" s="46">
        <v>5</v>
      </c>
      <c r="D13" s="47">
        <f>D$14*(1-$I$3)</f>
        <v>61.990394090624996</v>
      </c>
      <c r="E13" s="48"/>
      <c r="F13" s="49">
        <f>F$14*(1-$I$3)</f>
        <v>63.579891375000003</v>
      </c>
      <c r="G13" s="48"/>
      <c r="H13" s="49">
        <f>H$14*(1-$I$3)</f>
        <v>65.210144999999997</v>
      </c>
      <c r="I13" s="48"/>
      <c r="J13" s="49">
        <f>J$14*(1-$I$3)</f>
        <v>66.882200000000012</v>
      </c>
      <c r="K13" s="48"/>
      <c r="L13" s="47">
        <f>L$14*(1-'Semanas 1-9 (Single Factor)'!$I$3)</f>
        <v>68.554254999999998</v>
      </c>
      <c r="M13" s="48"/>
      <c r="N13" s="49">
        <f>N$14*(1-'Semanas 1-9 (Single Factor)'!$I$3)</f>
        <v>70.268111374999989</v>
      </c>
      <c r="O13" s="48"/>
      <c r="P13" s="49">
        <f>P$14*(1-'Semanas 1-9 (Single Factor)'!$I$3)</f>
        <v>72.024814159374984</v>
      </c>
      <c r="Q13" s="48"/>
      <c r="R13" s="49">
        <f>R$14*(1-'Semanas 1-9 (Single Factor)'!$I$3)</f>
        <v>73.82543451335934</v>
      </c>
      <c r="S13" s="48"/>
      <c r="T13" s="49">
        <f>T$14*(1-'Semanas 1-9 (Single Factor)'!$I$3)</f>
        <v>75.671070376193313</v>
      </c>
      <c r="U13" s="48"/>
    </row>
    <row r="14" spans="1:21" ht="14" thickBot="1" x14ac:dyDescent="0.2">
      <c r="A14" s="148"/>
      <c r="B14" s="152"/>
      <c r="C14" s="50">
        <v>5</v>
      </c>
      <c r="D14" s="51">
        <f>F14*0.975</f>
        <v>70.846164674999997</v>
      </c>
      <c r="E14" s="52"/>
      <c r="F14" s="53">
        <f>H14*0.975</f>
        <v>72.662733000000003</v>
      </c>
      <c r="G14" s="52"/>
      <c r="H14" s="53">
        <f>J14*0.975</f>
        <v>74.525880000000001</v>
      </c>
      <c r="I14" s="52"/>
      <c r="J14" s="53">
        <f>E3</f>
        <v>76.436800000000005</v>
      </c>
      <c r="K14" s="52"/>
      <c r="L14" s="51">
        <f>'Semanas 1-9 (Single Factor)'!J14*1.025</f>
        <v>78.347719999999995</v>
      </c>
      <c r="M14" s="52"/>
      <c r="N14" s="53">
        <f>L14*1.025</f>
        <v>80.306412999999992</v>
      </c>
      <c r="O14" s="52"/>
      <c r="P14" s="53">
        <f>N14*1.025</f>
        <v>82.314073324999981</v>
      </c>
      <c r="Q14" s="52"/>
      <c r="R14" s="53">
        <f>P14*1.025</f>
        <v>84.371925158124967</v>
      </c>
      <c r="S14" s="52"/>
      <c r="T14" s="53">
        <f>R14*1.025</f>
        <v>86.48122328707808</v>
      </c>
      <c r="U14" s="52"/>
    </row>
    <row r="15" spans="1:21" ht="12" customHeight="1" x14ac:dyDescent="0.15">
      <c r="A15" s="148"/>
      <c r="B15" s="141" t="s">
        <v>43</v>
      </c>
      <c r="C15" s="42">
        <v>5</v>
      </c>
      <c r="D15" s="43">
        <f>D$19*(1-4*$I$3)</f>
        <v>24.713778375000004</v>
      </c>
      <c r="E15" s="44"/>
      <c r="F15" s="45">
        <f>F$19*(1-4*$I$3)</f>
        <v>25.347465000000003</v>
      </c>
      <c r="G15" s="44"/>
      <c r="H15" s="45">
        <f>H$19*(1-4*$I$3)</f>
        <v>25.997400000000003</v>
      </c>
      <c r="I15" s="44"/>
      <c r="J15" s="45">
        <f>J$19*(1-4*$I$3)</f>
        <v>26.664000000000001</v>
      </c>
      <c r="K15" s="44"/>
      <c r="L15" s="43">
        <f>L$19*(1-4*'Semanas 1-9 (Single Factor)'!$I$3)</f>
        <v>27.3306</v>
      </c>
      <c r="M15" s="44"/>
      <c r="N15" s="45">
        <f>N$19*(1-4*'Semanas 1-9 (Single Factor)'!$I$3)</f>
        <v>28.013864999999999</v>
      </c>
      <c r="O15" s="44"/>
      <c r="P15" s="45">
        <f>P$19*(1-4*'Semanas 1-9 (Single Factor)'!$I$3)</f>
        <v>28.714211624999997</v>
      </c>
      <c r="Q15" s="44"/>
      <c r="R15" s="45">
        <f>R$19*(1-4*'Semanas 1-9 (Single Factor)'!$I$3)</f>
        <v>29.432066915624993</v>
      </c>
      <c r="S15" s="44"/>
      <c r="T15" s="45">
        <f>T$19*(1-4*'Semanas 1-9 (Single Factor)'!$I$3)</f>
        <v>30.167868588515617</v>
      </c>
      <c r="U15" s="44"/>
    </row>
    <row r="16" spans="1:21" x14ac:dyDescent="0.15">
      <c r="A16" s="148"/>
      <c r="B16" s="142"/>
      <c r="C16" s="46">
        <v>5</v>
      </c>
      <c r="D16" s="47">
        <f>D$19*(1-3*$I$3)</f>
        <v>30.892222968750005</v>
      </c>
      <c r="E16" s="48"/>
      <c r="F16" s="49">
        <f>F$19*(1-3*$I$3)</f>
        <v>31.684331250000003</v>
      </c>
      <c r="G16" s="48"/>
      <c r="H16" s="49">
        <f>H$19*(1-3*$I$3)</f>
        <v>32.496750000000006</v>
      </c>
      <c r="I16" s="48"/>
      <c r="J16" s="49">
        <f>J$19*(1-3*$I$3)</f>
        <v>33.33</v>
      </c>
      <c r="K16" s="48"/>
      <c r="L16" s="47">
        <f>L$19*(1-3*'Semanas 1-9 (Single Factor)'!$I$3)</f>
        <v>34.163249999999998</v>
      </c>
      <c r="M16" s="48"/>
      <c r="N16" s="49">
        <f>N$19*(1-3*'Semanas 1-9 (Single Factor)'!$I$3)</f>
        <v>35.017331249999998</v>
      </c>
      <c r="O16" s="48"/>
      <c r="P16" s="49">
        <f>P$19*(1-3*'Semanas 1-9 (Single Factor)'!$I$3)</f>
        <v>35.892764531249995</v>
      </c>
      <c r="Q16" s="48"/>
      <c r="R16" s="49">
        <f>R$19*(1-3*'Semanas 1-9 (Single Factor)'!$I$3)</f>
        <v>36.790083644531244</v>
      </c>
      <c r="S16" s="48"/>
      <c r="T16" s="49">
        <f>T$19*(1-3*'Semanas 1-9 (Single Factor)'!$I$3)</f>
        <v>37.709835735644518</v>
      </c>
      <c r="U16" s="48"/>
    </row>
    <row r="17" spans="1:21" x14ac:dyDescent="0.15">
      <c r="A17" s="148"/>
      <c r="B17" s="142"/>
      <c r="C17" s="46">
        <v>5</v>
      </c>
      <c r="D17" s="47">
        <f>D$19*(1-2*$I$3)</f>
        <v>37.070667562500006</v>
      </c>
      <c r="E17" s="48"/>
      <c r="F17" s="49">
        <f>F$19*(1-2*$I$3)</f>
        <v>38.021197500000007</v>
      </c>
      <c r="G17" s="48"/>
      <c r="H17" s="49">
        <f>H$19*(1-2*$I$3)</f>
        <v>38.996100000000006</v>
      </c>
      <c r="I17" s="48"/>
      <c r="J17" s="49">
        <f>J$19*(1-2*$I$3)</f>
        <v>39.996000000000002</v>
      </c>
      <c r="K17" s="48"/>
      <c r="L17" s="47">
        <f>L$19*(1-2*'Semanas 1-9 (Single Factor)'!$I$3)</f>
        <v>40.995899999999999</v>
      </c>
      <c r="M17" s="48"/>
      <c r="N17" s="49">
        <f>N$19*(1-2*'Semanas 1-9 (Single Factor)'!$I$3)</f>
        <v>42.0207975</v>
      </c>
      <c r="O17" s="48"/>
      <c r="P17" s="49">
        <f>P$19*(1-2*'Semanas 1-9 (Single Factor)'!$I$3)</f>
        <v>43.071317437499999</v>
      </c>
      <c r="Q17" s="48"/>
      <c r="R17" s="49">
        <f>R$19*(1-2*'Semanas 1-9 (Single Factor)'!$I$3)</f>
        <v>44.148100373437487</v>
      </c>
      <c r="S17" s="48"/>
      <c r="T17" s="49">
        <f>T$19*(1-2*'Semanas 1-9 (Single Factor)'!$I$3)</f>
        <v>45.251802882773426</v>
      </c>
      <c r="U17" s="48"/>
    </row>
    <row r="18" spans="1:21" x14ac:dyDescent="0.15">
      <c r="A18" s="148"/>
      <c r="B18" s="142"/>
      <c r="C18" s="46">
        <v>5</v>
      </c>
      <c r="D18" s="47">
        <f>D$19*(1-$I$3)</f>
        <v>43.249112156250007</v>
      </c>
      <c r="E18" s="48"/>
      <c r="F18" s="49">
        <f>F$19*(1-$I$3)</f>
        <v>44.358063750000007</v>
      </c>
      <c r="G18" s="48"/>
      <c r="H18" s="49">
        <f>H$19*(1-$I$3)</f>
        <v>45.495450000000005</v>
      </c>
      <c r="I18" s="48"/>
      <c r="J18" s="49">
        <f>J$19*(1-$I$3)</f>
        <v>46.662000000000006</v>
      </c>
      <c r="K18" s="48"/>
      <c r="L18" s="47">
        <f>L$19*(1-'Semanas 1-9 (Single Factor)'!$I$3)</f>
        <v>47.82855</v>
      </c>
      <c r="M18" s="48"/>
      <c r="N18" s="49">
        <f>N$19*(1-'Semanas 1-9 (Single Factor)'!$I$3)</f>
        <v>49.024263749999996</v>
      </c>
      <c r="O18" s="48"/>
      <c r="P18" s="49">
        <f>P$19*(1-'Semanas 1-9 (Single Factor)'!$I$3)</f>
        <v>50.249870343749997</v>
      </c>
      <c r="Q18" s="48"/>
      <c r="R18" s="49">
        <f>R$19*(1-'Semanas 1-9 (Single Factor)'!$I$3)</f>
        <v>51.506117102343737</v>
      </c>
      <c r="S18" s="48"/>
      <c r="T18" s="49">
        <f>T$19*(1-'Semanas 1-9 (Single Factor)'!$I$3)</f>
        <v>52.793770029902333</v>
      </c>
      <c r="U18" s="48"/>
    </row>
    <row r="19" spans="1:21" ht="14" thickBot="1" x14ac:dyDescent="0.2">
      <c r="A19" s="148"/>
      <c r="B19" s="143"/>
      <c r="C19" s="50">
        <v>5</v>
      </c>
      <c r="D19" s="51">
        <f>F19*0.975</f>
        <v>49.427556750000008</v>
      </c>
      <c r="E19" s="52"/>
      <c r="F19" s="53">
        <f>H19*0.975</f>
        <v>50.694930000000006</v>
      </c>
      <c r="G19" s="52"/>
      <c r="H19" s="53">
        <f>J19*0.975</f>
        <v>51.994800000000005</v>
      </c>
      <c r="I19" s="52"/>
      <c r="J19" s="53">
        <f>E4</f>
        <v>53.328000000000003</v>
      </c>
      <c r="K19" s="52"/>
      <c r="L19" s="51">
        <f>'Semanas 1-9 (Single Factor)'!J19*1.025</f>
        <v>54.661200000000001</v>
      </c>
      <c r="M19" s="52"/>
      <c r="N19" s="53">
        <f>L19*1.025</f>
        <v>56.027729999999998</v>
      </c>
      <c r="O19" s="52"/>
      <c r="P19" s="53">
        <f>N19*1.025</f>
        <v>57.428423249999994</v>
      </c>
      <c r="Q19" s="52"/>
      <c r="R19" s="53">
        <f>P19*1.025</f>
        <v>58.864133831249987</v>
      </c>
      <c r="S19" s="52"/>
      <c r="T19" s="53">
        <f>R19*1.025</f>
        <v>60.335737177031234</v>
      </c>
      <c r="U19" s="52"/>
    </row>
    <row r="20" spans="1:21" ht="12" customHeight="1" x14ac:dyDescent="0.15">
      <c r="A20" s="148"/>
      <c r="B20" s="141" t="s">
        <v>44</v>
      </c>
      <c r="C20" s="42">
        <v>5</v>
      </c>
      <c r="D20" s="43">
        <f>D$24*(1-4*$I$3)</f>
        <v>26.773259906250004</v>
      </c>
      <c r="E20" s="44"/>
      <c r="F20" s="45">
        <f>F$24*(1-4*$I$3)</f>
        <v>27.459753750000004</v>
      </c>
      <c r="G20" s="44"/>
      <c r="H20" s="45">
        <f>H$24*(1-4*$I$3)</f>
        <v>28.163850000000004</v>
      </c>
      <c r="I20" s="44"/>
      <c r="J20" s="45">
        <f>J$24*(1-4*$I$3)</f>
        <v>28.886000000000003</v>
      </c>
      <c r="K20" s="44"/>
      <c r="L20" s="43">
        <f>L$24*(1-4*'Semanas 1-9 (Single Factor)'!$I$3)</f>
        <v>29.608150000000002</v>
      </c>
      <c r="M20" s="44"/>
      <c r="N20" s="45">
        <f>N$24*(1-4*'Semanas 1-9 (Single Factor)'!$I$3)</f>
        <v>30.348353750000001</v>
      </c>
      <c r="O20" s="44"/>
      <c r="P20" s="45">
        <f>P$24*(1-4*'Semanas 1-9 (Single Factor)'!$I$3)</f>
        <v>31.107062593749998</v>
      </c>
      <c r="Q20" s="44"/>
      <c r="R20" s="45">
        <f>R$24*(1-4*'Semanas 1-9 (Single Factor)'!$I$3)</f>
        <v>31.884739158593746</v>
      </c>
      <c r="S20" s="44"/>
      <c r="T20" s="45">
        <f>T$24*(1-4*'Semanas 1-9 (Single Factor)'!$I$3)</f>
        <v>32.681857637558586</v>
      </c>
      <c r="U20" s="44"/>
    </row>
    <row r="21" spans="1:21" x14ac:dyDescent="0.15">
      <c r="A21" s="148"/>
      <c r="B21" s="142"/>
      <c r="C21" s="46">
        <v>5</v>
      </c>
      <c r="D21" s="47">
        <f>D$24*(1-3*$I$3)</f>
        <v>33.466574882812509</v>
      </c>
      <c r="E21" s="48"/>
      <c r="F21" s="49">
        <f>F$24*(1-3*$I$3)</f>
        <v>34.324692187500006</v>
      </c>
      <c r="G21" s="48"/>
      <c r="H21" s="49">
        <f>H$24*(1-3*$I$3)</f>
        <v>35.204812500000003</v>
      </c>
      <c r="I21" s="48"/>
      <c r="J21" s="49">
        <f>J$24*(1-3*$I$3)</f>
        <v>36.107500000000002</v>
      </c>
      <c r="K21" s="48"/>
      <c r="L21" s="47">
        <f>L$24*(1-3*'Semanas 1-9 (Single Factor)'!$I$3)</f>
        <v>37.010187500000001</v>
      </c>
      <c r="M21" s="48"/>
      <c r="N21" s="49">
        <f>N$24*(1-3*'Semanas 1-9 (Single Factor)'!$I$3)</f>
        <v>37.935442187500001</v>
      </c>
      <c r="O21" s="48"/>
      <c r="P21" s="49">
        <f>P$24*(1-3*'Semanas 1-9 (Single Factor)'!$I$3)</f>
        <v>38.883828242187498</v>
      </c>
      <c r="Q21" s="48"/>
      <c r="R21" s="49">
        <f>R$24*(1-3*'Semanas 1-9 (Single Factor)'!$I$3)</f>
        <v>39.855923948242179</v>
      </c>
      <c r="S21" s="48"/>
      <c r="T21" s="49">
        <f>T$24*(1-3*'Semanas 1-9 (Single Factor)'!$I$3)</f>
        <v>40.852322046948231</v>
      </c>
      <c r="U21" s="48"/>
    </row>
    <row r="22" spans="1:21" x14ac:dyDescent="0.15">
      <c r="A22" s="148"/>
      <c r="B22" s="142"/>
      <c r="C22" s="46">
        <v>5</v>
      </c>
      <c r="D22" s="47">
        <f>D$24*(1-2*$I$3)</f>
        <v>40.159889859375006</v>
      </c>
      <c r="E22" s="48"/>
      <c r="F22" s="49">
        <f>F$24*(1-2*$I$3)</f>
        <v>41.189630625000007</v>
      </c>
      <c r="G22" s="48"/>
      <c r="H22" s="49">
        <f>H$24*(1-2*$I$3)</f>
        <v>42.245775000000009</v>
      </c>
      <c r="I22" s="48"/>
      <c r="J22" s="49">
        <f>J$24*(1-2*$I$3)</f>
        <v>43.329000000000008</v>
      </c>
      <c r="K22" s="48"/>
      <c r="L22" s="47">
        <f>L$24*(1-2*'Semanas 1-9 (Single Factor)'!$I$3)</f>
        <v>44.412225000000007</v>
      </c>
      <c r="M22" s="48"/>
      <c r="N22" s="49">
        <f>N$24*(1-2*'Semanas 1-9 (Single Factor)'!$I$3)</f>
        <v>45.522530625000002</v>
      </c>
      <c r="O22" s="48"/>
      <c r="P22" s="49">
        <f>P$24*(1-2*'Semanas 1-9 (Single Factor)'!$I$3)</f>
        <v>46.660593890624995</v>
      </c>
      <c r="Q22" s="48"/>
      <c r="R22" s="49">
        <f>R$24*(1-2*'Semanas 1-9 (Single Factor)'!$I$3)</f>
        <v>47.827108737890619</v>
      </c>
      <c r="S22" s="48"/>
      <c r="T22" s="49">
        <f>T$24*(1-2*'Semanas 1-9 (Single Factor)'!$I$3)</f>
        <v>49.022786456337883</v>
      </c>
      <c r="U22" s="48"/>
    </row>
    <row r="23" spans="1:21" x14ac:dyDescent="0.15">
      <c r="A23" s="148"/>
      <c r="B23" s="142"/>
      <c r="C23" s="46">
        <v>5</v>
      </c>
      <c r="D23" s="47">
        <f>D$24*(1-$I$3)</f>
        <v>46.853204835937504</v>
      </c>
      <c r="E23" s="48"/>
      <c r="F23" s="49">
        <f>F$24*(1-$I$3)</f>
        <v>48.054569062500008</v>
      </c>
      <c r="G23" s="48"/>
      <c r="H23" s="49">
        <f>H$24*(1-$I$3)</f>
        <v>49.286737500000008</v>
      </c>
      <c r="I23" s="48"/>
      <c r="J23" s="49">
        <f>J$24*(1-$I$3)</f>
        <v>50.550500000000007</v>
      </c>
      <c r="K23" s="48"/>
      <c r="L23" s="47">
        <f>L$24*(1-'Semanas 1-9 (Single Factor)'!$I$3)</f>
        <v>51.814262500000005</v>
      </c>
      <c r="M23" s="48"/>
      <c r="N23" s="49">
        <f>N$24*(1-'Semanas 1-9 (Single Factor)'!$I$3)</f>
        <v>53.109619062500002</v>
      </c>
      <c r="O23" s="48"/>
      <c r="P23" s="49">
        <f>P$24*(1-'Semanas 1-9 (Single Factor)'!$I$3)</f>
        <v>54.437359539062498</v>
      </c>
      <c r="Q23" s="48"/>
      <c r="R23" s="49">
        <f>R$24*(1-'Semanas 1-9 (Single Factor)'!$I$3)</f>
        <v>55.798293527539059</v>
      </c>
      <c r="S23" s="48"/>
      <c r="T23" s="49">
        <f>T$24*(1-'Semanas 1-9 (Single Factor)'!$I$3)</f>
        <v>57.193250865727528</v>
      </c>
      <c r="U23" s="48"/>
    </row>
    <row r="24" spans="1:21" ht="14" thickBot="1" x14ac:dyDescent="0.2">
      <c r="A24" s="148"/>
      <c r="B24" s="143"/>
      <c r="C24" s="50">
        <v>5</v>
      </c>
      <c r="D24" s="51">
        <f>F24*0.975</f>
        <v>53.546519812500009</v>
      </c>
      <c r="E24" s="52"/>
      <c r="F24" s="53">
        <f>H24*0.975</f>
        <v>54.919507500000009</v>
      </c>
      <c r="G24" s="52"/>
      <c r="H24" s="53">
        <f>J24*0.975</f>
        <v>56.327700000000007</v>
      </c>
      <c r="I24" s="52"/>
      <c r="J24" s="53">
        <f>E5</f>
        <v>57.772000000000006</v>
      </c>
      <c r="K24" s="52"/>
      <c r="L24" s="51">
        <f>'Semanas 1-9 (Single Factor)'!J24*1.025</f>
        <v>59.216300000000004</v>
      </c>
      <c r="M24" s="52"/>
      <c r="N24" s="53">
        <f>L24*1.025</f>
        <v>60.696707500000002</v>
      </c>
      <c r="O24" s="52"/>
      <c r="P24" s="53">
        <f>N24*1.025</f>
        <v>62.214125187499995</v>
      </c>
      <c r="Q24" s="52"/>
      <c r="R24" s="53">
        <f>P24*1.025</f>
        <v>63.769478317187492</v>
      </c>
      <c r="S24" s="52"/>
      <c r="T24" s="53">
        <f>R24*1.025</f>
        <v>65.363715275117173</v>
      </c>
      <c r="U24" s="52"/>
    </row>
    <row r="25" spans="1:21" ht="12" customHeight="1" x14ac:dyDescent="0.15">
      <c r="A25" s="148"/>
      <c r="B25" s="37" t="s">
        <v>74</v>
      </c>
      <c r="C25" s="54" t="s">
        <v>41</v>
      </c>
      <c r="D25" s="55"/>
      <c r="E25" s="56"/>
      <c r="F25" s="57"/>
      <c r="G25" s="56"/>
      <c r="H25" s="57"/>
      <c r="I25" s="56"/>
      <c r="J25" s="57"/>
      <c r="K25" s="56"/>
      <c r="L25" s="55"/>
      <c r="M25" s="56"/>
      <c r="N25" s="57"/>
      <c r="O25" s="56"/>
      <c r="P25" s="57"/>
      <c r="Q25" s="56"/>
      <c r="R25" s="57"/>
      <c r="S25" s="56"/>
      <c r="T25" s="57"/>
      <c r="U25" s="56"/>
    </row>
    <row r="26" spans="1:21" ht="13" customHeight="1" x14ac:dyDescent="0.15">
      <c r="A26" s="148"/>
      <c r="B26" s="38" t="s">
        <v>77</v>
      </c>
      <c r="C26" s="58" t="s">
        <v>78</v>
      </c>
      <c r="D26" s="59"/>
      <c r="E26" s="60"/>
      <c r="F26" s="61"/>
      <c r="G26" s="60"/>
      <c r="H26" s="61"/>
      <c r="I26" s="60"/>
      <c r="J26" s="61"/>
      <c r="K26" s="60"/>
      <c r="L26" s="59"/>
      <c r="M26" s="60"/>
      <c r="N26" s="61"/>
      <c r="O26" s="60"/>
      <c r="P26" s="61"/>
      <c r="Q26" s="60"/>
      <c r="R26" s="61"/>
      <c r="S26" s="60"/>
      <c r="T26" s="61"/>
      <c r="U26" s="60"/>
    </row>
    <row r="27" spans="1:21" s="30" customFormat="1" ht="4.5" customHeight="1" x14ac:dyDescent="0.15">
      <c r="A27" s="32"/>
      <c r="B27" s="31"/>
      <c r="C27" s="62"/>
      <c r="D27" s="62"/>
      <c r="E27" s="62"/>
      <c r="F27" s="62"/>
      <c r="G27" s="62"/>
      <c r="H27" s="62"/>
      <c r="I27" s="62"/>
      <c r="J27" s="62"/>
      <c r="K27" s="63"/>
      <c r="L27" s="62"/>
      <c r="M27" s="62"/>
      <c r="N27" s="62"/>
      <c r="O27" s="62"/>
      <c r="P27" s="62"/>
      <c r="Q27" s="62"/>
      <c r="R27" s="62"/>
      <c r="S27" s="63"/>
      <c r="T27" s="62"/>
      <c r="U27" s="63"/>
    </row>
    <row r="28" spans="1:21" ht="12" customHeight="1" x14ac:dyDescent="0.15">
      <c r="A28" s="148" t="s">
        <v>47</v>
      </c>
      <c r="B28" s="142" t="s">
        <v>42</v>
      </c>
      <c r="C28" s="64">
        <v>5</v>
      </c>
      <c r="D28" s="65">
        <f t="shared" ref="D28:J30" si="0">D10</f>
        <v>35.423082337499999</v>
      </c>
      <c r="E28" s="66"/>
      <c r="F28" s="67">
        <f t="shared" si="0"/>
        <v>36.331366500000001</v>
      </c>
      <c r="G28" s="66"/>
      <c r="H28" s="67">
        <f t="shared" si="0"/>
        <v>37.26294</v>
      </c>
      <c r="I28" s="66"/>
      <c r="J28" s="67">
        <f t="shared" si="0"/>
        <v>38.218400000000003</v>
      </c>
      <c r="K28" s="66"/>
      <c r="L28" s="65">
        <f>L10</f>
        <v>39.173859999999998</v>
      </c>
      <c r="M28" s="66"/>
      <c r="N28" s="67">
        <f>N10</f>
        <v>40.153206499999996</v>
      </c>
      <c r="O28" s="66"/>
      <c r="P28" s="67">
        <f>P10</f>
        <v>41.157036662499991</v>
      </c>
      <c r="Q28" s="66"/>
      <c r="R28" s="67">
        <f>R10</f>
        <v>42.185962579062483</v>
      </c>
      <c r="S28" s="66"/>
      <c r="T28" s="67">
        <f>T10</f>
        <v>43.24061164353904</v>
      </c>
      <c r="U28" s="66"/>
    </row>
    <row r="29" spans="1:21" x14ac:dyDescent="0.15">
      <c r="A29" s="148"/>
      <c r="B29" s="142"/>
      <c r="C29" s="46">
        <v>5</v>
      </c>
      <c r="D29" s="47">
        <f t="shared" si="0"/>
        <v>44.278852921875</v>
      </c>
      <c r="E29" s="48"/>
      <c r="F29" s="49">
        <f t="shared" si="0"/>
        <v>45.414208125000002</v>
      </c>
      <c r="G29" s="48"/>
      <c r="H29" s="49">
        <f t="shared" si="0"/>
        <v>46.578675000000004</v>
      </c>
      <c r="I29" s="48"/>
      <c r="J29" s="49">
        <f t="shared" si="0"/>
        <v>47.773000000000003</v>
      </c>
      <c r="K29" s="48"/>
      <c r="L29" s="47">
        <f>L11</f>
        <v>48.967324999999995</v>
      </c>
      <c r="M29" s="48"/>
      <c r="N29" s="49">
        <f>N11</f>
        <v>50.191508124999999</v>
      </c>
      <c r="O29" s="48"/>
      <c r="P29" s="49">
        <f>P11</f>
        <v>51.446295828124988</v>
      </c>
      <c r="Q29" s="48"/>
      <c r="R29" s="49">
        <f>R11</f>
        <v>52.732453223828102</v>
      </c>
      <c r="S29" s="48"/>
      <c r="T29" s="49">
        <f>T11</f>
        <v>54.0507645544238</v>
      </c>
      <c r="U29" s="48"/>
    </row>
    <row r="30" spans="1:21" x14ac:dyDescent="0.15">
      <c r="A30" s="148"/>
      <c r="B30" s="142"/>
      <c r="C30" s="46">
        <v>5</v>
      </c>
      <c r="D30" s="47">
        <f t="shared" si="0"/>
        <v>53.134623506249994</v>
      </c>
      <c r="E30" s="48"/>
      <c r="F30" s="49">
        <f t="shared" si="0"/>
        <v>54.497049750000002</v>
      </c>
      <c r="G30" s="48"/>
      <c r="H30" s="49">
        <f t="shared" si="0"/>
        <v>55.894410000000001</v>
      </c>
      <c r="I30" s="48"/>
      <c r="J30" s="49">
        <f t="shared" si="0"/>
        <v>57.327600000000004</v>
      </c>
      <c r="K30" s="48"/>
      <c r="L30" s="47">
        <f>L12</f>
        <v>58.76079</v>
      </c>
      <c r="M30" s="48"/>
      <c r="N30" s="49">
        <f>N12</f>
        <v>60.229809749999994</v>
      </c>
      <c r="O30" s="48"/>
      <c r="P30" s="49">
        <f>P12</f>
        <v>61.735554993749986</v>
      </c>
      <c r="Q30" s="48"/>
      <c r="R30" s="49">
        <f>R12</f>
        <v>63.278943868593728</v>
      </c>
      <c r="S30" s="48"/>
      <c r="T30" s="49">
        <f>T12</f>
        <v>64.86091746530856</v>
      </c>
      <c r="U30" s="48"/>
    </row>
    <row r="31" spans="1:21" ht="14" thickBot="1" x14ac:dyDescent="0.2">
      <c r="A31" s="148"/>
      <c r="B31" s="143"/>
      <c r="C31" s="50">
        <v>5</v>
      </c>
      <c r="D31" s="51">
        <f>D30</f>
        <v>53.134623506249994</v>
      </c>
      <c r="E31" s="52"/>
      <c r="F31" s="53">
        <f>F30</f>
        <v>54.497049750000002</v>
      </c>
      <c r="G31" s="52"/>
      <c r="H31" s="53">
        <f>H30</f>
        <v>55.894410000000001</v>
      </c>
      <c r="I31" s="52"/>
      <c r="J31" s="53">
        <f>J30</f>
        <v>57.327600000000004</v>
      </c>
      <c r="K31" s="52"/>
      <c r="L31" s="51">
        <f>L30</f>
        <v>58.76079</v>
      </c>
      <c r="M31" s="52"/>
      <c r="N31" s="53">
        <f>N30</f>
        <v>60.229809749999994</v>
      </c>
      <c r="O31" s="52"/>
      <c r="P31" s="53">
        <f>P30</f>
        <v>61.735554993749986</v>
      </c>
      <c r="Q31" s="52"/>
      <c r="R31" s="53">
        <f>R30</f>
        <v>63.278943868593728</v>
      </c>
      <c r="S31" s="52"/>
      <c r="T31" s="53">
        <f>T30</f>
        <v>64.86091746530856</v>
      </c>
      <c r="U31" s="52"/>
    </row>
    <row r="32" spans="1:21" ht="12" customHeight="1" x14ac:dyDescent="0.15">
      <c r="A32" s="148"/>
      <c r="B32" s="141" t="s">
        <v>71</v>
      </c>
      <c r="C32" s="42">
        <v>5</v>
      </c>
      <c r="D32" s="43">
        <f>D$35*(1-3*$I$3)</f>
        <v>23.1691672265625</v>
      </c>
      <c r="E32" s="44"/>
      <c r="F32" s="45">
        <f>F$35*(1-3*$I$3)</f>
        <v>23.7632484375</v>
      </c>
      <c r="G32" s="44"/>
      <c r="H32" s="45">
        <f>H$35*(1-3*$I$3)</f>
        <v>24.372562500000001</v>
      </c>
      <c r="I32" s="44"/>
      <c r="J32" s="45">
        <f>J$35*(1-3*$I$3)</f>
        <v>24.997500000000002</v>
      </c>
      <c r="K32" s="44"/>
      <c r="L32" s="43">
        <f>L$35*(1-3*'Semanas 1-9 (Single Factor)'!$I$3)</f>
        <v>25.6224375</v>
      </c>
      <c r="M32" s="44"/>
      <c r="N32" s="45">
        <f>N$35*(1-3*'Semanas 1-9 (Single Factor)'!$I$3)</f>
        <v>26.262998437499995</v>
      </c>
      <c r="O32" s="44"/>
      <c r="P32" s="45">
        <f>P$35*(1-3*'Semanas 1-9 (Single Factor)'!$I$3)</f>
        <v>26.919573398437496</v>
      </c>
      <c r="Q32" s="44"/>
      <c r="R32" s="45">
        <f>R$35*(1-3*'Semanas 1-9 (Single Factor)'!$I$3)</f>
        <v>27.592562733398431</v>
      </c>
      <c r="S32" s="44"/>
      <c r="T32" s="45">
        <f>T$35*(1-3*'Semanas 1-9 (Single Factor)'!$I$3)</f>
        <v>28.282376801733385</v>
      </c>
      <c r="U32" s="44"/>
    </row>
    <row r="33" spans="1:21" x14ac:dyDescent="0.15">
      <c r="A33" s="148"/>
      <c r="B33" s="142"/>
      <c r="C33" s="46">
        <v>5</v>
      </c>
      <c r="D33" s="47">
        <f>D$35*(1-2*$I$3)</f>
        <v>27.803000671874997</v>
      </c>
      <c r="E33" s="48"/>
      <c r="F33" s="49">
        <f>F$35*(1-2*$I$3)</f>
        <v>28.515898125</v>
      </c>
      <c r="G33" s="48"/>
      <c r="H33" s="49">
        <f>H$35*(1-2*$I$3)</f>
        <v>29.247074999999999</v>
      </c>
      <c r="I33" s="48"/>
      <c r="J33" s="49">
        <f>J$35*(1-2*$I$3)</f>
        <v>29.997</v>
      </c>
      <c r="K33" s="48"/>
      <c r="L33" s="47">
        <f>L$35*(1-2*'Semanas 1-9 (Single Factor)'!$I$3)</f>
        <v>30.746924999999997</v>
      </c>
      <c r="M33" s="48"/>
      <c r="N33" s="49">
        <f>N$35*(1-2*'Semanas 1-9 (Single Factor)'!$I$3)</f>
        <v>31.515598124999997</v>
      </c>
      <c r="O33" s="48"/>
      <c r="P33" s="49">
        <f>P$35*(1-2*'Semanas 1-9 (Single Factor)'!$I$3)</f>
        <v>32.303488078124992</v>
      </c>
      <c r="Q33" s="48"/>
      <c r="R33" s="49">
        <f>R$35*(1-2*'Semanas 1-9 (Single Factor)'!$I$3)</f>
        <v>33.111075280078111</v>
      </c>
      <c r="S33" s="48"/>
      <c r="T33" s="49">
        <f>T$35*(1-2*'Semanas 1-9 (Single Factor)'!$I$3)</f>
        <v>33.938852162080067</v>
      </c>
      <c r="U33" s="48"/>
    </row>
    <row r="34" spans="1:21" x14ac:dyDescent="0.15">
      <c r="A34" s="148"/>
      <c r="B34" s="142"/>
      <c r="C34" s="46">
        <v>5</v>
      </c>
      <c r="D34" s="47">
        <f>D$35*(1-$I$3)</f>
        <v>32.436834117187502</v>
      </c>
      <c r="E34" s="48"/>
      <c r="F34" s="49">
        <f>F$35*(1-$I$3)</f>
        <v>33.268547812500003</v>
      </c>
      <c r="G34" s="48"/>
      <c r="H34" s="49">
        <f>H$35*(1-$I$3)</f>
        <v>34.121587499999997</v>
      </c>
      <c r="I34" s="48"/>
      <c r="J34" s="49">
        <f>J$35*(1-$I$3)</f>
        <v>34.996500000000005</v>
      </c>
      <c r="K34" s="48"/>
      <c r="L34" s="47">
        <f>L$35*(1-'Semanas 1-9 (Single Factor)'!$I$3)</f>
        <v>35.871412499999998</v>
      </c>
      <c r="M34" s="48"/>
      <c r="N34" s="49">
        <f>N$35*(1-'Semanas 1-9 (Single Factor)'!$I$3)</f>
        <v>36.768197812499992</v>
      </c>
      <c r="O34" s="48"/>
      <c r="P34" s="49">
        <f>P$35*(1-'Semanas 1-9 (Single Factor)'!$I$3)</f>
        <v>37.687402757812492</v>
      </c>
      <c r="Q34" s="48"/>
      <c r="R34" s="49">
        <f>R$35*(1-'Semanas 1-9 (Single Factor)'!$I$3)</f>
        <v>38.629587826757799</v>
      </c>
      <c r="S34" s="48"/>
      <c r="T34" s="49">
        <f>T$35*(1-'Semanas 1-9 (Single Factor)'!$I$3)</f>
        <v>39.595327522426743</v>
      </c>
      <c r="U34" s="48"/>
    </row>
    <row r="35" spans="1:21" ht="14" thickBot="1" x14ac:dyDescent="0.2">
      <c r="A35" s="148"/>
      <c r="B35" s="143"/>
      <c r="C35" s="50">
        <v>5</v>
      </c>
      <c r="D35" s="51">
        <f>F35*0.975</f>
        <v>37.070667562499999</v>
      </c>
      <c r="E35" s="52"/>
      <c r="F35" s="53">
        <f>H35*0.975</f>
        <v>38.0211975</v>
      </c>
      <c r="G35" s="52"/>
      <c r="H35" s="53">
        <f>J35*0.975</f>
        <v>38.996099999999998</v>
      </c>
      <c r="I35" s="52"/>
      <c r="J35" s="68">
        <f>E7</f>
        <v>39.996000000000002</v>
      </c>
      <c r="K35" s="52"/>
      <c r="L35" s="51">
        <f>'Semanas 1-9 (Single Factor)'!J35*1.025</f>
        <v>40.995899999999999</v>
      </c>
      <c r="M35" s="52"/>
      <c r="N35" s="53">
        <f>L35*1.025</f>
        <v>42.020797499999993</v>
      </c>
      <c r="O35" s="52"/>
      <c r="P35" s="53">
        <f>N35*1.025</f>
        <v>43.071317437499992</v>
      </c>
      <c r="Q35" s="52"/>
      <c r="R35" s="53">
        <f>P35*1.025</f>
        <v>44.148100373437487</v>
      </c>
      <c r="S35" s="52"/>
      <c r="T35" s="53">
        <f>R35*1.025</f>
        <v>45.251802882773418</v>
      </c>
      <c r="U35" s="52"/>
    </row>
    <row r="36" spans="1:21" ht="12" customHeight="1" x14ac:dyDescent="0.15">
      <c r="A36" s="148"/>
      <c r="B36" s="141" t="s">
        <v>46</v>
      </c>
      <c r="C36" s="42">
        <v>5</v>
      </c>
      <c r="D36" s="43">
        <f>D$39*(1-3*$I$3)</f>
        <v>66.933149765625018</v>
      </c>
      <c r="E36" s="44"/>
      <c r="F36" s="45">
        <f>F$39*(1-3*$I$3)</f>
        <v>68.649384375000011</v>
      </c>
      <c r="G36" s="44"/>
      <c r="H36" s="45">
        <f>H$39*(1-3*$I$3)</f>
        <v>70.409625000000005</v>
      </c>
      <c r="I36" s="44"/>
      <c r="J36" s="45">
        <f>J$39*(1-3*$I$3)</f>
        <v>72.215000000000003</v>
      </c>
      <c r="K36" s="44"/>
      <c r="L36" s="43">
        <f>L$39*(1-3*'Semanas 1-9 (Single Factor)'!$I$3)</f>
        <v>74.020375000000001</v>
      </c>
      <c r="M36" s="44"/>
      <c r="N36" s="45">
        <f>N$39*(1-3*'Semanas 1-9 (Single Factor)'!$I$3)</f>
        <v>75.870884375000003</v>
      </c>
      <c r="O36" s="44"/>
      <c r="P36" s="45">
        <f>P$39*(1-3*'Semanas 1-9 (Single Factor)'!$I$3)</f>
        <v>77.767656484374996</v>
      </c>
      <c r="Q36" s="44"/>
      <c r="R36" s="45">
        <f>R$39*(1-3*'Semanas 1-9 (Single Factor)'!$I$3)</f>
        <v>79.711847896484358</v>
      </c>
      <c r="S36" s="44"/>
      <c r="T36" s="45">
        <f>T$39*(1-3*'Semanas 1-9 (Single Factor)'!$I$3)</f>
        <v>81.704644093896462</v>
      </c>
      <c r="U36" s="44"/>
    </row>
    <row r="37" spans="1:21" x14ac:dyDescent="0.15">
      <c r="A37" s="148"/>
      <c r="B37" s="142"/>
      <c r="C37" s="46">
        <v>5</v>
      </c>
      <c r="D37" s="47">
        <f>D$39*(1-2*$I$3)</f>
        <v>80.319779718750013</v>
      </c>
      <c r="E37" s="48"/>
      <c r="F37" s="49">
        <f>F$39*(1-2*$I$3)</f>
        <v>82.379261250000013</v>
      </c>
      <c r="G37" s="48"/>
      <c r="H37" s="49">
        <f>H$39*(1-2*$I$3)</f>
        <v>84.491550000000018</v>
      </c>
      <c r="I37" s="48"/>
      <c r="J37" s="49">
        <f>J$39*(1-2*$I$3)</f>
        <v>86.658000000000015</v>
      </c>
      <c r="K37" s="48"/>
      <c r="L37" s="47">
        <f>L$39*(1-2*'Semanas 1-9 (Single Factor)'!$I$3)</f>
        <v>88.824450000000013</v>
      </c>
      <c r="M37" s="48"/>
      <c r="N37" s="49">
        <f>N$39*(1-2*'Semanas 1-9 (Single Factor)'!$I$3)</f>
        <v>91.045061250000003</v>
      </c>
      <c r="O37" s="48"/>
      <c r="P37" s="49">
        <f>P$39*(1-2*'Semanas 1-9 (Single Factor)'!$I$3)</f>
        <v>93.321187781249989</v>
      </c>
      <c r="Q37" s="48"/>
      <c r="R37" s="49">
        <f>R$39*(1-2*'Semanas 1-9 (Single Factor)'!$I$3)</f>
        <v>95.654217475781238</v>
      </c>
      <c r="S37" s="48"/>
      <c r="T37" s="49">
        <f>T$39*(1-2*'Semanas 1-9 (Single Factor)'!$I$3)</f>
        <v>98.045572912675766</v>
      </c>
      <c r="U37" s="48"/>
    </row>
    <row r="38" spans="1:21" x14ac:dyDescent="0.15">
      <c r="A38" s="148"/>
      <c r="B38" s="142"/>
      <c r="C38" s="46">
        <v>5</v>
      </c>
      <c r="D38" s="47">
        <f>D$39*(1-$I$3)</f>
        <v>93.706409671875008</v>
      </c>
      <c r="E38" s="48"/>
      <c r="F38" s="49">
        <f>F$39*(1-$I$3)</f>
        <v>96.109138125000015</v>
      </c>
      <c r="G38" s="48"/>
      <c r="H38" s="49">
        <f>H$39*(1-$I$3)</f>
        <v>98.573475000000016</v>
      </c>
      <c r="I38" s="48"/>
      <c r="J38" s="49">
        <f>J$39*(1-$I$3)</f>
        <v>101.10100000000001</v>
      </c>
      <c r="K38" s="48"/>
      <c r="L38" s="47">
        <f>L$39*(1-'Semanas 1-9 (Single Factor)'!$I$3)</f>
        <v>103.62852500000001</v>
      </c>
      <c r="M38" s="48"/>
      <c r="N38" s="49">
        <f>N$39*(1-'Semanas 1-9 (Single Factor)'!$I$3)</f>
        <v>106.219238125</v>
      </c>
      <c r="O38" s="48"/>
      <c r="P38" s="49">
        <f>P$39*(1-'Semanas 1-9 (Single Factor)'!$I$3)</f>
        <v>108.874719078125</v>
      </c>
      <c r="Q38" s="48"/>
      <c r="R38" s="49">
        <f>R$39*(1-'Semanas 1-9 (Single Factor)'!$I$3)</f>
        <v>111.59658705507812</v>
      </c>
      <c r="S38" s="48"/>
      <c r="T38" s="49">
        <f>T$39*(1-'Semanas 1-9 (Single Factor)'!$I$3)</f>
        <v>114.38650173145506</v>
      </c>
      <c r="U38" s="48"/>
    </row>
    <row r="39" spans="1:21" ht="14" thickBot="1" x14ac:dyDescent="0.2">
      <c r="A39" s="148"/>
      <c r="B39" s="143"/>
      <c r="C39" s="50">
        <v>5</v>
      </c>
      <c r="D39" s="51">
        <f>F39*0.975</f>
        <v>107.09303962500002</v>
      </c>
      <c r="E39" s="52"/>
      <c r="F39" s="53">
        <f>H39*0.975</f>
        <v>109.83901500000002</v>
      </c>
      <c r="G39" s="52"/>
      <c r="H39" s="53">
        <f>J39*0.975</f>
        <v>112.65540000000001</v>
      </c>
      <c r="I39" s="52"/>
      <c r="J39" s="68">
        <f>E6</f>
        <v>115.54400000000001</v>
      </c>
      <c r="K39" s="52"/>
      <c r="L39" s="51">
        <f>'Semanas 1-9 (Single Factor)'!J39*1.025</f>
        <v>118.43260000000001</v>
      </c>
      <c r="M39" s="52"/>
      <c r="N39" s="53">
        <f>L39*1.025</f>
        <v>121.393415</v>
      </c>
      <c r="O39" s="52"/>
      <c r="P39" s="53">
        <f>N39*1.025</f>
        <v>124.42825037499999</v>
      </c>
      <c r="Q39" s="52"/>
      <c r="R39" s="53">
        <f>P39*1.025</f>
        <v>127.53895663437498</v>
      </c>
      <c r="S39" s="52"/>
      <c r="T39" s="53">
        <f>R39*1.025</f>
        <v>130.72743055023435</v>
      </c>
      <c r="U39" s="52"/>
    </row>
    <row r="40" spans="1:21" x14ac:dyDescent="0.15">
      <c r="A40" s="148"/>
      <c r="B40" s="37" t="s">
        <v>79</v>
      </c>
      <c r="C40" s="69" t="s">
        <v>41</v>
      </c>
      <c r="D40" s="70"/>
      <c r="E40" s="71"/>
      <c r="F40" s="72"/>
      <c r="G40" s="71"/>
      <c r="H40" s="72"/>
      <c r="I40" s="71"/>
      <c r="J40" s="72"/>
      <c r="K40" s="71"/>
      <c r="L40" s="70"/>
      <c r="M40" s="71"/>
      <c r="N40" s="72"/>
      <c r="O40" s="71"/>
      <c r="P40" s="72"/>
      <c r="Q40" s="71"/>
      <c r="R40" s="72"/>
      <c r="S40" s="71"/>
      <c r="T40" s="72"/>
      <c r="U40" s="71"/>
    </row>
    <row r="41" spans="1:21" ht="12" customHeight="1" x14ac:dyDescent="0.15">
      <c r="A41" s="148"/>
      <c r="B41" s="38" t="s">
        <v>80</v>
      </c>
      <c r="C41" s="73" t="s">
        <v>41</v>
      </c>
      <c r="D41" s="74"/>
      <c r="E41" s="75"/>
      <c r="F41" s="76"/>
      <c r="G41" s="75"/>
      <c r="H41" s="76"/>
      <c r="I41" s="75"/>
      <c r="J41" s="76"/>
      <c r="K41" s="75"/>
      <c r="L41" s="74"/>
      <c r="M41" s="75"/>
      <c r="N41" s="76"/>
      <c r="O41" s="75"/>
      <c r="P41" s="76"/>
      <c r="Q41" s="75"/>
      <c r="R41" s="76"/>
      <c r="S41" s="75"/>
      <c r="T41" s="76"/>
      <c r="U41" s="75"/>
    </row>
    <row r="42" spans="1:21" s="30" customFormat="1" ht="4" customHeight="1" x14ac:dyDescent="0.15">
      <c r="A42" s="32"/>
      <c r="B42" s="31"/>
      <c r="C42" s="62"/>
      <c r="D42" s="62"/>
      <c r="E42" s="62"/>
      <c r="F42" s="62"/>
      <c r="G42" s="62"/>
      <c r="H42" s="62"/>
      <c r="I42" s="62"/>
      <c r="J42" s="62"/>
      <c r="K42" s="63"/>
      <c r="L42" s="62"/>
      <c r="M42" s="62"/>
      <c r="N42" s="62"/>
      <c r="O42" s="62"/>
      <c r="P42" s="62"/>
      <c r="Q42" s="62"/>
      <c r="R42" s="62"/>
      <c r="S42" s="63"/>
      <c r="T42" s="62"/>
      <c r="U42" s="63"/>
    </row>
    <row r="43" spans="1:21" ht="12" customHeight="1" x14ac:dyDescent="0.15">
      <c r="A43" s="148" t="s">
        <v>49</v>
      </c>
      <c r="B43" s="142" t="s">
        <v>48</v>
      </c>
      <c r="C43" s="77">
        <v>5</v>
      </c>
      <c r="D43" s="65">
        <f t="shared" ref="D43:J46" si="1">D10</f>
        <v>35.423082337499999</v>
      </c>
      <c r="E43" s="66"/>
      <c r="F43" s="67">
        <f t="shared" si="1"/>
        <v>36.331366500000001</v>
      </c>
      <c r="G43" s="66"/>
      <c r="H43" s="67">
        <f t="shared" si="1"/>
        <v>37.26294</v>
      </c>
      <c r="I43" s="66"/>
      <c r="J43" s="67">
        <f t="shared" si="1"/>
        <v>38.218400000000003</v>
      </c>
      <c r="K43" s="66"/>
      <c r="L43" s="65">
        <f>L10</f>
        <v>39.173859999999998</v>
      </c>
      <c r="M43" s="66"/>
      <c r="N43" s="67">
        <f>N10</f>
        <v>40.153206499999996</v>
      </c>
      <c r="O43" s="66"/>
      <c r="P43" s="67">
        <f>P10</f>
        <v>41.157036662499991</v>
      </c>
      <c r="Q43" s="66"/>
      <c r="R43" s="67">
        <f>R10</f>
        <v>42.185962579062483</v>
      </c>
      <c r="S43" s="66"/>
      <c r="T43" s="67">
        <f>T10</f>
        <v>43.24061164353904</v>
      </c>
      <c r="U43" s="66"/>
    </row>
    <row r="44" spans="1:21" x14ac:dyDescent="0.15">
      <c r="A44" s="148"/>
      <c r="B44" s="142"/>
      <c r="C44" s="78">
        <v>5</v>
      </c>
      <c r="D44" s="47">
        <f t="shared" si="1"/>
        <v>44.278852921875</v>
      </c>
      <c r="E44" s="48"/>
      <c r="F44" s="49">
        <f t="shared" si="1"/>
        <v>45.414208125000002</v>
      </c>
      <c r="G44" s="48"/>
      <c r="H44" s="49">
        <f t="shared" si="1"/>
        <v>46.578675000000004</v>
      </c>
      <c r="I44" s="48"/>
      <c r="J44" s="49">
        <f t="shared" si="1"/>
        <v>47.773000000000003</v>
      </c>
      <c r="K44" s="48"/>
      <c r="L44" s="47">
        <f>L11</f>
        <v>48.967324999999995</v>
      </c>
      <c r="M44" s="48"/>
      <c r="N44" s="49">
        <f>N11</f>
        <v>50.191508124999999</v>
      </c>
      <c r="O44" s="48"/>
      <c r="P44" s="49">
        <f>P11</f>
        <v>51.446295828124988</v>
      </c>
      <c r="Q44" s="48"/>
      <c r="R44" s="49">
        <f>R11</f>
        <v>52.732453223828102</v>
      </c>
      <c r="S44" s="48"/>
      <c r="T44" s="49">
        <f>T11</f>
        <v>54.0507645544238</v>
      </c>
      <c r="U44" s="48"/>
    </row>
    <row r="45" spans="1:21" x14ac:dyDescent="0.15">
      <c r="A45" s="148"/>
      <c r="B45" s="142"/>
      <c r="C45" s="78">
        <v>5</v>
      </c>
      <c r="D45" s="47">
        <f t="shared" si="1"/>
        <v>53.134623506249994</v>
      </c>
      <c r="E45" s="48"/>
      <c r="F45" s="49">
        <f t="shared" si="1"/>
        <v>54.497049750000002</v>
      </c>
      <c r="G45" s="48"/>
      <c r="H45" s="49">
        <f t="shared" si="1"/>
        <v>55.894410000000001</v>
      </c>
      <c r="I45" s="48"/>
      <c r="J45" s="49">
        <f t="shared" si="1"/>
        <v>57.327600000000004</v>
      </c>
      <c r="K45" s="48"/>
      <c r="L45" s="47">
        <f>L12</f>
        <v>58.76079</v>
      </c>
      <c r="M45" s="48"/>
      <c r="N45" s="49">
        <f>N12</f>
        <v>60.229809749999994</v>
      </c>
      <c r="O45" s="48"/>
      <c r="P45" s="49">
        <f>P12</f>
        <v>61.735554993749986</v>
      </c>
      <c r="Q45" s="48"/>
      <c r="R45" s="49">
        <f>R12</f>
        <v>63.278943868593728</v>
      </c>
      <c r="S45" s="48"/>
      <c r="T45" s="49">
        <f>T12</f>
        <v>64.86091746530856</v>
      </c>
      <c r="U45" s="48"/>
    </row>
    <row r="46" spans="1:21" x14ac:dyDescent="0.15">
      <c r="A46" s="148"/>
      <c r="B46" s="142"/>
      <c r="C46" s="78">
        <v>5</v>
      </c>
      <c r="D46" s="47">
        <f t="shared" si="1"/>
        <v>61.990394090624996</v>
      </c>
      <c r="E46" s="48"/>
      <c r="F46" s="49">
        <f t="shared" si="1"/>
        <v>63.579891375000003</v>
      </c>
      <c r="G46" s="48"/>
      <c r="H46" s="49">
        <f t="shared" si="1"/>
        <v>65.210144999999997</v>
      </c>
      <c r="I46" s="48"/>
      <c r="J46" s="49">
        <f t="shared" si="1"/>
        <v>66.882200000000012</v>
      </c>
      <c r="K46" s="48"/>
      <c r="L46" s="47">
        <f>L13</f>
        <v>68.554254999999998</v>
      </c>
      <c r="M46" s="48"/>
      <c r="N46" s="49">
        <f>N13</f>
        <v>70.268111374999989</v>
      </c>
      <c r="O46" s="48"/>
      <c r="P46" s="49">
        <f>P13</f>
        <v>72.024814159374984</v>
      </c>
      <c r="Q46" s="48"/>
      <c r="R46" s="49">
        <f>R13</f>
        <v>73.82543451335934</v>
      </c>
      <c r="S46" s="48"/>
      <c r="T46" s="49">
        <f>T13</f>
        <v>75.671070376193313</v>
      </c>
      <c r="U46" s="48"/>
    </row>
    <row r="47" spans="1:21" x14ac:dyDescent="0.15">
      <c r="A47" s="148"/>
      <c r="B47" s="142"/>
      <c r="C47" s="78">
        <v>3</v>
      </c>
      <c r="D47" s="47">
        <f>D14*1.025</f>
        <v>72.617318791874993</v>
      </c>
      <c r="E47" s="48"/>
      <c r="F47" s="49">
        <f>F14*1.025</f>
        <v>74.479301324999994</v>
      </c>
      <c r="G47" s="48"/>
      <c r="H47" s="49">
        <f>H14*1.025</f>
        <v>76.389026999999999</v>
      </c>
      <c r="I47" s="48"/>
      <c r="J47" s="49">
        <f>J14*1.025</f>
        <v>78.347719999999995</v>
      </c>
      <c r="K47" s="48"/>
      <c r="L47" s="47">
        <f>L14*1.025</f>
        <v>80.306412999999992</v>
      </c>
      <c r="M47" s="48"/>
      <c r="N47" s="49">
        <f>N14*1.025</f>
        <v>82.314073324999981</v>
      </c>
      <c r="O47" s="48"/>
      <c r="P47" s="49">
        <f>P14*1.025</f>
        <v>84.371925158124967</v>
      </c>
      <c r="Q47" s="48"/>
      <c r="R47" s="49">
        <f>R14*1.025</f>
        <v>86.48122328707808</v>
      </c>
      <c r="S47" s="48"/>
      <c r="T47" s="49">
        <f>T14*1.025</f>
        <v>88.64325386925502</v>
      </c>
      <c r="U47" s="48"/>
    </row>
    <row r="48" spans="1:21" ht="14" thickBot="1" x14ac:dyDescent="0.2">
      <c r="A48" s="148"/>
      <c r="B48" s="143"/>
      <c r="C48" s="79">
        <v>8</v>
      </c>
      <c r="D48" s="51">
        <f>D45</f>
        <v>53.134623506249994</v>
      </c>
      <c r="E48" s="52"/>
      <c r="F48" s="53">
        <f>F45</f>
        <v>54.497049750000002</v>
      </c>
      <c r="G48" s="52"/>
      <c r="H48" s="53">
        <f>H45</f>
        <v>55.894410000000001</v>
      </c>
      <c r="I48" s="52"/>
      <c r="J48" s="53">
        <f>J45</f>
        <v>57.327600000000004</v>
      </c>
      <c r="K48" s="52"/>
      <c r="L48" s="51">
        <f>L45</f>
        <v>58.76079</v>
      </c>
      <c r="M48" s="52"/>
      <c r="N48" s="53">
        <f>N45</f>
        <v>60.229809749999994</v>
      </c>
      <c r="O48" s="52"/>
      <c r="P48" s="53">
        <f>P45</f>
        <v>61.735554993749986</v>
      </c>
      <c r="Q48" s="52"/>
      <c r="R48" s="53">
        <f>R45</f>
        <v>63.278943868593728</v>
      </c>
      <c r="S48" s="52"/>
      <c r="T48" s="53">
        <f>T45</f>
        <v>64.86091746530856</v>
      </c>
      <c r="U48" s="52"/>
    </row>
    <row r="49" spans="1:21" ht="12" customHeight="1" x14ac:dyDescent="0.15">
      <c r="A49" s="148"/>
      <c r="B49" s="141" t="s">
        <v>43</v>
      </c>
      <c r="C49" s="80">
        <v>5</v>
      </c>
      <c r="D49" s="43">
        <f t="shared" ref="D49:J52" si="2">D15</f>
        <v>24.713778375000004</v>
      </c>
      <c r="E49" s="44"/>
      <c r="F49" s="45">
        <f t="shared" si="2"/>
        <v>25.347465000000003</v>
      </c>
      <c r="G49" s="44"/>
      <c r="H49" s="45">
        <f t="shared" si="2"/>
        <v>25.997400000000003</v>
      </c>
      <c r="I49" s="44"/>
      <c r="J49" s="45">
        <f t="shared" si="2"/>
        <v>26.664000000000001</v>
      </c>
      <c r="K49" s="44"/>
      <c r="L49" s="43">
        <f>L15</f>
        <v>27.3306</v>
      </c>
      <c r="M49" s="44"/>
      <c r="N49" s="45">
        <f>N15</f>
        <v>28.013864999999999</v>
      </c>
      <c r="O49" s="44"/>
      <c r="P49" s="45">
        <f>P15</f>
        <v>28.714211624999997</v>
      </c>
      <c r="Q49" s="44"/>
      <c r="R49" s="45">
        <f>R15</f>
        <v>29.432066915624993</v>
      </c>
      <c r="S49" s="44"/>
      <c r="T49" s="45">
        <f>T15</f>
        <v>30.167868588515617</v>
      </c>
      <c r="U49" s="44"/>
    </row>
    <row r="50" spans="1:21" x14ac:dyDescent="0.15">
      <c r="A50" s="148"/>
      <c r="B50" s="142"/>
      <c r="C50" s="78">
        <v>5</v>
      </c>
      <c r="D50" s="47">
        <f t="shared" si="2"/>
        <v>30.892222968750005</v>
      </c>
      <c r="E50" s="48"/>
      <c r="F50" s="49">
        <f t="shared" si="2"/>
        <v>31.684331250000003</v>
      </c>
      <c r="G50" s="48"/>
      <c r="H50" s="49">
        <f t="shared" si="2"/>
        <v>32.496750000000006</v>
      </c>
      <c r="I50" s="48"/>
      <c r="J50" s="49">
        <f t="shared" si="2"/>
        <v>33.33</v>
      </c>
      <c r="K50" s="48"/>
      <c r="L50" s="47">
        <f>L16</f>
        <v>34.163249999999998</v>
      </c>
      <c r="M50" s="48"/>
      <c r="N50" s="49">
        <f>N16</f>
        <v>35.017331249999998</v>
      </c>
      <c r="O50" s="48"/>
      <c r="P50" s="49">
        <f>P16</f>
        <v>35.892764531249995</v>
      </c>
      <c r="Q50" s="48"/>
      <c r="R50" s="49">
        <f>R16</f>
        <v>36.790083644531244</v>
      </c>
      <c r="S50" s="48"/>
      <c r="T50" s="49">
        <f>T16</f>
        <v>37.709835735644518</v>
      </c>
      <c r="U50" s="48"/>
    </row>
    <row r="51" spans="1:21" x14ac:dyDescent="0.15">
      <c r="A51" s="148"/>
      <c r="B51" s="142"/>
      <c r="C51" s="78">
        <v>5</v>
      </c>
      <c r="D51" s="47">
        <f t="shared" si="2"/>
        <v>37.070667562500006</v>
      </c>
      <c r="E51" s="48"/>
      <c r="F51" s="49">
        <f t="shared" si="2"/>
        <v>38.021197500000007</v>
      </c>
      <c r="G51" s="48"/>
      <c r="H51" s="49">
        <f t="shared" si="2"/>
        <v>38.996100000000006</v>
      </c>
      <c r="I51" s="48"/>
      <c r="J51" s="49">
        <f t="shared" si="2"/>
        <v>39.996000000000002</v>
      </c>
      <c r="K51" s="48"/>
      <c r="L51" s="47">
        <f>L17</f>
        <v>40.995899999999999</v>
      </c>
      <c r="M51" s="48"/>
      <c r="N51" s="49">
        <f>N17</f>
        <v>42.0207975</v>
      </c>
      <c r="O51" s="48"/>
      <c r="P51" s="49">
        <f>P17</f>
        <v>43.071317437499999</v>
      </c>
      <c r="Q51" s="48"/>
      <c r="R51" s="49">
        <f>R17</f>
        <v>44.148100373437487</v>
      </c>
      <c r="S51" s="48"/>
      <c r="T51" s="49">
        <f>T17</f>
        <v>45.251802882773426</v>
      </c>
      <c r="U51" s="48"/>
    </row>
    <row r="52" spans="1:21" x14ac:dyDescent="0.15">
      <c r="A52" s="148"/>
      <c r="B52" s="142"/>
      <c r="C52" s="78">
        <v>5</v>
      </c>
      <c r="D52" s="47">
        <f t="shared" si="2"/>
        <v>43.249112156250007</v>
      </c>
      <c r="E52" s="48"/>
      <c r="F52" s="49">
        <f t="shared" si="2"/>
        <v>44.358063750000007</v>
      </c>
      <c r="G52" s="48"/>
      <c r="H52" s="49">
        <f t="shared" si="2"/>
        <v>45.495450000000005</v>
      </c>
      <c r="I52" s="48"/>
      <c r="J52" s="49">
        <f t="shared" si="2"/>
        <v>46.662000000000006</v>
      </c>
      <c r="K52" s="48"/>
      <c r="L52" s="47">
        <f>L18</f>
        <v>47.82855</v>
      </c>
      <c r="M52" s="48"/>
      <c r="N52" s="49">
        <f>N18</f>
        <v>49.024263749999996</v>
      </c>
      <c r="O52" s="48"/>
      <c r="P52" s="49">
        <f>P18</f>
        <v>50.249870343749997</v>
      </c>
      <c r="Q52" s="48"/>
      <c r="R52" s="49">
        <f>R18</f>
        <v>51.506117102343737</v>
      </c>
      <c r="S52" s="48"/>
      <c r="T52" s="49">
        <f>T18</f>
        <v>52.793770029902333</v>
      </c>
      <c r="U52" s="48"/>
    </row>
    <row r="53" spans="1:21" x14ac:dyDescent="0.15">
      <c r="A53" s="148"/>
      <c r="B53" s="142"/>
      <c r="C53" s="78">
        <v>3</v>
      </c>
      <c r="D53" s="47">
        <f>D19*1.025</f>
        <v>50.663245668750001</v>
      </c>
      <c r="E53" s="48"/>
      <c r="F53" s="49">
        <f>F19*1.025</f>
        <v>51.962303250000005</v>
      </c>
      <c r="G53" s="48"/>
      <c r="H53" s="49">
        <f>H19*1.025</f>
        <v>53.294670000000004</v>
      </c>
      <c r="I53" s="48"/>
      <c r="J53" s="49">
        <f>J19*1.025</f>
        <v>54.661200000000001</v>
      </c>
      <c r="K53" s="48"/>
      <c r="L53" s="47">
        <f>L19*1.025</f>
        <v>56.027729999999998</v>
      </c>
      <c r="M53" s="48"/>
      <c r="N53" s="49">
        <f>N19*1.025</f>
        <v>57.428423249999994</v>
      </c>
      <c r="O53" s="48"/>
      <c r="P53" s="49">
        <f>P19*1.025</f>
        <v>58.864133831249987</v>
      </c>
      <c r="Q53" s="48"/>
      <c r="R53" s="49">
        <f>R19*1.025</f>
        <v>60.335737177031234</v>
      </c>
      <c r="S53" s="48"/>
      <c r="T53" s="49">
        <f>T19*1.025</f>
        <v>61.844130606457007</v>
      </c>
      <c r="U53" s="48"/>
    </row>
    <row r="54" spans="1:21" ht="14" thickBot="1" x14ac:dyDescent="0.2">
      <c r="A54" s="148"/>
      <c r="B54" s="143"/>
      <c r="C54" s="79">
        <v>8</v>
      </c>
      <c r="D54" s="51">
        <f>D51</f>
        <v>37.070667562500006</v>
      </c>
      <c r="E54" s="52"/>
      <c r="F54" s="53">
        <f>F51</f>
        <v>38.021197500000007</v>
      </c>
      <c r="G54" s="52"/>
      <c r="H54" s="53">
        <f>H51</f>
        <v>38.996100000000006</v>
      </c>
      <c r="I54" s="52"/>
      <c r="J54" s="53">
        <f>J51</f>
        <v>39.996000000000002</v>
      </c>
      <c r="K54" s="52"/>
      <c r="L54" s="51">
        <f>L51</f>
        <v>40.995899999999999</v>
      </c>
      <c r="M54" s="52"/>
      <c r="N54" s="53">
        <f>N51</f>
        <v>42.0207975</v>
      </c>
      <c r="O54" s="52"/>
      <c r="P54" s="53">
        <f>P51</f>
        <v>43.071317437499999</v>
      </c>
      <c r="Q54" s="52"/>
      <c r="R54" s="53">
        <f>R51</f>
        <v>44.148100373437487</v>
      </c>
      <c r="S54" s="52"/>
      <c r="T54" s="53">
        <f>T51</f>
        <v>45.251802882773426</v>
      </c>
      <c r="U54" s="52"/>
    </row>
    <row r="55" spans="1:21" ht="12" customHeight="1" x14ac:dyDescent="0.15">
      <c r="A55" s="148"/>
      <c r="B55" s="141" t="s">
        <v>44</v>
      </c>
      <c r="C55" s="80">
        <v>5</v>
      </c>
      <c r="D55" s="43">
        <f t="shared" ref="D55:J58" si="3">D20</f>
        <v>26.773259906250004</v>
      </c>
      <c r="E55" s="44"/>
      <c r="F55" s="45">
        <f t="shared" si="3"/>
        <v>27.459753750000004</v>
      </c>
      <c r="G55" s="44"/>
      <c r="H55" s="45">
        <f t="shared" si="3"/>
        <v>28.163850000000004</v>
      </c>
      <c r="I55" s="44"/>
      <c r="J55" s="45">
        <f t="shared" si="3"/>
        <v>28.886000000000003</v>
      </c>
      <c r="K55" s="44"/>
      <c r="L55" s="43">
        <f>L20</f>
        <v>29.608150000000002</v>
      </c>
      <c r="M55" s="44"/>
      <c r="N55" s="45">
        <f>N20</f>
        <v>30.348353750000001</v>
      </c>
      <c r="O55" s="44"/>
      <c r="P55" s="45">
        <f>P20</f>
        <v>31.107062593749998</v>
      </c>
      <c r="Q55" s="44"/>
      <c r="R55" s="45">
        <f>R20</f>
        <v>31.884739158593746</v>
      </c>
      <c r="S55" s="44"/>
      <c r="T55" s="45">
        <f>T20</f>
        <v>32.681857637558586</v>
      </c>
      <c r="U55" s="44"/>
    </row>
    <row r="56" spans="1:21" x14ac:dyDescent="0.15">
      <c r="A56" s="148"/>
      <c r="B56" s="142"/>
      <c r="C56" s="78">
        <v>5</v>
      </c>
      <c r="D56" s="47">
        <f t="shared" si="3"/>
        <v>33.466574882812509</v>
      </c>
      <c r="E56" s="48"/>
      <c r="F56" s="49">
        <f t="shared" si="3"/>
        <v>34.324692187500006</v>
      </c>
      <c r="G56" s="48"/>
      <c r="H56" s="49">
        <f t="shared" si="3"/>
        <v>35.204812500000003</v>
      </c>
      <c r="I56" s="48"/>
      <c r="J56" s="49">
        <f t="shared" si="3"/>
        <v>36.107500000000002</v>
      </c>
      <c r="K56" s="48"/>
      <c r="L56" s="47">
        <f>L21</f>
        <v>37.010187500000001</v>
      </c>
      <c r="M56" s="48"/>
      <c r="N56" s="49">
        <f>N21</f>
        <v>37.935442187500001</v>
      </c>
      <c r="O56" s="48"/>
      <c r="P56" s="49">
        <f>P21</f>
        <v>38.883828242187498</v>
      </c>
      <c r="Q56" s="48"/>
      <c r="R56" s="49">
        <f>R21</f>
        <v>39.855923948242179</v>
      </c>
      <c r="S56" s="48"/>
      <c r="T56" s="49">
        <f>T21</f>
        <v>40.852322046948231</v>
      </c>
      <c r="U56" s="48"/>
    </row>
    <row r="57" spans="1:21" x14ac:dyDescent="0.15">
      <c r="A57" s="148"/>
      <c r="B57" s="142"/>
      <c r="C57" s="78">
        <v>5</v>
      </c>
      <c r="D57" s="47">
        <f t="shared" si="3"/>
        <v>40.159889859375006</v>
      </c>
      <c r="E57" s="48"/>
      <c r="F57" s="49">
        <f t="shared" si="3"/>
        <v>41.189630625000007</v>
      </c>
      <c r="G57" s="48"/>
      <c r="H57" s="49">
        <f t="shared" si="3"/>
        <v>42.245775000000009</v>
      </c>
      <c r="I57" s="48"/>
      <c r="J57" s="49">
        <f t="shared" si="3"/>
        <v>43.329000000000008</v>
      </c>
      <c r="K57" s="48"/>
      <c r="L57" s="47">
        <f>L22</f>
        <v>44.412225000000007</v>
      </c>
      <c r="M57" s="48"/>
      <c r="N57" s="49">
        <f>N22</f>
        <v>45.522530625000002</v>
      </c>
      <c r="O57" s="48"/>
      <c r="P57" s="49">
        <f>P22</f>
        <v>46.660593890624995</v>
      </c>
      <c r="Q57" s="48"/>
      <c r="R57" s="49">
        <f>R22</f>
        <v>47.827108737890619</v>
      </c>
      <c r="S57" s="48"/>
      <c r="T57" s="49">
        <f>T22</f>
        <v>49.022786456337883</v>
      </c>
      <c r="U57" s="48"/>
    </row>
    <row r="58" spans="1:21" x14ac:dyDescent="0.15">
      <c r="A58" s="148"/>
      <c r="B58" s="142"/>
      <c r="C58" s="78">
        <v>5</v>
      </c>
      <c r="D58" s="47">
        <f t="shared" si="3"/>
        <v>46.853204835937504</v>
      </c>
      <c r="E58" s="48"/>
      <c r="F58" s="49">
        <f t="shared" si="3"/>
        <v>48.054569062500008</v>
      </c>
      <c r="G58" s="48"/>
      <c r="H58" s="49">
        <f t="shared" si="3"/>
        <v>49.286737500000008</v>
      </c>
      <c r="I58" s="48"/>
      <c r="J58" s="49">
        <f t="shared" si="3"/>
        <v>50.550500000000007</v>
      </c>
      <c r="K58" s="48"/>
      <c r="L58" s="47">
        <f>L23</f>
        <v>51.814262500000005</v>
      </c>
      <c r="M58" s="48"/>
      <c r="N58" s="49">
        <f>N23</f>
        <v>53.109619062500002</v>
      </c>
      <c r="O58" s="48"/>
      <c r="P58" s="49">
        <f>P23</f>
        <v>54.437359539062498</v>
      </c>
      <c r="Q58" s="48"/>
      <c r="R58" s="49">
        <f>R23</f>
        <v>55.798293527539059</v>
      </c>
      <c r="S58" s="48"/>
      <c r="T58" s="49">
        <f>T23</f>
        <v>57.193250865727528</v>
      </c>
      <c r="U58" s="48"/>
    </row>
    <row r="59" spans="1:21" x14ac:dyDescent="0.15">
      <c r="A59" s="148"/>
      <c r="B59" s="142"/>
      <c r="C59" s="78">
        <v>3</v>
      </c>
      <c r="D59" s="47">
        <f>D24*1.025</f>
        <v>54.885182807812505</v>
      </c>
      <c r="E59" s="48"/>
      <c r="F59" s="49">
        <f>F24*1.025</f>
        <v>56.292495187500002</v>
      </c>
      <c r="G59" s="48"/>
      <c r="H59" s="49">
        <f>H24*1.025</f>
        <v>57.735892500000006</v>
      </c>
      <c r="I59" s="48"/>
      <c r="J59" s="49">
        <f>J24*1.025</f>
        <v>59.216300000000004</v>
      </c>
      <c r="K59" s="48"/>
      <c r="L59" s="47">
        <f>L24*1.025</f>
        <v>60.696707500000002</v>
      </c>
      <c r="M59" s="48"/>
      <c r="N59" s="49">
        <f>N24*1.025</f>
        <v>62.214125187499995</v>
      </c>
      <c r="O59" s="48"/>
      <c r="P59" s="49">
        <f>P24*1.025</f>
        <v>63.769478317187492</v>
      </c>
      <c r="Q59" s="48"/>
      <c r="R59" s="49">
        <f>R24*1.025</f>
        <v>65.363715275117173</v>
      </c>
      <c r="S59" s="48"/>
      <c r="T59" s="49">
        <f>T24*1.025</f>
        <v>66.997808156995092</v>
      </c>
      <c r="U59" s="48"/>
    </row>
    <row r="60" spans="1:21" ht="14" thickBot="1" x14ac:dyDescent="0.2">
      <c r="A60" s="148"/>
      <c r="B60" s="143"/>
      <c r="C60" s="79">
        <v>8</v>
      </c>
      <c r="D60" s="51">
        <f>D57</f>
        <v>40.159889859375006</v>
      </c>
      <c r="E60" s="52"/>
      <c r="F60" s="51">
        <f>F57</f>
        <v>41.189630625000007</v>
      </c>
      <c r="G60" s="52"/>
      <c r="H60" s="53">
        <f>H57</f>
        <v>42.245775000000009</v>
      </c>
      <c r="I60" s="52"/>
      <c r="J60" s="53">
        <f>J57</f>
        <v>43.329000000000008</v>
      </c>
      <c r="K60" s="52"/>
      <c r="L60" s="51">
        <f>L57</f>
        <v>44.412225000000007</v>
      </c>
      <c r="M60" s="52"/>
      <c r="N60" s="51">
        <f>N57</f>
        <v>45.522530625000002</v>
      </c>
      <c r="O60" s="52"/>
      <c r="P60" s="53">
        <f>P57</f>
        <v>46.660593890624995</v>
      </c>
      <c r="Q60" s="52"/>
      <c r="R60" s="53">
        <f>R57</f>
        <v>47.827108737890619</v>
      </c>
      <c r="S60" s="52"/>
      <c r="T60" s="53">
        <f>T57</f>
        <v>49.022786456337883</v>
      </c>
      <c r="U60" s="52"/>
    </row>
    <row r="61" spans="1:21" x14ac:dyDescent="0.15">
      <c r="A61" s="148"/>
      <c r="B61" s="37" t="s">
        <v>76</v>
      </c>
      <c r="C61" s="81" t="s">
        <v>41</v>
      </c>
      <c r="D61" s="82"/>
      <c r="E61" s="83"/>
      <c r="F61" s="84"/>
      <c r="G61" s="83"/>
      <c r="H61" s="84"/>
      <c r="I61" s="83"/>
      <c r="J61" s="84"/>
      <c r="K61" s="83"/>
      <c r="L61" s="85"/>
      <c r="M61" s="83"/>
      <c r="N61" s="84"/>
      <c r="O61" s="83"/>
      <c r="P61" s="84"/>
      <c r="Q61" s="83"/>
      <c r="R61" s="84"/>
      <c r="S61" s="83"/>
      <c r="T61" s="84"/>
      <c r="U61" s="83"/>
    </row>
    <row r="62" spans="1:21" ht="14" thickBot="1" x14ac:dyDescent="0.2">
      <c r="A62" s="149"/>
      <c r="B62" s="39" t="s">
        <v>75</v>
      </c>
      <c r="C62" s="86" t="s">
        <v>41</v>
      </c>
      <c r="D62" s="87"/>
      <c r="E62" s="88"/>
      <c r="F62" s="89"/>
      <c r="G62" s="88"/>
      <c r="H62" s="89"/>
      <c r="I62" s="88"/>
      <c r="J62" s="89"/>
      <c r="K62" s="88"/>
      <c r="L62" s="90"/>
      <c r="M62" s="88"/>
      <c r="N62" s="89"/>
      <c r="O62" s="88"/>
      <c r="P62" s="89"/>
      <c r="Q62" s="88"/>
      <c r="R62" s="89"/>
      <c r="S62" s="88"/>
      <c r="T62" s="89"/>
      <c r="U62" s="88"/>
    </row>
    <row r="63" spans="1:21" ht="14" thickBot="1" x14ac:dyDescent="0.2">
      <c r="A63" s="14"/>
      <c r="B63" s="4"/>
      <c r="C63" s="4"/>
      <c r="D63" s="4"/>
      <c r="E63" s="16"/>
      <c r="F63" s="4"/>
      <c r="G63" s="16"/>
      <c r="H63" s="4"/>
      <c r="I63" s="16"/>
      <c r="J63" s="4"/>
      <c r="K63" s="16"/>
    </row>
    <row r="64" spans="1:21" ht="14" customHeight="1" thickBot="1" x14ac:dyDescent="0.2">
      <c r="A64" s="34" t="s">
        <v>35</v>
      </c>
      <c r="B64" s="33"/>
      <c r="C64" s="33"/>
      <c r="D64" s="128" t="s">
        <v>9</v>
      </c>
      <c r="E64" s="128"/>
      <c r="F64" s="128" t="s">
        <v>10</v>
      </c>
      <c r="G64" s="128"/>
      <c r="H64" s="128" t="s">
        <v>11</v>
      </c>
      <c r="I64" s="128"/>
      <c r="J64" s="128" t="s">
        <v>12</v>
      </c>
      <c r="K64" s="128"/>
      <c r="L64" s="111" t="s">
        <v>13</v>
      </c>
      <c r="M64" s="111"/>
      <c r="N64" s="111" t="s">
        <v>14</v>
      </c>
      <c r="O64" s="111"/>
      <c r="P64" s="111" t="s">
        <v>15</v>
      </c>
      <c r="Q64" s="111"/>
      <c r="R64" s="111" t="s">
        <v>16</v>
      </c>
      <c r="S64" s="111"/>
      <c r="T64" s="111" t="s">
        <v>17</v>
      </c>
      <c r="U64" s="111"/>
    </row>
    <row r="65" spans="1:21" x14ac:dyDescent="0.15">
      <c r="A65" s="131" t="s">
        <v>19</v>
      </c>
      <c r="B65" s="132"/>
      <c r="C65" s="25" t="s">
        <v>38</v>
      </c>
      <c r="D65" s="124">
        <f>SUMPRODUCT($C$10:$C$24,D10:D24)</f>
        <v>3259.1295232031257</v>
      </c>
      <c r="E65" s="125"/>
      <c r="F65" s="124">
        <f>SUMPRODUCT($C$10:$C$24,F10:F24)</f>
        <v>3342.6969468750003</v>
      </c>
      <c r="G65" s="125"/>
      <c r="H65" s="124">
        <f>SUMPRODUCT($C$10:$C$24,H10:H24)</f>
        <v>3428.4071250000011</v>
      </c>
      <c r="I65" s="125"/>
      <c r="J65" s="124">
        <f>SUMPRODUCT($C$10:$C$24,J10:J24)</f>
        <v>3516.3149999999996</v>
      </c>
      <c r="K65" s="125"/>
      <c r="L65" s="112">
        <f>SUMPRODUCT('Semanas 1-9 (Single Factor)'!$C$10:$C$24,'Semanas 1-9 (Single Factor)'!L10:L24)</f>
        <v>3604.2228750000004</v>
      </c>
      <c r="M65" s="112"/>
      <c r="N65" s="112">
        <f>SUMPRODUCT('Semanas 1-9 (Single Factor)'!$C$10:$C$24,'Semanas 1-9 (Single Factor)'!N10:N24)</f>
        <v>3694.3284468749998</v>
      </c>
      <c r="O65" s="112"/>
      <c r="P65" s="112">
        <f>SUMPRODUCT('Semanas 1-9 (Single Factor)'!$C$10:$C$24,'Semanas 1-9 (Single Factor)'!P10:P24)</f>
        <v>3786.686658046875</v>
      </c>
      <c r="Q65" s="112"/>
      <c r="R65" s="112">
        <f>SUMPRODUCT('Semanas 1-9 (Single Factor)'!$C$10:$C$24,'Semanas 1-9 (Single Factor)'!R10:R24)</f>
        <v>3881.3538244980455</v>
      </c>
      <c r="S65" s="112"/>
      <c r="T65" s="112">
        <f>SUMPRODUCT('Semanas 1-9 (Single Factor)'!$C$10:$C$24,'Semanas 1-9 (Single Factor)'!T10:T24)</f>
        <v>3978.3876701104959</v>
      </c>
      <c r="U65" s="113"/>
    </row>
    <row r="66" spans="1:21" x14ac:dyDescent="0.15">
      <c r="A66" s="133"/>
      <c r="B66" s="134"/>
      <c r="C66" s="26" t="s">
        <v>39</v>
      </c>
      <c r="D66" s="120">
        <f>SUMPRODUCT($C$28:$C$39,D28:D39)</f>
        <v>3272.5161531562508</v>
      </c>
      <c r="E66" s="121"/>
      <c r="F66" s="120">
        <f>SUMPRODUCT($C$28:$C$39,F28:F39)</f>
        <v>3356.4268237500005</v>
      </c>
      <c r="G66" s="121"/>
      <c r="H66" s="120">
        <f>SUMPRODUCT($C$28:$C$39,H28:H39)</f>
        <v>3442.4890500000006</v>
      </c>
      <c r="I66" s="121"/>
      <c r="J66" s="120">
        <f>SUMPRODUCT($C$28:$C$39,J28:J39)</f>
        <v>3530.7580000000007</v>
      </c>
      <c r="K66" s="121"/>
      <c r="L66" s="108">
        <f>SUMPRODUCT('Semanas 1-9 (Single Factor)'!$C$28:$C$39,'Semanas 1-9 (Single Factor)'!L28:L39)</f>
        <v>3619.0269499999999</v>
      </c>
      <c r="M66" s="108"/>
      <c r="N66" s="108">
        <f>SUMPRODUCT('Semanas 1-9 (Single Factor)'!$C$28:$C$39,'Semanas 1-9 (Single Factor)'!N28:N39)</f>
        <v>3709.5026237499997</v>
      </c>
      <c r="O66" s="108"/>
      <c r="P66" s="108">
        <f>SUMPRODUCT('Semanas 1-9 (Single Factor)'!$C$28:$C$39,'Semanas 1-9 (Single Factor)'!P28:P39)</f>
        <v>3802.2401893437495</v>
      </c>
      <c r="Q66" s="108"/>
      <c r="R66" s="108">
        <f>SUMPRODUCT('Semanas 1-9 (Single Factor)'!$C$28:$C$39,'Semanas 1-9 (Single Factor)'!R28:R39)</f>
        <v>3897.2961940773425</v>
      </c>
      <c r="S66" s="108"/>
      <c r="T66" s="108">
        <f>SUMPRODUCT('Semanas 1-9 (Single Factor)'!$C$28:$C$39,'Semanas 1-9 (Single Factor)'!T28:T39)</f>
        <v>3994.7285989292759</v>
      </c>
      <c r="U66" s="118"/>
    </row>
    <row r="67" spans="1:21" x14ac:dyDescent="0.15">
      <c r="A67" s="133"/>
      <c r="B67" s="134"/>
      <c r="C67" s="27" t="s">
        <v>40</v>
      </c>
      <c r="D67" s="122">
        <f>SUMPRODUCT($C$43:$C$60,D43:D60)</f>
        <v>3967.4470062459382</v>
      </c>
      <c r="E67" s="123"/>
      <c r="F67" s="122">
        <f>SUMPRODUCT($C$43:$C$60,F43:F60)</f>
        <v>4069.1764166625007</v>
      </c>
      <c r="G67" s="123"/>
      <c r="H67" s="122">
        <f>SUMPRODUCT($C$43:$C$60,H43:H60)</f>
        <v>4173.5142735000009</v>
      </c>
      <c r="I67" s="123"/>
      <c r="J67" s="122">
        <f>SUMPRODUCT($C$43:$C$60,J43:J60)</f>
        <v>4280.5274599999993</v>
      </c>
      <c r="K67" s="123"/>
      <c r="L67" s="110">
        <f>SUMPRODUCT('Semanas 1-9 (Single Factor)'!$C$43:$C$60,'Semanas 1-9 (Single Factor)'!L43:L60)</f>
        <v>4387.5406465000005</v>
      </c>
      <c r="M67" s="110"/>
      <c r="N67" s="110">
        <f>SUMPRODUCT('Semanas 1-9 (Single Factor)'!$C$43:$C$60,'Semanas 1-9 (Single Factor)'!N43:N60)</f>
        <v>4497.2291626624992</v>
      </c>
      <c r="O67" s="110"/>
      <c r="P67" s="110">
        <f>SUMPRODUCT('Semanas 1-9 (Single Factor)'!$C$43:$C$60,'Semanas 1-9 (Single Factor)'!P43:P60)</f>
        <v>4609.6598917290621</v>
      </c>
      <c r="Q67" s="110"/>
      <c r="R67" s="110">
        <f>SUMPRODUCT('Semanas 1-9 (Single Factor)'!$C$43:$C$60,'Semanas 1-9 (Single Factor)'!R43:R60)</f>
        <v>4724.9013890222877</v>
      </c>
      <c r="S67" s="110"/>
      <c r="T67" s="110">
        <f>SUMPRODUCT('Semanas 1-9 (Single Factor)'!$C$43:$C$60,'Semanas 1-9 (Single Factor)'!T43:T60)</f>
        <v>4843.0239237478436</v>
      </c>
      <c r="U67" s="115"/>
    </row>
    <row r="68" spans="1:21" ht="14" thickBot="1" x14ac:dyDescent="0.2">
      <c r="A68" s="135"/>
      <c r="B68" s="136"/>
      <c r="C68" s="23" t="s">
        <v>30</v>
      </c>
      <c r="D68" s="126">
        <f>SUM(D65:D67)</f>
        <v>10499.092682605315</v>
      </c>
      <c r="E68" s="127"/>
      <c r="F68" s="126">
        <f>SUM(F65:F67)</f>
        <v>10768.300187287503</v>
      </c>
      <c r="G68" s="127"/>
      <c r="H68" s="126">
        <f>SUM(H65:H67)</f>
        <v>11044.410448500003</v>
      </c>
      <c r="I68" s="127"/>
      <c r="J68" s="126">
        <f>SUM(J65:J67)</f>
        <v>11327.60046</v>
      </c>
      <c r="K68" s="127"/>
      <c r="L68" s="114">
        <f>SUM(L65:L67)</f>
        <v>11610.7904715</v>
      </c>
      <c r="M68" s="114"/>
      <c r="N68" s="114">
        <f>SUM(N65:N67)</f>
        <v>11901.060233287499</v>
      </c>
      <c r="O68" s="114"/>
      <c r="P68" s="114">
        <f>SUM(P65:P67)</f>
        <v>12198.586739119688</v>
      </c>
      <c r="Q68" s="114"/>
      <c r="R68" s="114">
        <f>SUM(R65:R67)</f>
        <v>12503.551407597675</v>
      </c>
      <c r="S68" s="114"/>
      <c r="T68" s="114">
        <f>SUM(T65:T67)</f>
        <v>12816.140192787616</v>
      </c>
      <c r="U68" s="116"/>
    </row>
    <row r="69" spans="1:21" ht="14" thickTop="1" x14ac:dyDescent="0.15">
      <c r="A69" s="137" t="s">
        <v>31</v>
      </c>
      <c r="B69" s="138"/>
      <c r="C69" s="28" t="s">
        <v>38</v>
      </c>
      <c r="D69" s="124">
        <f>'Tonnage Calc (no cambiareditar)'!D73</f>
        <v>2281.3906662421878</v>
      </c>
      <c r="E69" s="125"/>
      <c r="F69" s="124">
        <f>'Tonnage Calc (no cambiareditar)'!E73</f>
        <v>2339.8878628125003</v>
      </c>
      <c r="G69" s="125"/>
      <c r="H69" s="124">
        <f>'Tonnage Calc (no cambiareditar)'!F73</f>
        <v>2399.8849875000005</v>
      </c>
      <c r="I69" s="125"/>
      <c r="J69" s="124">
        <f>'Tonnage Calc (no cambiareditar)'!G73</f>
        <v>2461.4205000000002</v>
      </c>
      <c r="K69" s="125"/>
      <c r="L69" s="109">
        <f>'Tonnage Calc (no cambiareditar)'!H73</f>
        <v>2522.9560124999998</v>
      </c>
      <c r="M69" s="109"/>
      <c r="N69" s="109">
        <f>'Tonnage Calc (no cambiareditar)'!I73</f>
        <v>2586.0299128124998</v>
      </c>
      <c r="O69" s="109"/>
      <c r="P69" s="109">
        <f>'Tonnage Calc (no cambiareditar)'!J73</f>
        <v>2650.6806606328128</v>
      </c>
      <c r="Q69" s="109"/>
      <c r="R69" s="109">
        <f>'Tonnage Calc (no cambiareditar)'!K73</f>
        <v>2716.9476771486325</v>
      </c>
      <c r="S69" s="109"/>
      <c r="T69" s="109">
        <f>'Tonnage Calc (no cambiareditar)'!L73</f>
        <v>2784.8713690773475</v>
      </c>
      <c r="U69" s="117"/>
    </row>
    <row r="70" spans="1:21" x14ac:dyDescent="0.15">
      <c r="A70" s="137"/>
      <c r="B70" s="138"/>
      <c r="C70" s="26" t="s">
        <v>39</v>
      </c>
      <c r="D70" s="120">
        <f>'Tonnage Calc (no cambiareditar)'!D74</f>
        <v>2423.4948918984373</v>
      </c>
      <c r="E70" s="121"/>
      <c r="F70" s="120">
        <f>'Tonnage Calc (no cambiareditar)'!E74</f>
        <v>2485.6357865625005</v>
      </c>
      <c r="G70" s="121"/>
      <c r="H70" s="120">
        <f>'Tonnage Calc (no cambiareditar)'!F74</f>
        <v>2549.3700374999999</v>
      </c>
      <c r="I70" s="121"/>
      <c r="J70" s="120">
        <f>'Tonnage Calc (no cambiareditar)'!G74</f>
        <v>2614.7385000000004</v>
      </c>
      <c r="K70" s="121"/>
      <c r="L70" s="108">
        <f>'Tonnage Calc (no cambiareditar)'!H74</f>
        <v>2680.1069625</v>
      </c>
      <c r="M70" s="108"/>
      <c r="N70" s="108">
        <f>'Tonnage Calc (no cambiareditar)'!I74</f>
        <v>2747.1096365624999</v>
      </c>
      <c r="O70" s="108"/>
      <c r="P70" s="108">
        <f>'Tonnage Calc (no cambiareditar)'!J74</f>
        <v>2815.7873774765621</v>
      </c>
      <c r="Q70" s="108"/>
      <c r="R70" s="108">
        <f>'Tonnage Calc (no cambiareditar)'!K74</f>
        <v>2886.182061913476</v>
      </c>
      <c r="S70" s="108"/>
      <c r="T70" s="108">
        <f>'Tonnage Calc (no cambiareditar)'!L74</f>
        <v>2958.3366134613125</v>
      </c>
      <c r="U70" s="118"/>
    </row>
    <row r="71" spans="1:21" x14ac:dyDescent="0.15">
      <c r="A71" s="137"/>
      <c r="B71" s="138"/>
      <c r="C71" s="27" t="s">
        <v>40</v>
      </c>
      <c r="D71" s="122">
        <f>'Tonnage Calc (no cambiareditar)'!D75</f>
        <v>2989.7081492850007</v>
      </c>
      <c r="E71" s="123"/>
      <c r="F71" s="122">
        <f>'Tonnage Calc (no cambiareditar)'!E75</f>
        <v>3066.3673326000003</v>
      </c>
      <c r="G71" s="123"/>
      <c r="H71" s="122">
        <f>'Tonnage Calc (no cambiareditar)'!F75</f>
        <v>3144.9921359999998</v>
      </c>
      <c r="I71" s="123"/>
      <c r="J71" s="122">
        <f>'Tonnage Calc (no cambiareditar)'!G75</f>
        <v>3225.6329600000004</v>
      </c>
      <c r="K71" s="123"/>
      <c r="L71" s="110">
        <f>'Tonnage Calc (no cambiareditar)'!H75</f>
        <v>3306.2737840000009</v>
      </c>
      <c r="M71" s="110"/>
      <c r="N71" s="110">
        <f>'Tonnage Calc (no cambiareditar)'!I75</f>
        <v>3388.9306286000005</v>
      </c>
      <c r="O71" s="110"/>
      <c r="P71" s="110">
        <f>'Tonnage Calc (no cambiareditar)'!J75</f>
        <v>3473.6538943149999</v>
      </c>
      <c r="Q71" s="110"/>
      <c r="R71" s="110">
        <f>'Tonnage Calc (no cambiareditar)'!K75</f>
        <v>3560.4952416728747</v>
      </c>
      <c r="S71" s="110"/>
      <c r="T71" s="110">
        <f>'Tonnage Calc (no cambiareditar)'!L75</f>
        <v>3649.5076227146951</v>
      </c>
      <c r="U71" s="115"/>
    </row>
    <row r="72" spans="1:21" ht="14" thickBot="1" x14ac:dyDescent="0.2">
      <c r="A72" s="139"/>
      <c r="B72" s="140"/>
      <c r="C72" s="24" t="s">
        <v>30</v>
      </c>
      <c r="D72" s="129">
        <f>SUM(D69:D71)</f>
        <v>7694.5937074256253</v>
      </c>
      <c r="E72" s="130"/>
      <c r="F72" s="129">
        <f>SUM(F69:F71)</f>
        <v>7891.8909819750006</v>
      </c>
      <c r="G72" s="130"/>
      <c r="H72" s="129">
        <f>SUM(H69:H71)</f>
        <v>8094.2471610000002</v>
      </c>
      <c r="I72" s="130"/>
      <c r="J72" s="129">
        <f>SUM(J69:J71)</f>
        <v>8301.7919600000005</v>
      </c>
      <c r="K72" s="130"/>
      <c r="L72" s="106">
        <f>SUM(L69:L71)</f>
        <v>8509.3367590000016</v>
      </c>
      <c r="M72" s="106"/>
      <c r="N72" s="106">
        <f>SUM(N69:N71)</f>
        <v>8722.0701779749998</v>
      </c>
      <c r="O72" s="106"/>
      <c r="P72" s="106">
        <f>SUM(P69:P71)</f>
        <v>8940.1219324243757</v>
      </c>
      <c r="Q72" s="106"/>
      <c r="R72" s="106">
        <f>SUM(R69:R71)</f>
        <v>9163.6249807349832</v>
      </c>
      <c r="S72" s="106"/>
      <c r="T72" s="106">
        <f>SUM(T69:T71)</f>
        <v>9392.7156052533555</v>
      </c>
      <c r="U72" s="107"/>
    </row>
  </sheetData>
  <mergeCells count="108">
    <mergeCell ref="J64:K64"/>
    <mergeCell ref="D65:E65"/>
    <mergeCell ref="J65:K65"/>
    <mergeCell ref="A65:B68"/>
    <mergeCell ref="A69:B72"/>
    <mergeCell ref="B55:B60"/>
    <mergeCell ref="G3:H3"/>
    <mergeCell ref="G5:H5"/>
    <mergeCell ref="B32:B35"/>
    <mergeCell ref="B36:B39"/>
    <mergeCell ref="B43:B48"/>
    <mergeCell ref="B49:B54"/>
    <mergeCell ref="J4:K7"/>
    <mergeCell ref="D9:E9"/>
    <mergeCell ref="F9:G9"/>
    <mergeCell ref="H9:I9"/>
    <mergeCell ref="J9:K9"/>
    <mergeCell ref="A10:A26"/>
    <mergeCell ref="A28:A41"/>
    <mergeCell ref="A43:A62"/>
    <mergeCell ref="B10:B14"/>
    <mergeCell ref="B15:B19"/>
    <mergeCell ref="B20:B24"/>
    <mergeCell ref="B28:B31"/>
    <mergeCell ref="D72:E72"/>
    <mergeCell ref="F72:G72"/>
    <mergeCell ref="H72:I72"/>
    <mergeCell ref="J72:K72"/>
    <mergeCell ref="J70:K70"/>
    <mergeCell ref="H70:I70"/>
    <mergeCell ref="F70:G70"/>
    <mergeCell ref="D70:E70"/>
    <mergeCell ref="D71:E71"/>
    <mergeCell ref="F71:G71"/>
    <mergeCell ref="H71:I71"/>
    <mergeCell ref="J71:K71"/>
    <mergeCell ref="D66:E66"/>
    <mergeCell ref="D67:E67"/>
    <mergeCell ref="F65:G65"/>
    <mergeCell ref="H65:I65"/>
    <mergeCell ref="L9:M9"/>
    <mergeCell ref="L64:M64"/>
    <mergeCell ref="L65:M65"/>
    <mergeCell ref="D69:E69"/>
    <mergeCell ref="F69:G69"/>
    <mergeCell ref="H69:I69"/>
    <mergeCell ref="J69:K69"/>
    <mergeCell ref="D68:E68"/>
    <mergeCell ref="F68:G68"/>
    <mergeCell ref="H68:I68"/>
    <mergeCell ref="J68:K68"/>
    <mergeCell ref="F66:G66"/>
    <mergeCell ref="H66:I66"/>
    <mergeCell ref="J66:K66"/>
    <mergeCell ref="F67:G67"/>
    <mergeCell ref="H67:I67"/>
    <mergeCell ref="J67:K67"/>
    <mergeCell ref="D64:E64"/>
    <mergeCell ref="F64:G64"/>
    <mergeCell ref="H64:I64"/>
    <mergeCell ref="N9:O9"/>
    <mergeCell ref="P9:Q9"/>
    <mergeCell ref="R9:S9"/>
    <mergeCell ref="T9:U9"/>
    <mergeCell ref="N66:O66"/>
    <mergeCell ref="P66:Q66"/>
    <mergeCell ref="R66:S66"/>
    <mergeCell ref="N64:O64"/>
    <mergeCell ref="P64:Q64"/>
    <mergeCell ref="R64:S64"/>
    <mergeCell ref="N65:O65"/>
    <mergeCell ref="P65:Q65"/>
    <mergeCell ref="R65:S65"/>
    <mergeCell ref="T66:U66"/>
    <mergeCell ref="N68:O68"/>
    <mergeCell ref="P68:Q68"/>
    <mergeCell ref="R68:S68"/>
    <mergeCell ref="T68:U68"/>
    <mergeCell ref="N69:O69"/>
    <mergeCell ref="P69:Q69"/>
    <mergeCell ref="R69:S69"/>
    <mergeCell ref="T69:U69"/>
    <mergeCell ref="R70:S70"/>
    <mergeCell ref="T70:U70"/>
    <mergeCell ref="A1:D1"/>
    <mergeCell ref="P72:Q72"/>
    <mergeCell ref="R72:S72"/>
    <mergeCell ref="T72:U72"/>
    <mergeCell ref="N70:O70"/>
    <mergeCell ref="P70:Q70"/>
    <mergeCell ref="L69:M69"/>
    <mergeCell ref="L72:M72"/>
    <mergeCell ref="L66:M66"/>
    <mergeCell ref="L70:M70"/>
    <mergeCell ref="N72:O72"/>
    <mergeCell ref="L71:M71"/>
    <mergeCell ref="N67:O67"/>
    <mergeCell ref="P67:Q67"/>
    <mergeCell ref="T64:U64"/>
    <mergeCell ref="T65:U65"/>
    <mergeCell ref="L68:M68"/>
    <mergeCell ref="L67:M67"/>
    <mergeCell ref="N71:O71"/>
    <mergeCell ref="P71:Q71"/>
    <mergeCell ref="R71:S71"/>
    <mergeCell ref="T71:U71"/>
    <mergeCell ref="R67:S67"/>
    <mergeCell ref="T67:U67"/>
  </mergeCells>
  <phoneticPr fontId="2" type="noConversion"/>
  <pageMargins left="0.7" right="0.7" top="0.5" bottom="0.7" header="0.3" footer="0.5"/>
  <pageSetup scale="76" orientation="landscape" verticalDpi="0"/>
  <headerFooter>
    <oddFooter>&amp;L&amp;K000000&amp;F&amp;R&amp;K000000&amp;A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zoomScale="115" zoomScaleNormal="115" zoomScalePageLayoutView="115" workbookViewId="0">
      <selection activeCell="F30" sqref="F30"/>
    </sheetView>
  </sheetViews>
  <sheetFormatPr baseColWidth="10" defaultColWidth="8.83203125" defaultRowHeight="13" x14ac:dyDescent="0.15"/>
  <cols>
    <col min="14" max="22" width="5.6640625" customWidth="1"/>
  </cols>
  <sheetData>
    <row r="1" spans="1:12" x14ac:dyDescent="0.15">
      <c r="A1" s="2" t="s">
        <v>32</v>
      </c>
      <c r="B1" s="2" t="s">
        <v>33</v>
      </c>
    </row>
    <row r="2" spans="1:12" x14ac:dyDescent="0.15">
      <c r="A2" s="2"/>
      <c r="B2" s="2" t="s">
        <v>34</v>
      </c>
    </row>
    <row r="4" spans="1:12" x14ac:dyDescent="0.15">
      <c r="B4" t="str">
        <f>'Semanas 1-9 (Single Factor)'!B2</f>
        <v>Peso Teorico</v>
      </c>
      <c r="C4" t="str">
        <f>'Semanas 1-9 (Single Factor)'!C2</f>
        <v>Reps (&lt;12)</v>
      </c>
      <c r="D4" t="str">
        <f>'Semanas 1-9 (Single Factor)'!D2</f>
        <v>1RM</v>
      </c>
      <c r="E4" t="str">
        <f>'Semanas 1-9 (Single Factor)'!E2</f>
        <v>5RM</v>
      </c>
    </row>
    <row r="5" spans="1:12" x14ac:dyDescent="0.15">
      <c r="A5" t="str">
        <f>'Semanas 1-9 (Single Factor)'!A3</f>
        <v>Squat</v>
      </c>
      <c r="B5">
        <f>'Semanas 1-9 (Single Factor)'!B3</f>
        <v>86</v>
      </c>
      <c r="C5">
        <f>'Semanas 1-9 (Single Factor)'!C3</f>
        <v>1</v>
      </c>
      <c r="D5" s="1">
        <f>'Semanas 1-9 (Single Factor)'!D3</f>
        <v>86</v>
      </c>
      <c r="E5">
        <f>'Semanas 1-9 (Single Factor)'!E3</f>
        <v>76.436800000000005</v>
      </c>
      <c r="G5" t="s">
        <v>20</v>
      </c>
      <c r="H5" s="5">
        <f>'Semanas 1-9 (Single Factor)'!I3</f>
        <v>0.125</v>
      </c>
      <c r="I5" t="s">
        <v>21</v>
      </c>
    </row>
    <row r="6" spans="1:12" x14ac:dyDescent="0.15">
      <c r="A6" t="str">
        <f>'Semanas 1-9 (Single Factor)'!A4</f>
        <v>Bench</v>
      </c>
      <c r="B6">
        <f>'Semanas 1-9 (Single Factor)'!B4</f>
        <v>60</v>
      </c>
      <c r="C6">
        <f>'Semanas 1-9 (Single Factor)'!C4</f>
        <v>1</v>
      </c>
      <c r="D6" s="1">
        <f>'Semanas 1-9 (Single Factor)'!D4</f>
        <v>60</v>
      </c>
      <c r="E6">
        <f>'Semanas 1-9 (Single Factor)'!E4</f>
        <v>53.328000000000003</v>
      </c>
      <c r="G6" t="s">
        <v>22</v>
      </c>
      <c r="H6" s="5">
        <f>'Semanas 1-9 (Single Factor)'!I5</f>
        <v>0.6</v>
      </c>
      <c r="I6" t="s">
        <v>23</v>
      </c>
    </row>
    <row r="7" spans="1:12" x14ac:dyDescent="0.15">
      <c r="A7" t="str">
        <f>'Semanas 1-9 (Single Factor)'!A5</f>
        <v>Row</v>
      </c>
      <c r="B7">
        <f>'Semanas 1-9 (Single Factor)'!B5</f>
        <v>65</v>
      </c>
      <c r="C7">
        <f>'Semanas 1-9 (Single Factor)'!C5</f>
        <v>1</v>
      </c>
      <c r="D7" s="1">
        <f>'Semanas 1-9 (Single Factor)'!D5</f>
        <v>65</v>
      </c>
      <c r="E7">
        <f>'Semanas 1-9 (Single Factor)'!E5</f>
        <v>57.772000000000006</v>
      </c>
    </row>
    <row r="8" spans="1:12" x14ac:dyDescent="0.15">
      <c r="A8" t="str">
        <f>'Semanas 1-9 (Single Factor)'!A6</f>
        <v>Dead</v>
      </c>
      <c r="B8">
        <f>'Semanas 1-9 (Single Factor)'!B6</f>
        <v>130</v>
      </c>
      <c r="C8">
        <f>'Semanas 1-9 (Single Factor)'!C6</f>
        <v>1</v>
      </c>
      <c r="D8" s="1">
        <f>'Semanas 1-9 (Single Factor)'!D6</f>
        <v>130</v>
      </c>
      <c r="E8">
        <f>'Semanas 1-9 (Single Factor)'!E6</f>
        <v>115.54400000000001</v>
      </c>
    </row>
    <row r="9" spans="1:12" x14ac:dyDescent="0.15">
      <c r="A9" t="str">
        <f>'Semanas 1-9 (Single Factor)'!A7</f>
        <v>Military</v>
      </c>
      <c r="B9">
        <f>'Semanas 1-9 (Single Factor)'!B7</f>
        <v>45</v>
      </c>
      <c r="C9">
        <f>'Semanas 1-9 (Single Factor)'!C7</f>
        <v>1</v>
      </c>
      <c r="D9" s="1">
        <f>'Semanas 1-9 (Single Factor)'!D7</f>
        <v>45</v>
      </c>
      <c r="E9">
        <f>'Semanas 1-9 (Single Factor)'!E7</f>
        <v>39.996000000000002</v>
      </c>
    </row>
    <row r="11" spans="1:12" x14ac:dyDescent="0.15">
      <c r="A11" t="s">
        <v>25</v>
      </c>
      <c r="C11" t="s">
        <v>18</v>
      </c>
      <c r="D11" s="1">
        <f>$D$5</f>
        <v>86</v>
      </c>
      <c r="E11" s="1">
        <f>$D$5</f>
        <v>86</v>
      </c>
      <c r="F11" s="1">
        <f>$D$5</f>
        <v>86</v>
      </c>
      <c r="G11" s="1">
        <f>$D$5</f>
        <v>86</v>
      </c>
      <c r="H11" s="7">
        <f>(H23)/(1.0278-(0.0278*5))</f>
        <v>88.149999999999991</v>
      </c>
      <c r="I11" s="7">
        <f>(I23)/(1.0278-(0.0278*5))</f>
        <v>90.353749999999991</v>
      </c>
      <c r="J11" s="7">
        <f>(J23)/(1.0278-(0.0278*5))</f>
        <v>92.612593749999974</v>
      </c>
      <c r="K11" s="7">
        <f>(K23)/(1.0278-(0.0278*5))</f>
        <v>94.927908593749962</v>
      </c>
      <c r="L11" s="7">
        <f>(L23)/(1.0278-(0.0278*5))</f>
        <v>97.301106308593702</v>
      </c>
    </row>
    <row r="12" spans="1:12" x14ac:dyDescent="0.15">
      <c r="A12" t="s">
        <v>26</v>
      </c>
      <c r="C12" t="s">
        <v>18</v>
      </c>
      <c r="D12" s="1">
        <f>$D$6</f>
        <v>60</v>
      </c>
      <c r="E12" s="1">
        <f>$D$6</f>
        <v>60</v>
      </c>
      <c r="F12" s="1">
        <f>$D$6</f>
        <v>60</v>
      </c>
      <c r="G12" s="1">
        <f>$D$6</f>
        <v>60</v>
      </c>
      <c r="H12" s="7">
        <f>(H28)/(1.0278-(0.0278*5))</f>
        <v>61.5</v>
      </c>
      <c r="I12" s="7">
        <f>(I28)/(1.0278-(0.0278*5))</f>
        <v>63.037499999999994</v>
      </c>
      <c r="J12" s="7">
        <f>(J28)/(1.0278-(0.0278*5))</f>
        <v>64.613437499999989</v>
      </c>
      <c r="K12" s="7">
        <f>(K28)/(1.0278-(0.0278*5))</f>
        <v>66.228773437499981</v>
      </c>
      <c r="L12" s="7">
        <f>(L28)/(1.0278-(0.0278*5))</f>
        <v>67.884492773437486</v>
      </c>
    </row>
    <row r="13" spans="1:12" x14ac:dyDescent="0.15">
      <c r="A13" t="s">
        <v>27</v>
      </c>
      <c r="C13" t="s">
        <v>18</v>
      </c>
      <c r="D13" s="1">
        <f>$D$7</f>
        <v>65</v>
      </c>
      <c r="E13" s="1">
        <f>$D$7</f>
        <v>65</v>
      </c>
      <c r="F13" s="1">
        <f>$D$7</f>
        <v>65</v>
      </c>
      <c r="G13" s="1">
        <f>$D$7</f>
        <v>65</v>
      </c>
      <c r="H13" s="7">
        <f>(H33)/(1.0278-(0.0278*5))</f>
        <v>66.625</v>
      </c>
      <c r="I13" s="7">
        <f>(I33)/(1.0278-(0.0278*5))</f>
        <v>68.290625000000006</v>
      </c>
      <c r="J13" s="7">
        <f>(J33)/(1.0278-(0.0278*5))</f>
        <v>69.997890624999997</v>
      </c>
      <c r="K13" s="7">
        <f>(K33)/(1.0278-(0.0278*5))</f>
        <v>71.747837890624993</v>
      </c>
      <c r="L13" s="7">
        <f>(L33)/(1.0278-(0.0278*5))</f>
        <v>73.541533837890611</v>
      </c>
    </row>
    <row r="14" spans="1:12" x14ac:dyDescent="0.15">
      <c r="A14" t="s">
        <v>28</v>
      </c>
      <c r="C14" t="s">
        <v>18</v>
      </c>
      <c r="D14" s="1">
        <f>$D$9</f>
        <v>45</v>
      </c>
      <c r="E14" s="1">
        <f>$D$9</f>
        <v>45</v>
      </c>
      <c r="F14" s="1">
        <f>$D$9</f>
        <v>45</v>
      </c>
      <c r="G14" s="1">
        <f>$D$9</f>
        <v>45</v>
      </c>
      <c r="H14" s="7">
        <f>(H43)/(1.0278-(0.0278*5))</f>
        <v>46.125</v>
      </c>
      <c r="I14" s="7">
        <f>(I43)/(1.0278-(0.0278*5))</f>
        <v>47.278124999999989</v>
      </c>
      <c r="J14" s="7">
        <f>(J43)/(1.0278-(0.0278*5))</f>
        <v>48.460078124999988</v>
      </c>
      <c r="K14" s="7">
        <f>(K43)/(1.0278-(0.0278*5))</f>
        <v>49.671580078124983</v>
      </c>
      <c r="L14" s="7">
        <f>(L43)/(1.0278-(0.0278*5))</f>
        <v>50.913369580078104</v>
      </c>
    </row>
    <row r="15" spans="1:12" x14ac:dyDescent="0.15">
      <c r="A15" t="s">
        <v>29</v>
      </c>
      <c r="C15" t="s">
        <v>18</v>
      </c>
      <c r="D15" s="1">
        <f>$D$8</f>
        <v>130</v>
      </c>
      <c r="E15" s="1">
        <f>$D$8</f>
        <v>130</v>
      </c>
      <c r="F15" s="1">
        <f>$D$8</f>
        <v>130</v>
      </c>
      <c r="G15" s="1">
        <f>$D$8</f>
        <v>130</v>
      </c>
      <c r="H15" s="7">
        <f>(H47)/(1.0278-(0.0278*5))</f>
        <v>133.25</v>
      </c>
      <c r="I15" s="7">
        <f>(I47)/(1.0278-(0.0278*5))</f>
        <v>136.58125000000001</v>
      </c>
      <c r="J15" s="7">
        <f>(J47)/(1.0278-(0.0278*5))</f>
        <v>139.99578124999999</v>
      </c>
      <c r="K15" s="7">
        <f>(K47)/(1.0278-(0.0278*5))</f>
        <v>143.49567578124999</v>
      </c>
      <c r="L15" s="7">
        <f>(L47)/(1.0278-(0.0278*5))</f>
        <v>147.08306767578122</v>
      </c>
    </row>
    <row r="16" spans="1:12" x14ac:dyDescent="0.15">
      <c r="D16" s="1"/>
      <c r="E16" s="1"/>
      <c r="F16" s="1"/>
      <c r="G16" s="1"/>
      <c r="H16" s="7"/>
      <c r="I16" s="7"/>
      <c r="J16" s="7"/>
      <c r="K16" s="7"/>
      <c r="L16" s="7"/>
    </row>
    <row r="18" spans="1:22" x14ac:dyDescent="0.15">
      <c r="A18" s="36" t="str">
        <f>'Semanas 1-9 (Single Factor)'!A9</f>
        <v>Dia</v>
      </c>
      <c r="B18" s="36" t="str">
        <f>'Semanas 1-9 (Single Factor)'!B9</f>
        <v>Ejercicio</v>
      </c>
      <c r="C18" s="36" t="str">
        <f>'Semanas 1-9 (Single Factor)'!C9</f>
        <v>Reps</v>
      </c>
      <c r="D18" s="36" t="str">
        <f>'Semanas 1-9 (Single Factor)'!D9</f>
        <v>Wk 1</v>
      </c>
      <c r="E18" s="36" t="str">
        <f>'Semanas 1-9 (Single Factor)'!F9</f>
        <v>Wk 2</v>
      </c>
      <c r="F18" s="36" t="str">
        <f>'Semanas 1-9 (Single Factor)'!H9</f>
        <v>Wk 3</v>
      </c>
      <c r="G18" s="36" t="str">
        <f>'Semanas 1-9 (Single Factor)'!J9</f>
        <v>Wk 4</v>
      </c>
      <c r="H18" s="36" t="str">
        <f>'Semanas 1-9 (Single Factor)'!L9</f>
        <v>Wk 5</v>
      </c>
      <c r="I18" s="36" t="str">
        <f>'Semanas 1-9 (Single Factor)'!N9</f>
        <v>Wk 6</v>
      </c>
      <c r="J18" s="36" t="str">
        <f>'Semanas 1-9 (Single Factor)'!P9</f>
        <v>Wk 7</v>
      </c>
      <c r="K18" s="36" t="str">
        <f>'Semanas 1-9 (Single Factor)'!R9</f>
        <v>Wk 8</v>
      </c>
      <c r="L18" s="36" t="str">
        <f>'Semanas 1-9 (Single Factor)'!T9</f>
        <v>Wk 9</v>
      </c>
      <c r="N18" s="36" t="s">
        <v>9</v>
      </c>
      <c r="O18" s="36" t="s">
        <v>10</v>
      </c>
      <c r="P18" s="36" t="s">
        <v>11</v>
      </c>
      <c r="Q18" s="36" t="s">
        <v>12</v>
      </c>
      <c r="R18" s="36" t="s">
        <v>13</v>
      </c>
      <c r="S18" s="36" t="s">
        <v>14</v>
      </c>
      <c r="T18" s="36" t="s">
        <v>15</v>
      </c>
      <c r="U18" s="36" t="s">
        <v>16</v>
      </c>
      <c r="V18" s="36" t="s">
        <v>17</v>
      </c>
    </row>
    <row r="19" spans="1:22" x14ac:dyDescent="0.15">
      <c r="A19" t="str">
        <f>'Semanas 1-9 (Single Factor)'!A10</f>
        <v>LUNES</v>
      </c>
      <c r="B19" t="str">
        <f>'Semanas 1-9 (Single Factor)'!B10</f>
        <v>Sentadilla</v>
      </c>
      <c r="C19">
        <f>'Semanas 1-9 (Single Factor)'!C10</f>
        <v>5</v>
      </c>
      <c r="D19" s="1">
        <f>'Semanas 1-9 (Single Factor)'!D10</f>
        <v>35.423082337499999</v>
      </c>
      <c r="E19" s="1">
        <f>'Semanas 1-9 (Single Factor)'!F10</f>
        <v>36.331366500000001</v>
      </c>
      <c r="F19" s="1">
        <f>'Semanas 1-9 (Single Factor)'!H10</f>
        <v>37.26294</v>
      </c>
      <c r="G19" s="1">
        <f>'Semanas 1-9 (Single Factor)'!J10</f>
        <v>38.218400000000003</v>
      </c>
      <c r="H19" s="1">
        <f>'Semanas 1-9 (Single Factor)'!L10</f>
        <v>39.173859999999998</v>
      </c>
      <c r="I19" s="1">
        <f>'Semanas 1-9 (Single Factor)'!N10</f>
        <v>40.153206499999996</v>
      </c>
      <c r="J19" s="1">
        <f>'Semanas 1-9 (Single Factor)'!P10</f>
        <v>41.157036662499991</v>
      </c>
      <c r="K19" s="1">
        <f>'Semanas 1-9 (Single Factor)'!R10</f>
        <v>42.185962579062483</v>
      </c>
      <c r="L19" s="1">
        <f>'Semanas 1-9 (Single Factor)'!T10</f>
        <v>43.24061164353904</v>
      </c>
      <c r="N19" s="1">
        <f t="shared" ref="N19:V23" si="0">IF(D19&gt;($H$6*D$11),D19,0)</f>
        <v>0</v>
      </c>
      <c r="O19" s="1">
        <f t="shared" si="0"/>
        <v>0</v>
      </c>
      <c r="P19" s="1">
        <f t="shared" si="0"/>
        <v>0</v>
      </c>
      <c r="Q19" s="1">
        <f t="shared" si="0"/>
        <v>0</v>
      </c>
      <c r="R19" s="1">
        <f t="shared" si="0"/>
        <v>0</v>
      </c>
      <c r="S19" s="1">
        <f t="shared" si="0"/>
        <v>0</v>
      </c>
      <c r="T19" s="1">
        <f t="shared" si="0"/>
        <v>0</v>
      </c>
      <c r="U19" s="1">
        <f t="shared" si="0"/>
        <v>0</v>
      </c>
      <c r="V19" s="1">
        <f t="shared" si="0"/>
        <v>0</v>
      </c>
    </row>
    <row r="20" spans="1:22" x14ac:dyDescent="0.15">
      <c r="C20">
        <f>'Semanas 1-9 (Single Factor)'!C11</f>
        <v>5</v>
      </c>
      <c r="D20" s="1">
        <f>'Semanas 1-9 (Single Factor)'!D11</f>
        <v>44.278852921875</v>
      </c>
      <c r="E20" s="1">
        <f>'Semanas 1-9 (Single Factor)'!F11</f>
        <v>45.414208125000002</v>
      </c>
      <c r="F20" s="1">
        <f>'Semanas 1-9 (Single Factor)'!H11</f>
        <v>46.578675000000004</v>
      </c>
      <c r="G20" s="1">
        <f>'Semanas 1-9 (Single Factor)'!J11</f>
        <v>47.773000000000003</v>
      </c>
      <c r="H20" s="1">
        <f>'Semanas 1-9 (Single Factor)'!L11</f>
        <v>48.967324999999995</v>
      </c>
      <c r="I20" s="1">
        <f>'Semanas 1-9 (Single Factor)'!N11</f>
        <v>50.191508124999999</v>
      </c>
      <c r="J20" s="1">
        <f>'Semanas 1-9 (Single Factor)'!P11</f>
        <v>51.446295828124988</v>
      </c>
      <c r="K20" s="1">
        <f>'Semanas 1-9 (Single Factor)'!R11</f>
        <v>52.732453223828102</v>
      </c>
      <c r="L20" s="1">
        <f>'Semanas 1-9 (Single Factor)'!T11</f>
        <v>54.0507645544238</v>
      </c>
      <c r="N20" s="1">
        <f t="shared" si="0"/>
        <v>0</v>
      </c>
      <c r="O20" s="1">
        <f t="shared" si="0"/>
        <v>0</v>
      </c>
      <c r="P20" s="1">
        <f t="shared" si="0"/>
        <v>0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0</v>
      </c>
      <c r="U20" s="1">
        <f t="shared" si="0"/>
        <v>0</v>
      </c>
      <c r="V20" s="1">
        <f t="shared" si="0"/>
        <v>0</v>
      </c>
    </row>
    <row r="21" spans="1:22" x14ac:dyDescent="0.15">
      <c r="C21">
        <f>'Semanas 1-9 (Single Factor)'!C12</f>
        <v>5</v>
      </c>
      <c r="D21" s="1">
        <f>'Semanas 1-9 (Single Factor)'!D12</f>
        <v>53.134623506249994</v>
      </c>
      <c r="E21" s="1">
        <f>'Semanas 1-9 (Single Factor)'!F12</f>
        <v>54.497049750000002</v>
      </c>
      <c r="F21" s="1">
        <f>'Semanas 1-9 (Single Factor)'!H12</f>
        <v>55.894410000000001</v>
      </c>
      <c r="G21" s="1">
        <f>'Semanas 1-9 (Single Factor)'!J12</f>
        <v>57.327600000000004</v>
      </c>
      <c r="H21" s="1">
        <f>'Semanas 1-9 (Single Factor)'!L12</f>
        <v>58.76079</v>
      </c>
      <c r="I21" s="1">
        <f>'Semanas 1-9 (Single Factor)'!N12</f>
        <v>60.229809749999994</v>
      </c>
      <c r="J21" s="1">
        <f>'Semanas 1-9 (Single Factor)'!P12</f>
        <v>61.735554993749986</v>
      </c>
      <c r="K21" s="1">
        <f>'Semanas 1-9 (Single Factor)'!R12</f>
        <v>63.278943868593728</v>
      </c>
      <c r="L21" s="1">
        <f>'Semanas 1-9 (Single Factor)'!T12</f>
        <v>64.86091746530856</v>
      </c>
      <c r="N21" s="1">
        <f t="shared" si="0"/>
        <v>53.134623506249994</v>
      </c>
      <c r="O21" s="1">
        <f t="shared" si="0"/>
        <v>54.497049750000002</v>
      </c>
      <c r="P21" s="1">
        <f t="shared" si="0"/>
        <v>55.894410000000001</v>
      </c>
      <c r="Q21" s="1">
        <f t="shared" si="0"/>
        <v>57.327600000000004</v>
      </c>
      <c r="R21" s="1">
        <f t="shared" si="0"/>
        <v>58.76079</v>
      </c>
      <c r="S21" s="1">
        <f t="shared" si="0"/>
        <v>60.229809749999994</v>
      </c>
      <c r="T21" s="1">
        <f t="shared" si="0"/>
        <v>61.735554993749986</v>
      </c>
      <c r="U21" s="1">
        <f t="shared" si="0"/>
        <v>63.278943868593728</v>
      </c>
      <c r="V21" s="1">
        <f t="shared" si="0"/>
        <v>64.86091746530856</v>
      </c>
    </row>
    <row r="22" spans="1:22" x14ac:dyDescent="0.15">
      <c r="C22">
        <f>'Semanas 1-9 (Single Factor)'!C13</f>
        <v>5</v>
      </c>
      <c r="D22" s="1">
        <f>'Semanas 1-9 (Single Factor)'!D13</f>
        <v>61.990394090624996</v>
      </c>
      <c r="E22" s="1">
        <f>'Semanas 1-9 (Single Factor)'!F13</f>
        <v>63.579891375000003</v>
      </c>
      <c r="F22" s="1">
        <f>'Semanas 1-9 (Single Factor)'!H13</f>
        <v>65.210144999999997</v>
      </c>
      <c r="G22" s="1">
        <f>'Semanas 1-9 (Single Factor)'!J13</f>
        <v>66.882200000000012</v>
      </c>
      <c r="H22" s="1">
        <f>'Semanas 1-9 (Single Factor)'!L13</f>
        <v>68.554254999999998</v>
      </c>
      <c r="I22" s="1">
        <f>'Semanas 1-9 (Single Factor)'!N13</f>
        <v>70.268111374999989</v>
      </c>
      <c r="J22" s="1">
        <f>'Semanas 1-9 (Single Factor)'!P13</f>
        <v>72.024814159374984</v>
      </c>
      <c r="K22" s="1">
        <f>'Semanas 1-9 (Single Factor)'!R13</f>
        <v>73.82543451335934</v>
      </c>
      <c r="L22" s="1">
        <f>'Semanas 1-9 (Single Factor)'!T13</f>
        <v>75.671070376193313</v>
      </c>
      <c r="N22" s="1">
        <f t="shared" si="0"/>
        <v>61.990394090624996</v>
      </c>
      <c r="O22" s="1">
        <f t="shared" si="0"/>
        <v>63.579891375000003</v>
      </c>
      <c r="P22" s="1">
        <f t="shared" si="0"/>
        <v>65.210144999999997</v>
      </c>
      <c r="Q22" s="1">
        <f t="shared" si="0"/>
        <v>66.882200000000012</v>
      </c>
      <c r="R22" s="1">
        <f t="shared" si="0"/>
        <v>68.554254999999998</v>
      </c>
      <c r="S22" s="1">
        <f t="shared" si="0"/>
        <v>70.268111374999989</v>
      </c>
      <c r="T22" s="1">
        <f t="shared" si="0"/>
        <v>72.024814159374984</v>
      </c>
      <c r="U22" s="1">
        <f t="shared" si="0"/>
        <v>73.82543451335934</v>
      </c>
      <c r="V22" s="1">
        <f t="shared" si="0"/>
        <v>75.671070376193313</v>
      </c>
    </row>
    <row r="23" spans="1:22" x14ac:dyDescent="0.15">
      <c r="C23">
        <f>'Semanas 1-9 (Single Factor)'!C14</f>
        <v>5</v>
      </c>
      <c r="D23" s="1">
        <f>'Semanas 1-9 (Single Factor)'!D14</f>
        <v>70.846164674999997</v>
      </c>
      <c r="E23" s="1">
        <f>'Semanas 1-9 (Single Factor)'!F14</f>
        <v>72.662733000000003</v>
      </c>
      <c r="F23" s="1">
        <f>'Semanas 1-9 (Single Factor)'!H14</f>
        <v>74.525880000000001</v>
      </c>
      <c r="G23" s="1">
        <f>'Semanas 1-9 (Single Factor)'!J14</f>
        <v>76.436800000000005</v>
      </c>
      <c r="H23" s="1">
        <f>'Semanas 1-9 (Single Factor)'!L14</f>
        <v>78.347719999999995</v>
      </c>
      <c r="I23" s="1">
        <f>'Semanas 1-9 (Single Factor)'!N14</f>
        <v>80.306412999999992</v>
      </c>
      <c r="J23" s="1">
        <f>'Semanas 1-9 (Single Factor)'!P14</f>
        <v>82.314073324999981</v>
      </c>
      <c r="K23" s="1">
        <f>'Semanas 1-9 (Single Factor)'!R14</f>
        <v>84.371925158124967</v>
      </c>
      <c r="L23" s="1">
        <f>'Semanas 1-9 (Single Factor)'!T14</f>
        <v>86.48122328707808</v>
      </c>
      <c r="N23" s="1">
        <f t="shared" si="0"/>
        <v>70.846164674999997</v>
      </c>
      <c r="O23" s="1">
        <f t="shared" si="0"/>
        <v>72.662733000000003</v>
      </c>
      <c r="P23" s="1">
        <f t="shared" si="0"/>
        <v>74.525880000000001</v>
      </c>
      <c r="Q23" s="1">
        <f t="shared" si="0"/>
        <v>76.436800000000005</v>
      </c>
      <c r="R23" s="1">
        <f t="shared" si="0"/>
        <v>78.347719999999995</v>
      </c>
      <c r="S23" s="1">
        <f t="shared" si="0"/>
        <v>80.306412999999992</v>
      </c>
      <c r="T23" s="1">
        <f t="shared" si="0"/>
        <v>82.314073324999981</v>
      </c>
      <c r="U23" s="1">
        <f t="shared" si="0"/>
        <v>84.371925158124967</v>
      </c>
      <c r="V23" s="1">
        <f t="shared" si="0"/>
        <v>86.48122328707808</v>
      </c>
    </row>
    <row r="24" spans="1:22" x14ac:dyDescent="0.15">
      <c r="B24" t="str">
        <f>'Semanas 1-9 (Single Factor)'!B15</f>
        <v>Press Plano</v>
      </c>
      <c r="C24">
        <f>'Semanas 1-9 (Single Factor)'!C15</f>
        <v>5</v>
      </c>
      <c r="D24" s="1">
        <f>'Semanas 1-9 (Single Factor)'!D15</f>
        <v>24.713778375000004</v>
      </c>
      <c r="E24" s="1">
        <f>'Semanas 1-9 (Single Factor)'!F15</f>
        <v>25.347465000000003</v>
      </c>
      <c r="F24" s="1">
        <f>'Semanas 1-9 (Single Factor)'!H15</f>
        <v>25.997400000000003</v>
      </c>
      <c r="G24" s="1">
        <f>'Semanas 1-9 (Single Factor)'!J15</f>
        <v>26.664000000000001</v>
      </c>
      <c r="H24" s="1">
        <f>'Semanas 1-9 (Single Factor)'!L15</f>
        <v>27.3306</v>
      </c>
      <c r="I24" s="1">
        <f>'Semanas 1-9 (Single Factor)'!N15</f>
        <v>28.013864999999999</v>
      </c>
      <c r="J24" s="1">
        <f>'Semanas 1-9 (Single Factor)'!P15</f>
        <v>28.714211624999997</v>
      </c>
      <c r="K24" s="1">
        <f>'Semanas 1-9 (Single Factor)'!R15</f>
        <v>29.432066915624993</v>
      </c>
      <c r="L24" s="1">
        <f>'Semanas 1-9 (Single Factor)'!T15</f>
        <v>30.167868588515617</v>
      </c>
      <c r="N24" s="1">
        <f t="shared" ref="N24:V28" si="1">IF(D24&gt;($H$6*D$12),D24,0)</f>
        <v>0</v>
      </c>
      <c r="O24" s="1">
        <f t="shared" si="1"/>
        <v>0</v>
      </c>
      <c r="P24" s="1">
        <f t="shared" si="1"/>
        <v>0</v>
      </c>
      <c r="Q24" s="1">
        <f t="shared" si="1"/>
        <v>0</v>
      </c>
      <c r="R24" s="1">
        <f t="shared" si="1"/>
        <v>0</v>
      </c>
      <c r="S24" s="1">
        <f t="shared" si="1"/>
        <v>0</v>
      </c>
      <c r="T24" s="1">
        <f t="shared" si="1"/>
        <v>0</v>
      </c>
      <c r="U24" s="1">
        <f t="shared" si="1"/>
        <v>0</v>
      </c>
      <c r="V24" s="1">
        <f t="shared" si="1"/>
        <v>0</v>
      </c>
    </row>
    <row r="25" spans="1:22" x14ac:dyDescent="0.15">
      <c r="C25">
        <f>'Semanas 1-9 (Single Factor)'!C16</f>
        <v>5</v>
      </c>
      <c r="D25" s="1">
        <f>'Semanas 1-9 (Single Factor)'!D16</f>
        <v>30.892222968750005</v>
      </c>
      <c r="E25" s="1">
        <f>'Semanas 1-9 (Single Factor)'!F16</f>
        <v>31.684331250000003</v>
      </c>
      <c r="F25" s="1">
        <f>'Semanas 1-9 (Single Factor)'!H16</f>
        <v>32.496750000000006</v>
      </c>
      <c r="G25" s="1">
        <f>'Semanas 1-9 (Single Factor)'!J16</f>
        <v>33.33</v>
      </c>
      <c r="H25" s="1">
        <f>'Semanas 1-9 (Single Factor)'!L16</f>
        <v>34.163249999999998</v>
      </c>
      <c r="I25" s="1">
        <f>'Semanas 1-9 (Single Factor)'!N16</f>
        <v>35.017331249999998</v>
      </c>
      <c r="J25" s="1">
        <f>'Semanas 1-9 (Single Factor)'!P16</f>
        <v>35.892764531249995</v>
      </c>
      <c r="K25" s="1">
        <f>'Semanas 1-9 (Single Factor)'!R16</f>
        <v>36.790083644531244</v>
      </c>
      <c r="L25" s="1">
        <f>'Semanas 1-9 (Single Factor)'!T16</f>
        <v>37.709835735644518</v>
      </c>
      <c r="N25" s="1">
        <f t="shared" si="1"/>
        <v>0</v>
      </c>
      <c r="O25" s="1">
        <f t="shared" si="1"/>
        <v>0</v>
      </c>
      <c r="P25" s="1">
        <f t="shared" si="1"/>
        <v>0</v>
      </c>
      <c r="Q25" s="1">
        <f t="shared" si="1"/>
        <v>0</v>
      </c>
      <c r="R25" s="1">
        <f t="shared" si="1"/>
        <v>0</v>
      </c>
      <c r="S25" s="1">
        <f t="shared" si="1"/>
        <v>0</v>
      </c>
      <c r="T25" s="1">
        <f t="shared" si="1"/>
        <v>0</v>
      </c>
      <c r="U25" s="1">
        <f t="shared" si="1"/>
        <v>0</v>
      </c>
      <c r="V25" s="1">
        <f t="shared" si="1"/>
        <v>0</v>
      </c>
    </row>
    <row r="26" spans="1:22" x14ac:dyDescent="0.15">
      <c r="C26">
        <f>'Semanas 1-9 (Single Factor)'!C17</f>
        <v>5</v>
      </c>
      <c r="D26" s="1">
        <f>'Semanas 1-9 (Single Factor)'!D17</f>
        <v>37.070667562500006</v>
      </c>
      <c r="E26" s="1">
        <f>'Semanas 1-9 (Single Factor)'!F17</f>
        <v>38.021197500000007</v>
      </c>
      <c r="F26" s="1">
        <f>'Semanas 1-9 (Single Factor)'!H17</f>
        <v>38.996100000000006</v>
      </c>
      <c r="G26" s="1">
        <f>'Semanas 1-9 (Single Factor)'!J17</f>
        <v>39.996000000000002</v>
      </c>
      <c r="H26" s="1">
        <f>'Semanas 1-9 (Single Factor)'!L17</f>
        <v>40.995899999999999</v>
      </c>
      <c r="I26" s="1">
        <f>'Semanas 1-9 (Single Factor)'!N17</f>
        <v>42.0207975</v>
      </c>
      <c r="J26" s="1">
        <f>'Semanas 1-9 (Single Factor)'!P17</f>
        <v>43.071317437499999</v>
      </c>
      <c r="K26" s="1">
        <f>'Semanas 1-9 (Single Factor)'!R17</f>
        <v>44.148100373437487</v>
      </c>
      <c r="L26" s="1">
        <f>'Semanas 1-9 (Single Factor)'!T17</f>
        <v>45.251802882773426</v>
      </c>
      <c r="N26" s="1">
        <f t="shared" si="1"/>
        <v>37.070667562500006</v>
      </c>
      <c r="O26" s="1">
        <f t="shared" si="1"/>
        <v>38.021197500000007</v>
      </c>
      <c r="P26" s="1">
        <f t="shared" si="1"/>
        <v>38.996100000000006</v>
      </c>
      <c r="Q26" s="1">
        <f t="shared" si="1"/>
        <v>39.996000000000002</v>
      </c>
      <c r="R26" s="1">
        <f t="shared" si="1"/>
        <v>40.995899999999999</v>
      </c>
      <c r="S26" s="1">
        <f t="shared" si="1"/>
        <v>42.0207975</v>
      </c>
      <c r="T26" s="1">
        <f t="shared" si="1"/>
        <v>43.071317437499999</v>
      </c>
      <c r="U26" s="1">
        <f t="shared" si="1"/>
        <v>44.148100373437487</v>
      </c>
      <c r="V26" s="1">
        <f t="shared" si="1"/>
        <v>45.251802882773426</v>
      </c>
    </row>
    <row r="27" spans="1:22" x14ac:dyDescent="0.15">
      <c r="C27">
        <f>'Semanas 1-9 (Single Factor)'!C18</f>
        <v>5</v>
      </c>
      <c r="D27" s="1">
        <f>'Semanas 1-9 (Single Factor)'!D18</f>
        <v>43.249112156250007</v>
      </c>
      <c r="E27" s="1">
        <f>'Semanas 1-9 (Single Factor)'!F18</f>
        <v>44.358063750000007</v>
      </c>
      <c r="F27" s="1">
        <f>'Semanas 1-9 (Single Factor)'!H18</f>
        <v>45.495450000000005</v>
      </c>
      <c r="G27" s="1">
        <f>'Semanas 1-9 (Single Factor)'!J18</f>
        <v>46.662000000000006</v>
      </c>
      <c r="H27" s="1">
        <f>'Semanas 1-9 (Single Factor)'!L18</f>
        <v>47.82855</v>
      </c>
      <c r="I27" s="1">
        <f>'Semanas 1-9 (Single Factor)'!N18</f>
        <v>49.024263749999996</v>
      </c>
      <c r="J27" s="1">
        <f>'Semanas 1-9 (Single Factor)'!P18</f>
        <v>50.249870343749997</v>
      </c>
      <c r="K27" s="1">
        <f>'Semanas 1-9 (Single Factor)'!R18</f>
        <v>51.506117102343737</v>
      </c>
      <c r="L27" s="1">
        <f>'Semanas 1-9 (Single Factor)'!T18</f>
        <v>52.793770029902333</v>
      </c>
      <c r="N27" s="1">
        <f t="shared" si="1"/>
        <v>43.249112156250007</v>
      </c>
      <c r="O27" s="1">
        <f t="shared" si="1"/>
        <v>44.358063750000007</v>
      </c>
      <c r="P27" s="1">
        <f t="shared" si="1"/>
        <v>45.495450000000005</v>
      </c>
      <c r="Q27" s="1">
        <f t="shared" si="1"/>
        <v>46.662000000000006</v>
      </c>
      <c r="R27" s="1">
        <f t="shared" si="1"/>
        <v>47.82855</v>
      </c>
      <c r="S27" s="1">
        <f t="shared" si="1"/>
        <v>49.024263749999996</v>
      </c>
      <c r="T27" s="1">
        <f t="shared" si="1"/>
        <v>50.249870343749997</v>
      </c>
      <c r="U27" s="1">
        <f t="shared" si="1"/>
        <v>51.506117102343737</v>
      </c>
      <c r="V27" s="1">
        <f t="shared" si="1"/>
        <v>52.793770029902333</v>
      </c>
    </row>
    <row r="28" spans="1:22" x14ac:dyDescent="0.15">
      <c r="C28">
        <f>'Semanas 1-9 (Single Factor)'!C19</f>
        <v>5</v>
      </c>
      <c r="D28" s="1">
        <f>'Semanas 1-9 (Single Factor)'!D19</f>
        <v>49.427556750000008</v>
      </c>
      <c r="E28" s="1">
        <f>'Semanas 1-9 (Single Factor)'!F19</f>
        <v>50.694930000000006</v>
      </c>
      <c r="F28" s="1">
        <f>'Semanas 1-9 (Single Factor)'!H19</f>
        <v>51.994800000000005</v>
      </c>
      <c r="G28" s="1">
        <f>'Semanas 1-9 (Single Factor)'!J19</f>
        <v>53.328000000000003</v>
      </c>
      <c r="H28" s="1">
        <f>'Semanas 1-9 (Single Factor)'!L19</f>
        <v>54.661200000000001</v>
      </c>
      <c r="I28" s="1">
        <f>'Semanas 1-9 (Single Factor)'!N19</f>
        <v>56.027729999999998</v>
      </c>
      <c r="J28" s="1">
        <f>'Semanas 1-9 (Single Factor)'!P19</f>
        <v>57.428423249999994</v>
      </c>
      <c r="K28" s="1">
        <f>'Semanas 1-9 (Single Factor)'!R19</f>
        <v>58.864133831249987</v>
      </c>
      <c r="L28" s="1">
        <f>'Semanas 1-9 (Single Factor)'!T19</f>
        <v>60.335737177031234</v>
      </c>
      <c r="N28" s="1">
        <f t="shared" si="1"/>
        <v>49.427556750000008</v>
      </c>
      <c r="O28" s="1">
        <f t="shared" si="1"/>
        <v>50.694930000000006</v>
      </c>
      <c r="P28" s="1">
        <f t="shared" si="1"/>
        <v>51.994800000000005</v>
      </c>
      <c r="Q28" s="1">
        <f t="shared" si="1"/>
        <v>53.328000000000003</v>
      </c>
      <c r="R28" s="1">
        <f t="shared" si="1"/>
        <v>54.661200000000001</v>
      </c>
      <c r="S28" s="1">
        <f t="shared" si="1"/>
        <v>56.027729999999998</v>
      </c>
      <c r="T28" s="1">
        <f t="shared" si="1"/>
        <v>57.428423249999994</v>
      </c>
      <c r="U28" s="1">
        <f t="shared" si="1"/>
        <v>58.864133831249987</v>
      </c>
      <c r="V28" s="1">
        <f t="shared" si="1"/>
        <v>60.335737177031234</v>
      </c>
    </row>
    <row r="29" spans="1:22" x14ac:dyDescent="0.15">
      <c r="B29" t="str">
        <f>'Semanas 1-9 (Single Factor)'!B20</f>
        <v>Remo con Barra</v>
      </c>
      <c r="C29">
        <f>'Semanas 1-9 (Single Factor)'!C20</f>
        <v>5</v>
      </c>
      <c r="D29" s="1">
        <f>'Semanas 1-9 (Single Factor)'!D20</f>
        <v>26.773259906250004</v>
      </c>
      <c r="E29" s="1">
        <f>'Semanas 1-9 (Single Factor)'!F20</f>
        <v>27.459753750000004</v>
      </c>
      <c r="F29" s="1">
        <f>'Semanas 1-9 (Single Factor)'!H20</f>
        <v>28.163850000000004</v>
      </c>
      <c r="G29" s="1">
        <f>'Semanas 1-9 (Single Factor)'!J20</f>
        <v>28.886000000000003</v>
      </c>
      <c r="H29" s="1">
        <f>'Semanas 1-9 (Single Factor)'!L20</f>
        <v>29.608150000000002</v>
      </c>
      <c r="I29" s="1">
        <f>'Semanas 1-9 (Single Factor)'!N20</f>
        <v>30.348353750000001</v>
      </c>
      <c r="J29" s="1">
        <f>'Semanas 1-9 (Single Factor)'!P20</f>
        <v>31.107062593749998</v>
      </c>
      <c r="K29" s="1">
        <f>'Semanas 1-9 (Single Factor)'!R20</f>
        <v>31.884739158593746</v>
      </c>
      <c r="L29" s="1">
        <f>'Semanas 1-9 (Single Factor)'!T20</f>
        <v>32.681857637558586</v>
      </c>
      <c r="N29" s="1">
        <f t="shared" ref="N29:V33" si="2">IF(D29&gt;($H$6*D$13),D29,0)</f>
        <v>0</v>
      </c>
      <c r="O29" s="1">
        <f t="shared" si="2"/>
        <v>0</v>
      </c>
      <c r="P29" s="1">
        <f t="shared" si="2"/>
        <v>0</v>
      </c>
      <c r="Q29" s="1">
        <f t="shared" si="2"/>
        <v>0</v>
      </c>
      <c r="R29" s="1">
        <f t="shared" si="2"/>
        <v>0</v>
      </c>
      <c r="S29" s="1">
        <f t="shared" si="2"/>
        <v>0</v>
      </c>
      <c r="T29" s="1">
        <f t="shared" si="2"/>
        <v>0</v>
      </c>
      <c r="U29" s="1">
        <f t="shared" si="2"/>
        <v>0</v>
      </c>
      <c r="V29" s="1">
        <f t="shared" si="2"/>
        <v>0</v>
      </c>
    </row>
    <row r="30" spans="1:22" x14ac:dyDescent="0.15">
      <c r="C30">
        <f>'Semanas 1-9 (Single Factor)'!C21</f>
        <v>5</v>
      </c>
      <c r="D30" s="1">
        <f>'Semanas 1-9 (Single Factor)'!D21</f>
        <v>33.466574882812509</v>
      </c>
      <c r="E30" s="1">
        <f>'Semanas 1-9 (Single Factor)'!F21</f>
        <v>34.324692187500006</v>
      </c>
      <c r="F30" s="1">
        <f>'Semanas 1-9 (Single Factor)'!H21</f>
        <v>35.204812500000003</v>
      </c>
      <c r="G30" s="1">
        <f>'Semanas 1-9 (Single Factor)'!J21</f>
        <v>36.107500000000002</v>
      </c>
      <c r="H30" s="1">
        <f>'Semanas 1-9 (Single Factor)'!L21</f>
        <v>37.010187500000001</v>
      </c>
      <c r="I30" s="1">
        <f>'Semanas 1-9 (Single Factor)'!N21</f>
        <v>37.935442187500001</v>
      </c>
      <c r="J30" s="1">
        <f>'Semanas 1-9 (Single Factor)'!P21</f>
        <v>38.883828242187498</v>
      </c>
      <c r="K30" s="1">
        <f>'Semanas 1-9 (Single Factor)'!R21</f>
        <v>39.855923948242179</v>
      </c>
      <c r="L30" s="1">
        <f>'Semanas 1-9 (Single Factor)'!T21</f>
        <v>40.852322046948231</v>
      </c>
      <c r="N30" s="1">
        <f t="shared" si="2"/>
        <v>0</v>
      </c>
      <c r="O30" s="1">
        <f t="shared" si="2"/>
        <v>0</v>
      </c>
      <c r="P30" s="1">
        <f t="shared" si="2"/>
        <v>0</v>
      </c>
      <c r="Q30" s="1">
        <f t="shared" si="2"/>
        <v>0</v>
      </c>
      <c r="R30" s="1">
        <f t="shared" si="2"/>
        <v>0</v>
      </c>
      <c r="S30" s="1">
        <f t="shared" si="2"/>
        <v>0</v>
      </c>
      <c r="T30" s="1">
        <f t="shared" si="2"/>
        <v>0</v>
      </c>
      <c r="U30" s="1">
        <f t="shared" si="2"/>
        <v>0</v>
      </c>
      <c r="V30" s="1">
        <f t="shared" si="2"/>
        <v>0</v>
      </c>
    </row>
    <row r="31" spans="1:22" x14ac:dyDescent="0.15">
      <c r="C31">
        <f>'Semanas 1-9 (Single Factor)'!C22</f>
        <v>5</v>
      </c>
      <c r="D31" s="1">
        <f>'Semanas 1-9 (Single Factor)'!D22</f>
        <v>40.159889859375006</v>
      </c>
      <c r="E31" s="1">
        <f>'Semanas 1-9 (Single Factor)'!F22</f>
        <v>41.189630625000007</v>
      </c>
      <c r="F31" s="1">
        <f>'Semanas 1-9 (Single Factor)'!H22</f>
        <v>42.245775000000009</v>
      </c>
      <c r="G31" s="1">
        <f>'Semanas 1-9 (Single Factor)'!J22</f>
        <v>43.329000000000008</v>
      </c>
      <c r="H31" s="1">
        <f>'Semanas 1-9 (Single Factor)'!L22</f>
        <v>44.412225000000007</v>
      </c>
      <c r="I31" s="1">
        <f>'Semanas 1-9 (Single Factor)'!N22</f>
        <v>45.522530625000002</v>
      </c>
      <c r="J31" s="1">
        <f>'Semanas 1-9 (Single Factor)'!P22</f>
        <v>46.660593890624995</v>
      </c>
      <c r="K31" s="1">
        <f>'Semanas 1-9 (Single Factor)'!R22</f>
        <v>47.827108737890619</v>
      </c>
      <c r="L31" s="1">
        <f>'Semanas 1-9 (Single Factor)'!T22</f>
        <v>49.022786456337883</v>
      </c>
      <c r="N31" s="1">
        <f t="shared" si="2"/>
        <v>40.159889859375006</v>
      </c>
      <c r="O31" s="1">
        <f t="shared" si="2"/>
        <v>41.189630625000007</v>
      </c>
      <c r="P31" s="1">
        <f t="shared" si="2"/>
        <v>42.245775000000009</v>
      </c>
      <c r="Q31" s="1">
        <f t="shared" si="2"/>
        <v>43.329000000000008</v>
      </c>
      <c r="R31" s="1">
        <f t="shared" si="2"/>
        <v>44.412225000000007</v>
      </c>
      <c r="S31" s="1">
        <f t="shared" si="2"/>
        <v>45.522530625000002</v>
      </c>
      <c r="T31" s="1">
        <f t="shared" si="2"/>
        <v>46.660593890624995</v>
      </c>
      <c r="U31" s="1">
        <f t="shared" si="2"/>
        <v>47.827108737890619</v>
      </c>
      <c r="V31" s="1">
        <f t="shared" si="2"/>
        <v>49.022786456337883</v>
      </c>
    </row>
    <row r="32" spans="1:22" x14ac:dyDescent="0.15">
      <c r="C32">
        <f>'Semanas 1-9 (Single Factor)'!C23</f>
        <v>5</v>
      </c>
      <c r="D32" s="1">
        <f>'Semanas 1-9 (Single Factor)'!D23</f>
        <v>46.853204835937504</v>
      </c>
      <c r="E32" s="1">
        <f>'Semanas 1-9 (Single Factor)'!F23</f>
        <v>48.054569062500008</v>
      </c>
      <c r="F32" s="1">
        <f>'Semanas 1-9 (Single Factor)'!H23</f>
        <v>49.286737500000008</v>
      </c>
      <c r="G32" s="1">
        <f>'Semanas 1-9 (Single Factor)'!J23</f>
        <v>50.550500000000007</v>
      </c>
      <c r="H32" s="1">
        <f>'Semanas 1-9 (Single Factor)'!L23</f>
        <v>51.814262500000005</v>
      </c>
      <c r="I32" s="1">
        <f>'Semanas 1-9 (Single Factor)'!N23</f>
        <v>53.109619062500002</v>
      </c>
      <c r="J32" s="1">
        <f>'Semanas 1-9 (Single Factor)'!P23</f>
        <v>54.437359539062498</v>
      </c>
      <c r="K32" s="1">
        <f>'Semanas 1-9 (Single Factor)'!R23</f>
        <v>55.798293527539059</v>
      </c>
      <c r="L32" s="1">
        <f>'Semanas 1-9 (Single Factor)'!T23</f>
        <v>57.193250865727528</v>
      </c>
      <c r="N32" s="1">
        <f t="shared" si="2"/>
        <v>46.853204835937504</v>
      </c>
      <c r="O32" s="1">
        <f t="shared" si="2"/>
        <v>48.054569062500008</v>
      </c>
      <c r="P32" s="1">
        <f t="shared" si="2"/>
        <v>49.286737500000008</v>
      </c>
      <c r="Q32" s="1">
        <f t="shared" si="2"/>
        <v>50.550500000000007</v>
      </c>
      <c r="R32" s="1">
        <f t="shared" si="2"/>
        <v>51.814262500000005</v>
      </c>
      <c r="S32" s="1">
        <f t="shared" si="2"/>
        <v>53.109619062500002</v>
      </c>
      <c r="T32" s="1">
        <f t="shared" si="2"/>
        <v>54.437359539062498</v>
      </c>
      <c r="U32" s="1">
        <f t="shared" si="2"/>
        <v>55.798293527539059</v>
      </c>
      <c r="V32" s="1">
        <f t="shared" si="2"/>
        <v>57.193250865727528</v>
      </c>
    </row>
    <row r="33" spans="1:22" x14ac:dyDescent="0.15">
      <c r="C33">
        <f>'Semanas 1-9 (Single Factor)'!C24</f>
        <v>5</v>
      </c>
      <c r="D33" s="1">
        <f>'Semanas 1-9 (Single Factor)'!D24</f>
        <v>53.546519812500009</v>
      </c>
      <c r="E33" s="1">
        <f>'Semanas 1-9 (Single Factor)'!F24</f>
        <v>54.919507500000009</v>
      </c>
      <c r="F33" s="1">
        <f>'Semanas 1-9 (Single Factor)'!H24</f>
        <v>56.327700000000007</v>
      </c>
      <c r="G33" s="1">
        <f>'Semanas 1-9 (Single Factor)'!J24</f>
        <v>57.772000000000006</v>
      </c>
      <c r="H33" s="1">
        <f>'Semanas 1-9 (Single Factor)'!L24</f>
        <v>59.216300000000004</v>
      </c>
      <c r="I33" s="1">
        <f>'Semanas 1-9 (Single Factor)'!N24</f>
        <v>60.696707500000002</v>
      </c>
      <c r="J33" s="1">
        <f>'Semanas 1-9 (Single Factor)'!P24</f>
        <v>62.214125187499995</v>
      </c>
      <c r="K33" s="1">
        <f>'Semanas 1-9 (Single Factor)'!R24</f>
        <v>63.769478317187492</v>
      </c>
      <c r="L33" s="1">
        <f>'Semanas 1-9 (Single Factor)'!T24</f>
        <v>65.363715275117173</v>
      </c>
      <c r="N33" s="1">
        <f t="shared" si="2"/>
        <v>53.546519812500009</v>
      </c>
      <c r="O33" s="1">
        <f t="shared" si="2"/>
        <v>54.919507500000009</v>
      </c>
      <c r="P33" s="1">
        <f t="shared" si="2"/>
        <v>56.327700000000007</v>
      </c>
      <c r="Q33" s="1">
        <f t="shared" si="2"/>
        <v>57.772000000000006</v>
      </c>
      <c r="R33" s="1">
        <f t="shared" si="2"/>
        <v>59.216300000000004</v>
      </c>
      <c r="S33" s="1">
        <f t="shared" si="2"/>
        <v>60.696707500000002</v>
      </c>
      <c r="T33" s="1">
        <f t="shared" si="2"/>
        <v>62.214125187499995</v>
      </c>
      <c r="U33" s="1">
        <f t="shared" si="2"/>
        <v>63.769478317187492</v>
      </c>
      <c r="V33" s="1">
        <f t="shared" si="2"/>
        <v>65.363715275117173</v>
      </c>
    </row>
    <row r="34" spans="1:22" x14ac:dyDescent="0.15"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15"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15">
      <c r="A36" t="str">
        <f>'Semanas 1-9 (Single Factor)'!A28</f>
        <v>MIERCOLES</v>
      </c>
      <c r="B36" t="str">
        <f>'Semanas 1-9 (Single Factor)'!B28</f>
        <v>Sentadilla</v>
      </c>
      <c r="C36">
        <f>'Semanas 1-9 (Single Factor)'!C28</f>
        <v>5</v>
      </c>
      <c r="D36" s="1">
        <f>'Semanas 1-9 (Single Factor)'!D28</f>
        <v>35.423082337499999</v>
      </c>
      <c r="E36" s="1">
        <f>'Semanas 1-9 (Single Factor)'!F28</f>
        <v>36.331366500000001</v>
      </c>
      <c r="F36" s="1">
        <f>'Semanas 1-9 (Single Factor)'!H28</f>
        <v>37.26294</v>
      </c>
      <c r="G36" s="1">
        <f>'Semanas 1-9 (Single Factor)'!J28</f>
        <v>38.218400000000003</v>
      </c>
      <c r="H36" s="1">
        <f>'Semanas 1-9 (Single Factor)'!L28</f>
        <v>39.173859999999998</v>
      </c>
      <c r="I36" s="1">
        <f>'Semanas 1-9 (Single Factor)'!N28</f>
        <v>40.153206499999996</v>
      </c>
      <c r="J36" s="1">
        <f>'Semanas 1-9 (Single Factor)'!P28</f>
        <v>41.157036662499991</v>
      </c>
      <c r="K36" s="1">
        <f>'Semanas 1-9 (Single Factor)'!R28</f>
        <v>42.185962579062483</v>
      </c>
      <c r="L36" s="1">
        <f>'Semanas 1-9 (Single Factor)'!T28</f>
        <v>43.24061164353904</v>
      </c>
      <c r="N36" s="1">
        <f t="shared" ref="N36:V39" si="3">IF(D36&gt;($H$6*D$11),D36,0)</f>
        <v>0</v>
      </c>
      <c r="O36" s="1">
        <f t="shared" si="3"/>
        <v>0</v>
      </c>
      <c r="P36" s="1">
        <f t="shared" si="3"/>
        <v>0</v>
      </c>
      <c r="Q36" s="1">
        <f t="shared" si="3"/>
        <v>0</v>
      </c>
      <c r="R36" s="1">
        <f t="shared" si="3"/>
        <v>0</v>
      </c>
      <c r="S36" s="1">
        <f t="shared" si="3"/>
        <v>0</v>
      </c>
      <c r="T36" s="1">
        <f t="shared" si="3"/>
        <v>0</v>
      </c>
      <c r="U36" s="1">
        <f t="shared" si="3"/>
        <v>0</v>
      </c>
      <c r="V36" s="1">
        <f t="shared" si="3"/>
        <v>0</v>
      </c>
    </row>
    <row r="37" spans="1:22" x14ac:dyDescent="0.15">
      <c r="C37">
        <f>'Semanas 1-9 (Single Factor)'!C29</f>
        <v>5</v>
      </c>
      <c r="D37" s="1">
        <f>'Semanas 1-9 (Single Factor)'!D29</f>
        <v>44.278852921875</v>
      </c>
      <c r="E37" s="1">
        <f>'Semanas 1-9 (Single Factor)'!F29</f>
        <v>45.414208125000002</v>
      </c>
      <c r="F37" s="1">
        <f>'Semanas 1-9 (Single Factor)'!H29</f>
        <v>46.578675000000004</v>
      </c>
      <c r="G37" s="1">
        <f>'Semanas 1-9 (Single Factor)'!J29</f>
        <v>47.773000000000003</v>
      </c>
      <c r="H37" s="1">
        <f>'Semanas 1-9 (Single Factor)'!L29</f>
        <v>48.967324999999995</v>
      </c>
      <c r="I37" s="1">
        <f>'Semanas 1-9 (Single Factor)'!N29</f>
        <v>50.191508124999999</v>
      </c>
      <c r="J37" s="1">
        <f>'Semanas 1-9 (Single Factor)'!P29</f>
        <v>51.446295828124988</v>
      </c>
      <c r="K37" s="1">
        <f>'Semanas 1-9 (Single Factor)'!R29</f>
        <v>52.732453223828102</v>
      </c>
      <c r="L37" s="1">
        <f>'Semanas 1-9 (Single Factor)'!T29</f>
        <v>54.0507645544238</v>
      </c>
      <c r="N37" s="1">
        <f t="shared" si="3"/>
        <v>0</v>
      </c>
      <c r="O37" s="1">
        <f t="shared" si="3"/>
        <v>0</v>
      </c>
      <c r="P37" s="1">
        <f t="shared" si="3"/>
        <v>0</v>
      </c>
      <c r="Q37" s="1">
        <f t="shared" si="3"/>
        <v>0</v>
      </c>
      <c r="R37" s="1">
        <f t="shared" si="3"/>
        <v>0</v>
      </c>
      <c r="S37" s="1">
        <f t="shared" si="3"/>
        <v>0</v>
      </c>
      <c r="T37" s="1">
        <f t="shared" si="3"/>
        <v>0</v>
      </c>
      <c r="U37" s="1">
        <f t="shared" si="3"/>
        <v>0</v>
      </c>
      <c r="V37" s="1">
        <f t="shared" si="3"/>
        <v>0</v>
      </c>
    </row>
    <row r="38" spans="1:22" x14ac:dyDescent="0.15">
      <c r="C38">
        <f>'Semanas 1-9 (Single Factor)'!C30</f>
        <v>5</v>
      </c>
      <c r="D38" s="1">
        <f>'Semanas 1-9 (Single Factor)'!D30</f>
        <v>53.134623506249994</v>
      </c>
      <c r="E38" s="1">
        <f>'Semanas 1-9 (Single Factor)'!F30</f>
        <v>54.497049750000002</v>
      </c>
      <c r="F38" s="1">
        <f>'Semanas 1-9 (Single Factor)'!H30</f>
        <v>55.894410000000001</v>
      </c>
      <c r="G38" s="1">
        <f>'Semanas 1-9 (Single Factor)'!J30</f>
        <v>57.327600000000004</v>
      </c>
      <c r="H38" s="1">
        <f>'Semanas 1-9 (Single Factor)'!L30</f>
        <v>58.76079</v>
      </c>
      <c r="I38" s="1">
        <f>'Semanas 1-9 (Single Factor)'!N30</f>
        <v>60.229809749999994</v>
      </c>
      <c r="J38" s="1">
        <f>'Semanas 1-9 (Single Factor)'!P30</f>
        <v>61.735554993749986</v>
      </c>
      <c r="K38" s="1">
        <f>'Semanas 1-9 (Single Factor)'!R30</f>
        <v>63.278943868593728</v>
      </c>
      <c r="L38" s="1">
        <f>'Semanas 1-9 (Single Factor)'!T30</f>
        <v>64.86091746530856</v>
      </c>
      <c r="N38" s="1">
        <f t="shared" si="3"/>
        <v>53.134623506249994</v>
      </c>
      <c r="O38" s="1">
        <f t="shared" si="3"/>
        <v>54.497049750000002</v>
      </c>
      <c r="P38" s="1">
        <f t="shared" si="3"/>
        <v>55.894410000000001</v>
      </c>
      <c r="Q38" s="1">
        <f t="shared" si="3"/>
        <v>57.327600000000004</v>
      </c>
      <c r="R38" s="1">
        <f t="shared" si="3"/>
        <v>58.76079</v>
      </c>
      <c r="S38" s="1">
        <f t="shared" si="3"/>
        <v>60.229809749999994</v>
      </c>
      <c r="T38" s="1">
        <f t="shared" si="3"/>
        <v>61.735554993749986</v>
      </c>
      <c r="U38" s="1">
        <f t="shared" si="3"/>
        <v>63.278943868593728</v>
      </c>
      <c r="V38" s="1">
        <f t="shared" si="3"/>
        <v>64.86091746530856</v>
      </c>
    </row>
    <row r="39" spans="1:22" x14ac:dyDescent="0.15">
      <c r="C39">
        <f>'Semanas 1-9 (Single Factor)'!C31</f>
        <v>5</v>
      </c>
      <c r="D39" s="1">
        <f>'Semanas 1-9 (Single Factor)'!D31</f>
        <v>53.134623506249994</v>
      </c>
      <c r="E39" s="1">
        <f>'Semanas 1-9 (Single Factor)'!F31</f>
        <v>54.497049750000002</v>
      </c>
      <c r="F39" s="1">
        <f>'Semanas 1-9 (Single Factor)'!H31</f>
        <v>55.894410000000001</v>
      </c>
      <c r="G39" s="1">
        <f>'Semanas 1-9 (Single Factor)'!J31</f>
        <v>57.327600000000004</v>
      </c>
      <c r="H39" s="1">
        <f>'Semanas 1-9 (Single Factor)'!L31</f>
        <v>58.76079</v>
      </c>
      <c r="I39" s="1">
        <f>'Semanas 1-9 (Single Factor)'!N31</f>
        <v>60.229809749999994</v>
      </c>
      <c r="J39" s="1">
        <f>'Semanas 1-9 (Single Factor)'!P31</f>
        <v>61.735554993749986</v>
      </c>
      <c r="K39" s="1">
        <f>'Semanas 1-9 (Single Factor)'!R31</f>
        <v>63.278943868593728</v>
      </c>
      <c r="L39" s="1">
        <f>'Semanas 1-9 (Single Factor)'!T31</f>
        <v>64.86091746530856</v>
      </c>
      <c r="N39" s="1">
        <f t="shared" si="3"/>
        <v>53.134623506249994</v>
      </c>
      <c r="O39" s="1">
        <f t="shared" si="3"/>
        <v>54.497049750000002</v>
      </c>
      <c r="P39" s="1">
        <f t="shared" si="3"/>
        <v>55.894410000000001</v>
      </c>
      <c r="Q39" s="1">
        <f t="shared" si="3"/>
        <v>57.327600000000004</v>
      </c>
      <c r="R39" s="1">
        <f t="shared" si="3"/>
        <v>58.76079</v>
      </c>
      <c r="S39" s="1">
        <f t="shared" si="3"/>
        <v>60.229809749999994</v>
      </c>
      <c r="T39" s="1">
        <f t="shared" si="3"/>
        <v>61.735554993749986</v>
      </c>
      <c r="U39" s="1">
        <f t="shared" si="3"/>
        <v>63.278943868593728</v>
      </c>
      <c r="V39" s="1">
        <f t="shared" si="3"/>
        <v>64.86091746530856</v>
      </c>
    </row>
    <row r="40" spans="1:22" x14ac:dyDescent="0.15">
      <c r="B40" t="str">
        <f>'Semanas 1-9 (Single Factor)'!B32</f>
        <v>Press Militar</v>
      </c>
      <c r="C40">
        <f>'Semanas 1-9 (Single Factor)'!C32</f>
        <v>5</v>
      </c>
      <c r="D40" s="1">
        <f>'Semanas 1-9 (Single Factor)'!D32</f>
        <v>23.1691672265625</v>
      </c>
      <c r="E40" s="1">
        <f>'Semanas 1-9 (Single Factor)'!F32</f>
        <v>23.7632484375</v>
      </c>
      <c r="F40" s="1">
        <f>'Semanas 1-9 (Single Factor)'!H32</f>
        <v>24.372562500000001</v>
      </c>
      <c r="G40" s="1">
        <f>'Semanas 1-9 (Single Factor)'!J32</f>
        <v>24.997500000000002</v>
      </c>
      <c r="H40" s="1">
        <f>'Semanas 1-9 (Single Factor)'!L32</f>
        <v>25.6224375</v>
      </c>
      <c r="I40" s="1">
        <f>'Semanas 1-9 (Single Factor)'!N32</f>
        <v>26.262998437499995</v>
      </c>
      <c r="J40" s="1">
        <f>'Semanas 1-9 (Single Factor)'!P32</f>
        <v>26.919573398437496</v>
      </c>
      <c r="K40" s="1">
        <f>'Semanas 1-9 (Single Factor)'!R32</f>
        <v>27.592562733398431</v>
      </c>
      <c r="L40" s="1">
        <f>'Semanas 1-9 (Single Factor)'!T32</f>
        <v>28.282376801733385</v>
      </c>
      <c r="N40" s="1">
        <f t="shared" ref="N40:V43" si="4">IF(D40&gt;($H$6*D$14),D40,0)</f>
        <v>0</v>
      </c>
      <c r="O40" s="1">
        <f t="shared" si="4"/>
        <v>0</v>
      </c>
      <c r="P40" s="1">
        <f t="shared" si="4"/>
        <v>0</v>
      </c>
      <c r="Q40" s="1">
        <f t="shared" si="4"/>
        <v>0</v>
      </c>
      <c r="R40" s="1">
        <f t="shared" si="4"/>
        <v>0</v>
      </c>
      <c r="S40" s="1">
        <f t="shared" si="4"/>
        <v>0</v>
      </c>
      <c r="T40" s="1">
        <f t="shared" si="4"/>
        <v>0</v>
      </c>
      <c r="U40" s="1">
        <f t="shared" si="4"/>
        <v>0</v>
      </c>
      <c r="V40" s="1">
        <f t="shared" si="4"/>
        <v>0</v>
      </c>
    </row>
    <row r="41" spans="1:22" x14ac:dyDescent="0.15">
      <c r="C41">
        <f>'Semanas 1-9 (Single Factor)'!C33</f>
        <v>5</v>
      </c>
      <c r="D41" s="1">
        <f>'Semanas 1-9 (Single Factor)'!D33</f>
        <v>27.803000671874997</v>
      </c>
      <c r="E41" s="1">
        <f>'Semanas 1-9 (Single Factor)'!F33</f>
        <v>28.515898125</v>
      </c>
      <c r="F41" s="1">
        <f>'Semanas 1-9 (Single Factor)'!H33</f>
        <v>29.247074999999999</v>
      </c>
      <c r="G41" s="1">
        <f>'Semanas 1-9 (Single Factor)'!J33</f>
        <v>29.997</v>
      </c>
      <c r="H41" s="1">
        <f>'Semanas 1-9 (Single Factor)'!L33</f>
        <v>30.746924999999997</v>
      </c>
      <c r="I41" s="1">
        <f>'Semanas 1-9 (Single Factor)'!N33</f>
        <v>31.515598124999997</v>
      </c>
      <c r="J41" s="1">
        <f>'Semanas 1-9 (Single Factor)'!P33</f>
        <v>32.303488078124992</v>
      </c>
      <c r="K41" s="1">
        <f>'Semanas 1-9 (Single Factor)'!R33</f>
        <v>33.111075280078111</v>
      </c>
      <c r="L41" s="1">
        <f>'Semanas 1-9 (Single Factor)'!T33</f>
        <v>33.938852162080067</v>
      </c>
      <c r="N41" s="1">
        <f t="shared" si="4"/>
        <v>27.803000671874997</v>
      </c>
      <c r="O41" s="1">
        <f t="shared" si="4"/>
        <v>28.515898125</v>
      </c>
      <c r="P41" s="1">
        <f t="shared" si="4"/>
        <v>29.247074999999999</v>
      </c>
      <c r="Q41" s="1">
        <f t="shared" si="4"/>
        <v>29.997</v>
      </c>
      <c r="R41" s="1">
        <f t="shared" si="4"/>
        <v>30.746924999999997</v>
      </c>
      <c r="S41" s="1">
        <f t="shared" si="4"/>
        <v>31.515598124999997</v>
      </c>
      <c r="T41" s="1">
        <f t="shared" si="4"/>
        <v>32.303488078124992</v>
      </c>
      <c r="U41" s="1">
        <f t="shared" si="4"/>
        <v>33.111075280078111</v>
      </c>
      <c r="V41" s="1">
        <f t="shared" si="4"/>
        <v>33.938852162080067</v>
      </c>
    </row>
    <row r="42" spans="1:22" x14ac:dyDescent="0.15">
      <c r="C42">
        <f>'Semanas 1-9 (Single Factor)'!C34</f>
        <v>5</v>
      </c>
      <c r="D42" s="1">
        <f>'Semanas 1-9 (Single Factor)'!D34</f>
        <v>32.436834117187502</v>
      </c>
      <c r="E42" s="1">
        <f>'Semanas 1-9 (Single Factor)'!F34</f>
        <v>33.268547812500003</v>
      </c>
      <c r="F42" s="1">
        <f>'Semanas 1-9 (Single Factor)'!H34</f>
        <v>34.121587499999997</v>
      </c>
      <c r="G42" s="1">
        <f>'Semanas 1-9 (Single Factor)'!J34</f>
        <v>34.996500000000005</v>
      </c>
      <c r="H42" s="1">
        <f>'Semanas 1-9 (Single Factor)'!L34</f>
        <v>35.871412499999998</v>
      </c>
      <c r="I42" s="1">
        <f>'Semanas 1-9 (Single Factor)'!N34</f>
        <v>36.768197812499992</v>
      </c>
      <c r="J42" s="1">
        <f>'Semanas 1-9 (Single Factor)'!P34</f>
        <v>37.687402757812492</v>
      </c>
      <c r="K42" s="1">
        <f>'Semanas 1-9 (Single Factor)'!R34</f>
        <v>38.629587826757799</v>
      </c>
      <c r="L42" s="1">
        <f>'Semanas 1-9 (Single Factor)'!T34</f>
        <v>39.595327522426743</v>
      </c>
      <c r="N42" s="1">
        <f t="shared" si="4"/>
        <v>32.436834117187502</v>
      </c>
      <c r="O42" s="1">
        <f t="shared" si="4"/>
        <v>33.268547812500003</v>
      </c>
      <c r="P42" s="1">
        <f t="shared" si="4"/>
        <v>34.121587499999997</v>
      </c>
      <c r="Q42" s="1">
        <f t="shared" si="4"/>
        <v>34.996500000000005</v>
      </c>
      <c r="R42" s="1">
        <f t="shared" si="4"/>
        <v>35.871412499999998</v>
      </c>
      <c r="S42" s="1">
        <f t="shared" si="4"/>
        <v>36.768197812499992</v>
      </c>
      <c r="T42" s="1">
        <f t="shared" si="4"/>
        <v>37.687402757812492</v>
      </c>
      <c r="U42" s="1">
        <f t="shared" si="4"/>
        <v>38.629587826757799</v>
      </c>
      <c r="V42" s="1">
        <f t="shared" si="4"/>
        <v>39.595327522426743</v>
      </c>
    </row>
    <row r="43" spans="1:22" x14ac:dyDescent="0.15">
      <c r="C43">
        <f>'Semanas 1-9 (Single Factor)'!C35</f>
        <v>5</v>
      </c>
      <c r="D43" s="1">
        <f>'Semanas 1-9 (Single Factor)'!D35</f>
        <v>37.070667562499999</v>
      </c>
      <c r="E43" s="1">
        <f>'Semanas 1-9 (Single Factor)'!F35</f>
        <v>38.0211975</v>
      </c>
      <c r="F43" s="1">
        <f>'Semanas 1-9 (Single Factor)'!H35</f>
        <v>38.996099999999998</v>
      </c>
      <c r="G43" s="1">
        <f>'Semanas 1-9 (Single Factor)'!J35</f>
        <v>39.996000000000002</v>
      </c>
      <c r="H43" s="1">
        <f>'Semanas 1-9 (Single Factor)'!L35</f>
        <v>40.995899999999999</v>
      </c>
      <c r="I43" s="1">
        <f>'Semanas 1-9 (Single Factor)'!N35</f>
        <v>42.020797499999993</v>
      </c>
      <c r="J43" s="1">
        <f>'Semanas 1-9 (Single Factor)'!P35</f>
        <v>43.071317437499992</v>
      </c>
      <c r="K43" s="1">
        <f>'Semanas 1-9 (Single Factor)'!R35</f>
        <v>44.148100373437487</v>
      </c>
      <c r="L43" s="1">
        <f>'Semanas 1-9 (Single Factor)'!T35</f>
        <v>45.251802882773418</v>
      </c>
      <c r="N43" s="1">
        <f t="shared" si="4"/>
        <v>37.070667562499999</v>
      </c>
      <c r="O43" s="1">
        <f t="shared" si="4"/>
        <v>38.0211975</v>
      </c>
      <c r="P43" s="1">
        <f t="shared" si="4"/>
        <v>38.996099999999998</v>
      </c>
      <c r="Q43" s="1">
        <f t="shared" si="4"/>
        <v>39.996000000000002</v>
      </c>
      <c r="R43" s="1">
        <f t="shared" si="4"/>
        <v>40.995899999999999</v>
      </c>
      <c r="S43" s="1">
        <f t="shared" si="4"/>
        <v>42.020797499999993</v>
      </c>
      <c r="T43" s="1">
        <f t="shared" si="4"/>
        <v>43.071317437499992</v>
      </c>
      <c r="U43" s="1">
        <f t="shared" si="4"/>
        <v>44.148100373437487</v>
      </c>
      <c r="V43" s="1">
        <f t="shared" si="4"/>
        <v>45.251802882773418</v>
      </c>
    </row>
    <row r="44" spans="1:22" x14ac:dyDescent="0.15">
      <c r="B44" t="str">
        <f>'Semanas 1-9 (Single Factor)'!B36</f>
        <v>Peso Muerto</v>
      </c>
      <c r="C44">
        <f>'Semanas 1-9 (Single Factor)'!C36</f>
        <v>5</v>
      </c>
      <c r="D44" s="1">
        <f>'Semanas 1-9 (Single Factor)'!D36</f>
        <v>66.933149765625018</v>
      </c>
      <c r="E44" s="1">
        <f>'Semanas 1-9 (Single Factor)'!F36</f>
        <v>68.649384375000011</v>
      </c>
      <c r="F44" s="1">
        <f>'Semanas 1-9 (Single Factor)'!H36</f>
        <v>70.409625000000005</v>
      </c>
      <c r="G44" s="1">
        <f>'Semanas 1-9 (Single Factor)'!J36</f>
        <v>72.215000000000003</v>
      </c>
      <c r="H44" s="1">
        <f>'Semanas 1-9 (Single Factor)'!L36</f>
        <v>74.020375000000001</v>
      </c>
      <c r="I44" s="1">
        <f>'Semanas 1-9 (Single Factor)'!N36</f>
        <v>75.870884375000003</v>
      </c>
      <c r="J44" s="1">
        <f>'Semanas 1-9 (Single Factor)'!P36</f>
        <v>77.767656484374996</v>
      </c>
      <c r="K44" s="1">
        <f>'Semanas 1-9 (Single Factor)'!R36</f>
        <v>79.711847896484358</v>
      </c>
      <c r="L44" s="1">
        <f>'Semanas 1-9 (Single Factor)'!T36</f>
        <v>81.704644093896462</v>
      </c>
      <c r="N44" s="1">
        <f t="shared" ref="N44:V47" si="5">IF(D44&gt;($H$6*D$15),D44,0)</f>
        <v>0</v>
      </c>
      <c r="O44" s="1">
        <f t="shared" si="5"/>
        <v>0</v>
      </c>
      <c r="P44" s="1">
        <f t="shared" si="5"/>
        <v>0</v>
      </c>
      <c r="Q44" s="1">
        <f t="shared" si="5"/>
        <v>0</v>
      </c>
      <c r="R44" s="1">
        <f t="shared" si="5"/>
        <v>0</v>
      </c>
      <c r="S44" s="1">
        <f t="shared" si="5"/>
        <v>0</v>
      </c>
      <c r="T44" s="1">
        <f t="shared" si="5"/>
        <v>0</v>
      </c>
      <c r="U44" s="1">
        <f t="shared" si="5"/>
        <v>0</v>
      </c>
      <c r="V44" s="1">
        <f t="shared" si="5"/>
        <v>0</v>
      </c>
    </row>
    <row r="45" spans="1:22" x14ac:dyDescent="0.15">
      <c r="C45">
        <f>'Semanas 1-9 (Single Factor)'!C37</f>
        <v>5</v>
      </c>
      <c r="D45" s="1">
        <f>'Semanas 1-9 (Single Factor)'!D37</f>
        <v>80.319779718750013</v>
      </c>
      <c r="E45" s="1">
        <f>'Semanas 1-9 (Single Factor)'!F37</f>
        <v>82.379261250000013</v>
      </c>
      <c r="F45" s="1">
        <f>'Semanas 1-9 (Single Factor)'!H37</f>
        <v>84.491550000000018</v>
      </c>
      <c r="G45" s="1">
        <f>'Semanas 1-9 (Single Factor)'!J37</f>
        <v>86.658000000000015</v>
      </c>
      <c r="H45" s="1">
        <f>'Semanas 1-9 (Single Factor)'!L37</f>
        <v>88.824450000000013</v>
      </c>
      <c r="I45" s="1">
        <f>'Semanas 1-9 (Single Factor)'!N37</f>
        <v>91.045061250000003</v>
      </c>
      <c r="J45" s="1">
        <f>'Semanas 1-9 (Single Factor)'!P37</f>
        <v>93.321187781249989</v>
      </c>
      <c r="K45" s="1">
        <f>'Semanas 1-9 (Single Factor)'!R37</f>
        <v>95.654217475781238</v>
      </c>
      <c r="L45" s="1">
        <f>'Semanas 1-9 (Single Factor)'!T37</f>
        <v>98.045572912675766</v>
      </c>
      <c r="N45" s="1">
        <f t="shared" si="5"/>
        <v>80.319779718750013</v>
      </c>
      <c r="O45" s="1">
        <f t="shared" si="5"/>
        <v>82.379261250000013</v>
      </c>
      <c r="P45" s="1">
        <f t="shared" si="5"/>
        <v>84.491550000000018</v>
      </c>
      <c r="Q45" s="1">
        <f t="shared" si="5"/>
        <v>86.658000000000015</v>
      </c>
      <c r="R45" s="1">
        <f t="shared" si="5"/>
        <v>88.824450000000013</v>
      </c>
      <c r="S45" s="1">
        <f t="shared" si="5"/>
        <v>91.045061250000003</v>
      </c>
      <c r="T45" s="1">
        <f t="shared" si="5"/>
        <v>93.321187781249989</v>
      </c>
      <c r="U45" s="1">
        <f t="shared" si="5"/>
        <v>95.654217475781238</v>
      </c>
      <c r="V45" s="1">
        <f t="shared" si="5"/>
        <v>98.045572912675766</v>
      </c>
    </row>
    <row r="46" spans="1:22" x14ac:dyDescent="0.15">
      <c r="C46">
        <f>'Semanas 1-9 (Single Factor)'!C38</f>
        <v>5</v>
      </c>
      <c r="D46" s="1">
        <f>'Semanas 1-9 (Single Factor)'!D38</f>
        <v>93.706409671875008</v>
      </c>
      <c r="E46" s="1">
        <f>'Semanas 1-9 (Single Factor)'!F38</f>
        <v>96.109138125000015</v>
      </c>
      <c r="F46" s="1">
        <f>'Semanas 1-9 (Single Factor)'!H38</f>
        <v>98.573475000000016</v>
      </c>
      <c r="G46" s="1">
        <f>'Semanas 1-9 (Single Factor)'!J38</f>
        <v>101.10100000000001</v>
      </c>
      <c r="H46" s="1">
        <f>'Semanas 1-9 (Single Factor)'!L38</f>
        <v>103.62852500000001</v>
      </c>
      <c r="I46" s="1">
        <f>'Semanas 1-9 (Single Factor)'!N38</f>
        <v>106.219238125</v>
      </c>
      <c r="J46" s="1">
        <f>'Semanas 1-9 (Single Factor)'!P38</f>
        <v>108.874719078125</v>
      </c>
      <c r="K46" s="1">
        <f>'Semanas 1-9 (Single Factor)'!R38</f>
        <v>111.59658705507812</v>
      </c>
      <c r="L46" s="1">
        <f>'Semanas 1-9 (Single Factor)'!T38</f>
        <v>114.38650173145506</v>
      </c>
      <c r="N46" s="1">
        <f t="shared" si="5"/>
        <v>93.706409671875008</v>
      </c>
      <c r="O46" s="1">
        <f t="shared" si="5"/>
        <v>96.109138125000015</v>
      </c>
      <c r="P46" s="1">
        <f t="shared" si="5"/>
        <v>98.573475000000016</v>
      </c>
      <c r="Q46" s="1">
        <f t="shared" si="5"/>
        <v>101.10100000000001</v>
      </c>
      <c r="R46" s="1">
        <f t="shared" si="5"/>
        <v>103.62852500000001</v>
      </c>
      <c r="S46" s="1">
        <f t="shared" si="5"/>
        <v>106.219238125</v>
      </c>
      <c r="T46" s="1">
        <f t="shared" si="5"/>
        <v>108.874719078125</v>
      </c>
      <c r="U46" s="1">
        <f t="shared" si="5"/>
        <v>111.59658705507812</v>
      </c>
      <c r="V46" s="1">
        <f t="shared" si="5"/>
        <v>114.38650173145506</v>
      </c>
    </row>
    <row r="47" spans="1:22" x14ac:dyDescent="0.15">
      <c r="C47">
        <f>'Semanas 1-9 (Single Factor)'!C39</f>
        <v>5</v>
      </c>
      <c r="D47" s="1">
        <f>'Semanas 1-9 (Single Factor)'!D39</f>
        <v>107.09303962500002</v>
      </c>
      <c r="E47" s="1">
        <f>'Semanas 1-9 (Single Factor)'!F39</f>
        <v>109.83901500000002</v>
      </c>
      <c r="F47" s="1">
        <f>'Semanas 1-9 (Single Factor)'!H39</f>
        <v>112.65540000000001</v>
      </c>
      <c r="G47" s="1">
        <f>'Semanas 1-9 (Single Factor)'!J39</f>
        <v>115.54400000000001</v>
      </c>
      <c r="H47" s="1">
        <f>'Semanas 1-9 (Single Factor)'!L39</f>
        <v>118.43260000000001</v>
      </c>
      <c r="I47" s="1">
        <f>'Semanas 1-9 (Single Factor)'!N39</f>
        <v>121.393415</v>
      </c>
      <c r="J47" s="1">
        <f>'Semanas 1-9 (Single Factor)'!P39</f>
        <v>124.42825037499999</v>
      </c>
      <c r="K47" s="1">
        <f>'Semanas 1-9 (Single Factor)'!R39</f>
        <v>127.53895663437498</v>
      </c>
      <c r="L47" s="1">
        <f>'Semanas 1-9 (Single Factor)'!T39</f>
        <v>130.72743055023435</v>
      </c>
      <c r="N47" s="1">
        <f t="shared" si="5"/>
        <v>107.09303962500002</v>
      </c>
      <c r="O47" s="1">
        <f t="shared" si="5"/>
        <v>109.83901500000002</v>
      </c>
      <c r="P47" s="1">
        <f t="shared" si="5"/>
        <v>112.65540000000001</v>
      </c>
      <c r="Q47" s="1">
        <f t="shared" si="5"/>
        <v>115.54400000000001</v>
      </c>
      <c r="R47" s="1">
        <f t="shared" si="5"/>
        <v>118.43260000000001</v>
      </c>
      <c r="S47" s="1">
        <f t="shared" si="5"/>
        <v>121.393415</v>
      </c>
      <c r="T47" s="1">
        <f t="shared" si="5"/>
        <v>124.42825037499999</v>
      </c>
      <c r="U47" s="1">
        <f t="shared" si="5"/>
        <v>127.53895663437498</v>
      </c>
      <c r="V47" s="1">
        <f t="shared" si="5"/>
        <v>130.72743055023435</v>
      </c>
    </row>
    <row r="49" spans="1:22" x14ac:dyDescent="0.15">
      <c r="D49" s="1"/>
      <c r="E49" s="1"/>
      <c r="F49" s="1"/>
      <c r="G49" s="1"/>
      <c r="H49" s="1"/>
      <c r="I49" s="1"/>
      <c r="J49" s="1"/>
      <c r="K49" s="1"/>
      <c r="L49" s="1"/>
    </row>
    <row r="50" spans="1:22" x14ac:dyDescent="0.15">
      <c r="A50" t="str">
        <f>'Semanas 1-9 (Single Factor)'!A43</f>
        <v>VIERNES</v>
      </c>
      <c r="B50" t="str">
        <f>'Semanas 1-9 (Single Factor)'!B43</f>
        <v>Sentadillas</v>
      </c>
      <c r="C50">
        <f>'Semanas 1-9 (Single Factor)'!C43</f>
        <v>5</v>
      </c>
      <c r="D50" s="1">
        <f>'Semanas 1-9 (Single Factor)'!D43</f>
        <v>35.423082337499999</v>
      </c>
      <c r="E50" s="1">
        <f>'Semanas 1-9 (Single Factor)'!F43</f>
        <v>36.331366500000001</v>
      </c>
      <c r="F50" s="1">
        <f>'Semanas 1-9 (Single Factor)'!H43</f>
        <v>37.26294</v>
      </c>
      <c r="G50" s="1">
        <f>'Semanas 1-9 (Single Factor)'!J43</f>
        <v>38.218400000000003</v>
      </c>
      <c r="H50" s="1">
        <f>'Semanas 1-9 (Single Factor)'!L43</f>
        <v>39.173859999999998</v>
      </c>
      <c r="I50" s="1">
        <f>'Semanas 1-9 (Single Factor)'!N43</f>
        <v>40.153206499999996</v>
      </c>
      <c r="J50" s="1">
        <f>'Semanas 1-9 (Single Factor)'!P43</f>
        <v>41.157036662499991</v>
      </c>
      <c r="K50" s="1">
        <f>'Semanas 1-9 (Single Factor)'!R43</f>
        <v>42.185962579062483</v>
      </c>
      <c r="L50" s="1">
        <f>'Semanas 1-9 (Single Factor)'!T43</f>
        <v>43.24061164353904</v>
      </c>
      <c r="N50" s="1">
        <f t="shared" ref="N50:V55" si="6">IF(D50&gt;($H$6*D$11),D50,0)</f>
        <v>0</v>
      </c>
      <c r="O50" s="1">
        <f t="shared" si="6"/>
        <v>0</v>
      </c>
      <c r="P50" s="1">
        <f t="shared" si="6"/>
        <v>0</v>
      </c>
      <c r="Q50" s="1">
        <f t="shared" si="6"/>
        <v>0</v>
      </c>
      <c r="R50" s="1">
        <f t="shared" si="6"/>
        <v>0</v>
      </c>
      <c r="S50" s="1">
        <f t="shared" si="6"/>
        <v>0</v>
      </c>
      <c r="T50" s="1">
        <f t="shared" si="6"/>
        <v>0</v>
      </c>
      <c r="U50" s="1">
        <f t="shared" si="6"/>
        <v>0</v>
      </c>
      <c r="V50" s="1">
        <f t="shared" si="6"/>
        <v>0</v>
      </c>
    </row>
    <row r="51" spans="1:22" x14ac:dyDescent="0.15">
      <c r="C51">
        <f>'Semanas 1-9 (Single Factor)'!C44</f>
        <v>5</v>
      </c>
      <c r="D51" s="1">
        <f>'Semanas 1-9 (Single Factor)'!D44</f>
        <v>44.278852921875</v>
      </c>
      <c r="E51" s="1">
        <f>'Semanas 1-9 (Single Factor)'!F44</f>
        <v>45.414208125000002</v>
      </c>
      <c r="F51" s="1">
        <f>'Semanas 1-9 (Single Factor)'!H44</f>
        <v>46.578675000000004</v>
      </c>
      <c r="G51" s="1">
        <f>'Semanas 1-9 (Single Factor)'!J44</f>
        <v>47.773000000000003</v>
      </c>
      <c r="H51" s="1">
        <f>'Semanas 1-9 (Single Factor)'!L44</f>
        <v>48.967324999999995</v>
      </c>
      <c r="I51" s="1">
        <f>'Semanas 1-9 (Single Factor)'!N44</f>
        <v>50.191508124999999</v>
      </c>
      <c r="J51" s="1">
        <f>'Semanas 1-9 (Single Factor)'!P44</f>
        <v>51.446295828124988</v>
      </c>
      <c r="K51" s="1">
        <f>'Semanas 1-9 (Single Factor)'!R44</f>
        <v>52.732453223828102</v>
      </c>
      <c r="L51" s="1">
        <f>'Semanas 1-9 (Single Factor)'!T44</f>
        <v>54.0507645544238</v>
      </c>
      <c r="N51" s="1">
        <f t="shared" si="6"/>
        <v>0</v>
      </c>
      <c r="O51" s="1">
        <f t="shared" si="6"/>
        <v>0</v>
      </c>
      <c r="P51" s="1">
        <f t="shared" si="6"/>
        <v>0</v>
      </c>
      <c r="Q51" s="1">
        <f t="shared" si="6"/>
        <v>0</v>
      </c>
      <c r="R51" s="1">
        <f t="shared" si="6"/>
        <v>0</v>
      </c>
      <c r="S51" s="1">
        <f t="shared" si="6"/>
        <v>0</v>
      </c>
      <c r="T51" s="1">
        <f t="shared" si="6"/>
        <v>0</v>
      </c>
      <c r="U51" s="1">
        <f t="shared" si="6"/>
        <v>0</v>
      </c>
      <c r="V51" s="1">
        <f t="shared" si="6"/>
        <v>0</v>
      </c>
    </row>
    <row r="52" spans="1:22" x14ac:dyDescent="0.15">
      <c r="C52">
        <f>'Semanas 1-9 (Single Factor)'!C45</f>
        <v>5</v>
      </c>
      <c r="D52" s="1">
        <f>'Semanas 1-9 (Single Factor)'!D45</f>
        <v>53.134623506249994</v>
      </c>
      <c r="E52" s="1">
        <f>'Semanas 1-9 (Single Factor)'!F45</f>
        <v>54.497049750000002</v>
      </c>
      <c r="F52" s="1">
        <f>'Semanas 1-9 (Single Factor)'!H45</f>
        <v>55.894410000000001</v>
      </c>
      <c r="G52" s="1">
        <f>'Semanas 1-9 (Single Factor)'!J45</f>
        <v>57.327600000000004</v>
      </c>
      <c r="H52" s="1">
        <f>'Semanas 1-9 (Single Factor)'!L45</f>
        <v>58.76079</v>
      </c>
      <c r="I52" s="1">
        <f>'Semanas 1-9 (Single Factor)'!N45</f>
        <v>60.229809749999994</v>
      </c>
      <c r="J52" s="1">
        <f>'Semanas 1-9 (Single Factor)'!P45</f>
        <v>61.735554993749986</v>
      </c>
      <c r="K52" s="1">
        <f>'Semanas 1-9 (Single Factor)'!R45</f>
        <v>63.278943868593728</v>
      </c>
      <c r="L52" s="1">
        <f>'Semanas 1-9 (Single Factor)'!T45</f>
        <v>64.86091746530856</v>
      </c>
      <c r="N52" s="1">
        <f t="shared" si="6"/>
        <v>53.134623506249994</v>
      </c>
      <c r="O52" s="1">
        <f t="shared" si="6"/>
        <v>54.497049750000002</v>
      </c>
      <c r="P52" s="1">
        <f t="shared" si="6"/>
        <v>55.894410000000001</v>
      </c>
      <c r="Q52" s="1">
        <f t="shared" si="6"/>
        <v>57.327600000000004</v>
      </c>
      <c r="R52" s="1">
        <f t="shared" si="6"/>
        <v>58.76079</v>
      </c>
      <c r="S52" s="1">
        <f t="shared" si="6"/>
        <v>60.229809749999994</v>
      </c>
      <c r="T52" s="1">
        <f t="shared" si="6"/>
        <v>61.735554993749986</v>
      </c>
      <c r="U52" s="1">
        <f t="shared" si="6"/>
        <v>63.278943868593728</v>
      </c>
      <c r="V52" s="1">
        <f t="shared" si="6"/>
        <v>64.86091746530856</v>
      </c>
    </row>
    <row r="53" spans="1:22" x14ac:dyDescent="0.15">
      <c r="C53">
        <f>'Semanas 1-9 (Single Factor)'!C46</f>
        <v>5</v>
      </c>
      <c r="D53" s="1">
        <f>'Semanas 1-9 (Single Factor)'!D46</f>
        <v>61.990394090624996</v>
      </c>
      <c r="E53" s="1">
        <f>'Semanas 1-9 (Single Factor)'!F46</f>
        <v>63.579891375000003</v>
      </c>
      <c r="F53" s="1">
        <f>'Semanas 1-9 (Single Factor)'!H46</f>
        <v>65.210144999999997</v>
      </c>
      <c r="G53" s="1">
        <f>'Semanas 1-9 (Single Factor)'!J46</f>
        <v>66.882200000000012</v>
      </c>
      <c r="H53" s="1">
        <f>'Semanas 1-9 (Single Factor)'!L46</f>
        <v>68.554254999999998</v>
      </c>
      <c r="I53" s="1">
        <f>'Semanas 1-9 (Single Factor)'!N46</f>
        <v>70.268111374999989</v>
      </c>
      <c r="J53" s="1">
        <f>'Semanas 1-9 (Single Factor)'!P46</f>
        <v>72.024814159374984</v>
      </c>
      <c r="K53" s="1">
        <f>'Semanas 1-9 (Single Factor)'!R46</f>
        <v>73.82543451335934</v>
      </c>
      <c r="L53" s="1">
        <f>'Semanas 1-9 (Single Factor)'!T46</f>
        <v>75.671070376193313</v>
      </c>
      <c r="N53" s="1">
        <f t="shared" si="6"/>
        <v>61.990394090624996</v>
      </c>
      <c r="O53" s="1">
        <f t="shared" si="6"/>
        <v>63.579891375000003</v>
      </c>
      <c r="P53" s="1">
        <f t="shared" si="6"/>
        <v>65.210144999999997</v>
      </c>
      <c r="Q53" s="1">
        <f t="shared" si="6"/>
        <v>66.882200000000012</v>
      </c>
      <c r="R53" s="1">
        <f t="shared" si="6"/>
        <v>68.554254999999998</v>
      </c>
      <c r="S53" s="1">
        <f t="shared" si="6"/>
        <v>70.268111374999989</v>
      </c>
      <c r="T53" s="1">
        <f t="shared" si="6"/>
        <v>72.024814159374984</v>
      </c>
      <c r="U53" s="1">
        <f t="shared" si="6"/>
        <v>73.82543451335934</v>
      </c>
      <c r="V53" s="1">
        <f t="shared" si="6"/>
        <v>75.671070376193313</v>
      </c>
    </row>
    <row r="54" spans="1:22" x14ac:dyDescent="0.15">
      <c r="C54">
        <f>'Semanas 1-9 (Single Factor)'!C47</f>
        <v>3</v>
      </c>
      <c r="D54" s="1">
        <f>'Semanas 1-9 (Single Factor)'!D47</f>
        <v>72.617318791874993</v>
      </c>
      <c r="E54" s="1">
        <f>'Semanas 1-9 (Single Factor)'!F47</f>
        <v>74.479301324999994</v>
      </c>
      <c r="F54" s="1">
        <f>'Semanas 1-9 (Single Factor)'!H47</f>
        <v>76.389026999999999</v>
      </c>
      <c r="G54" s="1">
        <f>'Semanas 1-9 (Single Factor)'!J47</f>
        <v>78.347719999999995</v>
      </c>
      <c r="H54" s="1">
        <f>'Semanas 1-9 (Single Factor)'!L47</f>
        <v>80.306412999999992</v>
      </c>
      <c r="I54" s="1">
        <f>'Semanas 1-9 (Single Factor)'!N47</f>
        <v>82.314073324999981</v>
      </c>
      <c r="J54" s="1">
        <f>'Semanas 1-9 (Single Factor)'!P47</f>
        <v>84.371925158124967</v>
      </c>
      <c r="K54" s="1">
        <f>'Semanas 1-9 (Single Factor)'!R47</f>
        <v>86.48122328707808</v>
      </c>
      <c r="L54" s="1">
        <f>'Semanas 1-9 (Single Factor)'!T47</f>
        <v>88.64325386925502</v>
      </c>
      <c r="N54" s="1">
        <f t="shared" si="6"/>
        <v>72.617318791874993</v>
      </c>
      <c r="O54" s="1">
        <f t="shared" si="6"/>
        <v>74.479301324999994</v>
      </c>
      <c r="P54" s="1">
        <f t="shared" si="6"/>
        <v>76.389026999999999</v>
      </c>
      <c r="Q54" s="1">
        <f t="shared" si="6"/>
        <v>78.347719999999995</v>
      </c>
      <c r="R54" s="1">
        <f t="shared" si="6"/>
        <v>80.306412999999992</v>
      </c>
      <c r="S54" s="1">
        <f t="shared" si="6"/>
        <v>82.314073324999981</v>
      </c>
      <c r="T54" s="1">
        <f t="shared" si="6"/>
        <v>84.371925158124967</v>
      </c>
      <c r="U54" s="1">
        <f t="shared" si="6"/>
        <v>86.48122328707808</v>
      </c>
      <c r="V54" s="1">
        <f t="shared" si="6"/>
        <v>88.64325386925502</v>
      </c>
    </row>
    <row r="55" spans="1:22" x14ac:dyDescent="0.15">
      <c r="C55">
        <f>'Semanas 1-9 (Single Factor)'!C48</f>
        <v>8</v>
      </c>
      <c r="D55" s="1">
        <f>'Semanas 1-9 (Single Factor)'!D48</f>
        <v>53.134623506249994</v>
      </c>
      <c r="E55" s="1">
        <f>'Semanas 1-9 (Single Factor)'!F48</f>
        <v>54.497049750000002</v>
      </c>
      <c r="F55" s="1">
        <f>'Semanas 1-9 (Single Factor)'!H48</f>
        <v>55.894410000000001</v>
      </c>
      <c r="G55" s="1">
        <f>'Semanas 1-9 (Single Factor)'!J48</f>
        <v>57.327600000000004</v>
      </c>
      <c r="H55" s="1">
        <f>'Semanas 1-9 (Single Factor)'!L48</f>
        <v>58.76079</v>
      </c>
      <c r="I55" s="1">
        <f>'Semanas 1-9 (Single Factor)'!N48</f>
        <v>60.229809749999994</v>
      </c>
      <c r="J55" s="1">
        <f>'Semanas 1-9 (Single Factor)'!P48</f>
        <v>61.735554993749986</v>
      </c>
      <c r="K55" s="1">
        <f>'Semanas 1-9 (Single Factor)'!R48</f>
        <v>63.278943868593728</v>
      </c>
      <c r="L55" s="1">
        <f>'Semanas 1-9 (Single Factor)'!T48</f>
        <v>64.86091746530856</v>
      </c>
      <c r="N55" s="1">
        <f t="shared" si="6"/>
        <v>53.134623506249994</v>
      </c>
      <c r="O55" s="1">
        <f t="shared" si="6"/>
        <v>54.497049750000002</v>
      </c>
      <c r="P55" s="1">
        <f t="shared" si="6"/>
        <v>55.894410000000001</v>
      </c>
      <c r="Q55" s="1">
        <f t="shared" si="6"/>
        <v>57.327600000000004</v>
      </c>
      <c r="R55" s="1">
        <f t="shared" si="6"/>
        <v>58.76079</v>
      </c>
      <c r="S55" s="1">
        <f t="shared" si="6"/>
        <v>60.229809749999994</v>
      </c>
      <c r="T55" s="1">
        <f t="shared" si="6"/>
        <v>61.735554993749986</v>
      </c>
      <c r="U55" s="1">
        <f t="shared" si="6"/>
        <v>63.278943868593728</v>
      </c>
      <c r="V55" s="1">
        <f t="shared" si="6"/>
        <v>64.86091746530856</v>
      </c>
    </row>
    <row r="56" spans="1:22" x14ac:dyDescent="0.15">
      <c r="B56" t="str">
        <f>'Semanas 1-9 (Single Factor)'!B49</f>
        <v>Press Plano</v>
      </c>
      <c r="C56">
        <f>'Semanas 1-9 (Single Factor)'!C49</f>
        <v>5</v>
      </c>
      <c r="D56" s="1">
        <f>'Semanas 1-9 (Single Factor)'!D49</f>
        <v>24.713778375000004</v>
      </c>
      <c r="E56" s="1">
        <f>'Semanas 1-9 (Single Factor)'!F49</f>
        <v>25.347465000000003</v>
      </c>
      <c r="F56" s="1">
        <f>'Semanas 1-9 (Single Factor)'!H49</f>
        <v>25.997400000000003</v>
      </c>
      <c r="G56" s="1">
        <f>'Semanas 1-9 (Single Factor)'!J49</f>
        <v>26.664000000000001</v>
      </c>
      <c r="H56" s="1">
        <f>'Semanas 1-9 (Single Factor)'!L49</f>
        <v>27.3306</v>
      </c>
      <c r="I56" s="1">
        <f>'Semanas 1-9 (Single Factor)'!N49</f>
        <v>28.013864999999999</v>
      </c>
      <c r="J56" s="1">
        <f>'Semanas 1-9 (Single Factor)'!P49</f>
        <v>28.714211624999997</v>
      </c>
      <c r="K56" s="1">
        <f>'Semanas 1-9 (Single Factor)'!R49</f>
        <v>29.432066915624993</v>
      </c>
      <c r="L56" s="1">
        <f>'Semanas 1-9 (Single Factor)'!T49</f>
        <v>30.167868588515617</v>
      </c>
      <c r="N56" s="1">
        <f t="shared" ref="N56:V61" si="7">IF(D56&gt;($H$6*D$12),D56,0)</f>
        <v>0</v>
      </c>
      <c r="O56" s="1">
        <f t="shared" si="7"/>
        <v>0</v>
      </c>
      <c r="P56" s="1">
        <f t="shared" si="7"/>
        <v>0</v>
      </c>
      <c r="Q56" s="1">
        <f t="shared" si="7"/>
        <v>0</v>
      </c>
      <c r="R56" s="1">
        <f t="shared" si="7"/>
        <v>0</v>
      </c>
      <c r="S56" s="1">
        <f t="shared" si="7"/>
        <v>0</v>
      </c>
      <c r="T56" s="1">
        <f t="shared" si="7"/>
        <v>0</v>
      </c>
      <c r="U56" s="1">
        <f t="shared" si="7"/>
        <v>0</v>
      </c>
      <c r="V56" s="1">
        <f t="shared" si="7"/>
        <v>0</v>
      </c>
    </row>
    <row r="57" spans="1:22" x14ac:dyDescent="0.15">
      <c r="C57">
        <f>'Semanas 1-9 (Single Factor)'!C50</f>
        <v>5</v>
      </c>
      <c r="D57" s="1">
        <f>'Semanas 1-9 (Single Factor)'!D50</f>
        <v>30.892222968750005</v>
      </c>
      <c r="E57" s="1">
        <f>'Semanas 1-9 (Single Factor)'!F50</f>
        <v>31.684331250000003</v>
      </c>
      <c r="F57" s="1">
        <f>'Semanas 1-9 (Single Factor)'!H50</f>
        <v>32.496750000000006</v>
      </c>
      <c r="G57" s="1">
        <f>'Semanas 1-9 (Single Factor)'!J50</f>
        <v>33.33</v>
      </c>
      <c r="H57" s="1">
        <f>'Semanas 1-9 (Single Factor)'!L50</f>
        <v>34.163249999999998</v>
      </c>
      <c r="I57" s="1">
        <f>'Semanas 1-9 (Single Factor)'!N50</f>
        <v>35.017331249999998</v>
      </c>
      <c r="J57" s="1">
        <f>'Semanas 1-9 (Single Factor)'!P50</f>
        <v>35.892764531249995</v>
      </c>
      <c r="K57" s="1">
        <f>'Semanas 1-9 (Single Factor)'!R50</f>
        <v>36.790083644531244</v>
      </c>
      <c r="L57" s="1">
        <f>'Semanas 1-9 (Single Factor)'!T50</f>
        <v>37.709835735644518</v>
      </c>
      <c r="N57" s="1">
        <f t="shared" si="7"/>
        <v>0</v>
      </c>
      <c r="O57" s="1">
        <f t="shared" si="7"/>
        <v>0</v>
      </c>
      <c r="P57" s="1">
        <f t="shared" si="7"/>
        <v>0</v>
      </c>
      <c r="Q57" s="1">
        <f t="shared" si="7"/>
        <v>0</v>
      </c>
      <c r="R57" s="1">
        <f t="shared" si="7"/>
        <v>0</v>
      </c>
      <c r="S57" s="1">
        <f t="shared" si="7"/>
        <v>0</v>
      </c>
      <c r="T57" s="1">
        <f t="shared" si="7"/>
        <v>0</v>
      </c>
      <c r="U57" s="1">
        <f t="shared" si="7"/>
        <v>0</v>
      </c>
      <c r="V57" s="1">
        <f t="shared" si="7"/>
        <v>0</v>
      </c>
    </row>
    <row r="58" spans="1:22" x14ac:dyDescent="0.15">
      <c r="C58">
        <f>'Semanas 1-9 (Single Factor)'!C51</f>
        <v>5</v>
      </c>
      <c r="D58" s="1">
        <f>'Semanas 1-9 (Single Factor)'!D51</f>
        <v>37.070667562500006</v>
      </c>
      <c r="E58" s="1">
        <f>'Semanas 1-9 (Single Factor)'!F51</f>
        <v>38.021197500000007</v>
      </c>
      <c r="F58" s="1">
        <f>'Semanas 1-9 (Single Factor)'!H51</f>
        <v>38.996100000000006</v>
      </c>
      <c r="G58" s="1">
        <f>'Semanas 1-9 (Single Factor)'!J51</f>
        <v>39.996000000000002</v>
      </c>
      <c r="H58" s="1">
        <f>'Semanas 1-9 (Single Factor)'!L51</f>
        <v>40.995899999999999</v>
      </c>
      <c r="I58" s="1">
        <f>'Semanas 1-9 (Single Factor)'!N51</f>
        <v>42.0207975</v>
      </c>
      <c r="J58" s="1">
        <f>'Semanas 1-9 (Single Factor)'!P51</f>
        <v>43.071317437499999</v>
      </c>
      <c r="K58" s="1">
        <f>'Semanas 1-9 (Single Factor)'!R51</f>
        <v>44.148100373437487</v>
      </c>
      <c r="L58" s="1">
        <f>'Semanas 1-9 (Single Factor)'!T51</f>
        <v>45.251802882773426</v>
      </c>
      <c r="N58" s="1">
        <f t="shared" si="7"/>
        <v>37.070667562500006</v>
      </c>
      <c r="O58" s="1">
        <f t="shared" si="7"/>
        <v>38.021197500000007</v>
      </c>
      <c r="P58" s="1">
        <f t="shared" si="7"/>
        <v>38.996100000000006</v>
      </c>
      <c r="Q58" s="1">
        <f t="shared" si="7"/>
        <v>39.996000000000002</v>
      </c>
      <c r="R58" s="1">
        <f t="shared" si="7"/>
        <v>40.995899999999999</v>
      </c>
      <c r="S58" s="1">
        <f t="shared" si="7"/>
        <v>42.0207975</v>
      </c>
      <c r="T58" s="1">
        <f t="shared" si="7"/>
        <v>43.071317437499999</v>
      </c>
      <c r="U58" s="1">
        <f t="shared" si="7"/>
        <v>44.148100373437487</v>
      </c>
      <c r="V58" s="1">
        <f t="shared" si="7"/>
        <v>45.251802882773426</v>
      </c>
    </row>
    <row r="59" spans="1:22" x14ac:dyDescent="0.15">
      <c r="C59">
        <f>'Semanas 1-9 (Single Factor)'!C52</f>
        <v>5</v>
      </c>
      <c r="D59" s="1">
        <f>'Semanas 1-9 (Single Factor)'!D52</f>
        <v>43.249112156250007</v>
      </c>
      <c r="E59" s="1">
        <f>'Semanas 1-9 (Single Factor)'!F52</f>
        <v>44.358063750000007</v>
      </c>
      <c r="F59" s="1">
        <f>'Semanas 1-9 (Single Factor)'!H52</f>
        <v>45.495450000000005</v>
      </c>
      <c r="G59" s="1">
        <f>'Semanas 1-9 (Single Factor)'!J52</f>
        <v>46.662000000000006</v>
      </c>
      <c r="H59" s="1">
        <f>'Semanas 1-9 (Single Factor)'!L52</f>
        <v>47.82855</v>
      </c>
      <c r="I59" s="1">
        <f>'Semanas 1-9 (Single Factor)'!N52</f>
        <v>49.024263749999996</v>
      </c>
      <c r="J59" s="1">
        <f>'Semanas 1-9 (Single Factor)'!P52</f>
        <v>50.249870343749997</v>
      </c>
      <c r="K59" s="1">
        <f>'Semanas 1-9 (Single Factor)'!R52</f>
        <v>51.506117102343737</v>
      </c>
      <c r="L59" s="1">
        <f>'Semanas 1-9 (Single Factor)'!T52</f>
        <v>52.793770029902333</v>
      </c>
      <c r="N59" s="1">
        <f t="shared" si="7"/>
        <v>43.249112156250007</v>
      </c>
      <c r="O59" s="1">
        <f t="shared" si="7"/>
        <v>44.358063750000007</v>
      </c>
      <c r="P59" s="1">
        <f t="shared" si="7"/>
        <v>45.495450000000005</v>
      </c>
      <c r="Q59" s="1">
        <f t="shared" si="7"/>
        <v>46.662000000000006</v>
      </c>
      <c r="R59" s="1">
        <f t="shared" si="7"/>
        <v>47.82855</v>
      </c>
      <c r="S59" s="1">
        <f t="shared" si="7"/>
        <v>49.024263749999996</v>
      </c>
      <c r="T59" s="1">
        <f t="shared" si="7"/>
        <v>50.249870343749997</v>
      </c>
      <c r="U59" s="1">
        <f t="shared" si="7"/>
        <v>51.506117102343737</v>
      </c>
      <c r="V59" s="1">
        <f t="shared" si="7"/>
        <v>52.793770029902333</v>
      </c>
    </row>
    <row r="60" spans="1:22" x14ac:dyDescent="0.15">
      <c r="C60">
        <f>'Semanas 1-9 (Single Factor)'!C53</f>
        <v>3</v>
      </c>
      <c r="D60" s="1">
        <f>'Semanas 1-9 (Single Factor)'!D53</f>
        <v>50.663245668750001</v>
      </c>
      <c r="E60" s="1">
        <f>'Semanas 1-9 (Single Factor)'!F53</f>
        <v>51.962303250000005</v>
      </c>
      <c r="F60" s="1">
        <f>'Semanas 1-9 (Single Factor)'!H53</f>
        <v>53.294670000000004</v>
      </c>
      <c r="G60" s="1">
        <f>'Semanas 1-9 (Single Factor)'!J53</f>
        <v>54.661200000000001</v>
      </c>
      <c r="H60" s="1">
        <f>'Semanas 1-9 (Single Factor)'!L53</f>
        <v>56.027729999999998</v>
      </c>
      <c r="I60" s="1">
        <f>'Semanas 1-9 (Single Factor)'!N53</f>
        <v>57.428423249999994</v>
      </c>
      <c r="J60" s="1">
        <f>'Semanas 1-9 (Single Factor)'!P53</f>
        <v>58.864133831249987</v>
      </c>
      <c r="K60" s="1">
        <f>'Semanas 1-9 (Single Factor)'!R53</f>
        <v>60.335737177031234</v>
      </c>
      <c r="L60" s="1">
        <f>'Semanas 1-9 (Single Factor)'!T53</f>
        <v>61.844130606457007</v>
      </c>
      <c r="N60" s="1">
        <f t="shared" si="7"/>
        <v>50.663245668750001</v>
      </c>
      <c r="O60" s="1">
        <f t="shared" si="7"/>
        <v>51.962303250000005</v>
      </c>
      <c r="P60" s="1">
        <f t="shared" si="7"/>
        <v>53.294670000000004</v>
      </c>
      <c r="Q60" s="1">
        <f t="shared" si="7"/>
        <v>54.661200000000001</v>
      </c>
      <c r="R60" s="1">
        <f t="shared" si="7"/>
        <v>56.027729999999998</v>
      </c>
      <c r="S60" s="1">
        <f t="shared" si="7"/>
        <v>57.428423249999994</v>
      </c>
      <c r="T60" s="1">
        <f t="shared" si="7"/>
        <v>58.864133831249987</v>
      </c>
      <c r="U60" s="1">
        <f t="shared" si="7"/>
        <v>60.335737177031234</v>
      </c>
      <c r="V60" s="1">
        <f t="shared" si="7"/>
        <v>61.844130606457007</v>
      </c>
    </row>
    <row r="61" spans="1:22" x14ac:dyDescent="0.15">
      <c r="C61">
        <f>'Semanas 1-9 (Single Factor)'!C54</f>
        <v>8</v>
      </c>
      <c r="D61" s="1">
        <f>'Semanas 1-9 (Single Factor)'!D54</f>
        <v>37.070667562500006</v>
      </c>
      <c r="E61" s="1">
        <f>'Semanas 1-9 (Single Factor)'!F54</f>
        <v>38.021197500000007</v>
      </c>
      <c r="F61" s="1">
        <f>'Semanas 1-9 (Single Factor)'!H54</f>
        <v>38.996100000000006</v>
      </c>
      <c r="G61" s="1">
        <f>'Semanas 1-9 (Single Factor)'!J54</f>
        <v>39.996000000000002</v>
      </c>
      <c r="H61" s="1">
        <f>'Semanas 1-9 (Single Factor)'!L54</f>
        <v>40.995899999999999</v>
      </c>
      <c r="I61" s="1">
        <f>'Semanas 1-9 (Single Factor)'!N54</f>
        <v>42.0207975</v>
      </c>
      <c r="J61" s="1">
        <f>'Semanas 1-9 (Single Factor)'!P54</f>
        <v>43.071317437499999</v>
      </c>
      <c r="K61" s="1">
        <f>'Semanas 1-9 (Single Factor)'!R54</f>
        <v>44.148100373437487</v>
      </c>
      <c r="L61" s="1">
        <f>'Semanas 1-9 (Single Factor)'!T54</f>
        <v>45.251802882773426</v>
      </c>
      <c r="N61" s="1">
        <f t="shared" si="7"/>
        <v>37.070667562500006</v>
      </c>
      <c r="O61" s="1">
        <f t="shared" si="7"/>
        <v>38.021197500000007</v>
      </c>
      <c r="P61" s="1">
        <f t="shared" si="7"/>
        <v>38.996100000000006</v>
      </c>
      <c r="Q61" s="1">
        <f t="shared" si="7"/>
        <v>39.996000000000002</v>
      </c>
      <c r="R61" s="1">
        <f t="shared" si="7"/>
        <v>40.995899999999999</v>
      </c>
      <c r="S61" s="1">
        <f t="shared" si="7"/>
        <v>42.0207975</v>
      </c>
      <c r="T61" s="1">
        <f t="shared" si="7"/>
        <v>43.071317437499999</v>
      </c>
      <c r="U61" s="1">
        <f t="shared" si="7"/>
        <v>44.148100373437487</v>
      </c>
      <c r="V61" s="1">
        <f t="shared" si="7"/>
        <v>45.251802882773426</v>
      </c>
    </row>
    <row r="62" spans="1:22" x14ac:dyDescent="0.15">
      <c r="B62" t="str">
        <f>'Semanas 1-9 (Single Factor)'!B55</f>
        <v>Remo con Barra</v>
      </c>
      <c r="C62">
        <f>'Semanas 1-9 (Single Factor)'!C55</f>
        <v>5</v>
      </c>
      <c r="D62" s="1">
        <f>'Semanas 1-9 (Single Factor)'!D55</f>
        <v>26.773259906250004</v>
      </c>
      <c r="E62" s="1">
        <f>'Semanas 1-9 (Single Factor)'!F55</f>
        <v>27.459753750000004</v>
      </c>
      <c r="F62" s="1">
        <f>'Semanas 1-9 (Single Factor)'!H55</f>
        <v>28.163850000000004</v>
      </c>
      <c r="G62" s="1">
        <f>'Semanas 1-9 (Single Factor)'!J55</f>
        <v>28.886000000000003</v>
      </c>
      <c r="H62" s="1">
        <f>'Semanas 1-9 (Single Factor)'!L55</f>
        <v>29.608150000000002</v>
      </c>
      <c r="I62" s="1">
        <f>'Semanas 1-9 (Single Factor)'!N55</f>
        <v>30.348353750000001</v>
      </c>
      <c r="J62" s="1">
        <f>'Semanas 1-9 (Single Factor)'!P55</f>
        <v>31.107062593749998</v>
      </c>
      <c r="K62" s="1">
        <f>'Semanas 1-9 (Single Factor)'!R55</f>
        <v>31.884739158593746</v>
      </c>
      <c r="L62" s="1">
        <f>'Semanas 1-9 (Single Factor)'!T55</f>
        <v>32.681857637558586</v>
      </c>
      <c r="N62" s="1">
        <f t="shared" ref="N62:V67" si="8">IF(D62&gt;($H$6*D$13),D62,0)</f>
        <v>0</v>
      </c>
      <c r="O62" s="1">
        <f t="shared" si="8"/>
        <v>0</v>
      </c>
      <c r="P62" s="1">
        <f t="shared" si="8"/>
        <v>0</v>
      </c>
      <c r="Q62" s="1">
        <f t="shared" si="8"/>
        <v>0</v>
      </c>
      <c r="R62" s="1">
        <f t="shared" si="8"/>
        <v>0</v>
      </c>
      <c r="S62" s="1">
        <f t="shared" si="8"/>
        <v>0</v>
      </c>
      <c r="T62" s="1">
        <f t="shared" si="8"/>
        <v>0</v>
      </c>
      <c r="U62" s="1">
        <f t="shared" si="8"/>
        <v>0</v>
      </c>
      <c r="V62" s="1">
        <f t="shared" si="8"/>
        <v>0</v>
      </c>
    </row>
    <row r="63" spans="1:22" x14ac:dyDescent="0.15">
      <c r="C63">
        <f>'Semanas 1-9 (Single Factor)'!C56</f>
        <v>5</v>
      </c>
      <c r="D63" s="1">
        <f>'Semanas 1-9 (Single Factor)'!D56</f>
        <v>33.466574882812509</v>
      </c>
      <c r="E63" s="1">
        <f>'Semanas 1-9 (Single Factor)'!F56</f>
        <v>34.324692187500006</v>
      </c>
      <c r="F63" s="1">
        <f>'Semanas 1-9 (Single Factor)'!H56</f>
        <v>35.204812500000003</v>
      </c>
      <c r="G63" s="1">
        <f>'Semanas 1-9 (Single Factor)'!J56</f>
        <v>36.107500000000002</v>
      </c>
      <c r="H63" s="1">
        <f>'Semanas 1-9 (Single Factor)'!L56</f>
        <v>37.010187500000001</v>
      </c>
      <c r="I63" s="1">
        <f>'Semanas 1-9 (Single Factor)'!N56</f>
        <v>37.935442187500001</v>
      </c>
      <c r="J63" s="1">
        <f>'Semanas 1-9 (Single Factor)'!P56</f>
        <v>38.883828242187498</v>
      </c>
      <c r="K63" s="1">
        <f>'Semanas 1-9 (Single Factor)'!R56</f>
        <v>39.855923948242179</v>
      </c>
      <c r="L63" s="1">
        <f>'Semanas 1-9 (Single Factor)'!T56</f>
        <v>40.852322046948231</v>
      </c>
      <c r="N63" s="1">
        <f t="shared" si="8"/>
        <v>0</v>
      </c>
      <c r="O63" s="1">
        <f t="shared" si="8"/>
        <v>0</v>
      </c>
      <c r="P63" s="1">
        <f t="shared" si="8"/>
        <v>0</v>
      </c>
      <c r="Q63" s="1">
        <f t="shared" si="8"/>
        <v>0</v>
      </c>
      <c r="R63" s="1">
        <f t="shared" si="8"/>
        <v>0</v>
      </c>
      <c r="S63" s="1">
        <f t="shared" si="8"/>
        <v>0</v>
      </c>
      <c r="T63" s="1">
        <f t="shared" si="8"/>
        <v>0</v>
      </c>
      <c r="U63" s="1">
        <f t="shared" si="8"/>
        <v>0</v>
      </c>
      <c r="V63" s="1">
        <f t="shared" si="8"/>
        <v>0</v>
      </c>
    </row>
    <row r="64" spans="1:22" x14ac:dyDescent="0.15">
      <c r="C64">
        <f>'Semanas 1-9 (Single Factor)'!C57</f>
        <v>5</v>
      </c>
      <c r="D64" s="1">
        <f>'Semanas 1-9 (Single Factor)'!D57</f>
        <v>40.159889859375006</v>
      </c>
      <c r="E64" s="1">
        <f>'Semanas 1-9 (Single Factor)'!F57</f>
        <v>41.189630625000007</v>
      </c>
      <c r="F64" s="1">
        <f>'Semanas 1-9 (Single Factor)'!H57</f>
        <v>42.245775000000009</v>
      </c>
      <c r="G64" s="1">
        <f>'Semanas 1-9 (Single Factor)'!J57</f>
        <v>43.329000000000008</v>
      </c>
      <c r="H64" s="1">
        <f>'Semanas 1-9 (Single Factor)'!L57</f>
        <v>44.412225000000007</v>
      </c>
      <c r="I64" s="1">
        <f>'Semanas 1-9 (Single Factor)'!N57</f>
        <v>45.522530625000002</v>
      </c>
      <c r="J64" s="1">
        <f>'Semanas 1-9 (Single Factor)'!P57</f>
        <v>46.660593890624995</v>
      </c>
      <c r="K64" s="1">
        <f>'Semanas 1-9 (Single Factor)'!R57</f>
        <v>47.827108737890619</v>
      </c>
      <c r="L64" s="1">
        <f>'Semanas 1-9 (Single Factor)'!T57</f>
        <v>49.022786456337883</v>
      </c>
      <c r="N64" s="1">
        <f t="shared" si="8"/>
        <v>40.159889859375006</v>
      </c>
      <c r="O64" s="1">
        <f t="shared" si="8"/>
        <v>41.189630625000007</v>
      </c>
      <c r="P64" s="1">
        <f t="shared" si="8"/>
        <v>42.245775000000009</v>
      </c>
      <c r="Q64" s="1">
        <f t="shared" si="8"/>
        <v>43.329000000000008</v>
      </c>
      <c r="R64" s="1">
        <f t="shared" si="8"/>
        <v>44.412225000000007</v>
      </c>
      <c r="S64" s="1">
        <f t="shared" si="8"/>
        <v>45.522530625000002</v>
      </c>
      <c r="T64" s="1">
        <f t="shared" si="8"/>
        <v>46.660593890624995</v>
      </c>
      <c r="U64" s="1">
        <f t="shared" si="8"/>
        <v>47.827108737890619</v>
      </c>
      <c r="V64" s="1">
        <f t="shared" si="8"/>
        <v>49.022786456337883</v>
      </c>
    </row>
    <row r="65" spans="1:22" x14ac:dyDescent="0.15">
      <c r="C65">
        <f>'Semanas 1-9 (Single Factor)'!C58</f>
        <v>5</v>
      </c>
      <c r="D65" s="1">
        <f>'Semanas 1-9 (Single Factor)'!D58</f>
        <v>46.853204835937504</v>
      </c>
      <c r="E65" s="1">
        <f>'Semanas 1-9 (Single Factor)'!F58</f>
        <v>48.054569062500008</v>
      </c>
      <c r="F65" s="1">
        <f>'Semanas 1-9 (Single Factor)'!H58</f>
        <v>49.286737500000008</v>
      </c>
      <c r="G65" s="1">
        <f>'Semanas 1-9 (Single Factor)'!J58</f>
        <v>50.550500000000007</v>
      </c>
      <c r="H65" s="1">
        <f>'Semanas 1-9 (Single Factor)'!L58</f>
        <v>51.814262500000005</v>
      </c>
      <c r="I65" s="1">
        <f>'Semanas 1-9 (Single Factor)'!N58</f>
        <v>53.109619062500002</v>
      </c>
      <c r="J65" s="1">
        <f>'Semanas 1-9 (Single Factor)'!P58</f>
        <v>54.437359539062498</v>
      </c>
      <c r="K65" s="1">
        <f>'Semanas 1-9 (Single Factor)'!R58</f>
        <v>55.798293527539059</v>
      </c>
      <c r="L65" s="1">
        <f>'Semanas 1-9 (Single Factor)'!T58</f>
        <v>57.193250865727528</v>
      </c>
      <c r="N65" s="1">
        <f t="shared" si="8"/>
        <v>46.853204835937504</v>
      </c>
      <c r="O65" s="1">
        <f t="shared" si="8"/>
        <v>48.054569062500008</v>
      </c>
      <c r="P65" s="1">
        <f t="shared" si="8"/>
        <v>49.286737500000008</v>
      </c>
      <c r="Q65" s="1">
        <f t="shared" si="8"/>
        <v>50.550500000000007</v>
      </c>
      <c r="R65" s="1">
        <f t="shared" si="8"/>
        <v>51.814262500000005</v>
      </c>
      <c r="S65" s="1">
        <f t="shared" si="8"/>
        <v>53.109619062500002</v>
      </c>
      <c r="T65" s="1">
        <f t="shared" si="8"/>
        <v>54.437359539062498</v>
      </c>
      <c r="U65" s="1">
        <f t="shared" si="8"/>
        <v>55.798293527539059</v>
      </c>
      <c r="V65" s="1">
        <f t="shared" si="8"/>
        <v>57.193250865727528</v>
      </c>
    </row>
    <row r="66" spans="1:22" x14ac:dyDescent="0.15">
      <c r="C66">
        <f>'Semanas 1-9 (Single Factor)'!C59</f>
        <v>3</v>
      </c>
      <c r="D66" s="1">
        <f>'Semanas 1-9 (Single Factor)'!D59</f>
        <v>54.885182807812505</v>
      </c>
      <c r="E66" s="1">
        <f>'Semanas 1-9 (Single Factor)'!F59</f>
        <v>56.292495187500002</v>
      </c>
      <c r="F66" s="1">
        <f>'Semanas 1-9 (Single Factor)'!H59</f>
        <v>57.735892500000006</v>
      </c>
      <c r="G66" s="1">
        <f>'Semanas 1-9 (Single Factor)'!J59</f>
        <v>59.216300000000004</v>
      </c>
      <c r="H66" s="1">
        <f>'Semanas 1-9 (Single Factor)'!L59</f>
        <v>60.696707500000002</v>
      </c>
      <c r="I66" s="1">
        <f>'Semanas 1-9 (Single Factor)'!N59</f>
        <v>62.214125187499995</v>
      </c>
      <c r="J66" s="1">
        <f>'Semanas 1-9 (Single Factor)'!P59</f>
        <v>63.769478317187492</v>
      </c>
      <c r="K66" s="1">
        <f>'Semanas 1-9 (Single Factor)'!R59</f>
        <v>65.363715275117173</v>
      </c>
      <c r="L66" s="1">
        <f>'Semanas 1-9 (Single Factor)'!T59</f>
        <v>66.997808156995092</v>
      </c>
      <c r="N66" s="1">
        <f t="shared" si="8"/>
        <v>54.885182807812505</v>
      </c>
      <c r="O66" s="1">
        <f t="shared" si="8"/>
        <v>56.292495187500002</v>
      </c>
      <c r="P66" s="1">
        <f t="shared" si="8"/>
        <v>57.735892500000006</v>
      </c>
      <c r="Q66" s="1">
        <f t="shared" si="8"/>
        <v>59.216300000000004</v>
      </c>
      <c r="R66" s="1">
        <f t="shared" si="8"/>
        <v>60.696707500000002</v>
      </c>
      <c r="S66" s="1">
        <f t="shared" si="8"/>
        <v>62.214125187499995</v>
      </c>
      <c r="T66" s="1">
        <f t="shared" si="8"/>
        <v>63.769478317187492</v>
      </c>
      <c r="U66" s="1">
        <f t="shared" si="8"/>
        <v>65.363715275117173</v>
      </c>
      <c r="V66" s="1">
        <f t="shared" si="8"/>
        <v>66.997808156995092</v>
      </c>
    </row>
    <row r="67" spans="1:22" x14ac:dyDescent="0.15">
      <c r="C67">
        <f>'Semanas 1-9 (Single Factor)'!C60</f>
        <v>8</v>
      </c>
      <c r="D67" s="1">
        <f>'Semanas 1-9 (Single Factor)'!D60</f>
        <v>40.159889859375006</v>
      </c>
      <c r="E67" s="1">
        <f>'Semanas 1-9 (Single Factor)'!F60</f>
        <v>41.189630625000007</v>
      </c>
      <c r="F67" s="1">
        <f>'Semanas 1-9 (Single Factor)'!H60</f>
        <v>42.245775000000009</v>
      </c>
      <c r="G67" s="1">
        <f>'Semanas 1-9 (Single Factor)'!J60</f>
        <v>43.329000000000008</v>
      </c>
      <c r="H67" s="1">
        <f>'Semanas 1-9 (Single Factor)'!L60</f>
        <v>44.412225000000007</v>
      </c>
      <c r="I67" s="1">
        <f>'Semanas 1-9 (Single Factor)'!N60</f>
        <v>45.522530625000002</v>
      </c>
      <c r="J67" s="1">
        <f>'Semanas 1-9 (Single Factor)'!P60</f>
        <v>46.660593890624995</v>
      </c>
      <c r="K67" s="1">
        <f>'Semanas 1-9 (Single Factor)'!R60</f>
        <v>47.827108737890619</v>
      </c>
      <c r="L67" s="1">
        <f>'Semanas 1-9 (Single Factor)'!T60</f>
        <v>49.022786456337883</v>
      </c>
      <c r="N67" s="1">
        <f t="shared" si="8"/>
        <v>40.159889859375006</v>
      </c>
      <c r="O67" s="1">
        <f t="shared" si="8"/>
        <v>41.189630625000007</v>
      </c>
      <c r="P67" s="1">
        <f t="shared" si="8"/>
        <v>42.245775000000009</v>
      </c>
      <c r="Q67" s="1">
        <f t="shared" si="8"/>
        <v>43.329000000000008</v>
      </c>
      <c r="R67" s="1">
        <f t="shared" si="8"/>
        <v>44.412225000000007</v>
      </c>
      <c r="S67" s="1">
        <f t="shared" si="8"/>
        <v>45.522530625000002</v>
      </c>
      <c r="T67" s="1">
        <f t="shared" si="8"/>
        <v>46.660593890624995</v>
      </c>
      <c r="U67" s="1">
        <f t="shared" si="8"/>
        <v>47.827108737890619</v>
      </c>
      <c r="V67" s="1">
        <f t="shared" si="8"/>
        <v>49.022786456337883</v>
      </c>
    </row>
    <row r="69" spans="1:22" x14ac:dyDescent="0.15">
      <c r="A69" t="str">
        <f>'Semanas 1-9 (Single Factor)'!A65</f>
        <v>Core Exercise Tonnage</v>
      </c>
      <c r="C69" t="str">
        <f>'Semanas 1-9 (Single Factor)'!C65</f>
        <v>Mon</v>
      </c>
      <c r="D69" s="1">
        <f>'Semanas 1-9 (Single Factor)'!D65</f>
        <v>3259.1295232031257</v>
      </c>
      <c r="E69" s="1">
        <f>'Semanas 1-9 (Single Factor)'!F65</f>
        <v>3342.6969468750003</v>
      </c>
      <c r="F69" s="1">
        <f>'Semanas 1-9 (Single Factor)'!H65</f>
        <v>3428.4071250000011</v>
      </c>
      <c r="G69" s="1">
        <f>'Semanas 1-9 (Single Factor)'!J65</f>
        <v>3516.3149999999996</v>
      </c>
      <c r="H69" s="1">
        <f>'Semanas 1-9 (Single Factor)'!L65</f>
        <v>3604.2228750000004</v>
      </c>
      <c r="I69" s="1">
        <f>'Semanas 1-9 (Single Factor)'!N65</f>
        <v>3694.3284468749998</v>
      </c>
      <c r="J69" s="1">
        <f>'Semanas 1-9 (Single Factor)'!P65</f>
        <v>3786.686658046875</v>
      </c>
      <c r="K69" s="1">
        <f>'Semanas 1-9 (Single Factor)'!R65</f>
        <v>3881.3538244980455</v>
      </c>
      <c r="L69" s="1">
        <f>'Semanas 1-9 (Single Factor)'!T65</f>
        <v>3978.3876701104959</v>
      </c>
    </row>
    <row r="70" spans="1:22" x14ac:dyDescent="0.15">
      <c r="A70">
        <f>'Semanas 1-9 (Single Factor)'!A66</f>
        <v>0</v>
      </c>
      <c r="C70" t="str">
        <f>'Semanas 1-9 (Single Factor)'!C66</f>
        <v>Wed</v>
      </c>
      <c r="D70" s="1">
        <f>'Semanas 1-9 (Single Factor)'!D66</f>
        <v>3272.5161531562508</v>
      </c>
      <c r="E70" s="1">
        <f>'Semanas 1-9 (Single Factor)'!F66</f>
        <v>3356.4268237500005</v>
      </c>
      <c r="F70" s="1">
        <f>'Semanas 1-9 (Single Factor)'!H66</f>
        <v>3442.4890500000006</v>
      </c>
      <c r="G70" s="1">
        <f>'Semanas 1-9 (Single Factor)'!J66</f>
        <v>3530.7580000000007</v>
      </c>
      <c r="H70" s="1">
        <f>'Semanas 1-9 (Single Factor)'!L66</f>
        <v>3619.0269499999999</v>
      </c>
      <c r="I70" s="1">
        <f>'Semanas 1-9 (Single Factor)'!N66</f>
        <v>3709.5026237499997</v>
      </c>
      <c r="J70" s="1">
        <f>'Semanas 1-9 (Single Factor)'!P66</f>
        <v>3802.2401893437495</v>
      </c>
      <c r="K70" s="1">
        <f>'Semanas 1-9 (Single Factor)'!R66</f>
        <v>3897.2961940773425</v>
      </c>
      <c r="L70" s="1">
        <f>'Semanas 1-9 (Single Factor)'!T66</f>
        <v>3994.7285989292759</v>
      </c>
    </row>
    <row r="71" spans="1:22" x14ac:dyDescent="0.15">
      <c r="C71" t="str">
        <f>'Semanas 1-9 (Single Factor)'!C67</f>
        <v>Fri</v>
      </c>
      <c r="D71" s="1">
        <f>'Semanas 1-9 (Single Factor)'!D67</f>
        <v>3967.4470062459382</v>
      </c>
      <c r="E71" s="1">
        <f>'Semanas 1-9 (Single Factor)'!F67</f>
        <v>4069.1764166625007</v>
      </c>
      <c r="F71" s="1">
        <f>'Semanas 1-9 (Single Factor)'!H67</f>
        <v>4173.5142735000009</v>
      </c>
      <c r="G71" s="1">
        <f>'Semanas 1-9 (Single Factor)'!J67</f>
        <v>4280.5274599999993</v>
      </c>
      <c r="H71" s="1">
        <f>'Semanas 1-9 (Single Factor)'!L67</f>
        <v>4387.5406465000005</v>
      </c>
      <c r="I71" s="1">
        <f>'Semanas 1-9 (Single Factor)'!N67</f>
        <v>4497.2291626624992</v>
      </c>
      <c r="J71" s="1">
        <f>'Semanas 1-9 (Single Factor)'!P67</f>
        <v>4609.6598917290621</v>
      </c>
      <c r="K71" s="1">
        <f>'Semanas 1-9 (Single Factor)'!R67</f>
        <v>4724.9013890222877</v>
      </c>
      <c r="L71" s="1">
        <f>'Semanas 1-9 (Single Factor)'!T67</f>
        <v>4843.0239237478436</v>
      </c>
    </row>
    <row r="72" spans="1:22" x14ac:dyDescent="0.15">
      <c r="D72" s="1"/>
      <c r="E72" s="1"/>
      <c r="F72" s="1"/>
      <c r="G72" s="1"/>
      <c r="H72" s="1"/>
      <c r="I72" s="1"/>
      <c r="J72" s="1"/>
      <c r="K72" s="1"/>
      <c r="L72" s="1"/>
    </row>
    <row r="73" spans="1:22" x14ac:dyDescent="0.15">
      <c r="A73" t="s">
        <v>24</v>
      </c>
      <c r="C73" t="s">
        <v>0</v>
      </c>
      <c r="D73" s="1">
        <f t="shared" ref="D73:L73" si="9">SUMPRODUCT($C$19:$C$33,N19:N33)</f>
        <v>2281.3906662421878</v>
      </c>
      <c r="E73" s="1">
        <f t="shared" si="9"/>
        <v>2339.8878628125003</v>
      </c>
      <c r="F73" s="1">
        <f t="shared" si="9"/>
        <v>2399.8849875000005</v>
      </c>
      <c r="G73" s="1">
        <f t="shared" si="9"/>
        <v>2461.4205000000002</v>
      </c>
      <c r="H73" s="1">
        <f t="shared" si="9"/>
        <v>2522.9560124999998</v>
      </c>
      <c r="I73" s="1">
        <f t="shared" si="9"/>
        <v>2586.0299128124998</v>
      </c>
      <c r="J73" s="1">
        <f t="shared" si="9"/>
        <v>2650.6806606328128</v>
      </c>
      <c r="K73" s="1">
        <f t="shared" si="9"/>
        <v>2716.9476771486325</v>
      </c>
      <c r="L73" s="1">
        <f t="shared" si="9"/>
        <v>2784.8713690773475</v>
      </c>
    </row>
    <row r="74" spans="1:22" x14ac:dyDescent="0.15">
      <c r="C74" t="s">
        <v>5</v>
      </c>
      <c r="D74" s="1">
        <f t="shared" ref="D74:L74" si="10">SUMPRODUCT($C$36:$C$47,N36:N47)</f>
        <v>2423.4948918984373</v>
      </c>
      <c r="E74" s="1">
        <f t="shared" si="10"/>
        <v>2485.6357865625005</v>
      </c>
      <c r="F74" s="1">
        <f t="shared" si="10"/>
        <v>2549.3700374999999</v>
      </c>
      <c r="G74" s="1">
        <f t="shared" si="10"/>
        <v>2614.7385000000004</v>
      </c>
      <c r="H74" s="1">
        <f t="shared" si="10"/>
        <v>2680.1069625</v>
      </c>
      <c r="I74" s="1">
        <f t="shared" si="10"/>
        <v>2747.1096365624999</v>
      </c>
      <c r="J74" s="1">
        <f t="shared" si="10"/>
        <v>2815.7873774765621</v>
      </c>
      <c r="K74" s="1">
        <f t="shared" si="10"/>
        <v>2886.182061913476</v>
      </c>
      <c r="L74" s="1">
        <f t="shared" si="10"/>
        <v>2958.3366134613125</v>
      </c>
    </row>
    <row r="75" spans="1:22" x14ac:dyDescent="0.15">
      <c r="C75" t="s">
        <v>6</v>
      </c>
      <c r="D75" s="1">
        <f>SUMPRODUCT($C$50:$C$67,N50:N67)</f>
        <v>2989.7081492850007</v>
      </c>
      <c r="E75" s="1">
        <f t="shared" ref="E75:L75" si="11">SUMPRODUCT($C$50:$C$67,O50:O67)</f>
        <v>3066.3673326000003</v>
      </c>
      <c r="F75" s="1">
        <f t="shared" si="11"/>
        <v>3144.9921359999998</v>
      </c>
      <c r="G75" s="1">
        <f t="shared" si="11"/>
        <v>3225.6329600000004</v>
      </c>
      <c r="H75" s="1">
        <f t="shared" si="11"/>
        <v>3306.2737840000009</v>
      </c>
      <c r="I75" s="1">
        <f t="shared" si="11"/>
        <v>3388.9306286000005</v>
      </c>
      <c r="J75" s="1">
        <f t="shared" si="11"/>
        <v>3473.6538943149999</v>
      </c>
      <c r="K75" s="1">
        <f t="shared" si="11"/>
        <v>3560.4952416728747</v>
      </c>
      <c r="L75" s="1">
        <f t="shared" si="11"/>
        <v>3649.5076227146951</v>
      </c>
    </row>
  </sheetData>
  <phoneticPr fontId="2" type="noConversion"/>
  <pageMargins left="0.75" right="0.75" top="1" bottom="1" header="0.5" footer="0.5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LEER - INSTRUCCIONES</vt:lpstr>
      <vt:lpstr>Semanas 1-9 (Single Factor)</vt:lpstr>
      <vt:lpstr>Tonnage Calc (no cambiareditar)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5X5 Workout Routine – Madcow 5×5 Spreadsheet – Intermediate</dc:title>
  <dc:creator/>
  <cp:keywords>5X5 Workout, 5X5 Workout Routine, Madcow 5×5 Spreadsheet</cp:keywords>
  <dc:description>5X5 Workout Routine – Madcow 5×5 Spreadsheet – Intermediate</dc:description>
  <cp:lastModifiedBy/>
  <cp:lastPrinted>2017-03-02T03:11:31Z</cp:lastPrinted>
  <dcterms:created xsi:type="dcterms:W3CDTF">2005-11-27T21:49:51Z</dcterms:created>
  <dcterms:modified xsi:type="dcterms:W3CDTF">2017-03-02T03:14:37Z</dcterms:modified>
</cp:coreProperties>
</file>