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showInkAnnotation="0" defaultThemeVersion="124226"/>
  <xr:revisionPtr revIDLastSave="0" documentId="13_ncr:1_{19D2A2C5-1EA9-4B38-862F-DABCD49CB34D}" xr6:coauthVersionLast="45" xr6:coauthVersionMax="45" xr10:uidLastSave="{00000000-0000-0000-0000-000000000000}"/>
  <bookViews>
    <workbookView xWindow="-120" yWindow="-120" windowWidth="20730" windowHeight="11160" tabRatio="819" xr2:uid="{00000000-000D-0000-FFFF-FFFF00000000}"/>
  </bookViews>
  <sheets>
    <sheet name="safety" sheetId="53" r:id="rId1"/>
    <sheet name="Prod. No." sheetId="1" state="hidden" r:id="rId2"/>
    <sheet name="Prod. kg" sheetId="55" state="hidden" r:id="rId3"/>
    <sheet name="RM" sheetId="2" state="hidden" r:id="rId4"/>
    <sheet name="LP No." sheetId="6" state="hidden" r:id="rId5"/>
    <sheet name="LP Kg" sheetId="54" state="hidden" r:id="rId6"/>
    <sheet name="OEE" sheetId="49" state="hidden" r:id="rId7"/>
    <sheet name="consumption" sheetId="58" state="hidden" r:id="rId8"/>
    <sheet name="audit" sheetId="61" state="hidden" r:id="rId9"/>
  </sheets>
  <definedNames>
    <definedName name="_xlnm._FilterDatabase" localSheetId="7" hidden="1">consumption!#REF!</definedName>
    <definedName name="_xlnm.Print_Area" localSheetId="6">OEE!$A$1:$S$41</definedName>
    <definedName name="_xlnm.Print_Area" localSheetId="2">'Prod. kg'!$A$1:$AC$57</definedName>
    <definedName name="_xlnm.Print_Area" localSheetId="1">'Prod. No.'!$A$1:$AC$54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V53" i="53" l="1"/>
  <c r="BV52" i="53"/>
  <c r="BV51" i="53"/>
  <c r="BV49" i="53"/>
  <c r="BV48" i="53"/>
  <c r="BV47" i="53"/>
  <c r="BV44" i="53"/>
  <c r="BV42" i="53"/>
  <c r="BV38" i="53"/>
  <c r="BV37" i="53"/>
  <c r="BV36" i="53"/>
  <c r="BV34" i="53"/>
  <c r="BV33" i="53"/>
  <c r="BV32" i="53"/>
  <c r="BV29" i="53"/>
  <c r="BV27" i="53"/>
  <c r="BV23" i="53"/>
  <c r="BV22" i="53"/>
  <c r="BV21" i="53"/>
  <c r="BV19" i="53"/>
  <c r="BV18" i="53"/>
  <c r="BV17" i="53"/>
  <c r="BV14" i="53"/>
  <c r="BV12" i="53"/>
  <c r="BV6" i="53"/>
  <c r="P35" i="1" l="1"/>
  <c r="P27" i="1"/>
  <c r="P23" i="1"/>
  <c r="P18" i="1"/>
  <c r="P13" i="1"/>
  <c r="P3" i="1"/>
  <c r="P38" i="55"/>
  <c r="P26" i="55"/>
  <c r="P21" i="55"/>
  <c r="P16" i="55"/>
  <c r="P3" i="55"/>
  <c r="F14" i="58" l="1"/>
  <c r="Q144" i="58"/>
  <c r="H165" i="58" l="1"/>
  <c r="I165" i="58"/>
  <c r="J165" i="58"/>
  <c r="K165" i="58"/>
  <c r="L165" i="58"/>
  <c r="M165" i="58"/>
  <c r="N165" i="58"/>
  <c r="O165" i="58"/>
  <c r="P165" i="58"/>
  <c r="F165" i="58"/>
  <c r="G165" i="58"/>
  <c r="E165" i="58"/>
  <c r="H160" i="58"/>
  <c r="I160" i="58"/>
  <c r="J160" i="58"/>
  <c r="K160" i="58"/>
  <c r="L160" i="58"/>
  <c r="M160" i="58"/>
  <c r="N160" i="58"/>
  <c r="O160" i="58"/>
  <c r="P160" i="58"/>
  <c r="G160" i="58"/>
  <c r="E14" i="58" l="1"/>
  <c r="D7" i="2" l="1"/>
  <c r="D16" i="2"/>
  <c r="D25" i="2"/>
  <c r="D31" i="2"/>
  <c r="D38" i="2"/>
  <c r="D45" i="2"/>
  <c r="E104" i="58" l="1"/>
  <c r="Q164" i="58"/>
  <c r="F160" i="58"/>
  <c r="Q159" i="58"/>
  <c r="F143" i="58"/>
  <c r="P139" i="58"/>
  <c r="O139" i="58"/>
  <c r="N139" i="58"/>
  <c r="M139" i="58"/>
  <c r="L139" i="58"/>
  <c r="K139" i="58"/>
  <c r="J139" i="58"/>
  <c r="I139" i="58"/>
  <c r="H139" i="58"/>
  <c r="G139" i="58"/>
  <c r="F139" i="58"/>
  <c r="E139" i="58"/>
  <c r="D139" i="58"/>
  <c r="P7" i="1" l="1"/>
  <c r="Q28" i="58" l="1"/>
  <c r="Q25" i="58"/>
  <c r="P27" i="58"/>
  <c r="O27" i="58"/>
  <c r="N27" i="58"/>
  <c r="M27" i="58"/>
  <c r="L27" i="58"/>
  <c r="K27" i="58"/>
  <c r="J27" i="58"/>
  <c r="I27" i="58"/>
  <c r="H27" i="58"/>
  <c r="G27" i="58"/>
  <c r="F27" i="58"/>
  <c r="Q29" i="58"/>
  <c r="P30" i="58"/>
  <c r="O30" i="58"/>
  <c r="N30" i="58"/>
  <c r="M30" i="58"/>
  <c r="L30" i="58"/>
  <c r="K30" i="58"/>
  <c r="J30" i="58"/>
  <c r="I30" i="58"/>
  <c r="H30" i="58"/>
  <c r="G30" i="58"/>
  <c r="F30" i="58"/>
  <c r="D30" i="58"/>
  <c r="Q30" i="58" l="1"/>
  <c r="E30" i="58"/>
  <c r="Q26" i="58" l="1"/>
  <c r="E27" i="58"/>
  <c r="D27" i="58"/>
  <c r="Q27" i="58" l="1"/>
  <c r="E160" i="58" l="1"/>
  <c r="Q160" i="58" s="1"/>
  <c r="Q165" i="58" l="1"/>
  <c r="D166" i="58"/>
  <c r="P11" i="58" l="1"/>
  <c r="O11" i="58"/>
  <c r="N11" i="58"/>
  <c r="M11" i="58"/>
  <c r="L11" i="58"/>
  <c r="K11" i="58"/>
  <c r="J11" i="58"/>
  <c r="I11" i="58"/>
  <c r="H11" i="58"/>
  <c r="G11" i="58"/>
  <c r="F11" i="58"/>
  <c r="E11" i="58"/>
  <c r="E13" i="58" s="1"/>
  <c r="D120" i="58" l="1"/>
  <c r="D118" i="58"/>
  <c r="D115" i="58"/>
  <c r="D121" i="58"/>
  <c r="D119" i="58"/>
  <c r="D116" i="58"/>
  <c r="Q140" i="58" l="1"/>
  <c r="D107" i="58" l="1"/>
  <c r="K33" i="61" l="1"/>
  <c r="J33" i="61"/>
  <c r="G31" i="61"/>
  <c r="G30" i="61"/>
  <c r="G29" i="61"/>
  <c r="G28" i="61"/>
  <c r="G27" i="61"/>
  <c r="G26" i="61"/>
  <c r="G25" i="61"/>
  <c r="G24" i="61"/>
  <c r="G23" i="61"/>
  <c r="K22" i="61"/>
  <c r="J22" i="61"/>
  <c r="G22" i="61"/>
  <c r="K17" i="61"/>
  <c r="J17" i="61"/>
  <c r="P166" i="58"/>
  <c r="O166" i="58"/>
  <c r="N166" i="58"/>
  <c r="M166" i="58"/>
  <c r="L166" i="58"/>
  <c r="K166" i="58"/>
  <c r="J166" i="58"/>
  <c r="I166" i="58"/>
  <c r="H166" i="58"/>
  <c r="G166" i="58"/>
  <c r="F166" i="58"/>
  <c r="E166" i="58"/>
  <c r="P163" i="58"/>
  <c r="O163" i="58"/>
  <c r="N163" i="58"/>
  <c r="M163" i="58"/>
  <c r="L163" i="58"/>
  <c r="K163" i="58"/>
  <c r="J163" i="58"/>
  <c r="I163" i="58"/>
  <c r="H163" i="58"/>
  <c r="G163" i="58"/>
  <c r="F163" i="58"/>
  <c r="E163" i="58"/>
  <c r="P161" i="58"/>
  <c r="O161" i="58"/>
  <c r="N161" i="58"/>
  <c r="M161" i="58"/>
  <c r="L161" i="58"/>
  <c r="K161" i="58"/>
  <c r="J161" i="58"/>
  <c r="I161" i="58"/>
  <c r="H161" i="58"/>
  <c r="G161" i="58"/>
  <c r="F161" i="58"/>
  <c r="D161" i="58"/>
  <c r="Q148" i="58"/>
  <c r="P147" i="58"/>
  <c r="P149" i="58" s="1"/>
  <c r="O147" i="58"/>
  <c r="O149" i="58" s="1"/>
  <c r="N147" i="58"/>
  <c r="N149" i="58" s="1"/>
  <c r="M147" i="58"/>
  <c r="M149" i="58" s="1"/>
  <c r="L147" i="58"/>
  <c r="L149" i="58" s="1"/>
  <c r="K147" i="58"/>
  <c r="K149" i="58" s="1"/>
  <c r="J147" i="58"/>
  <c r="J149" i="58" s="1"/>
  <c r="I147" i="58"/>
  <c r="I149" i="58" s="1"/>
  <c r="H147" i="58"/>
  <c r="H149" i="58" s="1"/>
  <c r="G147" i="58"/>
  <c r="G149" i="58" s="1"/>
  <c r="F147" i="58"/>
  <c r="F149" i="58" s="1"/>
  <c r="E147" i="58"/>
  <c r="E149" i="58" s="1"/>
  <c r="D147" i="58"/>
  <c r="D149" i="58" s="1"/>
  <c r="E150" i="58" s="1"/>
  <c r="N150" i="58" s="1"/>
  <c r="O141" i="58"/>
  <c r="K141" i="58"/>
  <c r="I141" i="58"/>
  <c r="G141" i="58"/>
  <c r="P143" i="58"/>
  <c r="P145" i="58" s="1"/>
  <c r="O143" i="58"/>
  <c r="O145" i="58" s="1"/>
  <c r="N143" i="58"/>
  <c r="N145" i="58" s="1"/>
  <c r="M143" i="58"/>
  <c r="M145" i="58" s="1"/>
  <c r="L143" i="58"/>
  <c r="L145" i="58" s="1"/>
  <c r="K143" i="58"/>
  <c r="K145" i="58" s="1"/>
  <c r="J143" i="58"/>
  <c r="J145" i="58" s="1"/>
  <c r="I143" i="58"/>
  <c r="I145" i="58" s="1"/>
  <c r="H143" i="58"/>
  <c r="H145" i="58" s="1"/>
  <c r="G143" i="58"/>
  <c r="G145" i="58" s="1"/>
  <c r="F145" i="58"/>
  <c r="E143" i="58"/>
  <c r="E145" i="58" s="1"/>
  <c r="D143" i="58"/>
  <c r="D141" i="58"/>
  <c r="E142" i="58" s="1"/>
  <c r="E129" i="58"/>
  <c r="O129" i="58" s="1"/>
  <c r="P128" i="58"/>
  <c r="O128" i="58"/>
  <c r="N128" i="58"/>
  <c r="M128" i="58"/>
  <c r="L128" i="58"/>
  <c r="K128" i="58"/>
  <c r="J128" i="58"/>
  <c r="I128" i="58"/>
  <c r="H128" i="58"/>
  <c r="G128" i="58"/>
  <c r="F128" i="58"/>
  <c r="E128" i="58"/>
  <c r="Q127" i="58"/>
  <c r="Q126" i="58"/>
  <c r="E92" i="58"/>
  <c r="O92" i="58" s="1"/>
  <c r="P91" i="58"/>
  <c r="O91" i="58"/>
  <c r="N91" i="58"/>
  <c r="M91" i="58"/>
  <c r="L91" i="58"/>
  <c r="K91" i="58"/>
  <c r="J91" i="58"/>
  <c r="I91" i="58"/>
  <c r="H91" i="58"/>
  <c r="G91" i="58"/>
  <c r="F91" i="58"/>
  <c r="E91" i="58"/>
  <c r="Q90" i="58"/>
  <c r="Q89" i="58"/>
  <c r="E121" i="58"/>
  <c r="O121" i="58" s="1"/>
  <c r="P120" i="58"/>
  <c r="O120" i="58"/>
  <c r="N120" i="58"/>
  <c r="M120" i="58"/>
  <c r="L120" i="58"/>
  <c r="K120" i="58"/>
  <c r="J120" i="58"/>
  <c r="I120" i="58"/>
  <c r="H120" i="58"/>
  <c r="G120" i="58"/>
  <c r="F120" i="58"/>
  <c r="E120" i="58"/>
  <c r="E119" i="58"/>
  <c r="J119" i="58" s="1"/>
  <c r="P118" i="58"/>
  <c r="O118" i="58"/>
  <c r="N118" i="58"/>
  <c r="M118" i="58"/>
  <c r="L118" i="58"/>
  <c r="K118" i="58"/>
  <c r="J118" i="58"/>
  <c r="I118" i="58"/>
  <c r="H118" i="58"/>
  <c r="G118" i="58"/>
  <c r="F118" i="58"/>
  <c r="E118" i="58"/>
  <c r="Q117" i="58"/>
  <c r="E116" i="58"/>
  <c r="P115" i="58"/>
  <c r="O115" i="58"/>
  <c r="N115" i="58"/>
  <c r="M115" i="58"/>
  <c r="L115" i="58"/>
  <c r="K115" i="58"/>
  <c r="J115" i="58"/>
  <c r="I115" i="58"/>
  <c r="H115" i="58"/>
  <c r="G115" i="58"/>
  <c r="F115" i="58"/>
  <c r="E115" i="58"/>
  <c r="Q114" i="58"/>
  <c r="Q113" i="58"/>
  <c r="E110" i="58"/>
  <c r="P109" i="58"/>
  <c r="O109" i="58"/>
  <c r="N109" i="58"/>
  <c r="M109" i="58"/>
  <c r="L109" i="58"/>
  <c r="K109" i="58"/>
  <c r="J109" i="58"/>
  <c r="I109" i="58"/>
  <c r="H109" i="58"/>
  <c r="G109" i="58"/>
  <c r="F109" i="58"/>
  <c r="E109" i="58"/>
  <c r="E108" i="58"/>
  <c r="P108" i="58" s="1"/>
  <c r="P107" i="58"/>
  <c r="O107" i="58"/>
  <c r="N107" i="58"/>
  <c r="M107" i="58"/>
  <c r="L107" i="58"/>
  <c r="K107" i="58"/>
  <c r="J107" i="58"/>
  <c r="I107" i="58"/>
  <c r="H107" i="58"/>
  <c r="G107" i="58"/>
  <c r="F107" i="58"/>
  <c r="E107" i="58"/>
  <c r="Q106" i="58"/>
  <c r="P104" i="58"/>
  <c r="O104" i="58"/>
  <c r="N104" i="58"/>
  <c r="M104" i="58"/>
  <c r="L104" i="58"/>
  <c r="K104" i="58"/>
  <c r="J104" i="58"/>
  <c r="I104" i="58"/>
  <c r="H104" i="58"/>
  <c r="G104" i="58"/>
  <c r="F104" i="58"/>
  <c r="D104" i="58"/>
  <c r="E105" i="58" s="1"/>
  <c r="P105" i="58" s="1"/>
  <c r="Q103" i="58"/>
  <c r="Q102" i="58"/>
  <c r="Q101" i="58"/>
  <c r="P101" i="58"/>
  <c r="O101" i="58"/>
  <c r="N101" i="58"/>
  <c r="M101" i="58"/>
  <c r="L101" i="58"/>
  <c r="K101" i="58"/>
  <c r="J101" i="58"/>
  <c r="I101" i="58"/>
  <c r="H101" i="58"/>
  <c r="G101" i="58"/>
  <c r="F101" i="58"/>
  <c r="E101" i="58"/>
  <c r="Q73" i="58"/>
  <c r="Q71" i="58"/>
  <c r="Q69" i="58"/>
  <c r="Q55" i="58"/>
  <c r="Q53" i="58"/>
  <c r="Q51" i="58"/>
  <c r="P50" i="58"/>
  <c r="P52" i="58" s="1"/>
  <c r="O50" i="58"/>
  <c r="O52" i="58" s="1"/>
  <c r="N50" i="58"/>
  <c r="N52" i="58" s="1"/>
  <c r="M50" i="58"/>
  <c r="M52" i="58" s="1"/>
  <c r="L50" i="58"/>
  <c r="L52" i="58" s="1"/>
  <c r="K50" i="58"/>
  <c r="K52" i="58" s="1"/>
  <c r="J50" i="58"/>
  <c r="J52" i="58" s="1"/>
  <c r="I50" i="58"/>
  <c r="I52" i="58" s="1"/>
  <c r="H50" i="58"/>
  <c r="H52" i="58" s="1"/>
  <c r="G50" i="58"/>
  <c r="G52" i="58" s="1"/>
  <c r="F50" i="58"/>
  <c r="F52" i="58" s="1"/>
  <c r="E50" i="58"/>
  <c r="E52" i="58" s="1"/>
  <c r="D50" i="58"/>
  <c r="D52" i="58" s="1"/>
  <c r="Q47" i="58"/>
  <c r="P46" i="58"/>
  <c r="P48" i="58" s="1"/>
  <c r="O46" i="58"/>
  <c r="O48" i="58" s="1"/>
  <c r="N46" i="58"/>
  <c r="N48" i="58" s="1"/>
  <c r="M46" i="58"/>
  <c r="M48" i="58" s="1"/>
  <c r="L46" i="58"/>
  <c r="L48" i="58" s="1"/>
  <c r="K46" i="58"/>
  <c r="K48" i="58" s="1"/>
  <c r="J46" i="58"/>
  <c r="J48" i="58" s="1"/>
  <c r="I46" i="58"/>
  <c r="I48" i="58" s="1"/>
  <c r="H46" i="58"/>
  <c r="H48" i="58" s="1"/>
  <c r="G46" i="58"/>
  <c r="G48" i="58" s="1"/>
  <c r="F46" i="58"/>
  <c r="F48" i="58" s="1"/>
  <c r="E46" i="58"/>
  <c r="E48" i="58" s="1"/>
  <c r="D46" i="58"/>
  <c r="D48" i="58" s="1"/>
  <c r="D45" i="58"/>
  <c r="Q16" i="58"/>
  <c r="P15" i="58"/>
  <c r="P17" i="58" s="1"/>
  <c r="O15" i="58"/>
  <c r="O17" i="58" s="1"/>
  <c r="N15" i="58"/>
  <c r="N54" i="58" s="1"/>
  <c r="N56" i="58" s="1"/>
  <c r="M15" i="58"/>
  <c r="M54" i="58" s="1"/>
  <c r="L15" i="58"/>
  <c r="L17" i="58" s="1"/>
  <c r="K15" i="58"/>
  <c r="K54" i="58" s="1"/>
  <c r="J15" i="58"/>
  <c r="J17" i="58" s="1"/>
  <c r="I15" i="58"/>
  <c r="I54" i="58" s="1"/>
  <c r="H15" i="58"/>
  <c r="H17" i="58" s="1"/>
  <c r="G15" i="58"/>
  <c r="G17" i="58" s="1"/>
  <c r="F15" i="58"/>
  <c r="F54" i="58" s="1"/>
  <c r="F56" i="58" s="1"/>
  <c r="E15" i="58"/>
  <c r="E54" i="58" s="1"/>
  <c r="D15" i="58"/>
  <c r="D17" i="58" s="1"/>
  <c r="Q12" i="58"/>
  <c r="P13" i="58"/>
  <c r="O13" i="58"/>
  <c r="N13" i="58"/>
  <c r="M13" i="58"/>
  <c r="L13" i="58"/>
  <c r="K13" i="58"/>
  <c r="J13" i="58"/>
  <c r="I13" i="58"/>
  <c r="H13" i="58"/>
  <c r="G13" i="58"/>
  <c r="F13" i="58"/>
  <c r="Q10" i="58"/>
  <c r="Q8" i="58"/>
  <c r="P7" i="58"/>
  <c r="O7" i="58"/>
  <c r="O68" i="58" s="1"/>
  <c r="O70" i="58" s="1"/>
  <c r="N7" i="58"/>
  <c r="N68" i="58" s="1"/>
  <c r="N70" i="58" s="1"/>
  <c r="M7" i="58"/>
  <c r="M68" i="58" s="1"/>
  <c r="M70" i="58" s="1"/>
  <c r="L7" i="58"/>
  <c r="K7" i="58"/>
  <c r="K68" i="58" s="1"/>
  <c r="K70" i="58" s="1"/>
  <c r="J7" i="58"/>
  <c r="J68" i="58" s="1"/>
  <c r="J70" i="58" s="1"/>
  <c r="I7" i="58"/>
  <c r="I68" i="58" s="1"/>
  <c r="I70" i="58" s="1"/>
  <c r="H7" i="58"/>
  <c r="G7" i="58"/>
  <c r="G68" i="58" s="1"/>
  <c r="G70" i="58" s="1"/>
  <c r="F7" i="58"/>
  <c r="F68" i="58" s="1"/>
  <c r="F70" i="58" s="1"/>
  <c r="E7" i="58"/>
  <c r="E9" i="58" s="1"/>
  <c r="D7" i="58"/>
  <c r="D9" i="58" s="1"/>
  <c r="Q6" i="58"/>
  <c r="Q67" i="58" s="1"/>
  <c r="P6" i="58"/>
  <c r="P67" i="58" s="1"/>
  <c r="O6" i="58"/>
  <c r="O67" i="58" s="1"/>
  <c r="N6" i="58"/>
  <c r="M6" i="58"/>
  <c r="M67" i="58" s="1"/>
  <c r="L6" i="58"/>
  <c r="L67" i="58" s="1"/>
  <c r="K6" i="58"/>
  <c r="K67" i="58" s="1"/>
  <c r="J6" i="58"/>
  <c r="I6" i="58"/>
  <c r="I67" i="58" s="1"/>
  <c r="H6" i="58"/>
  <c r="H67" i="58" s="1"/>
  <c r="G6" i="58"/>
  <c r="G67" i="58" s="1"/>
  <c r="F6" i="58"/>
  <c r="E6" i="58"/>
  <c r="E67" i="58" s="1"/>
  <c r="Q3" i="58"/>
  <c r="P2" i="58"/>
  <c r="P4" i="58" s="1"/>
  <c r="O2" i="58"/>
  <c r="O4" i="58" s="1"/>
  <c r="N2" i="58"/>
  <c r="N4" i="58" s="1"/>
  <c r="M2" i="58"/>
  <c r="M4" i="58" s="1"/>
  <c r="L2" i="58"/>
  <c r="L4" i="58" s="1"/>
  <c r="K2" i="58"/>
  <c r="K4" i="58" s="1"/>
  <c r="J2" i="58"/>
  <c r="J4" i="58" s="1"/>
  <c r="I2" i="58"/>
  <c r="I4" i="58" s="1"/>
  <c r="H2" i="58"/>
  <c r="H4" i="58" s="1"/>
  <c r="G2" i="58"/>
  <c r="G4" i="58" s="1"/>
  <c r="F2" i="58"/>
  <c r="F4" i="58" s="1"/>
  <c r="E2" i="58"/>
  <c r="E4" i="58" s="1"/>
  <c r="D2" i="58"/>
  <c r="D4" i="58" s="1"/>
  <c r="O12" i="49"/>
  <c r="O20" i="49" s="1"/>
  <c r="N12" i="49"/>
  <c r="N35" i="49" s="1"/>
  <c r="M12" i="49"/>
  <c r="M20" i="49" s="1"/>
  <c r="L12" i="49"/>
  <c r="L35" i="49" s="1"/>
  <c r="K12" i="49"/>
  <c r="K20" i="49" s="1"/>
  <c r="J12" i="49"/>
  <c r="J35" i="49" s="1"/>
  <c r="I12" i="49"/>
  <c r="I20" i="49" s="1"/>
  <c r="H12" i="49"/>
  <c r="H35" i="49" s="1"/>
  <c r="G12" i="49"/>
  <c r="G20" i="49" s="1"/>
  <c r="F12" i="49"/>
  <c r="F35" i="49" s="1"/>
  <c r="E12" i="49"/>
  <c r="E20" i="49" s="1"/>
  <c r="D12" i="49"/>
  <c r="D35" i="49" s="1"/>
  <c r="P1" i="49"/>
  <c r="P12" i="49" s="1"/>
  <c r="P35" i="49" s="1"/>
  <c r="E27" i="54"/>
  <c r="O26" i="54"/>
  <c r="O28" i="54" s="1"/>
  <c r="N26" i="54"/>
  <c r="N28" i="54" s="1"/>
  <c r="M26" i="54"/>
  <c r="L26" i="54"/>
  <c r="K26" i="54"/>
  <c r="K28" i="54" s="1"/>
  <c r="J26" i="54"/>
  <c r="J28" i="54" s="1"/>
  <c r="I26" i="54"/>
  <c r="H26" i="54"/>
  <c r="G26" i="54"/>
  <c r="F26" i="54"/>
  <c r="E26" i="54"/>
  <c r="D26" i="54"/>
  <c r="C26" i="54"/>
  <c r="C28" i="54" s="1"/>
  <c r="D27" i="54" s="1"/>
  <c r="O27" i="54" s="1"/>
  <c r="O25" i="54"/>
  <c r="N25" i="54"/>
  <c r="M25" i="54"/>
  <c r="M28" i="54" s="1"/>
  <c r="L25" i="54"/>
  <c r="K25" i="54"/>
  <c r="J25" i="54"/>
  <c r="I25" i="54"/>
  <c r="I28" i="54" s="1"/>
  <c r="H25" i="54"/>
  <c r="G25" i="54"/>
  <c r="F25" i="54"/>
  <c r="E25" i="54"/>
  <c r="E28" i="54" s="1"/>
  <c r="D25" i="54"/>
  <c r="C25" i="54"/>
  <c r="O24" i="54"/>
  <c r="N24" i="54"/>
  <c r="M24" i="54"/>
  <c r="L24" i="54"/>
  <c r="K24" i="54"/>
  <c r="J24" i="54"/>
  <c r="I24" i="54"/>
  <c r="H24" i="54"/>
  <c r="G24" i="54"/>
  <c r="F24" i="54"/>
  <c r="E24" i="54"/>
  <c r="D24" i="54"/>
  <c r="C24" i="54"/>
  <c r="O18" i="54"/>
  <c r="O16" i="54"/>
  <c r="N16" i="54"/>
  <c r="M16" i="54"/>
  <c r="M18" i="54" s="1"/>
  <c r="L16" i="54"/>
  <c r="K16" i="54"/>
  <c r="J16" i="54"/>
  <c r="I16" i="54"/>
  <c r="I18" i="54" s="1"/>
  <c r="H16" i="54"/>
  <c r="G16" i="54"/>
  <c r="F16" i="54"/>
  <c r="E16" i="54"/>
  <c r="D16" i="54"/>
  <c r="C16" i="54"/>
  <c r="O15" i="54"/>
  <c r="N15" i="54"/>
  <c r="M15" i="54"/>
  <c r="L15" i="54"/>
  <c r="K15" i="54"/>
  <c r="J15" i="54"/>
  <c r="I15" i="54"/>
  <c r="H15" i="54"/>
  <c r="H18" i="54" s="1"/>
  <c r="G15" i="54"/>
  <c r="F15" i="54"/>
  <c r="E15" i="54"/>
  <c r="D15" i="54"/>
  <c r="D18" i="54" s="1"/>
  <c r="C15" i="54"/>
  <c r="N14" i="54"/>
  <c r="D14" i="54"/>
  <c r="O10" i="54"/>
  <c r="O12" i="54" s="1"/>
  <c r="N10" i="54"/>
  <c r="N12" i="54" s="1"/>
  <c r="M10" i="54"/>
  <c r="L10" i="54"/>
  <c r="K10" i="54"/>
  <c r="K12" i="54" s="1"/>
  <c r="J10" i="54"/>
  <c r="I10" i="54"/>
  <c r="H10" i="54"/>
  <c r="G10" i="54"/>
  <c r="F10" i="54"/>
  <c r="E10" i="54"/>
  <c r="D10" i="54"/>
  <c r="C10" i="54"/>
  <c r="O9" i="54"/>
  <c r="N9" i="54"/>
  <c r="M9" i="54"/>
  <c r="L9" i="54"/>
  <c r="K9" i="54"/>
  <c r="J9" i="54"/>
  <c r="J12" i="54" s="1"/>
  <c r="I9" i="54"/>
  <c r="H9" i="54"/>
  <c r="G9" i="54"/>
  <c r="F9" i="54"/>
  <c r="E9" i="54"/>
  <c r="D9" i="54"/>
  <c r="C9" i="54"/>
  <c r="O8" i="54"/>
  <c r="O14" i="54" s="1"/>
  <c r="N8" i="54"/>
  <c r="M8" i="54"/>
  <c r="M14" i="54" s="1"/>
  <c r="L8" i="54"/>
  <c r="L14" i="54" s="1"/>
  <c r="K8" i="54"/>
  <c r="K14" i="54" s="1"/>
  <c r="J8" i="54"/>
  <c r="J14" i="54" s="1"/>
  <c r="I8" i="54"/>
  <c r="I14" i="54" s="1"/>
  <c r="H8" i="54"/>
  <c r="H14" i="54" s="1"/>
  <c r="G8" i="54"/>
  <c r="G14" i="54" s="1"/>
  <c r="F8" i="54"/>
  <c r="F14" i="54" s="1"/>
  <c r="E8" i="54"/>
  <c r="E14" i="54" s="1"/>
  <c r="D8" i="54"/>
  <c r="C8" i="54"/>
  <c r="C14" i="54" s="1"/>
  <c r="H6" i="54"/>
  <c r="O4" i="54"/>
  <c r="N4" i="54"/>
  <c r="M4" i="54"/>
  <c r="L4" i="54"/>
  <c r="L6" i="54" s="1"/>
  <c r="K4" i="54"/>
  <c r="J4" i="54"/>
  <c r="I4" i="54"/>
  <c r="H4" i="54"/>
  <c r="G4" i="54"/>
  <c r="F4" i="54"/>
  <c r="E4" i="54"/>
  <c r="D4" i="54"/>
  <c r="D6" i="54" s="1"/>
  <c r="C4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C6" i="54" s="1"/>
  <c r="D5" i="54" s="1"/>
  <c r="P2" i="54"/>
  <c r="O28" i="6"/>
  <c r="K28" i="6"/>
  <c r="O26" i="6"/>
  <c r="N26" i="6"/>
  <c r="N28" i="6" s="1"/>
  <c r="M26" i="6"/>
  <c r="M28" i="6" s="1"/>
  <c r="L26" i="6"/>
  <c r="L28" i="6" s="1"/>
  <c r="K26" i="6"/>
  <c r="J26" i="6"/>
  <c r="J28" i="6" s="1"/>
  <c r="I26" i="6"/>
  <c r="I28" i="6" s="1"/>
  <c r="H26" i="6"/>
  <c r="H28" i="6" s="1"/>
  <c r="G26" i="6"/>
  <c r="G28" i="6" s="1"/>
  <c r="F26" i="6"/>
  <c r="F28" i="6" s="1"/>
  <c r="E26" i="6"/>
  <c r="E28" i="6" s="1"/>
  <c r="D26" i="6"/>
  <c r="C26" i="6"/>
  <c r="C28" i="6" s="1"/>
  <c r="D27" i="6" s="1"/>
  <c r="M27" i="6" s="1"/>
  <c r="P25" i="6"/>
  <c r="O24" i="6"/>
  <c r="N24" i="6"/>
  <c r="M24" i="6"/>
  <c r="L24" i="6"/>
  <c r="K24" i="6"/>
  <c r="J24" i="6"/>
  <c r="I24" i="6"/>
  <c r="H24" i="6"/>
  <c r="G24" i="6"/>
  <c r="F24" i="6"/>
  <c r="E24" i="6"/>
  <c r="D24" i="6"/>
  <c r="M18" i="6"/>
  <c r="F17" i="6"/>
  <c r="O16" i="6"/>
  <c r="O18" i="6" s="1"/>
  <c r="N16" i="6"/>
  <c r="N18" i="6" s="1"/>
  <c r="M16" i="6"/>
  <c r="L16" i="6"/>
  <c r="L18" i="6" s="1"/>
  <c r="K16" i="6"/>
  <c r="K18" i="6" s="1"/>
  <c r="J16" i="6"/>
  <c r="J18" i="6" s="1"/>
  <c r="I16" i="6"/>
  <c r="I18" i="6" s="1"/>
  <c r="H16" i="6"/>
  <c r="H18" i="6" s="1"/>
  <c r="G16" i="6"/>
  <c r="G18" i="6" s="1"/>
  <c r="F16" i="6"/>
  <c r="F18" i="6" s="1"/>
  <c r="E16" i="6"/>
  <c r="E18" i="6" s="1"/>
  <c r="D16" i="6"/>
  <c r="D18" i="6" s="1"/>
  <c r="C16" i="6"/>
  <c r="C18" i="6" s="1"/>
  <c r="D17" i="6" s="1"/>
  <c r="P15" i="6"/>
  <c r="E14" i="6"/>
  <c r="C12" i="6"/>
  <c r="D11" i="6" s="1"/>
  <c r="O10" i="6"/>
  <c r="O12" i="6" s="1"/>
  <c r="N10" i="6"/>
  <c r="N12" i="6" s="1"/>
  <c r="M10" i="6"/>
  <c r="M12" i="6" s="1"/>
  <c r="L10" i="6"/>
  <c r="L12" i="6" s="1"/>
  <c r="K10" i="6"/>
  <c r="K12" i="6" s="1"/>
  <c r="J10" i="6"/>
  <c r="J12" i="6" s="1"/>
  <c r="I10" i="6"/>
  <c r="I12" i="6" s="1"/>
  <c r="H10" i="6"/>
  <c r="H12" i="6" s="1"/>
  <c r="G10" i="6"/>
  <c r="G12" i="6" s="1"/>
  <c r="F10" i="6"/>
  <c r="F12" i="6" s="1"/>
  <c r="E10" i="6"/>
  <c r="E12" i="6" s="1"/>
  <c r="D10" i="6"/>
  <c r="D12" i="6" s="1"/>
  <c r="C10" i="6"/>
  <c r="P9" i="6"/>
  <c r="O8" i="6"/>
  <c r="O14" i="6" s="1"/>
  <c r="N8" i="6"/>
  <c r="N14" i="6" s="1"/>
  <c r="M8" i="6"/>
  <c r="M14" i="6" s="1"/>
  <c r="L8" i="6"/>
  <c r="L14" i="6" s="1"/>
  <c r="K8" i="6"/>
  <c r="K14" i="6" s="1"/>
  <c r="J8" i="6"/>
  <c r="J14" i="6" s="1"/>
  <c r="I8" i="6"/>
  <c r="I14" i="6" s="1"/>
  <c r="H8" i="6"/>
  <c r="H14" i="6" s="1"/>
  <c r="G8" i="6"/>
  <c r="G14" i="6" s="1"/>
  <c r="F8" i="6"/>
  <c r="F14" i="6" s="1"/>
  <c r="E8" i="6"/>
  <c r="D8" i="6"/>
  <c r="D14" i="6" s="1"/>
  <c r="C6" i="6"/>
  <c r="D5" i="6" s="1"/>
  <c r="O4" i="6"/>
  <c r="O6" i="6" s="1"/>
  <c r="N4" i="6"/>
  <c r="N6" i="6" s="1"/>
  <c r="M4" i="6"/>
  <c r="M6" i="6" s="1"/>
  <c r="L4" i="6"/>
  <c r="L6" i="6" s="1"/>
  <c r="K4" i="6"/>
  <c r="K6" i="6" s="1"/>
  <c r="J4" i="6"/>
  <c r="J6" i="6" s="1"/>
  <c r="I4" i="6"/>
  <c r="I6" i="6" s="1"/>
  <c r="H4" i="6"/>
  <c r="H6" i="6" s="1"/>
  <c r="G4" i="6"/>
  <c r="G6" i="6" s="1"/>
  <c r="F4" i="6"/>
  <c r="F6" i="6" s="1"/>
  <c r="E4" i="6"/>
  <c r="E6" i="6" s="1"/>
  <c r="D4" i="6"/>
  <c r="C4" i="6"/>
  <c r="P3" i="6"/>
  <c r="P2" i="6"/>
  <c r="P24" i="6" s="1"/>
  <c r="K41" i="2"/>
  <c r="K39" i="2"/>
  <c r="O37" i="2"/>
  <c r="O39" i="2" s="1"/>
  <c r="N37" i="2"/>
  <c r="N39" i="2" s="1"/>
  <c r="M37" i="2"/>
  <c r="M39" i="2" s="1"/>
  <c r="L37" i="2"/>
  <c r="L39" i="2" s="1"/>
  <c r="K37" i="2"/>
  <c r="J37" i="2"/>
  <c r="J39" i="2" s="1"/>
  <c r="I37" i="2"/>
  <c r="I39" i="2" s="1"/>
  <c r="H37" i="2"/>
  <c r="H39" i="2" s="1"/>
  <c r="G37" i="2"/>
  <c r="G39" i="2" s="1"/>
  <c r="F37" i="2"/>
  <c r="F39" i="2" s="1"/>
  <c r="E37" i="2"/>
  <c r="E39" i="2" s="1"/>
  <c r="D37" i="2"/>
  <c r="D39" i="2" s="1"/>
  <c r="P36" i="2"/>
  <c r="P35" i="2"/>
  <c r="P34" i="2"/>
  <c r="P41" i="2" s="1"/>
  <c r="O34" i="2"/>
  <c r="O41" i="2" s="1"/>
  <c r="N34" i="2"/>
  <c r="N41" i="2" s="1"/>
  <c r="M34" i="2"/>
  <c r="M41" i="2" s="1"/>
  <c r="L34" i="2"/>
  <c r="L41" i="2" s="1"/>
  <c r="K34" i="2"/>
  <c r="J34" i="2"/>
  <c r="J41" i="2" s="1"/>
  <c r="I34" i="2"/>
  <c r="I41" i="2" s="1"/>
  <c r="H34" i="2"/>
  <c r="H41" i="2" s="1"/>
  <c r="G34" i="2"/>
  <c r="G41" i="2" s="1"/>
  <c r="F34" i="2"/>
  <c r="F41" i="2" s="1"/>
  <c r="E34" i="2"/>
  <c r="E41" i="2" s="1"/>
  <c r="D34" i="2"/>
  <c r="D41" i="2" s="1"/>
  <c r="M30" i="2"/>
  <c r="M32" i="2" s="1"/>
  <c r="O29" i="2"/>
  <c r="O43" i="2" s="1"/>
  <c r="N29" i="2"/>
  <c r="N43" i="2" s="1"/>
  <c r="M29" i="2"/>
  <c r="M43" i="2" s="1"/>
  <c r="L29" i="2"/>
  <c r="L43" i="2" s="1"/>
  <c r="K29" i="2"/>
  <c r="K43" i="2" s="1"/>
  <c r="J29" i="2"/>
  <c r="I29" i="2"/>
  <c r="I43" i="2" s="1"/>
  <c r="H29" i="2"/>
  <c r="H43" i="2" s="1"/>
  <c r="G29" i="2"/>
  <c r="G43" i="2" s="1"/>
  <c r="F29" i="2"/>
  <c r="F43" i="2" s="1"/>
  <c r="E29" i="2"/>
  <c r="D29" i="2"/>
  <c r="D43" i="2" s="1"/>
  <c r="O28" i="2"/>
  <c r="O42" i="2" s="1"/>
  <c r="O44" i="2" s="1"/>
  <c r="O46" i="2" s="1"/>
  <c r="N28" i="2"/>
  <c r="N42" i="2" s="1"/>
  <c r="M28" i="2"/>
  <c r="M42" i="2" s="1"/>
  <c r="M44" i="2" s="1"/>
  <c r="M46" i="2" s="1"/>
  <c r="L28" i="2"/>
  <c r="K28" i="2"/>
  <c r="K30" i="2" s="1"/>
  <c r="K32" i="2" s="1"/>
  <c r="J28" i="2"/>
  <c r="J42" i="2" s="1"/>
  <c r="I28" i="2"/>
  <c r="I42" i="2" s="1"/>
  <c r="I44" i="2" s="1"/>
  <c r="I46" i="2" s="1"/>
  <c r="H28" i="2"/>
  <c r="G28" i="2"/>
  <c r="F28" i="2"/>
  <c r="F42" i="2" s="1"/>
  <c r="E28" i="2"/>
  <c r="E42" i="2" s="1"/>
  <c r="D28" i="2"/>
  <c r="D42" i="2" s="1"/>
  <c r="D44" i="2" s="1"/>
  <c r="D46" i="2" s="1"/>
  <c r="O24" i="2"/>
  <c r="O26" i="2" s="1"/>
  <c r="N24" i="2"/>
  <c r="N26" i="2" s="1"/>
  <c r="M24" i="2"/>
  <c r="M26" i="2" s="1"/>
  <c r="L24" i="2"/>
  <c r="L26" i="2" s="1"/>
  <c r="K24" i="2"/>
  <c r="K26" i="2" s="1"/>
  <c r="J24" i="2"/>
  <c r="J26" i="2" s="1"/>
  <c r="I24" i="2"/>
  <c r="I26" i="2" s="1"/>
  <c r="H24" i="2"/>
  <c r="H26" i="2" s="1"/>
  <c r="G24" i="2"/>
  <c r="G26" i="2" s="1"/>
  <c r="F24" i="2"/>
  <c r="F26" i="2" s="1"/>
  <c r="E24" i="2"/>
  <c r="E26" i="2" s="1"/>
  <c r="D24" i="2"/>
  <c r="D26" i="2" s="1"/>
  <c r="P23" i="2"/>
  <c r="Q147" i="58" s="1"/>
  <c r="P22" i="2"/>
  <c r="O15" i="2"/>
  <c r="O17" i="2" s="1"/>
  <c r="N15" i="2"/>
  <c r="N17" i="2" s="1"/>
  <c r="M15" i="2"/>
  <c r="M17" i="2" s="1"/>
  <c r="L15" i="2"/>
  <c r="L17" i="2" s="1"/>
  <c r="K15" i="2"/>
  <c r="K17" i="2" s="1"/>
  <c r="J15" i="2"/>
  <c r="J17" i="2" s="1"/>
  <c r="I15" i="2"/>
  <c r="I17" i="2" s="1"/>
  <c r="H15" i="2"/>
  <c r="H17" i="2" s="1"/>
  <c r="G15" i="2"/>
  <c r="G17" i="2" s="1"/>
  <c r="F15" i="2"/>
  <c r="F17" i="2" s="1"/>
  <c r="E15" i="2"/>
  <c r="E17" i="2" s="1"/>
  <c r="D15" i="2"/>
  <c r="D17" i="2" s="1"/>
  <c r="P14" i="2"/>
  <c r="P13" i="2"/>
  <c r="M8" i="2"/>
  <c r="C8" i="2"/>
  <c r="O6" i="2"/>
  <c r="O8" i="2" s="1"/>
  <c r="N6" i="2"/>
  <c r="N8" i="2" s="1"/>
  <c r="M6" i="2"/>
  <c r="L6" i="2"/>
  <c r="L8" i="2" s="1"/>
  <c r="K6" i="2"/>
  <c r="K8" i="2" s="1"/>
  <c r="J6" i="2"/>
  <c r="J8" i="2" s="1"/>
  <c r="I6" i="2"/>
  <c r="I8" i="2" s="1"/>
  <c r="H6" i="2"/>
  <c r="H8" i="2" s="1"/>
  <c r="G6" i="2"/>
  <c r="G8" i="2" s="1"/>
  <c r="F6" i="2"/>
  <c r="F8" i="2" s="1"/>
  <c r="E6" i="2"/>
  <c r="E8" i="2" s="1"/>
  <c r="D6" i="2"/>
  <c r="D8" i="2" s="1"/>
  <c r="P5" i="2"/>
  <c r="P4" i="2"/>
  <c r="O39" i="55"/>
  <c r="O41" i="55" s="1"/>
  <c r="N39" i="55"/>
  <c r="N41" i="55" s="1"/>
  <c r="M39" i="55"/>
  <c r="M41" i="55" s="1"/>
  <c r="L39" i="55"/>
  <c r="L41" i="55" s="1"/>
  <c r="K39" i="55"/>
  <c r="K41" i="55" s="1"/>
  <c r="J39" i="55"/>
  <c r="J41" i="55" s="1"/>
  <c r="I39" i="55"/>
  <c r="I41" i="55" s="1"/>
  <c r="H39" i="55"/>
  <c r="H41" i="55" s="1"/>
  <c r="G39" i="55"/>
  <c r="G41" i="55" s="1"/>
  <c r="F39" i="55"/>
  <c r="F41" i="55" s="1"/>
  <c r="E39" i="55"/>
  <c r="E41" i="55" s="1"/>
  <c r="D39" i="55"/>
  <c r="D41" i="55" s="1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J27" i="55"/>
  <c r="J29" i="55" s="1"/>
  <c r="O26" i="55"/>
  <c r="N26" i="55"/>
  <c r="M26" i="55"/>
  <c r="L26" i="55"/>
  <c r="K26" i="55"/>
  <c r="J26" i="55"/>
  <c r="I26" i="55"/>
  <c r="H26" i="55"/>
  <c r="G26" i="55"/>
  <c r="F26" i="55"/>
  <c r="E26" i="55"/>
  <c r="D26" i="55"/>
  <c r="O24" i="55"/>
  <c r="K24" i="55"/>
  <c r="G24" i="55"/>
  <c r="O22" i="55"/>
  <c r="N22" i="55"/>
  <c r="N24" i="55" s="1"/>
  <c r="M22" i="55"/>
  <c r="M24" i="55" s="1"/>
  <c r="L22" i="55"/>
  <c r="L24" i="55" s="1"/>
  <c r="K22" i="55"/>
  <c r="J22" i="55"/>
  <c r="J24" i="55" s="1"/>
  <c r="I22" i="55"/>
  <c r="I24" i="55" s="1"/>
  <c r="H22" i="55"/>
  <c r="H24" i="55" s="1"/>
  <c r="G22" i="55"/>
  <c r="F22" i="55"/>
  <c r="F24" i="55" s="1"/>
  <c r="E22" i="55"/>
  <c r="D22" i="55"/>
  <c r="D27" i="55" s="1"/>
  <c r="D29" i="55" s="1"/>
  <c r="L19" i="55"/>
  <c r="H19" i="55"/>
  <c r="O17" i="55"/>
  <c r="O19" i="55" s="1"/>
  <c r="N17" i="55"/>
  <c r="N27" i="55" s="1"/>
  <c r="N29" i="55" s="1"/>
  <c r="M17" i="55"/>
  <c r="M27" i="55" s="1"/>
  <c r="M29" i="55" s="1"/>
  <c r="L17" i="55"/>
  <c r="K17" i="55"/>
  <c r="K19" i="55" s="1"/>
  <c r="J17" i="55"/>
  <c r="J19" i="55" s="1"/>
  <c r="I17" i="55"/>
  <c r="I27" i="55" s="1"/>
  <c r="I29" i="55" s="1"/>
  <c r="H17" i="55"/>
  <c r="G17" i="55"/>
  <c r="G19" i="55" s="1"/>
  <c r="F17" i="55"/>
  <c r="F19" i="55" s="1"/>
  <c r="E17" i="55"/>
  <c r="D17" i="55"/>
  <c r="D19" i="55" s="1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L6" i="55"/>
  <c r="H6" i="55"/>
  <c r="O4" i="55"/>
  <c r="O6" i="55" s="1"/>
  <c r="N4" i="55"/>
  <c r="N6" i="55" s="1"/>
  <c r="M4" i="55"/>
  <c r="M6" i="55" s="1"/>
  <c r="L4" i="55"/>
  <c r="K4" i="55"/>
  <c r="K6" i="55" s="1"/>
  <c r="J4" i="55"/>
  <c r="J6" i="55" s="1"/>
  <c r="I4" i="55"/>
  <c r="I6" i="55" s="1"/>
  <c r="H4" i="55"/>
  <c r="G4" i="55"/>
  <c r="G6" i="55" s="1"/>
  <c r="F4" i="55"/>
  <c r="F6" i="55" s="1"/>
  <c r="E4" i="55"/>
  <c r="D4" i="55"/>
  <c r="D6" i="55" s="1"/>
  <c r="P39" i="1"/>
  <c r="O38" i="1"/>
  <c r="N38" i="1"/>
  <c r="M38" i="1"/>
  <c r="L38" i="1"/>
  <c r="K38" i="1"/>
  <c r="J38" i="1"/>
  <c r="I38" i="1"/>
  <c r="H38" i="1"/>
  <c r="G38" i="1"/>
  <c r="F38" i="1"/>
  <c r="E38" i="1"/>
  <c r="D38" i="1"/>
  <c r="P36" i="1"/>
  <c r="Q11" i="58" s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O29" i="1"/>
  <c r="N29" i="1"/>
  <c r="M29" i="1"/>
  <c r="L29" i="1"/>
  <c r="K29" i="1"/>
  <c r="J29" i="1"/>
  <c r="I29" i="1"/>
  <c r="H29" i="1"/>
  <c r="G29" i="1"/>
  <c r="F29" i="1"/>
  <c r="E29" i="1"/>
  <c r="D29" i="1"/>
  <c r="P28" i="1"/>
  <c r="O26" i="1"/>
  <c r="K26" i="1"/>
  <c r="O24" i="1"/>
  <c r="N24" i="1"/>
  <c r="M24" i="1"/>
  <c r="M26" i="1" s="1"/>
  <c r="L24" i="1"/>
  <c r="K24" i="1"/>
  <c r="J24" i="1"/>
  <c r="I24" i="1"/>
  <c r="I26" i="1" s="1"/>
  <c r="H24" i="1"/>
  <c r="G24" i="1"/>
  <c r="G26" i="1" s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1" i="1"/>
  <c r="N21" i="1"/>
  <c r="M21" i="1"/>
  <c r="L21" i="1"/>
  <c r="K21" i="1"/>
  <c r="J21" i="1"/>
  <c r="I21" i="1"/>
  <c r="H21" i="1"/>
  <c r="G21" i="1"/>
  <c r="F21" i="1"/>
  <c r="E21" i="1"/>
  <c r="D21" i="1"/>
  <c r="P19" i="1"/>
  <c r="P21" i="1" s="1"/>
  <c r="O16" i="1"/>
  <c r="N16" i="1"/>
  <c r="M16" i="1"/>
  <c r="L16" i="1"/>
  <c r="K16" i="1"/>
  <c r="J16" i="1"/>
  <c r="I16" i="1"/>
  <c r="H16" i="1"/>
  <c r="G16" i="1"/>
  <c r="F16" i="1"/>
  <c r="E16" i="1"/>
  <c r="D16" i="1"/>
  <c r="P14" i="1"/>
  <c r="P16" i="1" s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O6" i="1"/>
  <c r="N6" i="1"/>
  <c r="M6" i="1"/>
  <c r="L6" i="1"/>
  <c r="K6" i="1"/>
  <c r="J6" i="1"/>
  <c r="I6" i="1"/>
  <c r="H6" i="1"/>
  <c r="G6" i="1"/>
  <c r="F6" i="1"/>
  <c r="E6" i="1"/>
  <c r="D6" i="1"/>
  <c r="P4" i="1"/>
  <c r="P6" i="1" s="1"/>
  <c r="BV7" i="53"/>
  <c r="BV5" i="53"/>
  <c r="BV3" i="53"/>
  <c r="BV2" i="53"/>
  <c r="G28" i="54" l="1"/>
  <c r="G18" i="54"/>
  <c r="G12" i="54"/>
  <c r="G30" i="2"/>
  <c r="G32" i="2" s="1"/>
  <c r="H20" i="49"/>
  <c r="K35" i="49"/>
  <c r="F28" i="54"/>
  <c r="F12" i="54"/>
  <c r="D26" i="1"/>
  <c r="H26" i="1"/>
  <c r="L26" i="1"/>
  <c r="J30" i="2"/>
  <c r="J32" i="2" s="1"/>
  <c r="I27" i="6"/>
  <c r="M5" i="6"/>
  <c r="I5" i="6"/>
  <c r="G11" i="6"/>
  <c r="O11" i="6"/>
  <c r="K11" i="6"/>
  <c r="M5" i="54"/>
  <c r="I5" i="54"/>
  <c r="F26" i="1"/>
  <c r="J26" i="1"/>
  <c r="N26" i="1"/>
  <c r="M17" i="6"/>
  <c r="J17" i="6"/>
  <c r="N17" i="6"/>
  <c r="G27" i="54"/>
  <c r="M27" i="54"/>
  <c r="I27" i="54"/>
  <c r="D20" i="49"/>
  <c r="L20" i="49"/>
  <c r="F27" i="55"/>
  <c r="F29" i="55" s="1"/>
  <c r="P37" i="2"/>
  <c r="P39" i="2" s="1"/>
  <c r="P4" i="6"/>
  <c r="P6" i="6" s="1"/>
  <c r="F6" i="54"/>
  <c r="J6" i="54"/>
  <c r="N6" i="54"/>
  <c r="P4" i="54"/>
  <c r="I6" i="54"/>
  <c r="M6" i="54"/>
  <c r="P16" i="54"/>
  <c r="L18" i="54"/>
  <c r="P25" i="54"/>
  <c r="F20" i="49"/>
  <c r="N20" i="49"/>
  <c r="N19" i="55"/>
  <c r="P15" i="2"/>
  <c r="P17" i="2" s="1"/>
  <c r="G6" i="54"/>
  <c r="K6" i="54"/>
  <c r="O6" i="54"/>
  <c r="E12" i="54"/>
  <c r="I12" i="54"/>
  <c r="D12" i="54"/>
  <c r="H12" i="54"/>
  <c r="L12" i="54"/>
  <c r="C18" i="54"/>
  <c r="D17" i="54" s="1"/>
  <c r="O17" i="54" s="1"/>
  <c r="K18" i="54"/>
  <c r="F18" i="54"/>
  <c r="J18" i="54"/>
  <c r="N18" i="54"/>
  <c r="J20" i="49"/>
  <c r="O35" i="49"/>
  <c r="K17" i="54"/>
  <c r="M17" i="54"/>
  <c r="L17" i="54"/>
  <c r="P17" i="54"/>
  <c r="E17" i="54"/>
  <c r="I17" i="54"/>
  <c r="D24" i="55"/>
  <c r="K42" i="2"/>
  <c r="K44" i="2" s="1"/>
  <c r="K46" i="2" s="1"/>
  <c r="E26" i="1"/>
  <c r="I19" i="55"/>
  <c r="M19" i="55"/>
  <c r="P22" i="55"/>
  <c r="P24" i="55" s="1"/>
  <c r="G27" i="55"/>
  <c r="G29" i="55" s="1"/>
  <c r="K27" i="55"/>
  <c r="K29" i="55" s="1"/>
  <c r="O27" i="55"/>
  <c r="O29" i="55" s="1"/>
  <c r="H42" i="2"/>
  <c r="H44" i="2" s="1"/>
  <c r="H46" i="2" s="1"/>
  <c r="H30" i="2"/>
  <c r="H32" i="2" s="1"/>
  <c r="L42" i="2"/>
  <c r="L44" i="2" s="1"/>
  <c r="L46" i="2" s="1"/>
  <c r="L30" i="2"/>
  <c r="L32" i="2" s="1"/>
  <c r="P28" i="2"/>
  <c r="I30" i="2"/>
  <c r="I32" i="2" s="1"/>
  <c r="N30" i="2"/>
  <c r="N32" i="2" s="1"/>
  <c r="J43" i="2"/>
  <c r="M12" i="54"/>
  <c r="P24" i="54"/>
  <c r="P8" i="54"/>
  <c r="P14" i="54" s="1"/>
  <c r="P4" i="55"/>
  <c r="P6" i="55" s="1"/>
  <c r="P17" i="55"/>
  <c r="P19" i="55" s="1"/>
  <c r="H27" i="55"/>
  <c r="H29" i="55" s="1"/>
  <c r="L27" i="55"/>
  <c r="L29" i="55" s="1"/>
  <c r="P39" i="55"/>
  <c r="P41" i="55" s="1"/>
  <c r="D30" i="2"/>
  <c r="D32" i="2" s="1"/>
  <c r="O30" i="2"/>
  <c r="O32" i="2" s="1"/>
  <c r="G42" i="2"/>
  <c r="G44" i="2" s="1"/>
  <c r="G46" i="2" s="1"/>
  <c r="P5" i="6"/>
  <c r="L5" i="6"/>
  <c r="H5" i="6"/>
  <c r="O5" i="6"/>
  <c r="K5" i="6"/>
  <c r="G5" i="6"/>
  <c r="N5" i="6"/>
  <c r="J5" i="6"/>
  <c r="F5" i="6"/>
  <c r="P27" i="6"/>
  <c r="L27" i="6"/>
  <c r="H27" i="6"/>
  <c r="O27" i="6"/>
  <c r="K27" i="6"/>
  <c r="G27" i="6"/>
  <c r="N27" i="6"/>
  <c r="J27" i="6"/>
  <c r="F27" i="6"/>
  <c r="P5" i="54"/>
  <c r="L5" i="54"/>
  <c r="H5" i="54"/>
  <c r="O5" i="54"/>
  <c r="K5" i="54"/>
  <c r="G5" i="54"/>
  <c r="N5" i="54"/>
  <c r="J5" i="54"/>
  <c r="F5" i="54"/>
  <c r="P20" i="49"/>
  <c r="P10" i="54"/>
  <c r="P29" i="1"/>
  <c r="P6" i="2"/>
  <c r="P8" i="2" s="1"/>
  <c r="Q139" i="58"/>
  <c r="F44" i="2"/>
  <c r="F46" i="2" s="1"/>
  <c r="J44" i="2"/>
  <c r="J46" i="2" s="1"/>
  <c r="N44" i="2"/>
  <c r="N46" i="2" s="1"/>
  <c r="P29" i="2"/>
  <c r="F30" i="2"/>
  <c r="F32" i="2" s="1"/>
  <c r="E5" i="6"/>
  <c r="P10" i="6"/>
  <c r="P12" i="6" s="1"/>
  <c r="N11" i="6"/>
  <c r="J11" i="6"/>
  <c r="F11" i="6"/>
  <c r="M11" i="6"/>
  <c r="I11" i="6"/>
  <c r="E11" i="6"/>
  <c r="P11" i="6"/>
  <c r="L11" i="6"/>
  <c r="H11" i="6"/>
  <c r="P26" i="6"/>
  <c r="P28" i="6" s="1"/>
  <c r="E27" i="6"/>
  <c r="E5" i="54"/>
  <c r="D6" i="6"/>
  <c r="P8" i="6"/>
  <c r="P14" i="6" s="1"/>
  <c r="G17" i="6"/>
  <c r="K17" i="6"/>
  <c r="O17" i="6"/>
  <c r="D28" i="6"/>
  <c r="P27" i="54"/>
  <c r="L27" i="54"/>
  <c r="H27" i="54"/>
  <c r="N27" i="54"/>
  <c r="J27" i="54"/>
  <c r="F27" i="54"/>
  <c r="E35" i="49"/>
  <c r="M35" i="49"/>
  <c r="H17" i="6"/>
  <c r="L17" i="6"/>
  <c r="P17" i="6"/>
  <c r="D28" i="54"/>
  <c r="H28" i="54"/>
  <c r="L28" i="54"/>
  <c r="P26" i="54"/>
  <c r="P28" i="54" s="1"/>
  <c r="K27" i="54"/>
  <c r="G35" i="49"/>
  <c r="E17" i="6"/>
  <c r="I17" i="6"/>
  <c r="P3" i="54"/>
  <c r="P6" i="54" s="1"/>
  <c r="P9" i="54"/>
  <c r="C12" i="54"/>
  <c r="D11" i="54" s="1"/>
  <c r="I35" i="49"/>
  <c r="E18" i="54"/>
  <c r="N110" i="58"/>
  <c r="Q110" i="58"/>
  <c r="E24" i="55"/>
  <c r="P24" i="2"/>
  <c r="P26" i="2" s="1"/>
  <c r="E27" i="55"/>
  <c r="E19" i="55"/>
  <c r="E43" i="2"/>
  <c r="P43" i="2" s="1"/>
  <c r="E6" i="55"/>
  <c r="E30" i="2"/>
  <c r="E32" i="2" s="1"/>
  <c r="J40" i="61"/>
  <c r="K40" i="61"/>
  <c r="P16" i="6"/>
  <c r="P18" i="6" s="1"/>
  <c r="P24" i="1"/>
  <c r="P26" i="1" s="1"/>
  <c r="P15" i="54"/>
  <c r="Q13" i="58"/>
  <c r="P38" i="1"/>
  <c r="E6" i="54"/>
  <c r="Q128" i="58"/>
  <c r="D145" i="58"/>
  <c r="E146" i="58" s="1"/>
  <c r="J121" i="58"/>
  <c r="J129" i="58"/>
  <c r="K150" i="58"/>
  <c r="G110" i="58"/>
  <c r="Q91" i="58"/>
  <c r="J9" i="58"/>
  <c r="L45" i="58"/>
  <c r="N17" i="58"/>
  <c r="J54" i="58"/>
  <c r="J56" i="58" s="1"/>
  <c r="H92" i="58"/>
  <c r="I9" i="58"/>
  <c r="Q107" i="58"/>
  <c r="M110" i="58"/>
  <c r="H121" i="58"/>
  <c r="J92" i="58"/>
  <c r="F17" i="58"/>
  <c r="N92" i="58"/>
  <c r="M17" i="58"/>
  <c r="G54" i="58"/>
  <c r="G56" i="58" s="1"/>
  <c r="Q104" i="58"/>
  <c r="P121" i="58"/>
  <c r="F92" i="58"/>
  <c r="P92" i="58"/>
  <c r="O150" i="58"/>
  <c r="Q50" i="58"/>
  <c r="Q52" i="58" s="1"/>
  <c r="G72" i="58"/>
  <c r="G74" i="58" s="1"/>
  <c r="N116" i="58"/>
  <c r="M116" i="58"/>
  <c r="G116" i="58"/>
  <c r="F45" i="58"/>
  <c r="F67" i="58"/>
  <c r="J45" i="58"/>
  <c r="J67" i="58"/>
  <c r="N45" i="58"/>
  <c r="N67" i="58"/>
  <c r="H9" i="58"/>
  <c r="H68" i="58"/>
  <c r="H70" i="58" s="1"/>
  <c r="L9" i="58"/>
  <c r="L68" i="58"/>
  <c r="L70" i="58" s="1"/>
  <c r="P9" i="58"/>
  <c r="P68" i="58"/>
  <c r="P70" i="58" s="1"/>
  <c r="D68" i="58"/>
  <c r="D70" i="58" s="1"/>
  <c r="K72" i="58"/>
  <c r="K74" i="58" s="1"/>
  <c r="K56" i="58"/>
  <c r="K17" i="58"/>
  <c r="O54" i="58"/>
  <c r="Q119" i="58"/>
  <c r="N119" i="58"/>
  <c r="H119" i="58"/>
  <c r="L119" i="58"/>
  <c r="G119" i="58"/>
  <c r="P119" i="58"/>
  <c r="K119" i="58"/>
  <c r="F119" i="58"/>
  <c r="O119" i="58"/>
  <c r="G45" i="58"/>
  <c r="O45" i="58"/>
  <c r="L129" i="58"/>
  <c r="M9" i="58"/>
  <c r="I17" i="58"/>
  <c r="H45" i="58"/>
  <c r="P45" i="58"/>
  <c r="L121" i="58"/>
  <c r="F129" i="58"/>
  <c r="N129" i="58"/>
  <c r="F9" i="58"/>
  <c r="N9" i="58"/>
  <c r="E17" i="58"/>
  <c r="K45" i="58"/>
  <c r="Q120" i="58"/>
  <c r="F121" i="58"/>
  <c r="N121" i="58"/>
  <c r="L92" i="58"/>
  <c r="H129" i="58"/>
  <c r="P129" i="58"/>
  <c r="Q149" i="58"/>
  <c r="G150" i="58"/>
  <c r="Q14" i="58"/>
  <c r="M14" i="58"/>
  <c r="I14" i="58"/>
  <c r="N14" i="58"/>
  <c r="J14" i="58"/>
  <c r="P14" i="58"/>
  <c r="L14" i="58"/>
  <c r="H14" i="58"/>
  <c r="O14" i="58"/>
  <c r="K14" i="58"/>
  <c r="G14" i="58"/>
  <c r="E72" i="58"/>
  <c r="E56" i="58"/>
  <c r="I72" i="58"/>
  <c r="I74" i="58" s="1"/>
  <c r="I56" i="58"/>
  <c r="M72" i="58"/>
  <c r="M74" i="58" s="1"/>
  <c r="M56" i="58"/>
  <c r="Q2" i="58"/>
  <c r="Q4" i="58" s="1"/>
  <c r="N72" i="58"/>
  <c r="N74" i="58" s="1"/>
  <c r="H105" i="58"/>
  <c r="Q15" i="58"/>
  <c r="Q17" i="58" s="1"/>
  <c r="E68" i="58"/>
  <c r="E70" i="58" s="1"/>
  <c r="J105" i="58"/>
  <c r="O105" i="58"/>
  <c r="I110" i="58"/>
  <c r="Q115" i="58"/>
  <c r="I116" i="58"/>
  <c r="Q118" i="58"/>
  <c r="P141" i="58"/>
  <c r="Q7" i="58"/>
  <c r="Q9" i="58" s="1"/>
  <c r="G9" i="58"/>
  <c r="K9" i="58"/>
  <c r="O9" i="58"/>
  <c r="E45" i="58"/>
  <c r="I45" i="58"/>
  <c r="M45" i="58"/>
  <c r="Q45" i="58"/>
  <c r="D54" i="58"/>
  <c r="H54" i="58"/>
  <c r="L54" i="58"/>
  <c r="P54" i="58"/>
  <c r="F105" i="58"/>
  <c r="K105" i="58"/>
  <c r="P110" i="58"/>
  <c r="L110" i="58"/>
  <c r="H110" i="58"/>
  <c r="J110" i="58"/>
  <c r="O110" i="58"/>
  <c r="P116" i="58"/>
  <c r="L116" i="58"/>
  <c r="H116" i="58"/>
  <c r="J116" i="58"/>
  <c r="O116" i="58"/>
  <c r="Q166" i="58"/>
  <c r="Q46" i="58"/>
  <c r="Q48" i="58" s="1"/>
  <c r="F72" i="58"/>
  <c r="F74" i="58" s="1"/>
  <c r="Q105" i="58"/>
  <c r="M105" i="58"/>
  <c r="I105" i="58"/>
  <c r="N105" i="58"/>
  <c r="M141" i="58"/>
  <c r="L141" i="58"/>
  <c r="G105" i="58"/>
  <c r="L105" i="58"/>
  <c r="Q109" i="58"/>
  <c r="F110" i="58"/>
  <c r="K110" i="58"/>
  <c r="F116" i="58"/>
  <c r="K116" i="58"/>
  <c r="Q116" i="58"/>
  <c r="H141" i="58"/>
  <c r="I121" i="58"/>
  <c r="M121" i="58"/>
  <c r="Q121" i="58"/>
  <c r="I92" i="58"/>
  <c r="M92" i="58"/>
  <c r="Q92" i="58"/>
  <c r="I129" i="58"/>
  <c r="M129" i="58"/>
  <c r="Q129" i="58"/>
  <c r="Q143" i="58"/>
  <c r="Q145" i="58" s="1"/>
  <c r="H150" i="58"/>
  <c r="L150" i="58"/>
  <c r="P150" i="58"/>
  <c r="I150" i="58"/>
  <c r="M150" i="58"/>
  <c r="Q150" i="58"/>
  <c r="I119" i="58"/>
  <c r="M119" i="58"/>
  <c r="G121" i="58"/>
  <c r="K121" i="58"/>
  <c r="G92" i="58"/>
  <c r="K92" i="58"/>
  <c r="G129" i="58"/>
  <c r="K129" i="58"/>
  <c r="F150" i="58"/>
  <c r="J150" i="58"/>
  <c r="I108" i="58"/>
  <c r="M108" i="58"/>
  <c r="Q108" i="58"/>
  <c r="F108" i="58"/>
  <c r="J108" i="58"/>
  <c r="N108" i="58"/>
  <c r="G108" i="58"/>
  <c r="K108" i="58"/>
  <c r="O108" i="58"/>
  <c r="H108" i="58"/>
  <c r="L108" i="58"/>
  <c r="P12" i="54" l="1"/>
  <c r="P42" i="2"/>
  <c r="P18" i="54"/>
  <c r="P44" i="2"/>
  <c r="P46" i="2" s="1"/>
  <c r="P30" i="2"/>
  <c r="P32" i="2" s="1"/>
  <c r="N17" i="54"/>
  <c r="F17" i="54"/>
  <c r="G17" i="54"/>
  <c r="J17" i="54"/>
  <c r="H17" i="54"/>
  <c r="M11" i="54"/>
  <c r="I11" i="54"/>
  <c r="E11" i="54"/>
  <c r="L11" i="54"/>
  <c r="G11" i="54"/>
  <c r="P11" i="54"/>
  <c r="K11" i="54"/>
  <c r="F11" i="54"/>
  <c r="O11" i="54"/>
  <c r="J11" i="54"/>
  <c r="N11" i="54"/>
  <c r="H11" i="54"/>
  <c r="E44" i="2"/>
  <c r="E46" i="2" s="1"/>
  <c r="P27" i="55"/>
  <c r="P29" i="55" s="1"/>
  <c r="E29" i="55"/>
  <c r="F146" i="58"/>
  <c r="P146" i="58"/>
  <c r="K146" i="58"/>
  <c r="Q146" i="58"/>
  <c r="L146" i="58"/>
  <c r="O146" i="58"/>
  <c r="N146" i="58"/>
  <c r="M146" i="58"/>
  <c r="H146" i="58"/>
  <c r="J146" i="58"/>
  <c r="I146" i="58"/>
  <c r="G146" i="58"/>
  <c r="Q54" i="58"/>
  <c r="Q56" i="58" s="1"/>
  <c r="J72" i="58"/>
  <c r="J74" i="58" s="1"/>
  <c r="O72" i="58"/>
  <c r="O74" i="58" s="1"/>
  <c r="O56" i="58"/>
  <c r="Q141" i="58"/>
  <c r="L72" i="58"/>
  <c r="L74" i="58" s="1"/>
  <c r="L56" i="58"/>
  <c r="J141" i="58"/>
  <c r="P72" i="58"/>
  <c r="P74" i="58" s="1"/>
  <c r="P56" i="58"/>
  <c r="E141" i="58"/>
  <c r="H72" i="58"/>
  <c r="H74" i="58" s="1"/>
  <c r="H56" i="58"/>
  <c r="Q68" i="58"/>
  <c r="Q70" i="58" s="1"/>
  <c r="E74" i="58"/>
  <c r="D72" i="58"/>
  <c r="D74" i="58" s="1"/>
  <c r="D56" i="58"/>
  <c r="N141" i="58"/>
  <c r="F141" i="58"/>
  <c r="Q72" i="58" l="1"/>
  <c r="Q74" i="58" s="1"/>
  <c r="E161" i="58"/>
  <c r="Q161" i="5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9" authorId="0" shapeId="0" xr:uid="{9BAA0539-A5D5-4C09-B321-8105E3F3F6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اختلاف ساعات العمل من 12 الى متوسط 8 ساعات ( الحظر - رمضان) </t>
        </r>
      </text>
    </comment>
  </commentList>
</comments>
</file>

<file path=xl/sharedStrings.xml><?xml version="1.0" encoding="utf-8"?>
<sst xmlns="http://schemas.openxmlformats.org/spreadsheetml/2006/main" count="772" uniqueCount="236">
  <si>
    <t>Block</t>
  </si>
  <si>
    <t>XPS</t>
  </si>
  <si>
    <t>Target</t>
  </si>
  <si>
    <t>Actual</t>
  </si>
  <si>
    <t>Production</t>
  </si>
  <si>
    <t>Planning</t>
  </si>
  <si>
    <t>Stander</t>
  </si>
  <si>
    <t>saving</t>
  </si>
  <si>
    <t>%</t>
  </si>
  <si>
    <t>GPPS</t>
  </si>
  <si>
    <t>Number of Workers</t>
  </si>
  <si>
    <t>Production / m3</t>
  </si>
  <si>
    <t>Labor productivity / m3</t>
  </si>
  <si>
    <t>Machines</t>
  </si>
  <si>
    <t>ALL Material</t>
  </si>
  <si>
    <t>10 of Ramadan</t>
  </si>
  <si>
    <t>Scrap</t>
  </si>
  <si>
    <t>Accident</t>
  </si>
  <si>
    <t>Total Production</t>
  </si>
  <si>
    <t>Sales October</t>
  </si>
  <si>
    <t>all Sales</t>
  </si>
  <si>
    <t>Sales 10 of Ramadan</t>
  </si>
  <si>
    <t>No. of Workers 10 of Ram.</t>
  </si>
  <si>
    <t>No. of Workers October</t>
  </si>
  <si>
    <t>اكتوبر</t>
  </si>
  <si>
    <t>Absent Days</t>
  </si>
  <si>
    <t>Month</t>
  </si>
  <si>
    <t>Production / piece</t>
  </si>
  <si>
    <t>Labor productivity / piece</t>
  </si>
  <si>
    <t>Utilization</t>
  </si>
  <si>
    <t xml:space="preserve">Efficiency </t>
  </si>
  <si>
    <t>Effectiveness</t>
  </si>
  <si>
    <t>Quality</t>
  </si>
  <si>
    <t>Availability</t>
  </si>
  <si>
    <t>Performance</t>
  </si>
  <si>
    <t xml:space="preserve"> OEE</t>
  </si>
  <si>
    <t>mould
10 of ramd.</t>
  </si>
  <si>
    <t>Planning 10 of Ramadan</t>
  </si>
  <si>
    <t>Planning October</t>
  </si>
  <si>
    <t>all Planning</t>
  </si>
  <si>
    <t>Production 10 of Ramadan</t>
  </si>
  <si>
    <t>Production October</t>
  </si>
  <si>
    <t xml:space="preserve"> </t>
  </si>
  <si>
    <t>October</t>
  </si>
  <si>
    <t>xps</t>
  </si>
  <si>
    <t>بلوكات</t>
  </si>
  <si>
    <t>All Mold</t>
  </si>
  <si>
    <t>العاشر</t>
  </si>
  <si>
    <t>All EPS</t>
  </si>
  <si>
    <t>اسطمبات
عاشر</t>
  </si>
  <si>
    <t>اسطمبات
اكتوبر</t>
  </si>
  <si>
    <t>كل EPS</t>
  </si>
  <si>
    <t>كل GPPS</t>
  </si>
  <si>
    <t>كل الخامات</t>
  </si>
  <si>
    <t>Machines 10 of ramd.</t>
  </si>
  <si>
    <t>Machines 6 October</t>
  </si>
  <si>
    <t>Production / Kg</t>
  </si>
  <si>
    <t xml:space="preserve">  </t>
  </si>
  <si>
    <t>Elect.</t>
  </si>
  <si>
    <t>Kw</t>
  </si>
  <si>
    <t>kWh/Kg</t>
  </si>
  <si>
    <t>RM XPS</t>
  </si>
  <si>
    <t>Gas</t>
  </si>
  <si>
    <t>m3</t>
  </si>
  <si>
    <t>m3/Kg</t>
  </si>
  <si>
    <t>Water</t>
  </si>
  <si>
    <t>Machines 10 of Ram.</t>
  </si>
  <si>
    <t>RM EPS</t>
  </si>
  <si>
    <t>RM EPS - Block</t>
  </si>
  <si>
    <t>RM EPS - Mold 10 ramd.</t>
  </si>
  <si>
    <t>A</t>
  </si>
  <si>
    <t>Mold 10 ramd.</t>
  </si>
  <si>
    <t>LE</t>
  </si>
  <si>
    <t>LE/Kg</t>
  </si>
  <si>
    <t>2018</t>
  </si>
  <si>
    <t>Availabil time hr</t>
  </si>
  <si>
    <t>electricity</t>
  </si>
  <si>
    <t>gas</t>
  </si>
  <si>
    <t>water</t>
  </si>
  <si>
    <t>2019</t>
  </si>
  <si>
    <t>10 of ramd</t>
  </si>
  <si>
    <t>B</t>
  </si>
  <si>
    <t>C</t>
  </si>
  <si>
    <t>Rate</t>
  </si>
  <si>
    <t>Total score</t>
  </si>
  <si>
    <t>CORRECTIVE ACTION AND IMPROVEMENT</t>
  </si>
  <si>
    <t>DOCUMENTATION CONTROL</t>
  </si>
  <si>
    <t>CALIBRATION</t>
  </si>
  <si>
    <t>MATERIALS MANAGEMENT / PERSONNEL AND TRAINING</t>
  </si>
  <si>
    <t>MONITORING AND MEASUREMENT</t>
  </si>
  <si>
    <t>Not fulfilling the requirements for 
“B” – Limited.</t>
  </si>
  <si>
    <t>Unacceptable</t>
  </si>
  <si>
    <t>CONTROL OF PRODUCTION / MAINTENANCE</t>
  </si>
  <si>
    <t xml:space="preserve">
&lt; 80% ≥ 70% on all sections with 
the exception of (minimum 
&lt; 85% ≥ 75% for section 3)</t>
  </si>
  <si>
    <t>Limited</t>
  </si>
  <si>
    <t>PURCHASING</t>
  </si>
  <si>
    <t>≥ 80% on all sections with the exception of (minimum ≥ 85% for section 3)</t>
  </si>
  <si>
    <t>Acceptable</t>
  </si>
  <si>
    <t>STRATEGY AND PLANNING</t>
  </si>
  <si>
    <t>Assessment area</t>
  </si>
  <si>
    <t xml:space="preserve">Electrolux </t>
  </si>
  <si>
    <t>Observation</t>
  </si>
  <si>
    <t xml:space="preserve">Non conformity </t>
  </si>
  <si>
    <t>(Target) Maintenance Molds</t>
  </si>
  <si>
    <t>Maintenance Molds DT hr</t>
  </si>
  <si>
    <t>Maintenance Molds DT %</t>
  </si>
  <si>
    <t xml:space="preserve">(Target) Maintenance </t>
  </si>
  <si>
    <t>Total Maintenance %</t>
  </si>
  <si>
    <t>(Target) Total Maintenance</t>
  </si>
  <si>
    <t>Maintenance (E+M) DT hr</t>
  </si>
  <si>
    <t>Maintenance (E+M) DT %</t>
  </si>
  <si>
    <t>(Target) Maintenance (E+M)</t>
  </si>
  <si>
    <t>LG</t>
  </si>
  <si>
    <t>Evaluation Item</t>
    <phoneticPr fontId="11" type="noConversion"/>
  </si>
  <si>
    <t>Material Control &amp; IQC</t>
    <phoneticPr fontId="11" type="noConversion"/>
  </si>
  <si>
    <t>Process Control</t>
    <phoneticPr fontId="11" type="noConversion"/>
  </si>
  <si>
    <t>Outgoing Inspection</t>
    <phoneticPr fontId="11" type="noConversion"/>
  </si>
  <si>
    <t>General Control</t>
    <phoneticPr fontId="11" type="noConversion"/>
  </si>
  <si>
    <t>Total</t>
    <phoneticPr fontId="11" type="noConversion"/>
  </si>
  <si>
    <t>sefte</t>
  </si>
  <si>
    <t>General Management</t>
  </si>
  <si>
    <t>Fire-fighting Management</t>
  </si>
  <si>
    <t>Safety Management</t>
  </si>
  <si>
    <t>Chemicals</t>
  </si>
  <si>
    <t>Environmental Health</t>
  </si>
  <si>
    <t>Electric Facilities</t>
  </si>
  <si>
    <t>Site Basic</t>
  </si>
  <si>
    <t>Total</t>
  </si>
  <si>
    <t>place</t>
  </si>
  <si>
    <t>department</t>
  </si>
  <si>
    <t>احصائيات متابعة المراجعة الداخلية الثانية</t>
  </si>
  <si>
    <t>open</t>
  </si>
  <si>
    <t>closed</t>
  </si>
  <si>
    <t>Prod</t>
  </si>
  <si>
    <t>WH</t>
  </si>
  <si>
    <t>QC</t>
  </si>
  <si>
    <t>Hr</t>
  </si>
  <si>
    <t>RD</t>
  </si>
  <si>
    <t>Pu</t>
  </si>
  <si>
    <t>Admin</t>
  </si>
  <si>
    <t>Pl</t>
  </si>
  <si>
    <t>Block 6 October</t>
  </si>
  <si>
    <t>Block 10 of Ramadan</t>
  </si>
  <si>
    <t>safty</t>
  </si>
  <si>
    <t>LE INS</t>
  </si>
  <si>
    <t>Main</t>
  </si>
  <si>
    <t>Q1</t>
  </si>
  <si>
    <t>Q2</t>
  </si>
  <si>
    <t>Q3</t>
  </si>
  <si>
    <t>Q4</t>
  </si>
  <si>
    <t>2020</t>
  </si>
  <si>
    <t>Expenses</t>
  </si>
  <si>
    <t>budget 10 of ramd</t>
  </si>
  <si>
    <t>Target from budget</t>
  </si>
  <si>
    <t>LE 10 of ramadan</t>
  </si>
  <si>
    <t>Maintenance DT hr</t>
  </si>
  <si>
    <t>Total Maintenance DT %</t>
  </si>
  <si>
    <t>kWh/m3</t>
  </si>
  <si>
    <t xml:space="preserve"> XPS m3</t>
  </si>
  <si>
    <t>Available time Hr.</t>
  </si>
  <si>
    <t>Maintenance DT Hr.</t>
  </si>
  <si>
    <t>Elect. Cost</t>
  </si>
  <si>
    <t>Gas Cost</t>
  </si>
  <si>
    <t>Cost from budget</t>
  </si>
  <si>
    <t>Actual cost</t>
  </si>
  <si>
    <t>RM 10 of ramadan KG</t>
  </si>
  <si>
    <t>mould
October</t>
  </si>
  <si>
    <t>Machines October</t>
  </si>
  <si>
    <t>RM Mold October</t>
  </si>
  <si>
    <t>budget  October</t>
  </si>
  <si>
    <t>Spare part / kg</t>
  </si>
  <si>
    <t>Spare part / budget</t>
  </si>
  <si>
    <t>mar</t>
  </si>
  <si>
    <t>may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</si>
  <si>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</si>
  <si>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</si>
  <si>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</si>
  <si>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</si>
  <si>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</si>
  <si>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</si>
  <si>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</si>
  <si>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</si>
  <si>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</si>
  <si>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</si>
  <si>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</si>
  <si>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</si>
  <si>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</si>
  <si>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</si>
  <si>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</si>
  <si>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</si>
  <si>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</si>
  <si>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</si>
  <si>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</si>
  <si>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</si>
  <si>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</si>
  <si>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</si>
  <si>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</si>
  <si>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</si>
  <si>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</si>
  <si>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</si>
  <si>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</si>
  <si>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</si>
  <si>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</si>
  <si>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</si>
  <si>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</si>
  <si>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</si>
  <si>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</si>
  <si>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</si>
  <si>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</si>
  <si>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</si>
  <si>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</si>
  <si>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</si>
  <si>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</si>
  <si>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</si>
  <si>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</si>
  <si>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</si>
  <si>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</si>
  <si>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</si>
  <si>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</si>
  <si>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</si>
  <si>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</si>
  <si>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</si>
  <si>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</si>
  <si>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</si>
  <si>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</si>
  <si>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</si>
  <si>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MC October</t>
  </si>
  <si>
    <t>MC  10 of Ramadan</t>
  </si>
  <si>
    <t>sales</t>
  </si>
  <si>
    <t>Apr.</t>
  </si>
  <si>
    <t>Jun.</t>
  </si>
  <si>
    <t>Jan.</t>
  </si>
  <si>
    <t>Feb.</t>
  </si>
  <si>
    <t>Dec.</t>
  </si>
  <si>
    <t>Customer complain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</si>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</sst>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_-* #,##0.00\-;_-* &quot;-&quot;??_-;_-@_-"/>
    <numFmt numFmtId="165" formatCode="0.0"/>
    <numFmt numFmtId="166" formatCode="_-* #,##0_-;_-* #,##0\-;_-* &quot;-&quot;??_-;_-@_-"/>
    <numFmt numFmtId="167" formatCode="0.0%"/>
    <numFmt numFmtId="168" formatCode="#,##0.0"/>
    <numFmt numFmtId="169" formatCode="0.0_ "/>
    <numFmt numFmtId="170" formatCode="#,##0.000"/>
    <numFmt numFmtId="171" formatCode="0.000000000000000%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8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바탕체"/>
      <family val="1"/>
      <charset val="129"/>
    </font>
    <font>
      <sz val="1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b/>
      <sz val="11"/>
      <color indexed="12"/>
      <name val="Calibri"/>
      <family val="3"/>
      <charset val="129"/>
      <scheme val="minor"/>
    </font>
    <font>
      <b/>
      <sz val="11"/>
      <color indexed="8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b/>
      <sz val="11"/>
      <name val="Calibri"/>
      <family val="3"/>
      <scheme val="minor"/>
    </font>
    <font>
      <sz val="11"/>
      <color indexed="8"/>
      <name val="Calibri"/>
      <family val="2"/>
    </font>
    <font>
      <sz val="16"/>
      <name val="Arial"/>
      <family val="2"/>
    </font>
    <font>
      <sz val="11"/>
      <color rgb="FF1F497D"/>
      <name val="Calibri"/>
      <family val="2"/>
      <scheme val="minor"/>
    </font>
    <font>
      <b/>
      <sz val="14"/>
      <color rgb="FFFFFFFF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7" fillId="0" borderId="0"/>
    <xf numFmtId="0" fontId="24" fillId="0" borderId="0"/>
  </cellStyleXfs>
  <cellXfs count="465">
    <xf numFmtId="0" fontId="0" fillId="0" borderId="0" xfId="0"/>
    <xf numFmtId="0" fontId="0" fillId="0" borderId="0" xfId="0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7" fontId="0" fillId="0" borderId="1" xfId="0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 vertical="center"/>
    </xf>
    <xf numFmtId="3" fontId="2" fillId="2" borderId="1" xfId="1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center"/>
    </xf>
    <xf numFmtId="9" fontId="2" fillId="3" borderId="1" xfId="2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 vertical="center"/>
    </xf>
    <xf numFmtId="9" fontId="2" fillId="4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0" fontId="3" fillId="0" borderId="0" xfId="0" applyFont="1"/>
    <xf numFmtId="3" fontId="5" fillId="2" borderId="1" xfId="1" applyNumberFormat="1" applyFont="1" applyFill="1" applyBorder="1" applyAlignment="1">
      <alignment horizontal="center" vertical="center"/>
    </xf>
    <xf numFmtId="3" fontId="5" fillId="2" borderId="1" xfId="2" applyNumberFormat="1" applyFont="1" applyFill="1" applyBorder="1" applyAlignment="1">
      <alignment horizontal="center"/>
    </xf>
    <xf numFmtId="3" fontId="5" fillId="3" borderId="1" xfId="1" applyNumberFormat="1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/>
    </xf>
    <xf numFmtId="10" fontId="5" fillId="4" borderId="1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/>
    </xf>
    <xf numFmtId="49" fontId="2" fillId="3" borderId="1" xfId="1" applyNumberFormat="1" applyFont="1" applyFill="1" applyBorder="1" applyAlignment="1">
      <alignment horizontal="center" vertical="center"/>
    </xf>
    <xf numFmtId="3" fontId="5" fillId="5" borderId="1" xfId="2" applyNumberFormat="1" applyFont="1" applyFill="1" applyBorder="1" applyAlignment="1">
      <alignment horizontal="center"/>
    </xf>
    <xf numFmtId="17" fontId="0" fillId="5" borderId="1" xfId="0" applyNumberFormat="1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9" fontId="2" fillId="5" borderId="1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3" fontId="2" fillId="6" borderId="1" xfId="1" applyNumberFormat="1" applyFon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7" fillId="7" borderId="1" xfId="5" applyFont="1" applyFill="1" applyBorder="1" applyAlignment="1">
      <alignment horizontal="center" vertical="center"/>
    </xf>
    <xf numFmtId="9" fontId="7" fillId="5" borderId="1" xfId="5" applyNumberFormat="1" applyFont="1" applyFill="1" applyBorder="1" applyAlignment="1">
      <alignment horizontal="center" vertical="center"/>
    </xf>
    <xf numFmtId="9" fontId="7" fillId="5" borderId="1" xfId="5" applyFont="1" applyFill="1" applyBorder="1" applyAlignment="1">
      <alignment horizontal="center" vertical="center"/>
    </xf>
    <xf numFmtId="9" fontId="7" fillId="8" borderId="1" xfId="5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67" fontId="7" fillId="7" borderId="1" xfId="5" applyNumberFormat="1" applyFont="1" applyFill="1" applyBorder="1" applyAlignment="1">
      <alignment horizontal="center" vertical="center"/>
    </xf>
    <xf numFmtId="9" fontId="8" fillId="7" borderId="1" xfId="5" applyNumberFormat="1" applyFont="1" applyFill="1" applyBorder="1" applyAlignment="1">
      <alignment horizontal="center" vertical="center"/>
    </xf>
    <xf numFmtId="167" fontId="7" fillId="5" borderId="1" xfId="5" applyNumberFormat="1" applyFont="1" applyFill="1" applyBorder="1" applyAlignment="1">
      <alignment horizontal="center" vertical="center"/>
    </xf>
    <xf numFmtId="167" fontId="7" fillId="8" borderId="1" xfId="5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9" fontId="2" fillId="0" borderId="1" xfId="2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0" fontId="3" fillId="0" borderId="0" xfId="0" applyFont="1" applyFill="1" applyBorder="1"/>
    <xf numFmtId="10" fontId="5" fillId="0" borderId="8" xfId="2" applyNumberFormat="1" applyFont="1" applyFill="1" applyBorder="1" applyAlignment="1">
      <alignment horizontal="center"/>
    </xf>
    <xf numFmtId="10" fontId="5" fillId="0" borderId="0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3" fontId="2" fillId="0" borderId="6" xfId="1" applyNumberFormat="1" applyFont="1" applyFill="1" applyBorder="1" applyAlignment="1">
      <alignment horizontal="center" vertical="center"/>
    </xf>
    <xf numFmtId="165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9" fontId="0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17" fontId="6" fillId="5" borderId="1" xfId="0" applyNumberFormat="1" applyFont="1" applyFill="1" applyBorder="1" applyAlignment="1">
      <alignment horizontal="center" vertical="center"/>
    </xf>
    <xf numFmtId="3" fontId="9" fillId="0" borderId="0" xfId="0" applyNumberFormat="1" applyFont="1"/>
    <xf numFmtId="0" fontId="6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3" fontId="1" fillId="0" borderId="1" xfId="3" applyNumberFormat="1" applyFont="1" applyFill="1" applyBorder="1" applyAlignment="1">
      <alignment horizontal="center" vertical="center"/>
    </xf>
    <xf numFmtId="3" fontId="1" fillId="10" borderId="1" xfId="3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0" fillId="8" borderId="2" xfId="0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horizontal="center" vertical="center"/>
    </xf>
    <xf numFmtId="3" fontId="2" fillId="0" borderId="12" xfId="2" applyNumberFormat="1" applyFont="1" applyFill="1" applyBorder="1" applyAlignment="1">
      <alignment horizontal="center" vertical="center"/>
    </xf>
    <xf numFmtId="3" fontId="3" fillId="10" borderId="11" xfId="0" applyNumberFormat="1" applyFont="1" applyFill="1" applyBorder="1" applyAlignment="1">
      <alignment horizontal="center" vertical="center"/>
    </xf>
    <xf numFmtId="3" fontId="2" fillId="10" borderId="12" xfId="2" applyNumberFormat="1" applyFont="1" applyFill="1" applyBorder="1" applyAlignment="1">
      <alignment horizontal="center" vertical="center"/>
    </xf>
    <xf numFmtId="3" fontId="0" fillId="8" borderId="10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3" fontId="2" fillId="0" borderId="5" xfId="1" applyNumberFormat="1" applyFont="1" applyFill="1" applyBorder="1" applyAlignment="1">
      <alignment horizontal="center" vertical="center"/>
    </xf>
    <xf numFmtId="3" fontId="2" fillId="9" borderId="5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1" fillId="0" borderId="0" xfId="0" applyFont="1"/>
    <xf numFmtId="0" fontId="3" fillId="0" borderId="0" xfId="0" applyFont="1" applyAlignment="1">
      <alignment horizontal="center" vertical="center"/>
    </xf>
    <xf numFmtId="10" fontId="3" fillId="0" borderId="0" xfId="0" applyNumberFormat="1" applyFont="1"/>
    <xf numFmtId="2" fontId="3" fillId="0" borderId="0" xfId="0" applyNumberFormat="1" applyFont="1"/>
    <xf numFmtId="3" fontId="3" fillId="0" borderId="26" xfId="0" applyNumberFormat="1" applyFont="1" applyFill="1" applyBorder="1" applyAlignment="1">
      <alignment horizontal="center" vertical="center"/>
    </xf>
    <xf numFmtId="3" fontId="2" fillId="0" borderId="9" xfId="2" applyNumberFormat="1" applyFont="1" applyFill="1" applyBorder="1" applyAlignment="1">
      <alignment horizontal="center" vertical="center"/>
    </xf>
    <xf numFmtId="3" fontId="3" fillId="10" borderId="26" xfId="0" applyNumberFormat="1" applyFont="1" applyFill="1" applyBorder="1" applyAlignment="1">
      <alignment horizontal="center" vertical="center"/>
    </xf>
    <xf numFmtId="3" fontId="2" fillId="10" borderId="9" xfId="2" applyNumberFormat="1" applyFont="1" applyFill="1" applyBorder="1" applyAlignment="1">
      <alignment horizontal="center" vertical="center"/>
    </xf>
    <xf numFmtId="17" fontId="0" fillId="8" borderId="24" xfId="0" applyNumberFormat="1" applyFont="1" applyFill="1" applyBorder="1" applyAlignment="1">
      <alignment horizontal="center" vertical="center"/>
    </xf>
    <xf numFmtId="3" fontId="3" fillId="0" borderId="23" xfId="0" applyNumberFormat="1" applyFont="1" applyFill="1" applyBorder="1" applyAlignment="1">
      <alignment horizontal="center" vertical="center"/>
    </xf>
    <xf numFmtId="3" fontId="3" fillId="0" borderId="12" xfId="0" applyNumberFormat="1" applyFont="1" applyFill="1" applyBorder="1" applyAlignment="1">
      <alignment horizontal="center" vertical="center"/>
    </xf>
    <xf numFmtId="3" fontId="3" fillId="10" borderId="2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7" fontId="5" fillId="4" borderId="1" xfId="2" applyNumberFormat="1" applyFont="1" applyFill="1" applyBorder="1" applyAlignment="1">
      <alignment horizontal="center"/>
    </xf>
    <xf numFmtId="167" fontId="5" fillId="3" borderId="1" xfId="2" applyNumberFormat="1" applyFont="1" applyFill="1" applyBorder="1" applyAlignment="1">
      <alignment horizontal="center"/>
    </xf>
    <xf numFmtId="167" fontId="5" fillId="5" borderId="1" xfId="2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4" fontId="2" fillId="9" borderId="1" xfId="2" applyNumberFormat="1" applyFont="1" applyFill="1" applyBorder="1" applyAlignment="1">
      <alignment horizontal="center" vertical="center"/>
    </xf>
    <xf numFmtId="4" fontId="2" fillId="9" borderId="9" xfId="2" applyNumberFormat="1" applyFont="1" applyFill="1" applyBorder="1" applyAlignment="1">
      <alignment horizontal="center" vertical="center"/>
    </xf>
    <xf numFmtId="4" fontId="2" fillId="9" borderId="12" xfId="2" applyNumberFormat="1" applyFont="1" applyFill="1" applyBorder="1" applyAlignment="1">
      <alignment horizontal="center" vertical="center"/>
    </xf>
    <xf numFmtId="4" fontId="2" fillId="11" borderId="13" xfId="2" applyNumberFormat="1" applyFont="1" applyFill="1" applyBorder="1" applyAlignment="1">
      <alignment horizontal="center" vertical="center"/>
    </xf>
    <xf numFmtId="4" fontId="2" fillId="11" borderId="25" xfId="2" applyNumberFormat="1" applyFont="1" applyFill="1" applyBorder="1" applyAlignment="1">
      <alignment horizontal="center" vertical="center"/>
    </xf>
    <xf numFmtId="4" fontId="2" fillId="11" borderId="14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43" fontId="0" fillId="0" borderId="0" xfId="3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3" fillId="0" borderId="0" xfId="5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11" borderId="16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0" fillId="8" borderId="31" xfId="0" applyNumberFormat="1" applyFont="1" applyFill="1" applyBorder="1" applyAlignment="1">
      <alignment horizontal="center" vertical="center"/>
    </xf>
    <xf numFmtId="3" fontId="3" fillId="0" borderId="15" xfId="0" applyNumberFormat="1" applyFont="1" applyFill="1" applyBorder="1" applyAlignment="1">
      <alignment horizontal="center" vertical="center"/>
    </xf>
    <xf numFmtId="4" fontId="2" fillId="11" borderId="16" xfId="2" applyNumberFormat="1" applyFont="1" applyFill="1" applyBorder="1" applyAlignment="1">
      <alignment horizontal="center" vertical="center"/>
    </xf>
    <xf numFmtId="3" fontId="3" fillId="10" borderId="15" xfId="0" applyNumberFormat="1" applyFont="1" applyFill="1" applyBorder="1" applyAlignment="1">
      <alignment horizontal="center" vertical="center"/>
    </xf>
    <xf numFmtId="4" fontId="2" fillId="9" borderId="5" xfId="2" applyNumberFormat="1" applyFont="1" applyFill="1" applyBorder="1" applyAlignment="1">
      <alignment horizontal="center" vertical="center"/>
    </xf>
    <xf numFmtId="3" fontId="0" fillId="8" borderId="20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3" fontId="2" fillId="0" borderId="18" xfId="1" applyNumberFormat="1" applyFont="1" applyFill="1" applyBorder="1" applyAlignment="1">
      <alignment horizontal="center" vertical="center"/>
    </xf>
    <xf numFmtId="3" fontId="2" fillId="9" borderId="18" xfId="1" applyNumberFormat="1" applyFont="1" applyFill="1" applyBorder="1" applyAlignment="1">
      <alignment horizontal="center" vertical="center"/>
    </xf>
    <xf numFmtId="3" fontId="2" fillId="11" borderId="19" xfId="1" applyNumberFormat="1" applyFont="1" applyFill="1" applyBorder="1" applyAlignment="1">
      <alignment horizontal="center" vertical="center"/>
    </xf>
    <xf numFmtId="3" fontId="0" fillId="8" borderId="33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17" fontId="0" fillId="8" borderId="34" xfId="0" applyNumberFormat="1" applyFont="1" applyFill="1" applyBorder="1" applyAlignment="1">
      <alignment horizontal="center" vertical="center"/>
    </xf>
    <xf numFmtId="3" fontId="1" fillId="10" borderId="5" xfId="3" applyNumberFormat="1" applyFont="1" applyFill="1" applyBorder="1" applyAlignment="1">
      <alignment horizontal="center" vertical="center"/>
    </xf>
    <xf numFmtId="3" fontId="2" fillId="11" borderId="5" xfId="2" applyNumberFormat="1" applyFont="1" applyFill="1" applyBorder="1" applyAlignment="1">
      <alignment horizontal="center" vertical="center"/>
    </xf>
    <xf numFmtId="3" fontId="3" fillId="0" borderId="18" xfId="0" applyNumberFormat="1" applyFont="1" applyFill="1" applyBorder="1" applyAlignment="1">
      <alignment horizontal="center" vertical="center"/>
    </xf>
    <xf numFmtId="4" fontId="2" fillId="9" borderId="18" xfId="2" applyNumberFormat="1" applyFont="1" applyFill="1" applyBorder="1" applyAlignment="1">
      <alignment horizontal="center" vertical="center"/>
    </xf>
    <xf numFmtId="4" fontId="2" fillId="11" borderId="19" xfId="2" applyNumberFormat="1" applyFont="1" applyFill="1" applyBorder="1" applyAlignment="1">
      <alignment horizontal="center" vertical="center"/>
    </xf>
    <xf numFmtId="3" fontId="2" fillId="11" borderId="18" xfId="2" applyNumberFormat="1" applyFont="1" applyFill="1" applyBorder="1" applyAlignment="1">
      <alignment horizontal="center" vertical="center"/>
    </xf>
    <xf numFmtId="9" fontId="12" fillId="13" borderId="1" xfId="0" applyNumberFormat="1" applyFont="1" applyFill="1" applyBorder="1" applyAlignment="1">
      <alignment horizontal="center" vertical="center" wrapText="1"/>
    </xf>
    <xf numFmtId="9" fontId="12" fillId="14" borderId="1" xfId="0" applyNumberFormat="1" applyFont="1" applyFill="1" applyBorder="1" applyAlignment="1">
      <alignment horizontal="center" vertical="center" wrapText="1"/>
    </xf>
    <xf numFmtId="9" fontId="12" fillId="14" borderId="1" xfId="0" applyNumberFormat="1" applyFont="1" applyFill="1" applyBorder="1" applyAlignment="1">
      <alignment horizontal="center" vertical="center"/>
    </xf>
    <xf numFmtId="9" fontId="12" fillId="15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9" fontId="13" fillId="13" borderId="1" xfId="0" applyNumberFormat="1" applyFont="1" applyFill="1" applyBorder="1" applyAlignment="1">
      <alignment horizontal="center" vertical="center" wrapText="1"/>
    </xf>
    <xf numFmtId="9" fontId="13" fillId="14" borderId="1" xfId="0" applyNumberFormat="1" applyFont="1" applyFill="1" applyBorder="1" applyAlignment="1">
      <alignment horizontal="center" vertical="center" wrapText="1"/>
    </xf>
    <xf numFmtId="9" fontId="13" fillId="14" borderId="1" xfId="0" applyNumberFormat="1" applyFont="1" applyFill="1" applyBorder="1" applyAlignment="1">
      <alignment horizontal="center" vertical="center"/>
    </xf>
    <xf numFmtId="9" fontId="13" fillId="15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9" fontId="15" fillId="13" borderId="1" xfId="0" applyNumberFormat="1" applyFont="1" applyFill="1" applyBorder="1" applyAlignment="1">
      <alignment horizontal="center" vertical="center" wrapText="1"/>
    </xf>
    <xf numFmtId="9" fontId="15" fillId="14" borderId="1" xfId="0" applyNumberFormat="1" applyFont="1" applyFill="1" applyBorder="1" applyAlignment="1">
      <alignment horizontal="center" vertical="center" wrapText="1"/>
    </xf>
    <xf numFmtId="9" fontId="15" fillId="14" borderId="1" xfId="0" applyNumberFormat="1" applyFont="1" applyFill="1" applyBorder="1" applyAlignment="1">
      <alignment horizontal="center" vertical="center"/>
    </xf>
    <xf numFmtId="9" fontId="15" fillId="15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0" xfId="0" applyFont="1"/>
    <xf numFmtId="0" fontId="3" fillId="0" borderId="0" xfId="0" applyFont="1" applyAlignment="1">
      <alignment horizontal="center" vertical="center"/>
    </xf>
    <xf numFmtId="0" fontId="19" fillId="16" borderId="38" xfId="6" applyFont="1" applyFill="1" applyBorder="1" applyAlignment="1">
      <alignment horizontal="center" vertical="center" wrapText="1"/>
    </xf>
    <xf numFmtId="169" fontId="21" fillId="16" borderId="38" xfId="6" applyNumberFormat="1" applyFont="1" applyFill="1" applyBorder="1" applyAlignment="1">
      <alignment horizontal="center" vertical="center" wrapText="1"/>
    </xf>
    <xf numFmtId="9" fontId="19" fillId="0" borderId="41" xfId="5" applyFont="1" applyFill="1" applyBorder="1" applyAlignment="1">
      <alignment horizontal="center" vertical="center"/>
    </xf>
    <xf numFmtId="9" fontId="20" fillId="0" borderId="41" xfId="5" applyFont="1" applyBorder="1" applyAlignment="1">
      <alignment horizontal="center" vertical="center"/>
    </xf>
    <xf numFmtId="9" fontId="20" fillId="17" borderId="42" xfId="5" applyFont="1" applyFill="1" applyBorder="1" applyAlignment="1">
      <alignment horizontal="center" vertical="center"/>
    </xf>
    <xf numFmtId="0" fontId="18" fillId="16" borderId="38" xfId="6" applyFont="1" applyFill="1" applyBorder="1" applyAlignment="1">
      <alignment vertical="center"/>
    </xf>
    <xf numFmtId="0" fontId="23" fillId="0" borderId="39" xfId="6" applyFont="1" applyBorder="1" applyAlignment="1">
      <alignment vertical="center"/>
    </xf>
    <xf numFmtId="0" fontId="23" fillId="0" borderId="41" xfId="6" applyFont="1" applyFill="1" applyBorder="1" applyAlignment="1">
      <alignment vertical="center"/>
    </xf>
    <xf numFmtId="0" fontId="23" fillId="0" borderId="41" xfId="6" applyFont="1" applyBorder="1" applyAlignment="1">
      <alignment vertical="center"/>
    </xf>
    <xf numFmtId="0" fontId="22" fillId="17" borderId="43" xfId="6" applyFont="1" applyFill="1" applyBorder="1" applyAlignment="1">
      <alignment vertical="center"/>
    </xf>
    <xf numFmtId="9" fontId="19" fillId="0" borderId="40" xfId="5" applyFont="1" applyBorder="1" applyAlignment="1">
      <alignment horizontal="center" vertical="center"/>
    </xf>
    <xf numFmtId="9" fontId="19" fillId="0" borderId="41" xfId="5" applyFont="1" applyBorder="1" applyAlignment="1">
      <alignment horizontal="center" vertical="center"/>
    </xf>
    <xf numFmtId="169" fontId="25" fillId="5" borderId="1" xfId="7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0" xfId="0" applyBorder="1"/>
    <xf numFmtId="0" fontId="26" fillId="18" borderId="27" xfId="0" applyFont="1" applyFill="1" applyBorder="1" applyAlignment="1">
      <alignment horizontal="center" vertical="center" wrapText="1"/>
    </xf>
    <xf numFmtId="0" fontId="26" fillId="18" borderId="11" xfId="0" applyFont="1" applyFill="1" applyBorder="1" applyAlignment="1">
      <alignment horizontal="center" vertical="center" wrapText="1"/>
    </xf>
    <xf numFmtId="0" fontId="0" fillId="18" borderId="23" xfId="0" applyFill="1" applyBorder="1" applyAlignment="1">
      <alignment horizontal="center"/>
    </xf>
    <xf numFmtId="0" fontId="26" fillId="18" borderId="28" xfId="0" applyFont="1" applyFill="1" applyBorder="1" applyAlignment="1">
      <alignment horizontal="center" vertical="center" wrapText="1"/>
    </xf>
    <xf numFmtId="0" fontId="26" fillId="18" borderId="1" xfId="0" applyFont="1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/>
    </xf>
    <xf numFmtId="0" fontId="26" fillId="18" borderId="29" xfId="0" applyFont="1" applyFill="1" applyBorder="1" applyAlignment="1">
      <alignment horizontal="center" vertical="center" wrapText="1"/>
    </xf>
    <xf numFmtId="0" fontId="26" fillId="18" borderId="13" xfId="0" applyFont="1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/>
    </xf>
    <xf numFmtId="0" fontId="26" fillId="19" borderId="27" xfId="0" applyFont="1" applyFill="1" applyBorder="1" applyAlignment="1">
      <alignment horizontal="center" vertical="center" wrapText="1"/>
    </xf>
    <xf numFmtId="0" fontId="26" fillId="19" borderId="11" xfId="0" applyFont="1" applyFill="1" applyBorder="1" applyAlignment="1">
      <alignment horizontal="center" vertical="center" wrapText="1"/>
    </xf>
    <xf numFmtId="0" fontId="0" fillId="19" borderId="23" xfId="0" applyFill="1" applyBorder="1" applyAlignment="1">
      <alignment horizontal="center"/>
    </xf>
    <xf numFmtId="0" fontId="26" fillId="19" borderId="28" xfId="0" applyFont="1" applyFill="1" applyBorder="1" applyAlignment="1">
      <alignment horizontal="center" vertical="center" wrapText="1"/>
    </xf>
    <xf numFmtId="0" fontId="26" fillId="19" borderId="1" xfId="0" applyFont="1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/>
    </xf>
    <xf numFmtId="0" fontId="26" fillId="19" borderId="29" xfId="0" applyFont="1" applyFill="1" applyBorder="1" applyAlignment="1">
      <alignment horizontal="center" vertical="center" wrapText="1"/>
    </xf>
    <xf numFmtId="0" fontId="26" fillId="19" borderId="13" xfId="0" applyFont="1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/>
    </xf>
    <xf numFmtId="0" fontId="26" fillId="20" borderId="27" xfId="0" applyFont="1" applyFill="1" applyBorder="1" applyAlignment="1">
      <alignment horizontal="center" vertical="center" wrapText="1"/>
    </xf>
    <xf numFmtId="0" fontId="26" fillId="20" borderId="11" xfId="0" applyFont="1" applyFill="1" applyBorder="1" applyAlignment="1">
      <alignment horizontal="center" vertical="center" wrapText="1"/>
    </xf>
    <xf numFmtId="0" fontId="0" fillId="20" borderId="23" xfId="0" applyFill="1" applyBorder="1" applyAlignment="1">
      <alignment horizontal="center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1" xfId="0" applyFont="1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/>
    </xf>
    <xf numFmtId="0" fontId="26" fillId="20" borderId="29" xfId="0" applyFont="1" applyFill="1" applyBorder="1" applyAlignment="1">
      <alignment horizontal="center" vertical="center" wrapText="1"/>
    </xf>
    <xf numFmtId="0" fontId="26" fillId="20" borderId="13" xfId="0" applyFont="1" applyFill="1" applyBorder="1" applyAlignment="1">
      <alignment horizontal="center" vertical="center" wrapText="1"/>
    </xf>
    <xf numFmtId="0" fontId="0" fillId="20" borderId="14" xfId="0" applyFill="1" applyBorder="1" applyAlignment="1">
      <alignment horizontal="center"/>
    </xf>
    <xf numFmtId="0" fontId="26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right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6" fillId="18" borderId="23" xfId="0" applyFont="1" applyFill="1" applyBorder="1" applyAlignment="1">
      <alignment horizontal="center" vertical="center" wrapText="1"/>
    </xf>
    <xf numFmtId="0" fontId="26" fillId="18" borderId="12" xfId="0" applyFont="1" applyFill="1" applyBorder="1" applyAlignment="1">
      <alignment horizontal="center" vertical="center" wrapText="1"/>
    </xf>
    <xf numFmtId="0" fontId="26" fillId="18" borderId="14" xfId="0" applyFont="1" applyFill="1" applyBorder="1" applyAlignment="1">
      <alignment horizontal="center" vertical="center" wrapText="1"/>
    </xf>
    <xf numFmtId="0" fontId="26" fillId="19" borderId="12" xfId="0" applyFont="1" applyFill="1" applyBorder="1" applyAlignment="1">
      <alignment horizontal="center" vertical="center" wrapText="1"/>
    </xf>
    <xf numFmtId="0" fontId="26" fillId="20" borderId="12" xfId="0" applyFont="1" applyFill="1" applyBorder="1" applyAlignment="1">
      <alignment horizontal="center" vertical="center" wrapText="1"/>
    </xf>
    <xf numFmtId="0" fontId="0" fillId="0" borderId="21" xfId="0" applyBorder="1"/>
    <xf numFmtId="9" fontId="7" fillId="8" borderId="1" xfId="5" applyNumberFormat="1" applyFont="1" applyFill="1" applyBorder="1" applyAlignment="1">
      <alignment horizontal="center" vertical="center"/>
    </xf>
    <xf numFmtId="2" fontId="5" fillId="0" borderId="0" xfId="2" applyNumberFormat="1" applyFont="1" applyFill="1" applyBorder="1" applyAlignment="1">
      <alignment horizontal="center"/>
    </xf>
    <xf numFmtId="2" fontId="26" fillId="8" borderId="44" xfId="0" applyNumberFormat="1" applyFont="1" applyFill="1" applyBorder="1" applyAlignment="1">
      <alignment horizontal="center" vertical="center" wrapText="1"/>
    </xf>
    <xf numFmtId="2" fontId="26" fillId="8" borderId="31" xfId="0" applyNumberFormat="1" applyFont="1" applyFill="1" applyBorder="1" applyAlignment="1">
      <alignment horizontal="center" vertical="center" wrapText="1"/>
    </xf>
    <xf numFmtId="2" fontId="26" fillId="8" borderId="24" xfId="0" applyNumberFormat="1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wrapText="1"/>
    </xf>
    <xf numFmtId="2" fontId="26" fillId="8" borderId="20" xfId="0" applyNumberFormat="1" applyFont="1" applyFill="1" applyBorder="1" applyAlignment="1">
      <alignment horizontal="center" vertical="center" wrapText="1"/>
    </xf>
    <xf numFmtId="2" fontId="26" fillId="8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8" fillId="0" borderId="0" xfId="0" applyFont="1"/>
    <xf numFmtId="9" fontId="7" fillId="7" borderId="1" xfId="5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0" fillId="0" borderId="23" xfId="5" applyNumberFormat="1" applyFont="1" applyFill="1" applyBorder="1" applyAlignment="1">
      <alignment horizontal="center" vertical="center"/>
    </xf>
    <xf numFmtId="1" fontId="10" fillId="0" borderId="11" xfId="5" applyNumberFormat="1" applyFont="1" applyFill="1" applyBorder="1" applyAlignment="1">
      <alignment horizontal="center" vertical="center"/>
    </xf>
    <xf numFmtId="1" fontId="10" fillId="0" borderId="4" xfId="5" applyNumberFormat="1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3" fontId="3" fillId="10" borderId="52" xfId="0" applyNumberFormat="1" applyFont="1" applyFill="1" applyBorder="1" applyAlignment="1">
      <alignment horizontal="center" vertical="center"/>
    </xf>
    <xf numFmtId="3" fontId="3" fillId="10" borderId="35" xfId="0" applyNumberFormat="1" applyFont="1" applyFill="1" applyBorder="1" applyAlignment="1">
      <alignment horizontal="center" vertical="center"/>
    </xf>
    <xf numFmtId="3" fontId="3" fillId="10" borderId="4" xfId="0" applyNumberFormat="1" applyFont="1" applyFill="1" applyBorder="1" applyAlignment="1">
      <alignment horizontal="center" vertical="center"/>
    </xf>
    <xf numFmtId="3" fontId="3" fillId="10" borderId="5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10" fillId="12" borderId="4" xfId="5" applyNumberFormat="1" applyFont="1" applyFill="1" applyBorder="1" applyAlignment="1">
      <alignment horizontal="center" vertical="center"/>
    </xf>
    <xf numFmtId="167" fontId="10" fillId="9" borderId="1" xfId="5" applyNumberFormat="1" applyFont="1" applyFill="1" applyBorder="1" applyAlignment="1">
      <alignment horizontal="center" vertical="center"/>
    </xf>
    <xf numFmtId="167" fontId="10" fillId="9" borderId="13" xfId="5" applyNumberFormat="1" applyFont="1" applyFill="1" applyBorder="1" applyAlignment="1">
      <alignment horizontal="center" vertical="center"/>
    </xf>
    <xf numFmtId="0" fontId="29" fillId="21" borderId="0" xfId="0" applyFont="1" applyFill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10" fontId="2" fillId="11" borderId="13" xfId="2" applyNumberFormat="1" applyFont="1" applyFill="1" applyBorder="1" applyAlignment="1">
      <alignment horizontal="center" vertical="center"/>
    </xf>
    <xf numFmtId="10" fontId="2" fillId="11" borderId="13" xfId="5" applyNumberFormat="1" applyFont="1" applyFill="1" applyBorder="1" applyAlignment="1">
      <alignment horizontal="center" vertical="center"/>
    </xf>
    <xf numFmtId="1" fontId="10" fillId="0" borderId="1" xfId="5" applyNumberFormat="1" applyFont="1" applyFill="1" applyBorder="1" applyAlignment="1">
      <alignment horizontal="center" vertical="center"/>
    </xf>
    <xf numFmtId="1" fontId="10" fillId="0" borderId="12" xfId="5" applyNumberFormat="1" applyFont="1" applyFill="1" applyBorder="1" applyAlignment="1">
      <alignment horizontal="center" vertical="center"/>
    </xf>
    <xf numFmtId="167" fontId="10" fillId="12" borderId="1" xfId="5" applyNumberFormat="1" applyFont="1" applyFill="1" applyBorder="1" applyAlignment="1">
      <alignment horizontal="center" vertical="center"/>
    </xf>
    <xf numFmtId="167" fontId="10" fillId="12" borderId="12" xfId="5" applyNumberFormat="1" applyFont="1" applyFill="1" applyBorder="1" applyAlignment="1">
      <alignment horizontal="center" vertical="center"/>
    </xf>
    <xf numFmtId="10" fontId="2" fillId="11" borderId="1" xfId="2" applyNumberFormat="1" applyFont="1" applyFill="1" applyBorder="1" applyAlignment="1">
      <alignment horizontal="center" vertical="center"/>
    </xf>
    <xf numFmtId="10" fontId="2" fillId="11" borderId="12" xfId="2" applyNumberFormat="1" applyFont="1" applyFill="1" applyBorder="1" applyAlignment="1">
      <alignment horizontal="center" vertical="center"/>
    </xf>
    <xf numFmtId="10" fontId="2" fillId="11" borderId="1" xfId="5" applyNumberFormat="1" applyFont="1" applyFill="1" applyBorder="1" applyAlignment="1">
      <alignment horizontal="center" vertical="center"/>
    </xf>
    <xf numFmtId="10" fontId="2" fillId="11" borderId="14" xfId="5" applyNumberFormat="1" applyFont="1" applyFill="1" applyBorder="1" applyAlignment="1">
      <alignment horizontal="center" vertical="center"/>
    </xf>
    <xf numFmtId="49" fontId="0" fillId="8" borderId="55" xfId="0" applyNumberFormat="1" applyFont="1" applyFill="1" applyBorder="1" applyAlignment="1">
      <alignment horizontal="center" vertical="center"/>
    </xf>
    <xf numFmtId="1" fontId="10" fillId="0" borderId="26" xfId="5" applyNumberFormat="1" applyFont="1" applyFill="1" applyBorder="1" applyAlignment="1">
      <alignment horizontal="center" vertical="center"/>
    </xf>
    <xf numFmtId="1" fontId="10" fillId="0" borderId="9" xfId="5" applyNumberFormat="1" applyFont="1" applyFill="1" applyBorder="1" applyAlignment="1">
      <alignment horizontal="center" vertical="center"/>
    </xf>
    <xf numFmtId="167" fontId="10" fillId="12" borderId="9" xfId="5" applyNumberFormat="1" applyFont="1" applyFill="1" applyBorder="1" applyAlignment="1">
      <alignment horizontal="center" vertical="center"/>
    </xf>
    <xf numFmtId="167" fontId="10" fillId="9" borderId="9" xfId="5" applyNumberFormat="1" applyFont="1" applyFill="1" applyBorder="1" applyAlignment="1">
      <alignment horizontal="center" vertical="center"/>
    </xf>
    <xf numFmtId="167" fontId="10" fillId="9" borderId="25" xfId="5" applyNumberFormat="1" applyFont="1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1" fontId="10" fillId="0" borderId="17" xfId="5" applyNumberFormat="1" applyFont="1" applyFill="1" applyBorder="1" applyAlignment="1">
      <alignment horizontal="center" vertical="center"/>
    </xf>
    <xf numFmtId="1" fontId="10" fillId="0" borderId="18" xfId="5" applyNumberFormat="1" applyFont="1" applyFill="1" applyBorder="1" applyAlignment="1">
      <alignment horizontal="center" vertical="center"/>
    </xf>
    <xf numFmtId="167" fontId="10" fillId="12" borderId="18" xfId="5" applyNumberFormat="1" applyFont="1" applyFill="1" applyBorder="1" applyAlignment="1">
      <alignment horizontal="center" vertical="center"/>
    </xf>
    <xf numFmtId="167" fontId="10" fillId="22" borderId="18" xfId="5" applyNumberFormat="1" applyFont="1" applyFill="1" applyBorder="1" applyAlignment="1">
      <alignment horizontal="center" vertical="center"/>
    </xf>
    <xf numFmtId="167" fontId="10" fillId="22" borderId="19" xfId="5" applyNumberFormat="1" applyFont="1" applyFill="1" applyBorder="1" applyAlignment="1">
      <alignment horizontal="center" vertical="center"/>
    </xf>
    <xf numFmtId="17" fontId="0" fillId="8" borderId="44" xfId="0" applyNumberFormat="1" applyFont="1" applyFill="1" applyBorder="1" applyAlignment="1">
      <alignment horizontal="center" vertical="center"/>
    </xf>
    <xf numFmtId="49" fontId="0" fillId="8" borderId="24" xfId="0" applyNumberFormat="1" applyFont="1" applyFill="1" applyBorder="1" applyAlignment="1">
      <alignment horizontal="center" vertical="center"/>
    </xf>
    <xf numFmtId="1" fontId="10" fillId="0" borderId="27" xfId="5" applyNumberFormat="1" applyFont="1" applyFill="1" applyBorder="1" applyAlignment="1">
      <alignment horizontal="center" vertical="center"/>
    </xf>
    <xf numFmtId="1" fontId="10" fillId="0" borderId="28" xfId="5" applyNumberFormat="1" applyFont="1" applyFill="1" applyBorder="1" applyAlignment="1">
      <alignment horizontal="center" vertical="center"/>
    </xf>
    <xf numFmtId="167" fontId="10" fillId="12" borderId="28" xfId="5" applyNumberFormat="1" applyFont="1" applyFill="1" applyBorder="1" applyAlignment="1">
      <alignment horizontal="center" vertical="center"/>
    </xf>
    <xf numFmtId="10" fontId="2" fillId="11" borderId="29" xfId="5" applyNumberFormat="1" applyFont="1" applyFill="1" applyBorder="1" applyAlignment="1">
      <alignment horizontal="center" vertical="center"/>
    </xf>
    <xf numFmtId="10" fontId="2" fillId="11" borderId="14" xfId="2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167" fontId="2" fillId="11" borderId="13" xfId="2" applyNumberFormat="1" applyFont="1" applyFill="1" applyBorder="1" applyAlignment="1">
      <alignment horizontal="center" vertical="center"/>
    </xf>
    <xf numFmtId="9" fontId="2" fillId="9" borderId="5" xfId="5" applyFont="1" applyFill="1" applyBorder="1" applyAlignment="1">
      <alignment horizontal="center" vertical="center"/>
    </xf>
    <xf numFmtId="9" fontId="2" fillId="11" borderId="19" xfId="5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2" fillId="11" borderId="28" xfId="2" applyNumberFormat="1" applyFont="1" applyFill="1" applyBorder="1" applyAlignment="1">
      <alignment horizontal="center" vertical="center"/>
    </xf>
    <xf numFmtId="167" fontId="2" fillId="11" borderId="1" xfId="2" applyNumberFormat="1" applyFont="1" applyFill="1" applyBorder="1" applyAlignment="1">
      <alignment horizontal="center" vertical="center"/>
    </xf>
    <xf numFmtId="167" fontId="2" fillId="11" borderId="12" xfId="2" applyNumberFormat="1" applyFont="1" applyFill="1" applyBorder="1" applyAlignment="1">
      <alignment horizontal="center" vertical="center"/>
    </xf>
    <xf numFmtId="167" fontId="2" fillId="11" borderId="28" xfId="5" applyNumberFormat="1" applyFont="1" applyFill="1" applyBorder="1" applyAlignment="1">
      <alignment horizontal="center" vertical="center"/>
    </xf>
    <xf numFmtId="167" fontId="2" fillId="11" borderId="12" xfId="5" applyNumberFormat="1" applyFont="1" applyFill="1" applyBorder="1" applyAlignment="1">
      <alignment horizontal="center" vertical="center"/>
    </xf>
    <xf numFmtId="3" fontId="2" fillId="11" borderId="56" xfId="2" applyNumberFormat="1" applyFont="1" applyFill="1" applyBorder="1" applyAlignment="1">
      <alignment horizontal="center" vertical="center"/>
    </xf>
    <xf numFmtId="3" fontId="1" fillId="10" borderId="9" xfId="3" applyNumberFormat="1" applyFont="1" applyFill="1" applyBorder="1" applyAlignment="1">
      <alignment horizontal="center" vertical="center"/>
    </xf>
    <xf numFmtId="3" fontId="3" fillId="10" borderId="17" xfId="0" applyNumberFormat="1" applyFont="1" applyFill="1" applyBorder="1" applyAlignment="1">
      <alignment horizontal="center" vertical="center"/>
    </xf>
    <xf numFmtId="3" fontId="2" fillId="11" borderId="57" xfId="2" applyNumberFormat="1" applyFont="1" applyFill="1" applyBorder="1" applyAlignment="1">
      <alignment horizontal="center" vertical="center"/>
    </xf>
    <xf numFmtId="3" fontId="2" fillId="11" borderId="20" xfId="2" applyNumberFormat="1" applyFont="1" applyFill="1" applyBorder="1" applyAlignment="1">
      <alignment horizontal="center" vertical="center"/>
    </xf>
    <xf numFmtId="4" fontId="2" fillId="11" borderId="58" xfId="2" applyNumberFormat="1" applyFont="1" applyFill="1" applyBorder="1" applyAlignment="1">
      <alignment horizontal="center" vertical="center"/>
    </xf>
    <xf numFmtId="4" fontId="2" fillId="11" borderId="22" xfId="2" applyNumberFormat="1" applyFont="1" applyFill="1" applyBorder="1" applyAlignment="1">
      <alignment horizontal="center" vertical="center"/>
    </xf>
    <xf numFmtId="49" fontId="0" fillId="8" borderId="57" xfId="0" applyNumberFormat="1" applyFont="1" applyFill="1" applyBorder="1" applyAlignment="1">
      <alignment horizontal="center" vertical="center"/>
    </xf>
    <xf numFmtId="3" fontId="1" fillId="0" borderId="9" xfId="3" applyNumberFormat="1" applyFont="1" applyFill="1" applyBorder="1" applyAlignment="1">
      <alignment horizontal="center" vertical="center"/>
    </xf>
    <xf numFmtId="49" fontId="0" fillId="8" borderId="20" xfId="0" applyNumberFormat="1" applyFont="1" applyFill="1" applyBorder="1" applyAlignment="1">
      <alignment horizontal="center" vertical="center"/>
    </xf>
    <xf numFmtId="3" fontId="3" fillId="0" borderId="17" xfId="0" applyNumberFormat="1" applyFont="1" applyFill="1" applyBorder="1" applyAlignment="1">
      <alignment horizontal="center" vertical="center"/>
    </xf>
    <xf numFmtId="9" fontId="2" fillId="9" borderId="18" xfId="5" applyFont="1" applyFill="1" applyBorder="1" applyAlignment="1">
      <alignment horizontal="center" vertical="center"/>
    </xf>
    <xf numFmtId="49" fontId="0" fillId="8" borderId="33" xfId="0" applyNumberFormat="1" applyFont="1" applyFill="1" applyBorder="1" applyAlignment="1">
      <alignment horizontal="center" vertical="center"/>
    </xf>
    <xf numFmtId="9" fontId="2" fillId="11" borderId="16" xfId="5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11" borderId="13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2" fillId="9" borderId="13" xfId="2" applyNumberFormat="1" applyFont="1" applyFill="1" applyBorder="1" applyAlignment="1">
      <alignment horizontal="center" vertical="center"/>
    </xf>
    <xf numFmtId="9" fontId="2" fillId="9" borderId="13" xfId="5" applyFont="1" applyFill="1" applyBorder="1" applyAlignment="1">
      <alignment horizontal="center" vertical="center"/>
    </xf>
    <xf numFmtId="9" fontId="2" fillId="9" borderId="14" xfId="5" applyFont="1" applyFill="1" applyBorder="1" applyAlignment="1">
      <alignment horizontal="center" vertical="center"/>
    </xf>
    <xf numFmtId="4" fontId="2" fillId="9" borderId="25" xfId="2" applyNumberFormat="1" applyFont="1" applyFill="1" applyBorder="1" applyAlignment="1">
      <alignment horizontal="center" vertical="center"/>
    </xf>
    <xf numFmtId="4" fontId="2" fillId="9" borderId="14" xfId="2" applyNumberFormat="1" applyFont="1" applyFill="1" applyBorder="1" applyAlignment="1">
      <alignment horizontal="center" vertical="center"/>
    </xf>
    <xf numFmtId="4" fontId="2" fillId="9" borderId="16" xfId="2" applyNumberFormat="1" applyFont="1" applyFill="1" applyBorder="1" applyAlignment="1">
      <alignment horizontal="center" vertical="center"/>
    </xf>
    <xf numFmtId="3" fontId="2" fillId="9" borderId="19" xfId="1" applyNumberFormat="1" applyFont="1" applyFill="1" applyBorder="1" applyAlignment="1">
      <alignment horizontal="center" vertical="center"/>
    </xf>
    <xf numFmtId="49" fontId="0" fillId="8" borderId="49" xfId="0" applyNumberFormat="1" applyFont="1" applyFill="1" applyBorder="1" applyAlignment="1">
      <alignment horizontal="center" vertical="center"/>
    </xf>
    <xf numFmtId="3" fontId="3" fillId="0" borderId="59" xfId="0" applyNumberFormat="1" applyFont="1" applyFill="1" applyBorder="1" applyAlignment="1">
      <alignment horizontal="center" vertical="center"/>
    </xf>
    <xf numFmtId="3" fontId="1" fillId="0" borderId="6" xfId="3" applyNumberFormat="1" applyFont="1" applyFill="1" applyBorder="1" applyAlignment="1">
      <alignment horizontal="center" vertical="center"/>
    </xf>
    <xf numFmtId="4" fontId="2" fillId="9" borderId="60" xfId="2" applyNumberFormat="1" applyFont="1" applyFill="1" applyBorder="1" applyAlignment="1">
      <alignment horizontal="center" vertical="center"/>
    </xf>
    <xf numFmtId="9" fontId="2" fillId="9" borderId="16" xfId="5" applyFont="1" applyFill="1" applyBorder="1" applyAlignment="1">
      <alignment horizontal="center" vertical="center"/>
    </xf>
    <xf numFmtId="4" fontId="2" fillId="9" borderId="19" xfId="2" applyNumberFormat="1" applyFont="1" applyFill="1" applyBorder="1" applyAlignment="1">
      <alignment horizontal="center" vertical="center"/>
    </xf>
    <xf numFmtId="4" fontId="2" fillId="9" borderId="61" xfId="2" applyNumberFormat="1" applyFont="1" applyFill="1" applyBorder="1" applyAlignment="1">
      <alignment horizontal="center" vertical="center"/>
    </xf>
    <xf numFmtId="4" fontId="2" fillId="9" borderId="62" xfId="2" applyNumberFormat="1" applyFont="1" applyFill="1" applyBorder="1" applyAlignment="1">
      <alignment horizontal="center" vertical="center"/>
    </xf>
    <xf numFmtId="17" fontId="0" fillId="8" borderId="49" xfId="0" applyNumberFormat="1" applyFont="1" applyFill="1" applyBorder="1" applyAlignment="1">
      <alignment horizontal="center" vertical="center"/>
    </xf>
    <xf numFmtId="3" fontId="2" fillId="11" borderId="6" xfId="2" applyNumberFormat="1" applyFont="1" applyFill="1" applyBorder="1" applyAlignment="1">
      <alignment horizontal="center" vertical="center"/>
    </xf>
    <xf numFmtId="4" fontId="2" fillId="9" borderId="6" xfId="2" applyNumberFormat="1" applyFont="1" applyFill="1" applyBorder="1" applyAlignment="1">
      <alignment horizontal="center" vertical="center"/>
    </xf>
    <xf numFmtId="49" fontId="0" fillId="8" borderId="17" xfId="0" applyNumberFormat="1" applyFont="1" applyFill="1" applyBorder="1" applyAlignment="1">
      <alignment horizontal="center" vertical="center"/>
    </xf>
    <xf numFmtId="4" fontId="2" fillId="11" borderId="18" xfId="2" applyNumberFormat="1" applyFont="1" applyFill="1" applyBorder="1" applyAlignment="1">
      <alignment horizontal="center" vertical="center"/>
    </xf>
    <xf numFmtId="3" fontId="3" fillId="10" borderId="18" xfId="0" applyNumberFormat="1" applyFont="1" applyFill="1" applyBorder="1" applyAlignment="1">
      <alignment horizontal="center" vertical="center"/>
    </xf>
    <xf numFmtId="3" fontId="2" fillId="11" borderId="14" xfId="2" applyNumberFormat="1" applyFont="1" applyFill="1" applyBorder="1" applyAlignment="1">
      <alignment horizontal="center" vertical="center"/>
    </xf>
    <xf numFmtId="3" fontId="2" fillId="11" borderId="19" xfId="1" applyNumberFormat="1" applyFont="1" applyFill="1" applyBorder="1" applyAlignment="1">
      <alignment horizontal="center" vertical="center" wrapText="1"/>
    </xf>
    <xf numFmtId="3" fontId="2" fillId="10" borderId="18" xfId="1" applyNumberFormat="1" applyFont="1" applyFill="1" applyBorder="1" applyAlignment="1">
      <alignment horizontal="center" vertical="center"/>
    </xf>
    <xf numFmtId="4" fontId="2" fillId="11" borderId="60" xfId="2" applyNumberFormat="1" applyFont="1" applyFill="1" applyBorder="1" applyAlignment="1">
      <alignment horizontal="center" vertical="center"/>
    </xf>
    <xf numFmtId="49" fontId="0" fillId="8" borderId="8" xfId="0" applyNumberFormat="1" applyFont="1" applyFill="1" applyBorder="1" applyAlignment="1">
      <alignment horizontal="center" vertical="center"/>
    </xf>
    <xf numFmtId="3" fontId="3" fillId="10" borderId="59" xfId="0" applyNumberFormat="1" applyFont="1" applyFill="1" applyBorder="1" applyAlignment="1">
      <alignment horizontal="center" vertical="center"/>
    </xf>
    <xf numFmtId="3" fontId="1" fillId="10" borderId="6" xfId="3" applyNumberFormat="1" applyFont="1" applyFill="1" applyBorder="1" applyAlignment="1">
      <alignment horizontal="center" vertical="center"/>
    </xf>
    <xf numFmtId="3" fontId="3" fillId="0" borderId="27" xfId="0" applyNumberFormat="1" applyFont="1" applyFill="1" applyBorder="1" applyAlignment="1">
      <alignment horizontal="center" vertical="center"/>
    </xf>
    <xf numFmtId="3" fontId="1" fillId="10" borderId="28" xfId="3" applyNumberFormat="1" applyFont="1" applyFill="1" applyBorder="1" applyAlignment="1">
      <alignment horizontal="center" vertical="center"/>
    </xf>
    <xf numFmtId="4" fontId="2" fillId="9" borderId="28" xfId="2" applyNumberFormat="1" applyFont="1" applyFill="1" applyBorder="1" applyAlignment="1">
      <alignment horizontal="center" vertical="center"/>
    </xf>
    <xf numFmtId="4" fontId="2" fillId="11" borderId="29" xfId="2" applyNumberFormat="1" applyFont="1" applyFill="1" applyBorder="1" applyAlignment="1">
      <alignment horizontal="center" vertical="center"/>
    </xf>
    <xf numFmtId="17" fontId="0" fillId="8" borderId="63" xfId="0" applyNumberFormat="1" applyFont="1" applyFill="1" applyBorder="1" applyAlignment="1">
      <alignment horizontal="center" vertical="center"/>
    </xf>
    <xf numFmtId="3" fontId="3" fillId="0" borderId="64" xfId="0" applyNumberFormat="1" applyFont="1" applyBorder="1" applyAlignment="1">
      <alignment horizontal="center" vertical="center"/>
    </xf>
    <xf numFmtId="3" fontId="3" fillId="10" borderId="27" xfId="0" applyNumberFormat="1" applyFont="1" applyFill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17" fontId="0" fillId="8" borderId="55" xfId="0" applyNumberFormat="1" applyFont="1" applyFill="1" applyBorder="1" applyAlignment="1">
      <alignment horizontal="center" vertical="center"/>
    </xf>
    <xf numFmtId="3" fontId="1" fillId="0" borderId="28" xfId="3" applyNumberFormat="1" applyFont="1" applyFill="1" applyBorder="1" applyAlignment="1">
      <alignment horizontal="center" vertical="center"/>
    </xf>
    <xf numFmtId="170" fontId="2" fillId="9" borderId="9" xfId="2" applyNumberFormat="1" applyFont="1" applyFill="1" applyBorder="1" applyAlignment="1">
      <alignment horizontal="center" vertical="center"/>
    </xf>
    <xf numFmtId="170" fontId="2" fillId="11" borderId="25" xfId="2" applyNumberFormat="1" applyFont="1" applyFill="1" applyBorder="1" applyAlignment="1">
      <alignment horizontal="center" vertical="center"/>
    </xf>
    <xf numFmtId="3" fontId="2" fillId="0" borderId="18" xfId="2" applyNumberFormat="1" applyFont="1" applyFill="1" applyBorder="1" applyAlignment="1">
      <alignment horizontal="center" vertical="center"/>
    </xf>
    <xf numFmtId="3" fontId="2" fillId="10" borderId="18" xfId="2" applyNumberFormat="1" applyFont="1" applyFill="1" applyBorder="1" applyAlignment="1">
      <alignment horizontal="center" vertical="center"/>
    </xf>
    <xf numFmtId="1" fontId="10" fillId="0" borderId="53" xfId="5" applyNumberFormat="1" applyFont="1" applyFill="1" applyBorder="1" applyAlignment="1">
      <alignment horizontal="center" vertical="center"/>
    </xf>
    <xf numFmtId="167" fontId="10" fillId="9" borderId="53" xfId="5" applyNumberFormat="1" applyFont="1" applyFill="1" applyBorder="1" applyAlignment="1">
      <alignment horizontal="center" vertical="center"/>
    </xf>
    <xf numFmtId="1" fontId="10" fillId="0" borderId="15" xfId="5" applyNumberFormat="1" applyFont="1" applyFill="1" applyBorder="1" applyAlignment="1">
      <alignment horizontal="center" vertical="center"/>
    </xf>
    <xf numFmtId="1" fontId="10" fillId="0" borderId="35" xfId="5" applyNumberFormat="1" applyFont="1" applyFill="1" applyBorder="1" applyAlignment="1">
      <alignment horizontal="center" vertical="center"/>
    </xf>
    <xf numFmtId="167" fontId="10" fillId="12" borderId="35" xfId="5" applyNumberFormat="1" applyFont="1" applyFill="1" applyBorder="1" applyAlignment="1">
      <alignment horizontal="center" vertical="center"/>
    </xf>
    <xf numFmtId="10" fontId="2" fillId="11" borderId="16" xfId="2" applyNumberFormat="1" applyFont="1" applyFill="1" applyBorder="1" applyAlignment="1">
      <alignment horizontal="center" vertical="center"/>
    </xf>
    <xf numFmtId="1" fontId="10" fillId="0" borderId="52" xfId="5" applyNumberFormat="1" applyFont="1" applyFill="1" applyBorder="1" applyAlignment="1">
      <alignment horizontal="center" vertical="center"/>
    </xf>
    <xf numFmtId="167" fontId="10" fillId="12" borderId="52" xfId="5" applyNumberFormat="1" applyFont="1" applyFill="1" applyBorder="1" applyAlignment="1">
      <alignment horizontal="center" vertical="center"/>
    </xf>
    <xf numFmtId="167" fontId="10" fillId="12" borderId="53" xfId="5" applyNumberFormat="1" applyFont="1" applyFill="1" applyBorder="1" applyAlignment="1">
      <alignment horizontal="center" vertical="center"/>
    </xf>
    <xf numFmtId="167" fontId="2" fillId="11" borderId="25" xfId="2" applyNumberFormat="1" applyFont="1" applyFill="1" applyBorder="1" applyAlignment="1">
      <alignment horizontal="center" vertical="center"/>
    </xf>
    <xf numFmtId="167" fontId="2" fillId="11" borderId="19" xfId="2" applyNumberFormat="1" applyFont="1" applyFill="1" applyBorder="1" applyAlignment="1">
      <alignment horizontal="center" vertical="center"/>
    </xf>
    <xf numFmtId="167" fontId="2" fillId="11" borderId="16" xfId="2" applyNumberFormat="1" applyFont="1" applyFill="1" applyBorder="1" applyAlignment="1">
      <alignment horizontal="center" vertical="center"/>
    </xf>
    <xf numFmtId="9" fontId="2" fillId="9" borderId="28" xfId="5" applyFont="1" applyFill="1" applyBorder="1" applyAlignment="1">
      <alignment horizontal="center" vertical="center"/>
    </xf>
    <xf numFmtId="9" fontId="2" fillId="9" borderId="62" xfId="5" applyFont="1" applyFill="1" applyBorder="1" applyAlignment="1">
      <alignment horizontal="center" vertical="center"/>
    </xf>
    <xf numFmtId="9" fontId="2" fillId="11" borderId="29" xfId="5" applyFont="1" applyFill="1" applyBorder="1" applyAlignment="1">
      <alignment horizontal="center" vertical="center"/>
    </xf>
    <xf numFmtId="9" fontId="2" fillId="11" borderId="65" xfId="5" applyFont="1" applyFill="1" applyBorder="1" applyAlignment="1">
      <alignment horizontal="center" vertical="center"/>
    </xf>
    <xf numFmtId="10" fontId="5" fillId="3" borderId="1" xfId="2" applyNumberFormat="1" applyFont="1" applyFill="1" applyBorder="1" applyAlignment="1">
      <alignment horizontal="center"/>
    </xf>
    <xf numFmtId="168" fontId="2" fillId="11" borderId="29" xfId="2" applyNumberFormat="1" applyFont="1" applyFill="1" applyBorder="1" applyAlignment="1">
      <alignment horizontal="center" vertical="center"/>
    </xf>
    <xf numFmtId="0" fontId="30" fillId="0" borderId="0" xfId="0" applyFont="1"/>
    <xf numFmtId="3" fontId="28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49" fontId="10" fillId="5" borderId="20" xfId="0" applyNumberFormat="1" applyFont="1" applyFill="1" applyBorder="1" applyAlignment="1">
      <alignment horizontal="center" vertical="center" wrapText="1"/>
    </xf>
    <xf numFmtId="49" fontId="10" fillId="5" borderId="21" xfId="0" applyNumberFormat="1" applyFont="1" applyFill="1" applyBorder="1" applyAlignment="1">
      <alignment horizontal="center" vertical="center" wrapText="1"/>
    </xf>
    <xf numFmtId="49" fontId="10" fillId="5" borderId="22" xfId="0" applyNumberFormat="1" applyFont="1" applyFill="1" applyBorder="1" applyAlignment="1">
      <alignment horizontal="center" vertical="center" wrapText="1"/>
    </xf>
    <xf numFmtId="16" fontId="10" fillId="5" borderId="20" xfId="0" applyNumberFormat="1" applyFont="1" applyFill="1" applyBorder="1" applyAlignment="1">
      <alignment horizontal="center" vertical="center" wrapText="1"/>
    </xf>
    <xf numFmtId="16" fontId="10" fillId="5" borderId="21" xfId="0" applyNumberFormat="1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16" fontId="10" fillId="5" borderId="20" xfId="0" applyNumberFormat="1" applyFont="1" applyFill="1" applyBorder="1" applyAlignment="1">
      <alignment horizontal="center" vertical="center"/>
    </xf>
    <xf numFmtId="16" fontId="10" fillId="5" borderId="21" xfId="0" applyNumberFormat="1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6" fillId="20" borderId="27" xfId="0" applyFont="1" applyFill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9" xfId="0" applyFont="1" applyFill="1" applyBorder="1" applyAlignment="1">
      <alignment horizontal="center" vertical="center" wrapText="1"/>
    </xf>
    <xf numFmtId="0" fontId="26" fillId="20" borderId="44" xfId="0" applyFont="1" applyFill="1" applyBorder="1" applyAlignment="1">
      <alignment horizontal="center" vertical="center" wrapText="1"/>
    </xf>
    <xf numFmtId="0" fontId="26" fillId="20" borderId="46" xfId="0" applyFont="1" applyFill="1" applyBorder="1" applyAlignment="1">
      <alignment horizontal="center" vertical="center" wrapText="1"/>
    </xf>
    <xf numFmtId="0" fontId="26" fillId="20" borderId="45" xfId="0" applyFont="1" applyFill="1" applyBorder="1" applyAlignment="1">
      <alignment horizontal="center" vertical="center" wrapText="1"/>
    </xf>
    <xf numFmtId="0" fontId="26" fillId="20" borderId="24" xfId="0" applyFont="1" applyFill="1" applyBorder="1" applyAlignment="1">
      <alignment horizontal="center" vertical="center" wrapText="1"/>
    </xf>
    <xf numFmtId="0" fontId="26" fillId="20" borderId="32" xfId="0" applyFont="1" applyFill="1" applyBorder="1" applyAlignment="1">
      <alignment horizontal="center" vertical="center" wrapText="1"/>
    </xf>
    <xf numFmtId="0" fontId="26" fillId="20" borderId="47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6" fillId="18" borderId="44" xfId="0" applyFont="1" applyFill="1" applyBorder="1" applyAlignment="1">
      <alignment horizontal="center" vertical="center" wrapText="1"/>
    </xf>
    <xf numFmtId="0" fontId="26" fillId="18" borderId="46" xfId="0" applyFont="1" applyFill="1" applyBorder="1" applyAlignment="1">
      <alignment horizontal="center" vertical="center" wrapText="1"/>
    </xf>
    <xf numFmtId="0" fontId="26" fillId="18" borderId="45" xfId="0" applyFont="1" applyFill="1" applyBorder="1" applyAlignment="1">
      <alignment horizontal="center" vertical="center" wrapText="1"/>
    </xf>
    <xf numFmtId="0" fontId="26" fillId="18" borderId="24" xfId="0" applyFont="1" applyFill="1" applyBorder="1" applyAlignment="1">
      <alignment horizontal="center" vertical="center" wrapText="1"/>
    </xf>
    <xf numFmtId="0" fontId="26" fillId="18" borderId="32" xfId="0" applyFont="1" applyFill="1" applyBorder="1" applyAlignment="1">
      <alignment horizontal="center" vertical="center" wrapText="1"/>
    </xf>
    <xf numFmtId="0" fontId="26" fillId="18" borderId="47" xfId="0" applyFont="1" applyFill="1" applyBorder="1" applyAlignment="1">
      <alignment horizontal="center" vertical="center" wrapText="1"/>
    </xf>
    <xf numFmtId="0" fontId="26" fillId="19" borderId="44" xfId="0" applyFont="1" applyFill="1" applyBorder="1" applyAlignment="1">
      <alignment horizontal="center" vertical="center" wrapText="1"/>
    </xf>
    <xf numFmtId="0" fontId="26" fillId="19" borderId="46" xfId="0" applyFont="1" applyFill="1" applyBorder="1" applyAlignment="1">
      <alignment horizontal="center" vertical="center" wrapText="1"/>
    </xf>
    <xf numFmtId="0" fontId="26" fillId="19" borderId="45" xfId="0" applyFont="1" applyFill="1" applyBorder="1" applyAlignment="1">
      <alignment horizontal="center" vertical="center" wrapText="1"/>
    </xf>
    <xf numFmtId="0" fontId="26" fillId="19" borderId="24" xfId="0" applyFont="1" applyFill="1" applyBorder="1" applyAlignment="1">
      <alignment horizontal="center" vertical="center" wrapText="1"/>
    </xf>
    <xf numFmtId="0" fontId="26" fillId="19" borderId="32" xfId="0" applyFont="1" applyFill="1" applyBorder="1" applyAlignment="1">
      <alignment horizontal="center" vertical="center" wrapText="1"/>
    </xf>
    <xf numFmtId="0" fontId="26" fillId="19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</cellXfs>
  <cellStyles count="8">
    <cellStyle name="Comma" xfId="3" builtinId="3"/>
    <cellStyle name="Comma 2" xfId="2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Percent" xfId="5" builtinId="5"/>
    <cellStyle name="표준 2 2" xfId="7" xr:uid="{00000000-0005-0000-0000-000006000000}"/>
    <cellStyle name="표준_QSA_Rev_03-trans업체" xfId="6" xr:uid="{00000000-0005-0000-0000-000007000000}"/>
  </cellStyles>
  <dxfs count="6"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</dxfs>
  <tableStyles count="0" defaultTableStyle="TableStyleMedium2" defaultPivotStyle="PivotStyleMedium9"/>
  <colors>
    <mruColors>
      <color rgb="FF99FF99"/>
      <color rgb="FFFFFFCC"/>
      <color rgb="FF99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safety!$B$2</c:f>
              <c:strCache>
                <c:ptCount val="1"/>
                <c:pt idx="0">
                  <c:v>10 of Ramadan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safety!$C$1:$BV$1</c:f>
              <c:strCache>
                <c:ptCount val="72"/>
                <c:pt idx="0">
                  <c:v>2019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Jan.</c:v>
                </c:pt>
                <c:pt idx="6">
                  <c:v>w5</c:v>
                </c:pt>
                <c:pt idx="7">
                  <c:v>w6</c:v>
                </c:pt>
                <c:pt idx="8">
                  <c:v>w7</c:v>
                </c:pt>
                <c:pt idx="9">
                  <c:v>w8</c:v>
                </c:pt>
                <c:pt idx="10">
                  <c:v>Feb.</c:v>
                </c:pt>
                <c:pt idx="11">
                  <c:v>w9</c:v>
                </c:pt>
                <c:pt idx="12">
                  <c:v>w10</c:v>
                </c:pt>
                <c:pt idx="13">
                  <c:v>w11</c:v>
                </c:pt>
                <c:pt idx="14">
                  <c:v>w12</c:v>
                </c:pt>
                <c:pt idx="15">
                  <c:v>mar</c:v>
                </c:pt>
                <c:pt idx="16">
                  <c:v>w13</c:v>
                </c:pt>
                <c:pt idx="17">
                  <c:v>w14</c:v>
                </c:pt>
                <c:pt idx="18">
                  <c:v>w15</c:v>
                </c:pt>
                <c:pt idx="19">
                  <c:v>w16</c:v>
                </c:pt>
                <c:pt idx="20">
                  <c:v>Apr.</c:v>
                </c:pt>
                <c:pt idx="21">
                  <c:v>w17</c:v>
                </c:pt>
                <c:pt idx="22">
                  <c:v>w18</c:v>
                </c:pt>
                <c:pt idx="23">
                  <c:v>w19</c:v>
                </c:pt>
                <c:pt idx="24">
                  <c:v>w20</c:v>
                </c:pt>
                <c:pt idx="25">
                  <c:v>may</c:v>
                </c:pt>
                <c:pt idx="26">
                  <c:v>w21</c:v>
                </c:pt>
                <c:pt idx="27">
                  <c:v>w22</c:v>
                </c:pt>
                <c:pt idx="28">
                  <c:v>w23</c:v>
                </c:pt>
                <c:pt idx="29">
                  <c:v>w24</c:v>
                </c:pt>
                <c:pt idx="30">
                  <c:v>Jun.</c:v>
                </c:pt>
                <c:pt idx="31">
                  <c:v>w21</c:v>
                </c:pt>
                <c:pt idx="32">
                  <c:v>w22</c:v>
                </c:pt>
                <c:pt idx="33">
                  <c:v>w23</c:v>
                </c:pt>
                <c:pt idx="34">
                  <c:v>w24</c:v>
                </c:pt>
                <c:pt idx="35">
                  <c:v>w21</c:v>
                </c:pt>
                <c:pt idx="36">
                  <c:v>w25</c:v>
                </c:pt>
                <c:pt idx="37">
                  <c:v>w26</c:v>
                </c:pt>
                <c:pt idx="38">
                  <c:v>w27</c:v>
                </c:pt>
                <c:pt idx="39">
                  <c:v>w28</c:v>
                </c:pt>
                <c:pt idx="40">
                  <c:v>w21</c:v>
                </c:pt>
                <c:pt idx="41">
                  <c:v>w33</c:v>
                </c:pt>
                <c:pt idx="42">
                  <c:v>w34</c:v>
                </c:pt>
                <c:pt idx="43">
                  <c:v>w35</c:v>
                </c:pt>
                <c:pt idx="44">
                  <c:v>w36</c:v>
                </c:pt>
                <c:pt idx="45">
                  <c:v>w21</c:v>
                </c:pt>
                <c:pt idx="46">
                  <c:v>w37</c:v>
                </c:pt>
                <c:pt idx="47">
                  <c:v>w38</c:v>
                </c:pt>
                <c:pt idx="48">
                  <c:v>w39</c:v>
                </c:pt>
                <c:pt idx="49">
                  <c:v>w40</c:v>
                </c:pt>
                <c:pt idx="50">
                  <c:v>w22</c:v>
                </c:pt>
                <c:pt idx="51">
                  <c:v>w41</c:v>
                </c:pt>
                <c:pt idx="52">
                  <c:v>w42</c:v>
                </c:pt>
                <c:pt idx="53">
                  <c:v>w43</c:v>
                </c:pt>
                <c:pt idx="54">
                  <c:v>w44</c:v>
                </c:pt>
                <c:pt idx="55">
                  <c:v>w22</c:v>
                </c:pt>
                <c:pt idx="56">
                  <c:v>w45</c:v>
                </c:pt>
                <c:pt idx="57">
                  <c:v>w46</c:v>
                </c:pt>
                <c:pt idx="58">
                  <c:v>w47</c:v>
                </c:pt>
                <c:pt idx="59">
                  <c:v>w48</c:v>
                </c:pt>
                <c:pt idx="60">
                  <c:v>w22</c:v>
                </c:pt>
                <c:pt idx="61">
                  <c:v>w49</c:v>
                </c:pt>
                <c:pt idx="62">
                  <c:v>w50</c:v>
                </c:pt>
                <c:pt idx="63">
                  <c:v>w51</c:v>
                </c:pt>
                <c:pt idx="64">
                  <c:v>w52</c:v>
                </c:pt>
                <c:pt idx="65">
                  <c:v>w22</c:v>
                </c:pt>
                <c:pt idx="66">
                  <c:v>w53</c:v>
                </c:pt>
                <c:pt idx="67">
                  <c:v>w54</c:v>
                </c:pt>
                <c:pt idx="68">
                  <c:v>w55</c:v>
                </c:pt>
                <c:pt idx="69">
                  <c:v>w56</c:v>
                </c:pt>
                <c:pt idx="70">
                  <c:v>Dec.</c:v>
                </c:pt>
                <c:pt idx="71">
                  <c:v>2020</c:v>
                </c:pt>
              </c:strCache>
            </c:strRef>
          </c:cat>
          <c:val>
            <c:numRef>
              <c:f>safety!$C$2:$BV$2</c:f>
              <c:numCache>
                <c:formatCode>General</c:formatCode>
                <c:ptCount val="72"/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8-45D2-BC46-5AE2A1972C53}"/>
            </c:ext>
          </c:extLst>
        </c:ser>
        <c:ser>
          <c:idx val="1"/>
          <c:order val="1"/>
          <c:tx>
            <c:strRef>
              <c:f>safety!$B$3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safety!$C$1:$BV$1</c:f>
              <c:strCache>
                <c:ptCount val="72"/>
                <c:pt idx="0">
                  <c:v>2019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Jan.</c:v>
                </c:pt>
                <c:pt idx="6">
                  <c:v>w5</c:v>
                </c:pt>
                <c:pt idx="7">
                  <c:v>w6</c:v>
                </c:pt>
                <c:pt idx="8">
                  <c:v>w7</c:v>
                </c:pt>
                <c:pt idx="9">
                  <c:v>w8</c:v>
                </c:pt>
                <c:pt idx="10">
                  <c:v>Feb.</c:v>
                </c:pt>
                <c:pt idx="11">
                  <c:v>w9</c:v>
                </c:pt>
                <c:pt idx="12">
                  <c:v>w10</c:v>
                </c:pt>
                <c:pt idx="13">
                  <c:v>w11</c:v>
                </c:pt>
                <c:pt idx="14">
                  <c:v>w12</c:v>
                </c:pt>
                <c:pt idx="15">
                  <c:v>mar</c:v>
                </c:pt>
                <c:pt idx="16">
                  <c:v>w13</c:v>
                </c:pt>
                <c:pt idx="17">
                  <c:v>w14</c:v>
                </c:pt>
                <c:pt idx="18">
                  <c:v>w15</c:v>
                </c:pt>
                <c:pt idx="19">
                  <c:v>w16</c:v>
                </c:pt>
                <c:pt idx="20">
                  <c:v>Apr.</c:v>
                </c:pt>
                <c:pt idx="21">
                  <c:v>w17</c:v>
                </c:pt>
                <c:pt idx="22">
                  <c:v>w18</c:v>
                </c:pt>
                <c:pt idx="23">
                  <c:v>w19</c:v>
                </c:pt>
                <c:pt idx="24">
                  <c:v>w20</c:v>
                </c:pt>
                <c:pt idx="25">
                  <c:v>may</c:v>
                </c:pt>
                <c:pt idx="26">
                  <c:v>w21</c:v>
                </c:pt>
                <c:pt idx="27">
                  <c:v>w22</c:v>
                </c:pt>
                <c:pt idx="28">
                  <c:v>w23</c:v>
                </c:pt>
                <c:pt idx="29">
                  <c:v>w24</c:v>
                </c:pt>
                <c:pt idx="30">
                  <c:v>Jun.</c:v>
                </c:pt>
                <c:pt idx="31">
                  <c:v>w21</c:v>
                </c:pt>
                <c:pt idx="32">
                  <c:v>w22</c:v>
                </c:pt>
                <c:pt idx="33">
                  <c:v>w23</c:v>
                </c:pt>
                <c:pt idx="34">
                  <c:v>w24</c:v>
                </c:pt>
                <c:pt idx="35">
                  <c:v>w21</c:v>
                </c:pt>
                <c:pt idx="36">
                  <c:v>w25</c:v>
                </c:pt>
                <c:pt idx="37">
                  <c:v>w26</c:v>
                </c:pt>
                <c:pt idx="38">
                  <c:v>w27</c:v>
                </c:pt>
                <c:pt idx="39">
                  <c:v>w28</c:v>
                </c:pt>
                <c:pt idx="40">
                  <c:v>w21</c:v>
                </c:pt>
                <c:pt idx="41">
                  <c:v>w33</c:v>
                </c:pt>
                <c:pt idx="42">
                  <c:v>w34</c:v>
                </c:pt>
                <c:pt idx="43">
                  <c:v>w35</c:v>
                </c:pt>
                <c:pt idx="44">
                  <c:v>w36</c:v>
                </c:pt>
                <c:pt idx="45">
                  <c:v>w21</c:v>
                </c:pt>
                <c:pt idx="46">
                  <c:v>w37</c:v>
                </c:pt>
                <c:pt idx="47">
                  <c:v>w38</c:v>
                </c:pt>
                <c:pt idx="48">
                  <c:v>w39</c:v>
                </c:pt>
                <c:pt idx="49">
                  <c:v>w40</c:v>
                </c:pt>
                <c:pt idx="50">
                  <c:v>w22</c:v>
                </c:pt>
                <c:pt idx="51">
                  <c:v>w41</c:v>
                </c:pt>
                <c:pt idx="52">
                  <c:v>w42</c:v>
                </c:pt>
                <c:pt idx="53">
                  <c:v>w43</c:v>
                </c:pt>
                <c:pt idx="54">
                  <c:v>w44</c:v>
                </c:pt>
                <c:pt idx="55">
                  <c:v>w22</c:v>
                </c:pt>
                <c:pt idx="56">
                  <c:v>w45</c:v>
                </c:pt>
                <c:pt idx="57">
                  <c:v>w46</c:v>
                </c:pt>
                <c:pt idx="58">
                  <c:v>w47</c:v>
                </c:pt>
                <c:pt idx="59">
                  <c:v>w48</c:v>
                </c:pt>
                <c:pt idx="60">
                  <c:v>w22</c:v>
                </c:pt>
                <c:pt idx="61">
                  <c:v>w49</c:v>
                </c:pt>
                <c:pt idx="62">
                  <c:v>w50</c:v>
                </c:pt>
                <c:pt idx="63">
                  <c:v>w51</c:v>
                </c:pt>
                <c:pt idx="64">
                  <c:v>w52</c:v>
                </c:pt>
                <c:pt idx="65">
                  <c:v>w22</c:v>
                </c:pt>
                <c:pt idx="66">
                  <c:v>w53</c:v>
                </c:pt>
                <c:pt idx="67">
                  <c:v>w54</c:v>
                </c:pt>
                <c:pt idx="68">
                  <c:v>w55</c:v>
                </c:pt>
                <c:pt idx="69">
                  <c:v>w56</c:v>
                </c:pt>
                <c:pt idx="70">
                  <c:v>Dec.</c:v>
                </c:pt>
                <c:pt idx="71">
                  <c:v>2020</c:v>
                </c:pt>
              </c:strCache>
            </c:strRef>
          </c:cat>
          <c:val>
            <c:numRef>
              <c:f>safety!$C$3:$BV$3</c:f>
              <c:numCache>
                <c:formatCode>General</c:formatCode>
                <c:ptCount val="72"/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8-45D2-BC46-5AE2A197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61859488"/>
        <c:axId val="305759024"/>
        <c:axId val="0"/>
      </c:bar3DChart>
      <c:catAx>
        <c:axId val="2618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9024"/>
        <c:crossesAt val="0"/>
        <c:auto val="1"/>
        <c:lblAlgn val="ctr"/>
        <c:lblOffset val="100"/>
        <c:noMultiLvlLbl val="1"/>
      </c:catAx>
      <c:valAx>
        <c:axId val="305759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5948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kg'!$B$24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'Prod.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kg'!$C$24:$P$24</c:f>
              <c:numCache>
                <c:formatCode>0%</c:formatCode>
                <c:ptCount val="6"/>
                <c:pt idx="0">
                  <c:v>0.71997203313172953</c:v>
                </c:pt>
                <c:pt idx="1">
                  <c:v>0.53772244000655289</c:v>
                </c:pt>
                <c:pt idx="2">
                  <c:v>0.82239307652853444</c:v>
                </c:pt>
                <c:pt idx="3">
                  <c:v>0.70413898022784971</c:v>
                </c:pt>
                <c:pt idx="4">
                  <c:v>0.46483532191345794</c:v>
                </c:pt>
                <c:pt idx="5">
                  <c:v>0.62387992365044909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6-4AA8-925C-77B2DC989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262096"/>
        <c:axId val="263317136"/>
      </c:barChart>
      <c:lineChart>
        <c:grouping val="standard"/>
        <c:varyColors val="0"/>
        <c:ser>
          <c:idx val="0"/>
          <c:order val="0"/>
          <c:tx>
            <c:strRef>
              <c:f>'Prod. kg'!$B$5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2.829185424004443E-17"/>
                  <c:y val="-0.1472094214029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D6-4AA8-925C-77B2DC989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kg'!$C$28:$P$28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6-4AA8-925C-77B2DC989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62096"/>
        <c:axId val="263317136"/>
      </c:lineChart>
      <c:catAx>
        <c:axId val="2632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17136"/>
        <c:crosses val="autoZero"/>
        <c:auto val="1"/>
        <c:lblAlgn val="ctr"/>
        <c:lblOffset val="100"/>
        <c:noMultiLvlLbl val="1"/>
      </c:catAx>
      <c:valAx>
        <c:axId val="26331713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kg'!$B$6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'Prod.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kg'!$C$19:$P$19</c:f>
              <c:numCache>
                <c:formatCode>0%</c:formatCode>
                <c:ptCount val="6"/>
                <c:pt idx="0">
                  <c:v>1.1459615284385241</c:v>
                </c:pt>
                <c:pt idx="1">
                  <c:v>1.0707327266873403</c:v>
                </c:pt>
                <c:pt idx="2">
                  <c:v>0.89890338629596689</c:v>
                </c:pt>
                <c:pt idx="3">
                  <c:v>0.75064186628791141</c:v>
                </c:pt>
                <c:pt idx="4">
                  <c:v>0.49073690127170122</c:v>
                </c:pt>
                <c:pt idx="5">
                  <c:v>0.78627739496066285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F-4F29-8CC0-FE47E1C5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320496"/>
        <c:axId val="263379632"/>
      </c:barChart>
      <c:lineChart>
        <c:grouping val="standard"/>
        <c:varyColors val="0"/>
        <c:ser>
          <c:idx val="0"/>
          <c:order val="0"/>
          <c:tx>
            <c:strRef>
              <c:f>'Prod. kg'!$B$5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1.234568201265724E-2"/>
                  <c:y val="-9.6006144393241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AF-4F29-8CC0-FE47E1C56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kg'!$C$28:$P$28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F29-8CC0-FE47E1C5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20496"/>
        <c:axId val="263379632"/>
      </c:lineChart>
      <c:catAx>
        <c:axId val="2633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9632"/>
        <c:crosses val="autoZero"/>
        <c:auto val="1"/>
        <c:lblAlgn val="ctr"/>
        <c:lblOffset val="100"/>
        <c:noMultiLvlLbl val="1"/>
      </c:catAx>
      <c:valAx>
        <c:axId val="263379632"/>
        <c:scaling>
          <c:orientation val="minMax"/>
          <c:max val="1.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kg'!$B$6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'Prod.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kg'!$C$29:$P$29</c:f>
              <c:numCache>
                <c:formatCode>0%</c:formatCode>
                <c:ptCount val="6"/>
                <c:pt idx="0">
                  <c:v>0.94958758118089703</c:v>
                </c:pt>
                <c:pt idx="1">
                  <c:v>0.87723948113293948</c:v>
                </c:pt>
                <c:pt idx="2">
                  <c:v>0.87209567516046427</c:v>
                </c:pt>
                <c:pt idx="3">
                  <c:v>0.73275168331949714</c:v>
                </c:pt>
                <c:pt idx="4">
                  <c:v>0.48097943704378493</c:v>
                </c:pt>
                <c:pt idx="5">
                  <c:v>0.72625434572261804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B-4E5A-8438-CC8FC337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382992"/>
        <c:axId val="263438032"/>
      </c:barChart>
      <c:lineChart>
        <c:grouping val="standard"/>
        <c:varyColors val="0"/>
        <c:ser>
          <c:idx val="0"/>
          <c:order val="0"/>
          <c:tx>
            <c:strRef>
              <c:f>'Prod. kg'!$B$5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6.1728395061728114E-3"/>
                  <c:y val="-0.134408602150537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3B-4E5A-8438-CC8FC33767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kg'!$C$28:$P$28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B-4E5A-8438-CC8FC337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82992"/>
        <c:axId val="263438032"/>
      </c:lineChart>
      <c:catAx>
        <c:axId val="2633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8032"/>
        <c:crosses val="autoZero"/>
        <c:auto val="1"/>
        <c:lblAlgn val="ctr"/>
        <c:lblOffset val="100"/>
        <c:noMultiLvlLbl val="1"/>
      </c:catAx>
      <c:valAx>
        <c:axId val="263438032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RM!$B$39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RM!$C$39:$P$39</c:f>
              <c:numCache>
                <c:formatCode>0.0%</c:formatCode>
                <c:ptCount val="6"/>
                <c:pt idx="0">
                  <c:v>1.447053182626777E-3</c:v>
                </c:pt>
                <c:pt idx="1">
                  <c:v>-1.5692835490341891E-2</c:v>
                </c:pt>
                <c:pt idx="2">
                  <c:v>-2.871730839292205E-3</c:v>
                </c:pt>
                <c:pt idx="3">
                  <c:v>-7.4317565565757086E-3</c:v>
                </c:pt>
                <c:pt idx="4">
                  <c:v>-5.133653651027849E-3</c:v>
                </c:pt>
                <c:pt idx="5">
                  <c:v>-8.4878440505546712E-3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ACF-89AA-BB971118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441392"/>
        <c:axId val="267038240"/>
      </c:barChart>
      <c:lineChart>
        <c:grouping val="standard"/>
        <c:varyColors val="0"/>
        <c:ser>
          <c:idx val="0"/>
          <c:order val="0"/>
          <c:tx>
            <c:strRef>
              <c:f>RM!$B$38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7.0770018968388054E-2"/>
                  <c:y val="-0.179153633324869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F2-4ACF-89AA-BB971118E155}"/>
                </c:ext>
              </c:extLst>
            </c:dLbl>
            <c:dLbl>
              <c:idx val="1"/>
              <c:layout>
                <c:manualLayout>
                  <c:x val="-6.1967467079783681E-3"/>
                  <c:y val="-0.14627008661555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F2-4ACF-89AA-BB971118E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RM!$C$38:$P$38</c:f>
              <c:numCache>
                <c:formatCode>0.0%</c:formatCode>
                <c:ptCount val="6"/>
                <c:pt idx="0">
                  <c:v>2.6823211803234949E-3</c:v>
                </c:pt>
                <c:pt idx="1">
                  <c:v>1.3023478643640993E-3</c:v>
                </c:pt>
                <c:pt idx="2">
                  <c:v>1.3023478643640993E-3</c:v>
                </c:pt>
                <c:pt idx="3">
                  <c:v>1.3023478643640993E-3</c:v>
                </c:pt>
                <c:pt idx="4">
                  <c:v>1.3023478643640993E-3</c:v>
                </c:pt>
                <c:pt idx="5">
                  <c:v>1.3023478643640993E-3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2-4ACF-89AA-BB971118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41392"/>
        <c:axId val="267038240"/>
      </c:lineChart>
      <c:catAx>
        <c:axId val="2634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8240"/>
        <c:crosses val="autoZero"/>
        <c:auto val="1"/>
        <c:lblAlgn val="ctr"/>
        <c:lblOffset val="100"/>
        <c:noMultiLvlLbl val="1"/>
      </c:catAx>
      <c:valAx>
        <c:axId val="2670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41392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RM!$B$46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"/>
              <c:layout>
                <c:manualLayout>
                  <c:x val="-9.292118600602061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09-40A6-A82A-7D8A4A3FE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RM!$C$46:$P$46</c:f>
              <c:numCache>
                <c:formatCode>0.0%</c:formatCode>
                <c:ptCount val="6"/>
                <c:pt idx="0">
                  <c:v>-1.945813443617854E-2</c:v>
                </c:pt>
                <c:pt idx="1">
                  <c:v>-1.2605633995332098E-2</c:v>
                </c:pt>
                <c:pt idx="2">
                  <c:v>-1.3542595865405273E-2</c:v>
                </c:pt>
                <c:pt idx="3">
                  <c:v>-2.1717980586816982E-2</c:v>
                </c:pt>
                <c:pt idx="4">
                  <c:v>-1.6790012648999982E-2</c:v>
                </c:pt>
                <c:pt idx="5">
                  <c:v>-1.5867807440937385E-2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9-40A6-A82A-7D8A4A3F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041600"/>
        <c:axId val="266928192"/>
      </c:barChart>
      <c:lineChart>
        <c:grouping val="standard"/>
        <c:varyColors val="0"/>
        <c:ser>
          <c:idx val="0"/>
          <c:order val="0"/>
          <c:tx>
            <c:strRef>
              <c:f>RM!$B$45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9.3684554279508392E-2"/>
                  <c:y val="0.160889088838292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09-40A6-A82A-7D8A4A3FE67D}"/>
                </c:ext>
              </c:extLst>
            </c:dLbl>
            <c:dLbl>
              <c:idx val="1"/>
              <c:layout>
                <c:manualLayout>
                  <c:x val="1.5486868111392344E-2"/>
                  <c:y val="0.287684814182266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09-40A6-A82A-7D8A4A3FE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RM!$C$45:$P$45</c:f>
              <c:numCache>
                <c:formatCode>0.0%</c:formatCode>
                <c:ptCount val="6"/>
                <c:pt idx="0">
                  <c:v>-1.4763290821162997E-2</c:v>
                </c:pt>
                <c:pt idx="1">
                  <c:v>-1.7512320992560688E-2</c:v>
                </c:pt>
                <c:pt idx="2">
                  <c:v>-1.7512320992560688E-2</c:v>
                </c:pt>
                <c:pt idx="3">
                  <c:v>-1.7512320992560688E-2</c:v>
                </c:pt>
                <c:pt idx="4">
                  <c:v>-1.7512320992560688E-2</c:v>
                </c:pt>
                <c:pt idx="5">
                  <c:v>-1.7512320992560688E-2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9-40A6-A82A-7D8A4A3F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041600"/>
        <c:axId val="266928192"/>
      </c:lineChart>
      <c:catAx>
        <c:axId val="2670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28192"/>
        <c:crosses val="autoZero"/>
        <c:auto val="1"/>
        <c:lblAlgn val="ctr"/>
        <c:lblOffset val="100"/>
        <c:noMultiLvlLbl val="1"/>
      </c:catAx>
      <c:valAx>
        <c:axId val="2669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1600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RM!$B$8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3"/>
              <c:layout>
                <c:manualLayout>
                  <c:x val="6.1967467079781981E-3"/>
                  <c:y val="0.1940198887506921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21-4E27-9BA6-52D3F5F47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RM!$C$8:$P$8</c:f>
              <c:numCache>
                <c:formatCode>0.0%</c:formatCode>
                <c:ptCount val="6"/>
                <c:pt idx="0" formatCode="0.00%">
                  <c:v>-4.9416776063989521E-3</c:v>
                </c:pt>
                <c:pt idx="1">
                  <c:v>-2.0955281679428928E-3</c:v>
                </c:pt>
                <c:pt idx="2">
                  <c:v>-3.4046235640383779E-3</c:v>
                </c:pt>
                <c:pt idx="3">
                  <c:v>-1.3578206813065593E-2</c:v>
                </c:pt>
                <c:pt idx="4">
                  <c:v>-2.1835034900849933E-2</c:v>
                </c:pt>
                <c:pt idx="5">
                  <c:v>-1.0407999327998733E-2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1-4E27-9BA6-52D3F5F4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931552"/>
        <c:axId val="266932112"/>
      </c:barChart>
      <c:lineChart>
        <c:grouping val="standard"/>
        <c:varyColors val="0"/>
        <c:ser>
          <c:idx val="0"/>
          <c:order val="0"/>
          <c:tx>
            <c:strRef>
              <c:f>RM!$B$7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9759022182645417E-2"/>
                  <c:y val="0.119728129828437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21-4E27-9BA6-52D3F5F47851}"/>
                </c:ext>
              </c:extLst>
            </c:dLbl>
            <c:dLbl>
              <c:idx val="1"/>
              <c:layout>
                <c:manualLayout>
                  <c:x val="0"/>
                  <c:y val="0.167258524785079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21-4E27-9BA6-52D3F5F47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RM!$C$7:$P$7</c:f>
              <c:numCache>
                <c:formatCode>0.0%</c:formatCode>
                <c:ptCount val="6"/>
                <c:pt idx="0">
                  <c:v>-1.0823603531552433E-2</c:v>
                </c:pt>
                <c:pt idx="1">
                  <c:v>-4.4475098457590571E-3</c:v>
                </c:pt>
                <c:pt idx="2">
                  <c:v>-4.4475098457590571E-3</c:v>
                </c:pt>
                <c:pt idx="3">
                  <c:v>-4.4475098457590571E-3</c:v>
                </c:pt>
                <c:pt idx="4">
                  <c:v>-4.4475098457590571E-3</c:v>
                </c:pt>
                <c:pt idx="5">
                  <c:v>-4.4475098457590571E-3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1-4E27-9BA6-52D3F5F4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31552"/>
        <c:axId val="266932112"/>
      </c:lineChart>
      <c:catAx>
        <c:axId val="2669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32112"/>
        <c:crosses val="autoZero"/>
        <c:auto val="1"/>
        <c:lblAlgn val="ctr"/>
        <c:lblOffset val="100"/>
        <c:noMultiLvlLbl val="1"/>
      </c:catAx>
      <c:valAx>
        <c:axId val="266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31552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RM!$B$17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RM!$C$17:$P$17</c:f>
              <c:numCache>
                <c:formatCode>0.0%</c:formatCode>
                <c:ptCount val="6"/>
                <c:pt idx="0">
                  <c:v>-6.3728804059846419E-2</c:v>
                </c:pt>
                <c:pt idx="1">
                  <c:v>-2.9773092576487709E-2</c:v>
                </c:pt>
                <c:pt idx="2">
                  <c:v>-3.2302376838300804E-2</c:v>
                </c:pt>
                <c:pt idx="3">
                  <c:v>-3.0521307615837677E-2</c:v>
                </c:pt>
                <c:pt idx="4">
                  <c:v>-1.2585057835981111E-2</c:v>
                </c:pt>
                <c:pt idx="5">
                  <c:v>-2.7586624835626291E-2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A-4139-BFC9-04F0B4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100"/>
        <c:axId val="266935472"/>
        <c:axId val="263052848"/>
      </c:barChart>
      <c:lineChart>
        <c:grouping val="standard"/>
        <c:varyColors val="0"/>
        <c:ser>
          <c:idx val="0"/>
          <c:order val="0"/>
          <c:tx>
            <c:strRef>
              <c:f>RM!$B$16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9.2219789335008601E-2"/>
                  <c:y val="0.200295242779964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FA-4139-BFC9-04F0B4F8380F}"/>
                </c:ext>
              </c:extLst>
            </c:dLbl>
            <c:dLbl>
              <c:idx val="1"/>
              <c:layout>
                <c:manualLayout>
                  <c:x val="-4.0278853601859024E-2"/>
                  <c:y val="0.200013334222281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FA-4139-BFC9-04F0B4F838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RM!$C$16:$P$16</c:f>
              <c:numCache>
                <c:formatCode>0.0%</c:formatCode>
                <c:ptCount val="6"/>
                <c:pt idx="0">
                  <c:v>-4.2606748099809709E-2</c:v>
                </c:pt>
                <c:pt idx="1">
                  <c:v>-5.735592365386178E-2</c:v>
                </c:pt>
                <c:pt idx="2">
                  <c:v>-5.735592365386178E-2</c:v>
                </c:pt>
                <c:pt idx="3">
                  <c:v>-5.735592365386178E-2</c:v>
                </c:pt>
                <c:pt idx="4">
                  <c:v>-5.735592365386178E-2</c:v>
                </c:pt>
                <c:pt idx="5">
                  <c:v>-5.735592365386178E-2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A-4139-BFC9-04F0B4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35472"/>
        <c:axId val="263052848"/>
      </c:lineChart>
      <c:catAx>
        <c:axId val="2669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52848"/>
        <c:crosses val="autoZero"/>
        <c:auto val="1"/>
        <c:lblAlgn val="ctr"/>
        <c:lblOffset val="100"/>
        <c:noMultiLvlLbl val="1"/>
      </c:catAx>
      <c:valAx>
        <c:axId val="2630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35472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RM!$B$26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RM!$C$26:$P$26</c:f>
              <c:numCache>
                <c:formatCode>0.0%</c:formatCode>
                <c:ptCount val="6"/>
                <c:pt idx="0">
                  <c:v>-6.37804258928866E-2</c:v>
                </c:pt>
                <c:pt idx="1">
                  <c:v>2.6442933980923608E-2</c:v>
                </c:pt>
                <c:pt idx="2">
                  <c:v>-7.2304362684523421E-2</c:v>
                </c:pt>
                <c:pt idx="3">
                  <c:v>-9.4845382553357116E-2</c:v>
                </c:pt>
                <c:pt idx="4">
                  <c:v>-5.80241642891322E-2</c:v>
                </c:pt>
                <c:pt idx="5">
                  <c:v>-5.5343204093330683E-2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F-4E64-A993-38536D94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056208"/>
        <c:axId val="263056768"/>
      </c:barChart>
      <c:lineChart>
        <c:grouping val="standard"/>
        <c:varyColors val="0"/>
        <c:ser>
          <c:idx val="0"/>
          <c:order val="0"/>
          <c:tx>
            <c:strRef>
              <c:f>RM!$B$25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7.6773771994626441E-2"/>
                  <c:y val="0.226963687342935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BF-4E64-A993-38536D943B57}"/>
                </c:ext>
              </c:extLst>
            </c:dLbl>
            <c:dLbl>
              <c:idx val="1"/>
              <c:layout>
                <c:manualLayout>
                  <c:x val="6.1927505808751287E-3"/>
                  <c:y val="0.186679111940796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F-4E64-A993-38536D943B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RM!$C$25:$P$25</c:f>
              <c:numCache>
                <c:formatCode>0.0%</c:formatCode>
                <c:ptCount val="6"/>
                <c:pt idx="0">
                  <c:v>-4.2525691831874109E-2</c:v>
                </c:pt>
                <c:pt idx="1">
                  <c:v>-5.740238330359794E-2</c:v>
                </c:pt>
                <c:pt idx="2">
                  <c:v>-5.740238330359794E-2</c:v>
                </c:pt>
                <c:pt idx="3">
                  <c:v>-5.740238330359794E-2</c:v>
                </c:pt>
                <c:pt idx="4">
                  <c:v>-5.740238330359794E-2</c:v>
                </c:pt>
                <c:pt idx="5">
                  <c:v>-5.740238330359794E-2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F-4E64-A993-38536D94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6208"/>
        <c:axId val="263056768"/>
      </c:lineChart>
      <c:catAx>
        <c:axId val="2630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56768"/>
        <c:crosses val="autoZero"/>
        <c:auto val="1"/>
        <c:lblAlgn val="ctr"/>
        <c:lblOffset val="100"/>
        <c:noMultiLvlLbl val="1"/>
      </c:catAx>
      <c:valAx>
        <c:axId val="2630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56208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RM!$B$32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RM!$C$32:$P$32</c:f>
              <c:numCache>
                <c:formatCode>0.0%</c:formatCode>
                <c:ptCount val="6"/>
                <c:pt idx="0">
                  <c:v>-3.5716163217907437E-2</c:v>
                </c:pt>
                <c:pt idx="1">
                  <c:v>-9.2914454564244891E-3</c:v>
                </c:pt>
                <c:pt idx="2">
                  <c:v>-2.2568924286136372E-2</c:v>
                </c:pt>
                <c:pt idx="3">
                  <c:v>-3.1639084600660929E-2</c:v>
                </c:pt>
                <c:pt idx="4">
                  <c:v>-2.43648347901394E-2</c:v>
                </c:pt>
                <c:pt idx="5">
                  <c:v>-2.1922103581058051E-2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B-4590-B028-F9EF6192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060128"/>
        <c:axId val="268081408"/>
      </c:barChart>
      <c:lineChart>
        <c:grouping val="standard"/>
        <c:varyColors val="0"/>
        <c:ser>
          <c:idx val="0"/>
          <c:order val="0"/>
          <c:tx>
            <c:strRef>
              <c:f>RM!$B$31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9.0896515549808793E-2"/>
                  <c:y val="0.13372771462151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1B-4590-B028-F9EF6192A1D7}"/>
                </c:ext>
              </c:extLst>
            </c:dLbl>
            <c:dLbl>
              <c:idx val="1"/>
              <c:layout>
                <c:manualLayout>
                  <c:x val="9.2951200619674663E-3"/>
                  <c:y val="0.292540173231108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1B-4590-B028-F9EF6192A1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RM!$C$3:$P$3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RM!$C$31:$P$31</c:f>
              <c:numCache>
                <c:formatCode>0.0%</c:formatCode>
                <c:ptCount val="6"/>
                <c:pt idx="0">
                  <c:v>-2.6036992013913223E-2</c:v>
                </c:pt>
                <c:pt idx="1">
                  <c:v>-3.2144546896116698E-2</c:v>
                </c:pt>
                <c:pt idx="2">
                  <c:v>-3.2144546896116698E-2</c:v>
                </c:pt>
                <c:pt idx="3">
                  <c:v>-3.2144546896116698E-2</c:v>
                </c:pt>
                <c:pt idx="4">
                  <c:v>-3.2144546896116698E-2</c:v>
                </c:pt>
                <c:pt idx="5">
                  <c:v>-3.2144546896116698E-2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B-4590-B028-F9EF6192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60128"/>
        <c:axId val="268081408"/>
      </c:lineChart>
      <c:catAx>
        <c:axId val="2630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81408"/>
        <c:crosses val="autoZero"/>
        <c:auto val="1"/>
        <c:lblAlgn val="ctr"/>
        <c:lblOffset val="100"/>
        <c:noMultiLvlLbl val="1"/>
      </c:catAx>
      <c:valAx>
        <c:axId val="2680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60128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4995625546806"/>
          <c:y val="9.3627409477041179E-2"/>
          <c:w val="0.83952658695440852"/>
          <c:h val="0.6130211546137378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'LP No.'!$B$28</c:f>
              <c:strCache>
                <c:ptCount val="1"/>
                <c:pt idx="0">
                  <c:v>Labor productivity / m3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No.'!$C$24:$P$24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No.'!$C$28:$P$28</c:f>
              <c:numCache>
                <c:formatCode>0.0</c:formatCode>
                <c:ptCount val="6"/>
                <c:pt idx="0">
                  <c:v>18.445133481717011</c:v>
                </c:pt>
                <c:pt idx="1">
                  <c:v>21.746293859649121</c:v>
                </c:pt>
                <c:pt idx="2">
                  <c:v>21.280239361702126</c:v>
                </c:pt>
                <c:pt idx="3">
                  <c:v>20.377459283387623</c:v>
                </c:pt>
                <c:pt idx="4">
                  <c:v>20.545758754863815</c:v>
                </c:pt>
                <c:pt idx="5">
                  <c:v>21.098724928366764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6-4623-B879-4853C135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084768"/>
        <c:axId val="268085328"/>
      </c:barChart>
      <c:lineChart>
        <c:grouping val="standard"/>
        <c:varyColors val="0"/>
        <c:ser>
          <c:idx val="0"/>
          <c:order val="0"/>
          <c:tx>
            <c:strRef>
              <c:f>'LP No.'!$B$27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8.4356955380577428E-2"/>
                  <c:y val="-0.123323294265636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16-4623-B879-4853C1350044}"/>
                </c:ext>
              </c:extLst>
            </c:dLbl>
            <c:dLbl>
              <c:idx val="1"/>
              <c:layout>
                <c:manualLayout>
                  <c:x val="-8.950617283950614E-2"/>
                  <c:y val="-0.2816180235535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16-4623-B879-4853C1350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No.'!$C$24:$P$24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No.'!$C$27:$P$27</c:f>
              <c:numCache>
                <c:formatCode>0</c:formatCode>
                <c:ptCount val="6"/>
                <c:pt idx="0" formatCode="0.0">
                  <c:v>10.874623297155443</c:v>
                </c:pt>
                <c:pt idx="1">
                  <c:v>19.367390155802862</c:v>
                </c:pt>
                <c:pt idx="2">
                  <c:v>19.367390155802862</c:v>
                </c:pt>
                <c:pt idx="3">
                  <c:v>19.367390155802862</c:v>
                </c:pt>
                <c:pt idx="4">
                  <c:v>19.367390155802862</c:v>
                </c:pt>
                <c:pt idx="5">
                  <c:v>19.367390155802862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6-4623-B879-4853C135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84768"/>
        <c:axId val="268085328"/>
      </c:lineChart>
      <c:catAx>
        <c:axId val="2680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85328"/>
        <c:crosses val="autoZero"/>
        <c:auto val="1"/>
        <c:lblAlgn val="ctr"/>
        <c:lblOffset val="100"/>
        <c:noMultiLvlLbl val="1"/>
      </c:catAx>
      <c:valAx>
        <c:axId val="2680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safety!$B$2</c:f>
              <c:strCache>
                <c:ptCount val="1"/>
                <c:pt idx="0">
                  <c:v>10 of Ramadan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safety!$C$1:$BV$1</c:f>
              <c:strCache>
                <c:ptCount val="72"/>
                <c:pt idx="0">
                  <c:v>2019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Jan.</c:v>
                </c:pt>
                <c:pt idx="6">
                  <c:v>w5</c:v>
                </c:pt>
                <c:pt idx="7">
                  <c:v>w6</c:v>
                </c:pt>
                <c:pt idx="8">
                  <c:v>w7</c:v>
                </c:pt>
                <c:pt idx="9">
                  <c:v>w8</c:v>
                </c:pt>
                <c:pt idx="10">
                  <c:v>Feb.</c:v>
                </c:pt>
                <c:pt idx="11">
                  <c:v>w9</c:v>
                </c:pt>
                <c:pt idx="12">
                  <c:v>w10</c:v>
                </c:pt>
                <c:pt idx="13">
                  <c:v>w11</c:v>
                </c:pt>
                <c:pt idx="14">
                  <c:v>w12</c:v>
                </c:pt>
                <c:pt idx="15">
                  <c:v>mar</c:v>
                </c:pt>
                <c:pt idx="16">
                  <c:v>w13</c:v>
                </c:pt>
                <c:pt idx="17">
                  <c:v>w14</c:v>
                </c:pt>
                <c:pt idx="18">
                  <c:v>w15</c:v>
                </c:pt>
                <c:pt idx="19">
                  <c:v>w16</c:v>
                </c:pt>
                <c:pt idx="20">
                  <c:v>Apr.</c:v>
                </c:pt>
                <c:pt idx="21">
                  <c:v>w17</c:v>
                </c:pt>
                <c:pt idx="22">
                  <c:v>w18</c:v>
                </c:pt>
                <c:pt idx="23">
                  <c:v>w19</c:v>
                </c:pt>
                <c:pt idx="24">
                  <c:v>w20</c:v>
                </c:pt>
                <c:pt idx="25">
                  <c:v>may</c:v>
                </c:pt>
                <c:pt idx="26">
                  <c:v>w21</c:v>
                </c:pt>
                <c:pt idx="27">
                  <c:v>w22</c:v>
                </c:pt>
                <c:pt idx="28">
                  <c:v>w23</c:v>
                </c:pt>
                <c:pt idx="29">
                  <c:v>w24</c:v>
                </c:pt>
                <c:pt idx="30">
                  <c:v>Jun.</c:v>
                </c:pt>
                <c:pt idx="31">
                  <c:v>w21</c:v>
                </c:pt>
                <c:pt idx="32">
                  <c:v>w22</c:v>
                </c:pt>
                <c:pt idx="33">
                  <c:v>w23</c:v>
                </c:pt>
                <c:pt idx="34">
                  <c:v>w24</c:v>
                </c:pt>
                <c:pt idx="35">
                  <c:v>w21</c:v>
                </c:pt>
                <c:pt idx="36">
                  <c:v>w25</c:v>
                </c:pt>
                <c:pt idx="37">
                  <c:v>w26</c:v>
                </c:pt>
                <c:pt idx="38">
                  <c:v>w27</c:v>
                </c:pt>
                <c:pt idx="39">
                  <c:v>w28</c:v>
                </c:pt>
                <c:pt idx="40">
                  <c:v>w21</c:v>
                </c:pt>
                <c:pt idx="41">
                  <c:v>w33</c:v>
                </c:pt>
                <c:pt idx="42">
                  <c:v>w34</c:v>
                </c:pt>
                <c:pt idx="43">
                  <c:v>w35</c:v>
                </c:pt>
                <c:pt idx="44">
                  <c:v>w36</c:v>
                </c:pt>
                <c:pt idx="45">
                  <c:v>w21</c:v>
                </c:pt>
                <c:pt idx="46">
                  <c:v>w37</c:v>
                </c:pt>
                <c:pt idx="47">
                  <c:v>w38</c:v>
                </c:pt>
                <c:pt idx="48">
                  <c:v>w39</c:v>
                </c:pt>
                <c:pt idx="49">
                  <c:v>w40</c:v>
                </c:pt>
                <c:pt idx="50">
                  <c:v>w22</c:v>
                </c:pt>
                <c:pt idx="51">
                  <c:v>w41</c:v>
                </c:pt>
                <c:pt idx="52">
                  <c:v>w42</c:v>
                </c:pt>
                <c:pt idx="53">
                  <c:v>w43</c:v>
                </c:pt>
                <c:pt idx="54">
                  <c:v>w44</c:v>
                </c:pt>
                <c:pt idx="55">
                  <c:v>w22</c:v>
                </c:pt>
                <c:pt idx="56">
                  <c:v>w45</c:v>
                </c:pt>
                <c:pt idx="57">
                  <c:v>w46</c:v>
                </c:pt>
                <c:pt idx="58">
                  <c:v>w47</c:v>
                </c:pt>
                <c:pt idx="59">
                  <c:v>w48</c:v>
                </c:pt>
                <c:pt idx="60">
                  <c:v>w22</c:v>
                </c:pt>
                <c:pt idx="61">
                  <c:v>w49</c:v>
                </c:pt>
                <c:pt idx="62">
                  <c:v>w50</c:v>
                </c:pt>
                <c:pt idx="63">
                  <c:v>w51</c:v>
                </c:pt>
                <c:pt idx="64">
                  <c:v>w52</c:v>
                </c:pt>
                <c:pt idx="65">
                  <c:v>w22</c:v>
                </c:pt>
                <c:pt idx="66">
                  <c:v>w53</c:v>
                </c:pt>
                <c:pt idx="67">
                  <c:v>w54</c:v>
                </c:pt>
                <c:pt idx="68">
                  <c:v>w55</c:v>
                </c:pt>
                <c:pt idx="69">
                  <c:v>w56</c:v>
                </c:pt>
                <c:pt idx="70">
                  <c:v>Dec.</c:v>
                </c:pt>
                <c:pt idx="71">
                  <c:v>2020</c:v>
                </c:pt>
              </c:strCache>
            </c:strRef>
          </c:cat>
          <c:val>
            <c:numRef>
              <c:f>safety!$C$5:$BV$5</c:f>
              <c:numCache>
                <c:formatCode>General</c:formatCode>
                <c:ptCount val="72"/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7-404F-A633-147650D8D5F3}"/>
            </c:ext>
          </c:extLst>
        </c:ser>
        <c:ser>
          <c:idx val="1"/>
          <c:order val="1"/>
          <c:tx>
            <c:strRef>
              <c:f>safety!$B$3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safety!$C$1:$BV$1</c:f>
              <c:strCache>
                <c:ptCount val="72"/>
                <c:pt idx="0">
                  <c:v>2019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Jan.</c:v>
                </c:pt>
                <c:pt idx="6">
                  <c:v>w5</c:v>
                </c:pt>
                <c:pt idx="7">
                  <c:v>w6</c:v>
                </c:pt>
                <c:pt idx="8">
                  <c:v>w7</c:v>
                </c:pt>
                <c:pt idx="9">
                  <c:v>w8</c:v>
                </c:pt>
                <c:pt idx="10">
                  <c:v>Feb.</c:v>
                </c:pt>
                <c:pt idx="11">
                  <c:v>w9</c:v>
                </c:pt>
                <c:pt idx="12">
                  <c:v>w10</c:v>
                </c:pt>
                <c:pt idx="13">
                  <c:v>w11</c:v>
                </c:pt>
                <c:pt idx="14">
                  <c:v>w12</c:v>
                </c:pt>
                <c:pt idx="15">
                  <c:v>mar</c:v>
                </c:pt>
                <c:pt idx="16">
                  <c:v>w13</c:v>
                </c:pt>
                <c:pt idx="17">
                  <c:v>w14</c:v>
                </c:pt>
                <c:pt idx="18">
                  <c:v>w15</c:v>
                </c:pt>
                <c:pt idx="19">
                  <c:v>w16</c:v>
                </c:pt>
                <c:pt idx="20">
                  <c:v>Apr.</c:v>
                </c:pt>
                <c:pt idx="21">
                  <c:v>w17</c:v>
                </c:pt>
                <c:pt idx="22">
                  <c:v>w18</c:v>
                </c:pt>
                <c:pt idx="23">
                  <c:v>w19</c:v>
                </c:pt>
                <c:pt idx="24">
                  <c:v>w20</c:v>
                </c:pt>
                <c:pt idx="25">
                  <c:v>may</c:v>
                </c:pt>
                <c:pt idx="26">
                  <c:v>w21</c:v>
                </c:pt>
                <c:pt idx="27">
                  <c:v>w22</c:v>
                </c:pt>
                <c:pt idx="28">
                  <c:v>w23</c:v>
                </c:pt>
                <c:pt idx="29">
                  <c:v>w24</c:v>
                </c:pt>
                <c:pt idx="30">
                  <c:v>Jun.</c:v>
                </c:pt>
                <c:pt idx="31">
                  <c:v>w21</c:v>
                </c:pt>
                <c:pt idx="32">
                  <c:v>w22</c:v>
                </c:pt>
                <c:pt idx="33">
                  <c:v>w23</c:v>
                </c:pt>
                <c:pt idx="34">
                  <c:v>w24</c:v>
                </c:pt>
                <c:pt idx="35">
                  <c:v>w21</c:v>
                </c:pt>
                <c:pt idx="36">
                  <c:v>w25</c:v>
                </c:pt>
                <c:pt idx="37">
                  <c:v>w26</c:v>
                </c:pt>
                <c:pt idx="38">
                  <c:v>w27</c:v>
                </c:pt>
                <c:pt idx="39">
                  <c:v>w28</c:v>
                </c:pt>
                <c:pt idx="40">
                  <c:v>w21</c:v>
                </c:pt>
                <c:pt idx="41">
                  <c:v>w33</c:v>
                </c:pt>
                <c:pt idx="42">
                  <c:v>w34</c:v>
                </c:pt>
                <c:pt idx="43">
                  <c:v>w35</c:v>
                </c:pt>
                <c:pt idx="44">
                  <c:v>w36</c:v>
                </c:pt>
                <c:pt idx="45">
                  <c:v>w21</c:v>
                </c:pt>
                <c:pt idx="46">
                  <c:v>w37</c:v>
                </c:pt>
                <c:pt idx="47">
                  <c:v>w38</c:v>
                </c:pt>
                <c:pt idx="48">
                  <c:v>w39</c:v>
                </c:pt>
                <c:pt idx="49">
                  <c:v>w40</c:v>
                </c:pt>
                <c:pt idx="50">
                  <c:v>w22</c:v>
                </c:pt>
                <c:pt idx="51">
                  <c:v>w41</c:v>
                </c:pt>
                <c:pt idx="52">
                  <c:v>w42</c:v>
                </c:pt>
                <c:pt idx="53">
                  <c:v>w43</c:v>
                </c:pt>
                <c:pt idx="54">
                  <c:v>w44</c:v>
                </c:pt>
                <c:pt idx="55">
                  <c:v>w22</c:v>
                </c:pt>
                <c:pt idx="56">
                  <c:v>w45</c:v>
                </c:pt>
                <c:pt idx="57">
                  <c:v>w46</c:v>
                </c:pt>
                <c:pt idx="58">
                  <c:v>w47</c:v>
                </c:pt>
                <c:pt idx="59">
                  <c:v>w48</c:v>
                </c:pt>
                <c:pt idx="60">
                  <c:v>w22</c:v>
                </c:pt>
                <c:pt idx="61">
                  <c:v>w49</c:v>
                </c:pt>
                <c:pt idx="62">
                  <c:v>w50</c:v>
                </c:pt>
                <c:pt idx="63">
                  <c:v>w51</c:v>
                </c:pt>
                <c:pt idx="64">
                  <c:v>w52</c:v>
                </c:pt>
                <c:pt idx="65">
                  <c:v>w22</c:v>
                </c:pt>
                <c:pt idx="66">
                  <c:v>w53</c:v>
                </c:pt>
                <c:pt idx="67">
                  <c:v>w54</c:v>
                </c:pt>
                <c:pt idx="68">
                  <c:v>w55</c:v>
                </c:pt>
                <c:pt idx="69">
                  <c:v>w56</c:v>
                </c:pt>
                <c:pt idx="70">
                  <c:v>Dec.</c:v>
                </c:pt>
                <c:pt idx="71">
                  <c:v>2020</c:v>
                </c:pt>
              </c:strCache>
            </c:strRef>
          </c:cat>
          <c:val>
            <c:numRef>
              <c:f>safety!$C$7:$BV$7</c:f>
              <c:numCache>
                <c:formatCode>General</c:formatCode>
                <c:ptCount val="72"/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7-404F-A633-147650D8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05762384"/>
        <c:axId val="260737136"/>
        <c:axId val="0"/>
      </c:bar3DChart>
      <c:catAx>
        <c:axId val="3057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37136"/>
        <c:crossesAt val="0"/>
        <c:auto val="1"/>
        <c:lblAlgn val="ctr"/>
        <c:lblOffset val="100"/>
        <c:noMultiLvlLbl val="1"/>
      </c:catAx>
      <c:valAx>
        <c:axId val="260737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6238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'LP No.'!$B$12</c:f>
              <c:strCache>
                <c:ptCount val="1"/>
                <c:pt idx="0">
                  <c:v>Labor productivity / piece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-5.658370848008886E-17"/>
                  <c:y val="-0.102406554019457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D1-4F4D-B6AF-EFD9F82D37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No.'!$C$12:$P$12</c:f>
              <c:numCache>
                <c:formatCode>0</c:formatCode>
                <c:ptCount val="6"/>
                <c:pt idx="0">
                  <c:v>1215.2826382230746</c:v>
                </c:pt>
                <c:pt idx="1">
                  <c:v>1394.9599599599599</c:v>
                </c:pt>
                <c:pt idx="2">
                  <c:v>1295.4149659863945</c:v>
                </c:pt>
                <c:pt idx="3">
                  <c:v>1402.9752066115702</c:v>
                </c:pt>
                <c:pt idx="4">
                  <c:v>992.06478873239439</c:v>
                </c:pt>
                <c:pt idx="5">
                  <c:v>1275.9773752609253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1-4F4D-B6AF-EFD9F82D3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088688"/>
        <c:axId val="268271936"/>
      </c:barChart>
      <c:lineChart>
        <c:grouping val="standard"/>
        <c:varyColors val="0"/>
        <c:ser>
          <c:idx val="0"/>
          <c:order val="0"/>
          <c:tx>
            <c:strRef>
              <c:f>'LP No.'!$B$11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7.8599202877418103E-2"/>
                  <c:y val="-0.300156532852748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D1-4F4D-B6AF-EFD9F82D377A}"/>
                </c:ext>
              </c:extLst>
            </c:dLbl>
            <c:dLbl>
              <c:idx val="1"/>
              <c:layout>
                <c:manualLayout>
                  <c:x val="-7.0987654320987678E-2"/>
                  <c:y val="-0.18443007124109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D1-4F4D-B6AF-EFD9F82D37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No.'!$C$11:$P$11</c:f>
              <c:numCache>
                <c:formatCode>0</c:formatCode>
                <c:ptCount val="6"/>
                <c:pt idx="0">
                  <c:v>1214.438453914767</c:v>
                </c:pt>
                <c:pt idx="1">
                  <c:v>1276.0467701342284</c:v>
                </c:pt>
                <c:pt idx="2">
                  <c:v>1276.0467701342284</c:v>
                </c:pt>
                <c:pt idx="3">
                  <c:v>1276.0467701342284</c:v>
                </c:pt>
                <c:pt idx="4">
                  <c:v>1276.0467701342284</c:v>
                </c:pt>
                <c:pt idx="5">
                  <c:v>1276.0467701342284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1-4F4D-B6AF-EFD9F82D3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88688"/>
        <c:axId val="268271936"/>
      </c:lineChart>
      <c:catAx>
        <c:axId val="2680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1936"/>
        <c:crosses val="autoZero"/>
        <c:auto val="1"/>
        <c:lblAlgn val="ctr"/>
        <c:lblOffset val="100"/>
        <c:noMultiLvlLbl val="1"/>
      </c:catAx>
      <c:valAx>
        <c:axId val="2682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8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'LP No.'!$B$18</c:f>
              <c:strCache>
                <c:ptCount val="1"/>
                <c:pt idx="0">
                  <c:v>Labor productivity / piece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4"/>
              <c:layout>
                <c:manualLayout>
                  <c:x val="6.1728395061727264E-3"/>
                  <c:y val="-0.236815156169994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10-4977-A410-97631E19D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No.'!$C$18:$P$18</c:f>
              <c:numCache>
                <c:formatCode>0</c:formatCode>
                <c:ptCount val="6"/>
                <c:pt idx="0">
                  <c:v>836.93702623906711</c:v>
                </c:pt>
                <c:pt idx="1">
                  <c:v>821.98367346938778</c:v>
                </c:pt>
                <c:pt idx="2">
                  <c:v>967.15111111111116</c:v>
                </c:pt>
                <c:pt idx="3">
                  <c:v>980.05627705627705</c:v>
                </c:pt>
                <c:pt idx="4">
                  <c:v>947.98324022346367</c:v>
                </c:pt>
                <c:pt idx="5">
                  <c:v>926.2238636363636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0-4977-A410-97631E19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275296"/>
        <c:axId val="268275856"/>
      </c:barChart>
      <c:lineChart>
        <c:grouping val="standard"/>
        <c:varyColors val="0"/>
        <c:ser>
          <c:idx val="0"/>
          <c:order val="0"/>
          <c:tx>
            <c:strRef>
              <c:f>'LP No.'!$B$17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0.10965368912219306"/>
                  <c:y val="-0.1506928569412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10-4977-A410-97631E19D3CC}"/>
                </c:ext>
              </c:extLst>
            </c:dLbl>
            <c:dLbl>
              <c:idx val="1"/>
              <c:layout>
                <c:manualLayout>
                  <c:x val="-6.1728395061728392E-2"/>
                  <c:y val="-0.102406554019457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10-4977-A410-97631E19D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No.'!$C$17:$P$17</c:f>
              <c:numCache>
                <c:formatCode>0</c:formatCode>
                <c:ptCount val="6"/>
                <c:pt idx="0">
                  <c:v>1080.3565089256426</c:v>
                </c:pt>
                <c:pt idx="1">
                  <c:v>878.78387755102051</c:v>
                </c:pt>
                <c:pt idx="2">
                  <c:v>878.78387755102051</c:v>
                </c:pt>
                <c:pt idx="3">
                  <c:v>878.78387755102051</c:v>
                </c:pt>
                <c:pt idx="4">
                  <c:v>878.78387755102051</c:v>
                </c:pt>
                <c:pt idx="5">
                  <c:v>878.78387755102051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0-4977-A410-97631E19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275296"/>
        <c:axId val="268275856"/>
      </c:lineChart>
      <c:catAx>
        <c:axId val="2682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5856"/>
        <c:crosses val="autoZero"/>
        <c:auto val="1"/>
        <c:lblAlgn val="ctr"/>
        <c:lblOffset val="100"/>
        <c:noMultiLvlLbl val="1"/>
      </c:catAx>
      <c:valAx>
        <c:axId val="2682758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8205502090016"/>
          <c:y val="0.11046199870177519"/>
          <c:w val="0.83952658695440852"/>
          <c:h val="0.596186565389003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'LP No.'!$B$28</c:f>
              <c:strCache>
                <c:ptCount val="1"/>
                <c:pt idx="0">
                  <c:v>Labor productivity / m3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No.'!$C$6:$P$6</c:f>
              <c:numCache>
                <c:formatCode>0</c:formatCode>
                <c:ptCount val="6"/>
                <c:pt idx="0">
                  <c:v>103.15078933043002</c:v>
                </c:pt>
                <c:pt idx="1">
                  <c:v>139.26175548589342</c:v>
                </c:pt>
                <c:pt idx="2">
                  <c:v>144.55099337748342</c:v>
                </c:pt>
                <c:pt idx="3">
                  <c:v>149.56309148264987</c:v>
                </c:pt>
                <c:pt idx="4">
                  <c:v>98.189960629921288</c:v>
                </c:pt>
                <c:pt idx="5">
                  <c:v>129.00722970752548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8-4043-B887-2D3D3F3E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279216"/>
        <c:axId val="265318464"/>
      </c:barChart>
      <c:lineChart>
        <c:grouping val="standard"/>
        <c:varyColors val="0"/>
        <c:ser>
          <c:idx val="0"/>
          <c:order val="0"/>
          <c:tx>
            <c:strRef>
              <c:f>'LP No.'!$B$27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4.9382716049382713E-2"/>
                  <c:y val="-0.12651493160129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E8-4043-B887-2D3D3F3E7C9D}"/>
                </c:ext>
              </c:extLst>
            </c:dLbl>
            <c:dLbl>
              <c:idx val="1"/>
              <c:layout>
                <c:manualLayout>
                  <c:x val="1.5432098765432098E-2"/>
                  <c:y val="-0.131208397337429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E8-4043-B887-2D3D3F3E7C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E8-4043-B887-2D3D3F3E7C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E8-4043-B887-2D3D3F3E7C9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E8-4043-B887-2D3D3F3E7C9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E8-4043-B887-2D3D3F3E7C9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E8-4043-B887-2D3D3F3E7C9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E8-4043-B887-2D3D3F3E7C9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E8-4043-B887-2D3D3F3E7C9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E8-4043-B887-2D3D3F3E7C9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E8-4043-B887-2D3D3F3E7C9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E8-4043-B887-2D3D3F3E7C9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E8-4043-B887-2D3D3F3E7C9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E8-4043-B887-2D3D3F3E7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No.'!$C$5:$P$5</c:f>
              <c:numCache>
                <c:formatCode>0</c:formatCode>
                <c:ptCount val="6"/>
                <c:pt idx="0">
                  <c:v>90</c:v>
                </c:pt>
                <c:pt idx="1">
                  <c:v>108.30832879695151</c:v>
                </c:pt>
                <c:pt idx="2">
                  <c:v>108.30832879695151</c:v>
                </c:pt>
                <c:pt idx="3">
                  <c:v>108.30832879695151</c:v>
                </c:pt>
                <c:pt idx="4">
                  <c:v>108.30832879695151</c:v>
                </c:pt>
                <c:pt idx="5">
                  <c:v>108.30832879695151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E8-4043-B887-2D3D3F3E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279216"/>
        <c:axId val="265318464"/>
      </c:lineChart>
      <c:catAx>
        <c:axId val="2682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8464"/>
        <c:crosses val="autoZero"/>
        <c:auto val="1"/>
        <c:lblAlgn val="ctr"/>
        <c:lblOffset val="100"/>
        <c:noMultiLvlLbl val="1"/>
      </c:catAx>
      <c:valAx>
        <c:axId val="2653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'LP Kg'!$B$28</c:f>
              <c:strCache>
                <c:ptCount val="1"/>
                <c:pt idx="0">
                  <c:v>Labor productivity / m3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Kg'!$C$24:$P$24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Kg'!$C$28:$P$28</c:f>
              <c:numCache>
                <c:formatCode>0</c:formatCode>
                <c:ptCount val="6"/>
                <c:pt idx="0">
                  <c:v>585.44841529920711</c:v>
                </c:pt>
                <c:pt idx="1">
                  <c:v>658.10344298245593</c:v>
                </c:pt>
                <c:pt idx="2">
                  <c:v>657.67191489361699</c:v>
                </c:pt>
                <c:pt idx="3">
                  <c:v>628.68742671009772</c:v>
                </c:pt>
                <c:pt idx="4">
                  <c:v>631.56587548638129</c:v>
                </c:pt>
                <c:pt idx="5">
                  <c:v>646.63272206303725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2-4F5C-93CA-1549BCDD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321824"/>
        <c:axId val="265322384"/>
      </c:barChart>
      <c:lineChart>
        <c:grouping val="standard"/>
        <c:varyColors val="0"/>
        <c:ser>
          <c:idx val="0"/>
          <c:order val="0"/>
          <c:tx>
            <c:strRef>
              <c:f>'LP Kg'!$B$27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8.1270535627491008E-2"/>
                  <c:y val="-0.193727800154013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42-4F5C-93CA-1549BCDD5BA3}"/>
                </c:ext>
              </c:extLst>
            </c:dLbl>
            <c:dLbl>
              <c:idx val="1"/>
              <c:layout>
                <c:manualLayout>
                  <c:x val="-5.2469135802469133E-2"/>
                  <c:y val="-0.17281105990783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42-4F5C-93CA-1549BCDD5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Kg'!$C$24:$P$24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Kg'!$C$27:$P$27</c:f>
              <c:numCache>
                <c:formatCode>0</c:formatCode>
                <c:ptCount val="6"/>
                <c:pt idx="0">
                  <c:v>373.16405760621677</c:v>
                </c:pt>
                <c:pt idx="1">
                  <c:v>614.72083606416754</c:v>
                </c:pt>
                <c:pt idx="2">
                  <c:v>614.72083606416754</c:v>
                </c:pt>
                <c:pt idx="3">
                  <c:v>614.72083606416754</c:v>
                </c:pt>
                <c:pt idx="4">
                  <c:v>614.72083606416754</c:v>
                </c:pt>
                <c:pt idx="5">
                  <c:v>614.72083606416754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2-4F5C-93CA-1549BCDD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21824"/>
        <c:axId val="265322384"/>
      </c:lineChart>
      <c:catAx>
        <c:axId val="2653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22384"/>
        <c:crosses val="autoZero"/>
        <c:auto val="1"/>
        <c:lblAlgn val="ctr"/>
        <c:lblOffset val="100"/>
        <c:noMultiLvlLbl val="1"/>
      </c:catAx>
      <c:valAx>
        <c:axId val="2653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218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'LP Kg'!$B$12</c:f>
              <c:strCache>
                <c:ptCount val="1"/>
                <c:pt idx="0">
                  <c:v>Labor productivity / piece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Kg'!$C$12:$P$12</c:f>
              <c:numCache>
                <c:formatCode>0</c:formatCode>
                <c:ptCount val="6"/>
                <c:pt idx="0">
                  <c:v>257.24153084052415</c:v>
                </c:pt>
                <c:pt idx="1">
                  <c:v>268.08058058058054</c:v>
                </c:pt>
                <c:pt idx="2">
                  <c:v>254.62585034013605</c:v>
                </c:pt>
                <c:pt idx="3">
                  <c:v>228.85674931129478</c:v>
                </c:pt>
                <c:pt idx="4">
                  <c:v>169.50704225352112</c:v>
                </c:pt>
                <c:pt idx="5">
                  <c:v>231.60056561847688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C-4230-87BD-98B77D39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325744"/>
        <c:axId val="270037344"/>
      </c:barChart>
      <c:lineChart>
        <c:grouping val="standard"/>
        <c:varyColors val="0"/>
        <c:ser>
          <c:idx val="0"/>
          <c:order val="0"/>
          <c:tx>
            <c:strRef>
              <c:f>'LP Kg'!$B$11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3.0864197530864196E-3"/>
                  <c:y val="-0.275217613927291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2C-4230-87BD-98B77D39E28D}"/>
                </c:ext>
              </c:extLst>
            </c:dLbl>
            <c:dLbl>
              <c:idx val="1"/>
              <c:layout>
                <c:manualLayout>
                  <c:x val="3.395061728395056E-2"/>
                  <c:y val="-0.224014336917562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2C-4230-87BD-98B77D39E2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2C-4230-87BD-98B77D39E28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2C-4230-87BD-98B77D39E2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2C-4230-87BD-98B77D39E28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2C-4230-87BD-98B77D39E28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2C-4230-87BD-98B77D39E28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2C-4230-87BD-98B77D39E28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2C-4230-87BD-98B77D39E28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2C-4230-87BD-98B77D39E28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2C-4230-87BD-98B77D39E28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2C-4230-87BD-98B77D39E28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2C-4230-87BD-98B77D39E28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2C-4230-87BD-98B77D39E2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Kg'!$C$11:$P$11</c:f>
              <c:numCache>
                <c:formatCode>0</c:formatCode>
                <c:ptCount val="6"/>
                <c:pt idx="0">
                  <c:v>183.80854251434536</c:v>
                </c:pt>
                <c:pt idx="1">
                  <c:v>270.10360738255036</c:v>
                </c:pt>
                <c:pt idx="2">
                  <c:v>270.10360738255036</c:v>
                </c:pt>
                <c:pt idx="3">
                  <c:v>270.10360738255036</c:v>
                </c:pt>
                <c:pt idx="4">
                  <c:v>270.10360738255036</c:v>
                </c:pt>
                <c:pt idx="5">
                  <c:v>270.10360738255036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2C-4230-87BD-98B77D39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25744"/>
        <c:axId val="270037344"/>
      </c:lineChart>
      <c:catAx>
        <c:axId val="2653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37344"/>
        <c:crosses val="autoZero"/>
        <c:auto val="1"/>
        <c:lblAlgn val="ctr"/>
        <c:lblOffset val="100"/>
        <c:noMultiLvlLbl val="1"/>
      </c:catAx>
      <c:valAx>
        <c:axId val="2700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2574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2970739768639"/>
          <c:y val="0.12966322758042342"/>
          <c:w val="0.849819675318363"/>
          <c:h val="0.5769853365103555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'LP Kg'!$B$18</c:f>
              <c:strCache>
                <c:ptCount val="1"/>
                <c:pt idx="0">
                  <c:v>Labor productivity / piece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Kg'!$C$18:$P$18</c:f>
              <c:numCache>
                <c:formatCode>0</c:formatCode>
                <c:ptCount val="6"/>
                <c:pt idx="0">
                  <c:v>201.74402332361515</c:v>
                </c:pt>
                <c:pt idx="1">
                  <c:v>125.14285714285714</c:v>
                </c:pt>
                <c:pt idx="2">
                  <c:v>205.22222222222223</c:v>
                </c:pt>
                <c:pt idx="3">
                  <c:v>210.93073593073592</c:v>
                </c:pt>
                <c:pt idx="4">
                  <c:v>192.45810055865923</c:v>
                </c:pt>
                <c:pt idx="5">
                  <c:v>181.82954545454547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5-4457-9411-31F772C8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100"/>
        <c:axId val="270040704"/>
        <c:axId val="270041264"/>
      </c:barChart>
      <c:lineChart>
        <c:grouping val="standard"/>
        <c:varyColors val="0"/>
        <c:ser>
          <c:idx val="0"/>
          <c:order val="0"/>
          <c:tx>
            <c:strRef>
              <c:f>'LP Kg'!$B$17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9.6598498104403616E-2"/>
                  <c:y val="-8.1372892904515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76543209876541"/>
                      <c:h val="8.73655913978494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FF5-4457-9411-31F772C8AF5D}"/>
                </c:ext>
              </c:extLst>
            </c:dLbl>
            <c:dLbl>
              <c:idx val="1"/>
              <c:layout>
                <c:manualLayout>
                  <c:x val="4.0123456790123344E-2"/>
                  <c:y val="-9.6006144393241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F5-4457-9411-31F772C8AF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Kg'!$C$17:$P$17</c:f>
              <c:numCache>
                <c:formatCode>0</c:formatCode>
                <c:ptCount val="6"/>
                <c:pt idx="0">
                  <c:v>265.57391730903993</c:v>
                </c:pt>
                <c:pt idx="1">
                  <c:v>211.83122448979591</c:v>
                </c:pt>
                <c:pt idx="2">
                  <c:v>211.83122448979591</c:v>
                </c:pt>
                <c:pt idx="3">
                  <c:v>211.83122448979591</c:v>
                </c:pt>
                <c:pt idx="4">
                  <c:v>211.83122448979591</c:v>
                </c:pt>
                <c:pt idx="5">
                  <c:v>211.83122448979591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5-4457-9411-31F772C8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40704"/>
        <c:axId val="270041264"/>
      </c:lineChart>
      <c:catAx>
        <c:axId val="2700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41264"/>
        <c:crosses val="autoZero"/>
        <c:auto val="1"/>
        <c:lblAlgn val="ctr"/>
        <c:lblOffset val="100"/>
        <c:noMultiLvlLbl val="1"/>
      </c:catAx>
      <c:valAx>
        <c:axId val="2700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407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'LP Kg'!$B$28</c:f>
              <c:strCache>
                <c:ptCount val="1"/>
                <c:pt idx="0">
                  <c:v>Labor productivity / m3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Kg'!$C$6:$P$6</c:f>
              <c:numCache>
                <c:formatCode>0</c:formatCode>
                <c:ptCount val="6"/>
                <c:pt idx="0">
                  <c:v>1545.6610324804935</c:v>
                </c:pt>
                <c:pt idx="1">
                  <c:v>2194.2789968652037</c:v>
                </c:pt>
                <c:pt idx="2">
                  <c:v>2097.0860927152316</c:v>
                </c:pt>
                <c:pt idx="3">
                  <c:v>2410.1758675078863</c:v>
                </c:pt>
                <c:pt idx="4">
                  <c:v>1574.0649606299214</c:v>
                </c:pt>
                <c:pt idx="5">
                  <c:v>2008.0681892868879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B-4D25-8AD5-F85AB4FD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044624"/>
        <c:axId val="266014832"/>
      </c:barChart>
      <c:lineChart>
        <c:grouping val="standard"/>
        <c:varyColors val="0"/>
        <c:ser>
          <c:idx val="0"/>
          <c:order val="0"/>
          <c:tx>
            <c:strRef>
              <c:f>'LP Kg'!$B$27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9.9789095983255263E-2"/>
                  <c:y val="-0.168126113118426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8B-4D25-8AD5-F85AB4FD93FF}"/>
                </c:ext>
              </c:extLst>
            </c:dLbl>
            <c:dLbl>
              <c:idx val="1"/>
              <c:layout>
                <c:manualLayout>
                  <c:x val="3.086419753086414E-2"/>
                  <c:y val="-0.134408602150537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8B-4D25-8AD5-F85AB4FD93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'LP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'LP Kg'!$C$5:$P$5</c:f>
              <c:numCache>
                <c:formatCode>0</c:formatCode>
                <c:ptCount val="6"/>
                <c:pt idx="0">
                  <c:v>1083.5261653757993</c:v>
                </c:pt>
                <c:pt idx="1">
                  <c:v>1622.9440841045182</c:v>
                </c:pt>
                <c:pt idx="2">
                  <c:v>1622.9440841045182</c:v>
                </c:pt>
                <c:pt idx="3">
                  <c:v>1622.9440841045182</c:v>
                </c:pt>
                <c:pt idx="4">
                  <c:v>1622.9440841045182</c:v>
                </c:pt>
                <c:pt idx="5">
                  <c:v>1622.9440841045182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B-4D25-8AD5-F85AB4FD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44624"/>
        <c:axId val="266014832"/>
      </c:lineChart>
      <c:catAx>
        <c:axId val="2700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14832"/>
        <c:crosses val="autoZero"/>
        <c:auto val="1"/>
        <c:lblAlgn val="ctr"/>
        <c:lblOffset val="100"/>
        <c:noMultiLvlLbl val="1"/>
      </c:catAx>
      <c:valAx>
        <c:axId val="266014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44624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OEE!$B$40</c:f>
              <c:strCache>
                <c:ptCount val="1"/>
                <c:pt idx="0">
                  <c:v>Availability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OEE!$C$35:$P$35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  <c:extLst xmlns:c15="http://schemas.microsoft.com/office/drawing/2012/chart"/>
            </c:strRef>
          </c:cat>
          <c:val>
            <c:numRef>
              <c:f>OEE!$C$40:$P$40</c:f>
              <c:numCache>
                <c:formatCode>0%</c:formatCode>
                <c:ptCount val="6"/>
                <c:pt idx="0">
                  <c:v>0.75542487235594458</c:v>
                </c:pt>
                <c:pt idx="1">
                  <c:v>0.77951388888888884</c:v>
                </c:pt>
                <c:pt idx="2">
                  <c:v>0.72988505747126442</c:v>
                </c:pt>
                <c:pt idx="3" formatCode="0.0%">
                  <c:v>0.59879032258064513</c:v>
                </c:pt>
                <c:pt idx="4">
                  <c:v>0.64263888888888887</c:v>
                </c:pt>
                <c:pt idx="5">
                  <c:v>0.68661458333333336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D9C9-448F-9227-F991A3523D70}"/>
            </c:ext>
          </c:extLst>
        </c:ser>
        <c:ser>
          <c:idx val="5"/>
          <c:order val="2"/>
          <c:tx>
            <c:strRef>
              <c:f>OEE!$B$41</c:f>
              <c:strCache>
                <c:ptCount val="1"/>
                <c:pt idx="0">
                  <c:v>Performance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OEE!$C$35:$P$35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  <c:extLst xmlns:c15="http://schemas.microsoft.com/office/drawing/2012/chart"/>
            </c:strRef>
          </c:cat>
          <c:val>
            <c:numRef>
              <c:f>OEE!$C$41:$P$41</c:f>
              <c:numCache>
                <c:formatCode>0%</c:formatCode>
                <c:ptCount val="6"/>
                <c:pt idx="0">
                  <c:v>1.3895629657226722</c:v>
                </c:pt>
                <c:pt idx="1">
                  <c:v>1.2275676353306748</c:v>
                </c:pt>
                <c:pt idx="2">
                  <c:v>1.0898901331195878</c:v>
                </c:pt>
                <c:pt idx="3" formatCode="0.0%">
                  <c:v>1.0068173059044649</c:v>
                </c:pt>
                <c:pt idx="4">
                  <c:v>0.83414355938447116</c:v>
                </c:pt>
                <c:pt idx="5">
                  <c:v>1.0504092936163876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D9C9-448F-9227-F991A3523D70}"/>
            </c:ext>
          </c:extLst>
        </c:ser>
        <c:ser>
          <c:idx val="6"/>
          <c:order val="3"/>
          <c:tx>
            <c:strRef>
              <c:f>OEE!$B$42</c:f>
              <c:strCache>
                <c:ptCount val="1"/>
                <c:pt idx="0">
                  <c:v> OEE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OEE!$C$35:$P$35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OEE!$C$42:$P$42</c:f>
              <c:numCache>
                <c:formatCode>0%</c:formatCode>
                <c:ptCount val="6"/>
                <c:pt idx="0">
                  <c:v>0.82891233140487863</c:v>
                </c:pt>
                <c:pt idx="1">
                  <c:v>0.89112514079564675</c:v>
                </c:pt>
                <c:pt idx="2">
                  <c:v>0.76325262065247024</c:v>
                </c:pt>
                <c:pt idx="3" formatCode="0.0%">
                  <c:v>0.55709964743844931</c:v>
                </c:pt>
                <c:pt idx="4">
                  <c:v>0.48655823274488591</c:v>
                </c:pt>
                <c:pt idx="5">
                  <c:v>0.67277604001145275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9-448F-9227-F991A352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019312"/>
        <c:axId val="26601987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OEE!$B$39</c15:sqref>
                        </c15:formulaRef>
                      </c:ext>
                    </c:extLst>
                    <c:strCache>
                      <c:ptCount val="1"/>
                      <c:pt idx="0">
                        <c:v>Quality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OEE!$C$35:$P$35</c15:sqref>
                        </c15:formulaRef>
                      </c:ext>
                    </c:extLst>
                    <c:strCache>
                      <c:ptCount val="6"/>
                      <c:pt idx="0">
                        <c:v>2019</c:v>
                      </c:pt>
                      <c:pt idx="1">
                        <c:v>Jan-20</c:v>
                      </c:pt>
                      <c:pt idx="2">
                        <c:v>Feb-20</c:v>
                      </c:pt>
                      <c:pt idx="3">
                        <c:v>Mar-20</c:v>
                      </c:pt>
                      <c:pt idx="4">
                        <c:v>Apr-20</c:v>
                      </c:pt>
                      <c:pt idx="5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OEE!$C$39:$P$39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0.78965809128366282</c:v>
                      </c:pt>
                      <c:pt idx="1">
                        <c:v>0.93125669707211756</c:v>
                      </c:pt>
                      <c:pt idx="2">
                        <c:v>0.9594693603953296</c:v>
                      </c:pt>
                      <c:pt idx="3" formatCode="0.0%">
                        <c:v>0.92407546367143878</c:v>
                      </c:pt>
                      <c:pt idx="4">
                        <c:v>0.90766799345292037</c:v>
                      </c:pt>
                      <c:pt idx="5">
                        <c:v>0.93282233772784084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9C9-448F-9227-F991A3523D70}"/>
                  </c:ext>
                </c:extLst>
              </c15:ser>
            </c15:filteredBarSeries>
          </c:ext>
        </c:extLst>
      </c:barChart>
      <c:catAx>
        <c:axId val="266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19872"/>
        <c:crosses val="autoZero"/>
        <c:auto val="0"/>
        <c:lblAlgn val="ctr"/>
        <c:lblOffset val="100"/>
        <c:noMultiLvlLbl val="1"/>
      </c:catAx>
      <c:valAx>
        <c:axId val="2660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193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OEE!$B$17</c:f>
              <c:strCache>
                <c:ptCount val="1"/>
                <c:pt idx="0">
                  <c:v>Availability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pattFill prst="pct5">
                      <a:fgClr>
                        <a:schemeClr val="dk1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OEE!$C$12:$P$12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  <c:extLst xmlns:c15="http://schemas.microsoft.com/office/drawing/2012/chart"/>
            </c:strRef>
          </c:cat>
          <c:val>
            <c:numRef>
              <c:f>OEE!$C$17:$P$17</c:f>
              <c:numCache>
                <c:formatCode>0%</c:formatCode>
                <c:ptCount val="6"/>
                <c:pt idx="0">
                  <c:v>0.36833255305867668</c:v>
                </c:pt>
                <c:pt idx="1">
                  <c:v>0.35751625881834215</c:v>
                </c:pt>
                <c:pt idx="2">
                  <c:v>0.36848544973544978</c:v>
                </c:pt>
                <c:pt idx="3">
                  <c:v>0.33534752284752273</c:v>
                </c:pt>
                <c:pt idx="4">
                  <c:v>0.21214199447895096</c:v>
                </c:pt>
                <c:pt idx="5">
                  <c:v>0.31750551146384476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45A7-4B8C-823B-0359A6232DAC}"/>
            </c:ext>
          </c:extLst>
        </c:ser>
        <c:ser>
          <c:idx val="5"/>
          <c:order val="2"/>
          <c:tx>
            <c:strRef>
              <c:f>OEE!$B$18</c:f>
              <c:strCache>
                <c:ptCount val="1"/>
                <c:pt idx="0">
                  <c:v>Performance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pattFill prst="pct5">
                      <a:fgClr>
                        <a:schemeClr val="dk1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OEE!$C$12:$P$12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  <c:extLst xmlns:c15="http://schemas.microsoft.com/office/drawing/2012/chart"/>
            </c:strRef>
          </c:cat>
          <c:val>
            <c:numRef>
              <c:f>OEE!$C$18:$P$18</c:f>
              <c:numCache>
                <c:formatCode>0%</c:formatCode>
                <c:ptCount val="6"/>
                <c:pt idx="0">
                  <c:v>1.0040928334312151</c:v>
                </c:pt>
                <c:pt idx="1">
                  <c:v>1.0708711185450397</c:v>
                </c:pt>
                <c:pt idx="2">
                  <c:v>1.024734968446426</c:v>
                </c:pt>
                <c:pt idx="3">
                  <c:v>1.0324126234761315</c:v>
                </c:pt>
                <c:pt idx="4">
                  <c:v>1.0706702788913243</c:v>
                </c:pt>
                <c:pt idx="5">
                  <c:v>1.0484139897896827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5A7-4B8C-823B-0359A6232DAC}"/>
            </c:ext>
          </c:extLst>
        </c:ser>
        <c:ser>
          <c:idx val="6"/>
          <c:order val="3"/>
          <c:tx>
            <c:strRef>
              <c:f>OEE!$B$19</c:f>
              <c:strCache>
                <c:ptCount val="1"/>
                <c:pt idx="0">
                  <c:v> OEE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pattFill prst="pct5">
                      <a:fgClr>
                        <a:schemeClr val="dk1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OEE!$C$12:$P$12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OEE!$C$19:$P$19</c:f>
              <c:numCache>
                <c:formatCode>0%</c:formatCode>
                <c:ptCount val="6"/>
                <c:pt idx="0">
                  <c:v>0.36423512894531734</c:v>
                </c:pt>
                <c:pt idx="1">
                  <c:v>0.37884535786570184</c:v>
                </c:pt>
                <c:pt idx="2">
                  <c:v>0.37379729310387771</c:v>
                </c:pt>
                <c:pt idx="3">
                  <c:v>0.34264177550963387</c:v>
                </c:pt>
                <c:pt idx="4">
                  <c:v>0.2251118506114389</c:v>
                </c:pt>
                <c:pt idx="5">
                  <c:v>0.32953520215683452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7-4B8C-823B-0359A623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5825040"/>
        <c:axId val="265825600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OEE!$B$16</c15:sqref>
                        </c15:formulaRef>
                      </c:ext>
                    </c:extLst>
                    <c:strCache>
                      <c:ptCount val="1"/>
                      <c:pt idx="0">
                        <c:v>Quality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OEE!$C$12:$P$12</c15:sqref>
                        </c15:formulaRef>
                      </c:ext>
                    </c:extLst>
                    <c:strCache>
                      <c:ptCount val="6"/>
                      <c:pt idx="0">
                        <c:v>2019</c:v>
                      </c:pt>
                      <c:pt idx="1">
                        <c:v>Jan-20</c:v>
                      </c:pt>
                      <c:pt idx="2">
                        <c:v>Feb-20</c:v>
                      </c:pt>
                      <c:pt idx="3">
                        <c:v>Mar-20</c:v>
                      </c:pt>
                      <c:pt idx="4">
                        <c:v>Apr-20</c:v>
                      </c:pt>
                      <c:pt idx="5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OEE!$C$16:$P$16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0.98484494177016391</c:v>
                      </c:pt>
                      <c:pt idx="1">
                        <c:v>0.98953000404740432</c:v>
                      </c:pt>
                      <c:pt idx="2">
                        <c:v>0.98992946675871474</c:v>
                      </c:pt>
                      <c:pt idx="3">
                        <c:v>0.98967341243776652</c:v>
                      </c:pt>
                      <c:pt idx="4">
                        <c:v>0.99109654812244141</c:v>
                      </c:pt>
                      <c:pt idx="5">
                        <c:v>0.98996020846170718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5A7-4B8C-823B-0359A6232DAC}"/>
                  </c:ext>
                </c:extLst>
              </c15:ser>
            </c15:filteredBarSeries>
          </c:ext>
        </c:extLst>
      </c:barChart>
      <c:catAx>
        <c:axId val="2658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pattFill prst="pct5">
                  <a:fgClr>
                    <a:schemeClr val="dk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25600"/>
        <c:crosses val="autoZero"/>
        <c:auto val="0"/>
        <c:lblAlgn val="ctr"/>
        <c:lblOffset val="100"/>
        <c:noMultiLvlLbl val="1"/>
      </c:catAx>
      <c:valAx>
        <c:axId val="2658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pattFill prst="pct5">
                  <a:fgClr>
                    <a:schemeClr val="dk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2504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100">
          <a:ln>
            <a:noFill/>
          </a:ln>
          <a:pattFill prst="pct5">
            <a:fgClr>
              <a:schemeClr val="dk1"/>
            </a:fgClr>
            <a:bgClr>
              <a:schemeClr val="bg1"/>
            </a:bgClr>
          </a:patt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OEE!$B$6</c:f>
              <c:strCache>
                <c:ptCount val="1"/>
                <c:pt idx="0">
                  <c:v>Availability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OEE!$C$1:$P$1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  <c:extLst xmlns:c15="http://schemas.microsoft.com/office/drawing/2012/chart"/>
            </c:strRef>
          </c:cat>
          <c:val>
            <c:numRef>
              <c:f>OEE!$C$6:$P$6</c:f>
              <c:numCache>
                <c:formatCode>0%</c:formatCode>
                <c:ptCount val="6"/>
                <c:pt idx="0">
                  <c:v>0.39308244301994305</c:v>
                </c:pt>
                <c:pt idx="1">
                  <c:v>0.28929924242424243</c:v>
                </c:pt>
                <c:pt idx="2">
                  <c:v>0.29927248677248675</c:v>
                </c:pt>
                <c:pt idx="3">
                  <c:v>0.25773358585858586</c:v>
                </c:pt>
                <c:pt idx="4">
                  <c:v>0.2041566022544283</c:v>
                </c:pt>
                <c:pt idx="5">
                  <c:v>0.261534617003367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BCA1-4AA9-8E9C-8FAAF3F0028C}"/>
            </c:ext>
          </c:extLst>
        </c:ser>
        <c:ser>
          <c:idx val="5"/>
          <c:order val="2"/>
          <c:tx>
            <c:strRef>
              <c:f>OEE!$B$7</c:f>
              <c:strCache>
                <c:ptCount val="1"/>
                <c:pt idx="0">
                  <c:v>Performance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OEE!$C$1:$P$1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  <c:extLst xmlns:c15="http://schemas.microsoft.com/office/drawing/2012/chart"/>
            </c:strRef>
          </c:cat>
          <c:val>
            <c:numRef>
              <c:f>OEE!$C$7:$P$7</c:f>
              <c:numCache>
                <c:formatCode>0%</c:formatCode>
                <c:ptCount val="6"/>
                <c:pt idx="0">
                  <c:v>1.097953391211548</c:v>
                </c:pt>
                <c:pt idx="1">
                  <c:v>1.1674849972722312</c:v>
                </c:pt>
                <c:pt idx="2">
                  <c:v>1.7943060112386076</c:v>
                </c:pt>
                <c:pt idx="3">
                  <c:v>1.7749379726893506</c:v>
                </c:pt>
                <c:pt idx="4">
                  <c:v>2.2565992049196386</c:v>
                </c:pt>
                <c:pt idx="5">
                  <c:v>1.7112660670651116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BCA1-4AA9-8E9C-8FAAF3F0028C}"/>
            </c:ext>
          </c:extLst>
        </c:ser>
        <c:ser>
          <c:idx val="6"/>
          <c:order val="3"/>
          <c:tx>
            <c:strRef>
              <c:f>OEE!$B$8</c:f>
              <c:strCache>
                <c:ptCount val="1"/>
                <c:pt idx="0">
                  <c:v> OEE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OEE!$C$1:$P$1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OEE!$C$8:$P$8</c:f>
              <c:numCache>
                <c:formatCode>0%</c:formatCode>
                <c:ptCount val="6"/>
                <c:pt idx="0">
                  <c:v>0.43090209620383096</c:v>
                </c:pt>
                <c:pt idx="1">
                  <c:v>0.3369652233288597</c:v>
                </c:pt>
                <c:pt idx="2">
                  <c:v>0.53624938375401876</c:v>
                </c:pt>
                <c:pt idx="3">
                  <c:v>0.45697919973207402</c:v>
                </c:pt>
                <c:pt idx="4">
                  <c:v>0.46023828543627404</c:v>
                </c:pt>
                <c:pt idx="5">
                  <c:v>0.4469462092149985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1-4AA9-8E9C-8FAAF3F0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5830080"/>
        <c:axId val="265830640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OEE!$B$5</c15:sqref>
                        </c15:formulaRef>
                      </c:ext>
                    </c:extLst>
                    <c:strCache>
                      <c:ptCount val="1"/>
                      <c:pt idx="0">
                        <c:v>Quality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OEE!$C$1:$P$1</c15:sqref>
                        </c15:formulaRef>
                      </c:ext>
                    </c:extLst>
                    <c:strCache>
                      <c:ptCount val="6"/>
                      <c:pt idx="0">
                        <c:v>2019</c:v>
                      </c:pt>
                      <c:pt idx="1">
                        <c:v>Jan-20</c:v>
                      </c:pt>
                      <c:pt idx="2">
                        <c:v>Feb-20</c:v>
                      </c:pt>
                      <c:pt idx="3">
                        <c:v>Mar-20</c:v>
                      </c:pt>
                      <c:pt idx="4">
                        <c:v>Apr-20</c:v>
                      </c:pt>
                      <c:pt idx="5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OEE!$C$5:$P$5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0.99841490498650698</c:v>
                      </c:pt>
                      <c:pt idx="1">
                        <c:v>0.99766899766899764</c:v>
                      </c:pt>
                      <c:pt idx="2">
                        <c:v>0.99862745456874624</c:v>
                      </c:pt>
                      <c:pt idx="3">
                        <c:v>0.99894651454336669</c:v>
                      </c:pt>
                      <c:pt idx="4">
                        <c:v>0.99899860806521068</c:v>
                      </c:pt>
                      <c:pt idx="5">
                        <c:v>0.99863903699784284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CA1-4AA9-8E9C-8FAAF3F0028C}"/>
                  </c:ext>
                </c:extLst>
              </c15:ser>
            </c15:filteredBarSeries>
          </c:ext>
        </c:extLst>
      </c:barChart>
      <c:catAx>
        <c:axId val="2658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0640"/>
        <c:crosses val="autoZero"/>
        <c:auto val="0"/>
        <c:lblAlgn val="ctr"/>
        <c:lblOffset val="100"/>
        <c:noMultiLvlLbl val="1"/>
      </c:catAx>
      <c:valAx>
        <c:axId val="2658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008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No.'!$B$6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No.'!$C$6:$P$6</c:f>
              <c:numCache>
                <c:formatCode>0%</c:formatCode>
                <c:ptCount val="6"/>
                <c:pt idx="0">
                  <c:v>0.68290526416952968</c:v>
                </c:pt>
                <c:pt idx="1">
                  <c:v>0.91881075491209929</c:v>
                </c:pt>
                <c:pt idx="2">
                  <c:v>1.3054545454545452</c:v>
                </c:pt>
                <c:pt idx="3">
                  <c:v>0.91439729990356811</c:v>
                </c:pt>
                <c:pt idx="4">
                  <c:v>1.0016164658634541</c:v>
                </c:pt>
                <c:pt idx="5">
                  <c:v>1.0233811261730972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2-4CC4-89B2-5B58B555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842912"/>
        <c:axId val="306139984"/>
      </c:barChart>
      <c:lineChart>
        <c:grouping val="standard"/>
        <c:varyColors val="0"/>
        <c:ser>
          <c:idx val="0"/>
          <c:order val="0"/>
          <c:tx>
            <c:strRef>
              <c:f>'Prod. No.'!$B$5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2.4691358024691388E-2"/>
                  <c:y val="-0.167142413649906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32-4CC4-89B2-5B58B555F60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32-4CC4-89B2-5B58B555F60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32-4CC4-89B2-5B58B555F60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2-4CC4-89B2-5B58B555F60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2-4CC4-89B2-5B58B555F60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2-4CC4-89B2-5B58B555F60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2-4CC4-89B2-5B58B555F60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2-4CC4-89B2-5B58B555F60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2-4CC4-89B2-5B58B555F60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2-4CC4-89B2-5B58B555F60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2-4CC4-89B2-5B58B555F60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2-4CC4-89B2-5B58B555F60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2-4CC4-89B2-5B58B555F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No.'!$C$5:$P$5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32-4CC4-89B2-5B58B555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842912"/>
        <c:axId val="306139984"/>
      </c:lineChart>
      <c:catAx>
        <c:axId val="2608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39984"/>
        <c:crosses val="autoZero"/>
        <c:auto val="1"/>
        <c:lblAlgn val="ctr"/>
        <c:lblOffset val="100"/>
        <c:noMultiLvlLbl val="1"/>
      </c:catAx>
      <c:valAx>
        <c:axId val="306139984"/>
        <c:scaling>
          <c:orientation val="minMax"/>
          <c:max val="1.3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4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solidFill>
        <a:srgbClr val="00B050"/>
      </a:solidFill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OEE!$B$25</c:f>
              <c:strCache>
                <c:ptCount val="1"/>
                <c:pt idx="0">
                  <c:v>Availability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OEE!$C$12:$P$12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  <c:extLst xmlns:c15="http://schemas.microsoft.com/office/drawing/2012/chart"/>
            </c:strRef>
          </c:cat>
          <c:val>
            <c:numRef>
              <c:f>OEE!$C$25:$P$25</c:f>
              <c:numCache>
                <c:formatCode>0%</c:formatCode>
                <c:ptCount val="6"/>
                <c:pt idx="0">
                  <c:v>0.44147144132083888</c:v>
                </c:pt>
                <c:pt idx="1">
                  <c:v>0.29282407407407407</c:v>
                </c:pt>
                <c:pt idx="2">
                  <c:v>0.40436070261437906</c:v>
                </c:pt>
                <c:pt idx="3">
                  <c:v>0.39256535947712418</c:v>
                </c:pt>
                <c:pt idx="4">
                  <c:v>0.40174532940019669</c:v>
                </c:pt>
                <c:pt idx="5" formatCode="0.0%">
                  <c:v>0.36704088808519192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AC5F-4090-AFCD-830B3A594E1D}"/>
            </c:ext>
          </c:extLst>
        </c:ser>
        <c:ser>
          <c:idx val="5"/>
          <c:order val="2"/>
          <c:tx>
            <c:strRef>
              <c:f>OEE!$B$18</c:f>
              <c:strCache>
                <c:ptCount val="1"/>
                <c:pt idx="0">
                  <c:v>Performance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OEE!$C$12:$P$12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  <c:extLst xmlns:c15="http://schemas.microsoft.com/office/drawing/2012/chart"/>
            </c:strRef>
          </c:cat>
          <c:val>
            <c:numRef>
              <c:f>OEE!$C$26:$P$26</c:f>
              <c:numCache>
                <c:formatCode>0%</c:formatCode>
                <c:ptCount val="6"/>
                <c:pt idx="0">
                  <c:v>0.8225444981706187</c:v>
                </c:pt>
                <c:pt idx="1">
                  <c:v>0.72885375494071147</c:v>
                </c:pt>
                <c:pt idx="2">
                  <c:v>0.80409142568506131</c:v>
                </c:pt>
                <c:pt idx="3">
                  <c:v>0.78835092006891161</c:v>
                </c:pt>
                <c:pt idx="4">
                  <c:v>0.80323902768480548</c:v>
                </c:pt>
                <c:pt idx="5" formatCode="0.0%">
                  <c:v>0.78152524087254438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AC5F-4090-AFCD-830B3A594E1D}"/>
            </c:ext>
          </c:extLst>
        </c:ser>
        <c:ser>
          <c:idx val="6"/>
          <c:order val="3"/>
          <c:tx>
            <c:strRef>
              <c:f>OEE!$B$19</c:f>
              <c:strCache>
                <c:ptCount val="1"/>
                <c:pt idx="0">
                  <c:v> OEE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OEE!$C$12:$P$12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OEE!$C$27:$P$27</c:f>
              <c:numCache>
                <c:formatCode>0%</c:formatCode>
                <c:ptCount val="6"/>
                <c:pt idx="0">
                  <c:v>0.35818587211357</c:v>
                </c:pt>
                <c:pt idx="1">
                  <c:v>0.21135317744561899</c:v>
                </c:pt>
                <c:pt idx="2">
                  <c:v>0.3218477208016659</c:v>
                </c:pt>
                <c:pt idx="3">
                  <c:v>0.30673428496270527</c:v>
                </c:pt>
                <c:pt idx="4">
                  <c:v>0.31963284683742726</c:v>
                </c:pt>
                <c:pt idx="5">
                  <c:v>0.28411333381462017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F-4090-AFCD-830B3A59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4877664"/>
        <c:axId val="304878224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OEE!$B$24</c15:sqref>
                        </c15:formulaRef>
                      </c:ext>
                    </c:extLst>
                    <c:strCache>
                      <c:ptCount val="1"/>
                      <c:pt idx="0">
                        <c:v>Quality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OEE!$C$12:$P$12</c15:sqref>
                        </c15:formulaRef>
                      </c:ext>
                    </c:extLst>
                    <c:strCache>
                      <c:ptCount val="6"/>
                      <c:pt idx="0">
                        <c:v>2019</c:v>
                      </c:pt>
                      <c:pt idx="1">
                        <c:v>Jan-20</c:v>
                      </c:pt>
                      <c:pt idx="2">
                        <c:v>Feb-20</c:v>
                      </c:pt>
                      <c:pt idx="3">
                        <c:v>Mar-20</c:v>
                      </c:pt>
                      <c:pt idx="4">
                        <c:v>Apr-20</c:v>
                      </c:pt>
                      <c:pt idx="5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OEE!$C$24:$P$24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0.9863849466152087</c:v>
                      </c:pt>
                      <c:pt idx="1">
                        <c:v>0.9902882066866312</c:v>
                      </c:pt>
                      <c:pt idx="2">
                        <c:v>0.98986521832084684</c:v>
                      </c:pt>
                      <c:pt idx="3">
                        <c:v>0.99113033504218129</c:v>
                      </c:pt>
                      <c:pt idx="4">
                        <c:v>0.99050293025753577</c:v>
                      </c:pt>
                      <c:pt idx="5" formatCode="0.0%">
                        <c:v>0.99045365783119643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C5F-4090-AFCD-830B3A594E1D}"/>
                  </c:ext>
                </c:extLst>
              </c15:ser>
            </c15:filteredBarSeries>
          </c:ext>
        </c:extLst>
      </c:barChart>
      <c:catAx>
        <c:axId val="3048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78224"/>
        <c:crosses val="autoZero"/>
        <c:auto val="0"/>
        <c:lblAlgn val="ctr"/>
        <c:lblOffset val="100"/>
        <c:noMultiLvlLbl val="1"/>
      </c:catAx>
      <c:valAx>
        <c:axId val="3048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7766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consumption!$B$9</c:f>
              <c:strCache>
                <c:ptCount val="1"/>
                <c:pt idx="0">
                  <c:v>kWh/Kg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consumption!$D$4:$Q$4</c:f>
              <c:numCache>
                <c:formatCode>#,##0.00</c:formatCode>
                <c:ptCount val="6"/>
                <c:pt idx="0">
                  <c:v>0.30214099197583449</c:v>
                </c:pt>
                <c:pt idx="1">
                  <c:v>0.2831601128611736</c:v>
                </c:pt>
                <c:pt idx="2">
                  <c:v>0.26171919408829658</c:v>
                </c:pt>
                <c:pt idx="3">
                  <c:v>0.25612840928463504</c:v>
                </c:pt>
                <c:pt idx="4">
                  <c:v>0</c:v>
                </c:pt>
                <c:pt idx="5">
                  <c:v>0.19673631749932891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D-4702-9418-0A980A8D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250928"/>
        <c:axId val="305251488"/>
      </c:barChart>
      <c:lineChart>
        <c:grouping val="standard"/>
        <c:varyColors val="0"/>
        <c:ser>
          <c:idx val="0"/>
          <c:order val="0"/>
          <c:tx>
            <c:strRef>
              <c:f>consumption!$B$10</c:f>
              <c:strCache>
                <c:ptCount val="1"/>
                <c:pt idx="0">
                  <c:v>Target from 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1958911484376964E-3"/>
                  <c:y val="-0.29278806441043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0D-4702-9418-0A980A8D9535}"/>
                </c:ext>
              </c:extLst>
            </c:dLbl>
            <c:dLbl>
              <c:idx val="1"/>
              <c:layout>
                <c:manualLayout>
                  <c:x val="5.5763020335939377E-2"/>
                  <c:y val="-0.161967865418536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0D-4702-9418-0A980A8D9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consumption!$D$1:$Q$1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consumption!$D$5:$Q$5</c:f>
              <c:numCache>
                <c:formatCode>#,##0.00</c:formatCode>
                <c:ptCount val="6"/>
                <c:pt idx="0">
                  <c:v>0.18442644455688892</c:v>
                </c:pt>
                <c:pt idx="1">
                  <c:v>0.317</c:v>
                </c:pt>
                <c:pt idx="2">
                  <c:v>0.317</c:v>
                </c:pt>
                <c:pt idx="3">
                  <c:v>0.317</c:v>
                </c:pt>
                <c:pt idx="4">
                  <c:v>0.317</c:v>
                </c:pt>
                <c:pt idx="5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D-4702-9418-0A980A8D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50928"/>
        <c:axId val="305251488"/>
      </c:lineChart>
      <c:catAx>
        <c:axId val="305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1488"/>
        <c:crosses val="autoZero"/>
        <c:auto val="1"/>
        <c:lblAlgn val="ctr"/>
        <c:lblOffset val="100"/>
        <c:noMultiLvlLbl val="1"/>
      </c:catAx>
      <c:valAx>
        <c:axId val="3052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consumption!$B$13</c:f>
              <c:strCache>
                <c:ptCount val="1"/>
                <c:pt idx="0">
                  <c:v>kWh/m3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consumption!$D$13:$Q$13</c:f>
              <c:numCache>
                <c:formatCode>#,##0.00</c:formatCode>
                <c:ptCount val="6"/>
                <c:pt idx="0">
                  <c:v>20.130265289722594</c:v>
                </c:pt>
                <c:pt idx="1">
                  <c:v>18.31165020052822</c:v>
                </c:pt>
                <c:pt idx="2">
                  <c:v>19.175716158607841</c:v>
                </c:pt>
                <c:pt idx="3">
                  <c:v>18.469823589966559</c:v>
                </c:pt>
                <c:pt idx="4">
                  <c:v>0</c:v>
                </c:pt>
                <c:pt idx="5">
                  <c:v>15.297200838465095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DC5-940B-1E066DF8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624592"/>
        <c:axId val="268625152"/>
      </c:barChart>
      <c:lineChart>
        <c:grouping val="standard"/>
        <c:varyColors val="0"/>
        <c:ser>
          <c:idx val="0"/>
          <c:order val="0"/>
          <c:tx>
            <c:strRef>
              <c:f>consumption!$B$14</c:f>
              <c:strCache>
                <c:ptCount val="1"/>
                <c:pt idx="0">
                  <c:v>Target from 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1.5644208809537302E-2"/>
                  <c:y val="-0.137049665052384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B8-4DC5-940B-1E066DF87EEA}"/>
                </c:ext>
              </c:extLst>
            </c:dLbl>
            <c:dLbl>
              <c:idx val="1"/>
              <c:layout>
                <c:manualLayout>
                  <c:x val="6.2576835238149203E-3"/>
                  <c:y val="-0.11606891934809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B8-4DC5-940B-1E066DF87E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consumption!$D$1:$Q$1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consumption!$D$14:$Q$14</c:f>
              <c:numCache>
                <c:formatCode>#,##0.0</c:formatCode>
                <c:ptCount val="6"/>
                <c:pt idx="0" formatCode="#,##0.00">
                  <c:v>24.175252632205208</c:v>
                </c:pt>
                <c:pt idx="1">
                  <c:v>18.117238760750336</c:v>
                </c:pt>
                <c:pt idx="2" formatCode="#,##0">
                  <c:v>18.117238760750336</c:v>
                </c:pt>
                <c:pt idx="3" formatCode="#,##0">
                  <c:v>18.117238760750336</c:v>
                </c:pt>
                <c:pt idx="4" formatCode="#,##0">
                  <c:v>18.117238760750336</c:v>
                </c:pt>
                <c:pt idx="5" formatCode="#,##0">
                  <c:v>18.117238760750336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8-4DC5-940B-1E066DF8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24592"/>
        <c:axId val="268625152"/>
      </c:lineChart>
      <c:catAx>
        <c:axId val="2686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25152"/>
        <c:crosses val="autoZero"/>
        <c:auto val="1"/>
        <c:lblAlgn val="ctr"/>
        <c:lblOffset val="100"/>
        <c:noMultiLvlLbl val="1"/>
      </c:catAx>
      <c:valAx>
        <c:axId val="2686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consumption!$B$17</c:f>
              <c:strCache>
                <c:ptCount val="1"/>
                <c:pt idx="0">
                  <c:v>kWh/Kg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consumption!$D$17:$Q$17</c:f>
              <c:numCache>
                <c:formatCode>#,##0.00</c:formatCode>
                <c:ptCount val="6"/>
                <c:pt idx="0">
                  <c:v>1.8717741212921724</c:v>
                </c:pt>
                <c:pt idx="1">
                  <c:v>2.662720156555773</c:v>
                </c:pt>
                <c:pt idx="2">
                  <c:v>1.9561451001624255</c:v>
                </c:pt>
                <c:pt idx="3">
                  <c:v>1.7541097998973834</c:v>
                </c:pt>
                <c:pt idx="4">
                  <c:v>0</c:v>
                </c:pt>
                <c:pt idx="5">
                  <c:v>1.6088556965189675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4-4D2E-9E00-1529867F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628512"/>
        <c:axId val="268629072"/>
      </c:barChart>
      <c:lineChart>
        <c:grouping val="standard"/>
        <c:varyColors val="0"/>
        <c:ser>
          <c:idx val="0"/>
          <c:order val="0"/>
          <c:tx>
            <c:strRef>
              <c:f>consumption!$B$18</c:f>
              <c:strCache>
                <c:ptCount val="1"/>
                <c:pt idx="0">
                  <c:v>Target from 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consumption!$D$1:$Q$1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consumption!$D$18:$Q$18</c:f>
              <c:numCache>
                <c:formatCode>#,##0.00</c:formatCode>
                <c:ptCount val="6"/>
                <c:pt idx="0">
                  <c:v>2.16</c:v>
                </c:pt>
                <c:pt idx="1">
                  <c:v>2.3849999999999998</c:v>
                </c:pt>
                <c:pt idx="2">
                  <c:v>2.4300000000000002</c:v>
                </c:pt>
                <c:pt idx="3">
                  <c:v>2.1960000000000002</c:v>
                </c:pt>
                <c:pt idx="4">
                  <c:v>2.1240000000000001</c:v>
                </c:pt>
                <c:pt idx="5">
                  <c:v>2.1534741671028561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4-4D2E-9E00-1529867F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28512"/>
        <c:axId val="268629072"/>
      </c:lineChart>
      <c:catAx>
        <c:axId val="2686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29072"/>
        <c:crosses val="autoZero"/>
        <c:auto val="1"/>
        <c:lblAlgn val="ctr"/>
        <c:lblOffset val="100"/>
        <c:noMultiLvlLbl val="1"/>
      </c:catAx>
      <c:valAx>
        <c:axId val="2686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consumption!$B$48</c:f>
              <c:strCache>
                <c:ptCount val="1"/>
                <c:pt idx="0">
                  <c:v>m3/Kg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consumption!$D$45:$Q$45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consumption!$D$48:$Q$48</c:f>
              <c:numCache>
                <c:formatCode>#,##0.00</c:formatCode>
                <c:ptCount val="6"/>
                <c:pt idx="0">
                  <c:v>0.35736566111846074</c:v>
                </c:pt>
                <c:pt idx="1">
                  <c:v>0.31664702310796816</c:v>
                </c:pt>
                <c:pt idx="2">
                  <c:v>0.24860733910187582</c:v>
                </c:pt>
                <c:pt idx="3">
                  <c:v>0.24152327326664055</c:v>
                </c:pt>
                <c:pt idx="4">
                  <c:v>0</c:v>
                </c:pt>
                <c:pt idx="5">
                  <c:v>0.19735861812145761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A-4628-8794-FDDC2FD2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265840"/>
        <c:axId val="269266400"/>
      </c:barChart>
      <c:lineChart>
        <c:grouping val="standard"/>
        <c:varyColors val="0"/>
        <c:ser>
          <c:idx val="0"/>
          <c:order val="0"/>
          <c:tx>
            <c:strRef>
              <c:f>consumption!$B$49</c:f>
              <c:strCache>
                <c:ptCount val="1"/>
                <c:pt idx="0">
                  <c:v>Target from 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0"/>
                  <c:y val="-0.236815156169994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3A-4628-8794-FDDC2FD2CE97}"/>
                </c:ext>
              </c:extLst>
            </c:dLbl>
            <c:dLbl>
              <c:idx val="1"/>
              <c:layout>
                <c:manualLayout>
                  <c:x val="5.8860965910158228E-2"/>
                  <c:y val="-0.211804027808230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3A-4628-8794-FDDC2FD2CE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consumption!$D$49:$Q$49</c:f>
              <c:numCache>
                <c:formatCode>#,##0.00</c:formatCode>
                <c:ptCount val="6"/>
                <c:pt idx="0">
                  <c:v>0.31</c:v>
                </c:pt>
                <c:pt idx="1">
                  <c:v>0.371</c:v>
                </c:pt>
                <c:pt idx="2">
                  <c:v>0.371</c:v>
                </c:pt>
                <c:pt idx="3">
                  <c:v>0.371</c:v>
                </c:pt>
                <c:pt idx="4">
                  <c:v>0.371</c:v>
                </c:pt>
                <c:pt idx="5">
                  <c:v>0.37099999999999994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A-4628-8794-FDDC2FD2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65840"/>
        <c:axId val="269266400"/>
      </c:lineChart>
      <c:catAx>
        <c:axId val="269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6400"/>
        <c:crosses val="autoZero"/>
        <c:auto val="1"/>
        <c:lblAlgn val="ctr"/>
        <c:lblOffset val="100"/>
        <c:noMultiLvlLbl val="1"/>
      </c:catAx>
      <c:valAx>
        <c:axId val="2692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consumption!$B$56</c:f>
              <c:strCache>
                <c:ptCount val="1"/>
                <c:pt idx="0">
                  <c:v>m3/Kg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consumption!$D$45:$Q$45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consumption!$D$56:$Q$56</c:f>
              <c:numCache>
                <c:formatCode>#,##0.00</c:formatCode>
                <c:ptCount val="6"/>
                <c:pt idx="0">
                  <c:v>2.1135601788003782</c:v>
                </c:pt>
                <c:pt idx="1">
                  <c:v>3.2220645792563603</c:v>
                </c:pt>
                <c:pt idx="2">
                  <c:v>2.3011759610178668</c:v>
                </c:pt>
                <c:pt idx="3">
                  <c:v>2.0193535146228836</c:v>
                </c:pt>
                <c:pt idx="4">
                  <c:v>0</c:v>
                </c:pt>
                <c:pt idx="5">
                  <c:v>1.896370851821761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8-40EA-BE53-46E0F8774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269760"/>
        <c:axId val="269270320"/>
      </c:barChart>
      <c:lineChart>
        <c:grouping val="standard"/>
        <c:varyColors val="0"/>
        <c:ser>
          <c:idx val="0"/>
          <c:order val="0"/>
          <c:tx>
            <c:strRef>
              <c:f>consumption!$B$57</c:f>
              <c:strCache>
                <c:ptCount val="1"/>
                <c:pt idx="0">
                  <c:v>Target from 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consumption!$D$57:$Q$57</c:f>
              <c:numCache>
                <c:formatCode>#,##0.00</c:formatCode>
                <c:ptCount val="6"/>
                <c:pt idx="0">
                  <c:v>2.4323546517214321</c:v>
                </c:pt>
                <c:pt idx="1">
                  <c:v>2.65</c:v>
                </c:pt>
                <c:pt idx="2">
                  <c:v>2.7</c:v>
                </c:pt>
                <c:pt idx="3">
                  <c:v>2.44</c:v>
                </c:pt>
                <c:pt idx="4">
                  <c:v>2.36</c:v>
                </c:pt>
                <c:pt idx="5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8-40EA-BE53-46E0F8774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69760"/>
        <c:axId val="269270320"/>
      </c:lineChart>
      <c:catAx>
        <c:axId val="2692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0320"/>
        <c:crosses val="autoZero"/>
        <c:auto val="1"/>
        <c:lblAlgn val="ctr"/>
        <c:lblOffset val="100"/>
        <c:noMultiLvlLbl val="1"/>
      </c:catAx>
      <c:valAx>
        <c:axId val="269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consumption!$B$70</c:f>
              <c:strCache>
                <c:ptCount val="1"/>
                <c:pt idx="0">
                  <c:v>m3/Kg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consumption!$D$67:$Q$67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consumption!$D$70:$Q$70</c:f>
              <c:numCache>
                <c:formatCode>#,##0.00</c:formatCode>
                <c:ptCount val="6"/>
                <c:pt idx="0">
                  <c:v>2.4873937573669066E-2</c:v>
                </c:pt>
                <c:pt idx="1">
                  <c:v>3.6219369894982499E-3</c:v>
                </c:pt>
                <c:pt idx="2">
                  <c:v>6.3051028586695167E-4</c:v>
                </c:pt>
                <c:pt idx="3">
                  <c:v>-2.1546795064700574E-3</c:v>
                </c:pt>
                <c:pt idx="4">
                  <c:v>0</c:v>
                </c:pt>
                <c:pt idx="5">
                  <c:v>7.7918302078790517E-4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B-4C8C-83FB-08EB7BFC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273680"/>
        <c:axId val="269274240"/>
      </c:barChart>
      <c:lineChart>
        <c:grouping val="standard"/>
        <c:varyColors val="0"/>
        <c:ser>
          <c:idx val="0"/>
          <c:order val="0"/>
          <c:tx>
            <c:strRef>
              <c:f>consumption!$B$71</c:f>
              <c:strCache>
                <c:ptCount val="1"/>
                <c:pt idx="0">
                  <c:v>Target from 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7.1194711772139624E-2"/>
                  <c:y val="-0.10409099930761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8B-4C8C-83FB-08EB7BFC9332}"/>
                </c:ext>
              </c:extLst>
            </c:dLbl>
            <c:dLbl>
              <c:idx val="1"/>
              <c:layout>
                <c:manualLayout>
                  <c:x val="1.8541512914455736E-2"/>
                  <c:y val="-0.10791688655533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8B-4C8C-83FB-08EB7BFC93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consumption!$D$71:$Q$71</c:f>
              <c:numCache>
                <c:formatCode>#,##0.00</c:formatCode>
                <c:ptCount val="6"/>
                <c:pt idx="0">
                  <c:v>4.309135736545032E-2</c:v>
                </c:pt>
                <c:pt idx="1">
                  <c:v>1.2140382768805141E-2</c:v>
                </c:pt>
                <c:pt idx="2">
                  <c:v>1.2140382768805141E-2</c:v>
                </c:pt>
                <c:pt idx="3">
                  <c:v>1.2140382768805141E-2</c:v>
                </c:pt>
                <c:pt idx="4">
                  <c:v>1.2140382768805141E-2</c:v>
                </c:pt>
                <c:pt idx="5">
                  <c:v>1.2140382768805141E-2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B-4C8C-83FB-08EB7BFC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73680"/>
        <c:axId val="269274240"/>
      </c:lineChart>
      <c:catAx>
        <c:axId val="2692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4240"/>
        <c:crosses val="autoZero"/>
        <c:auto val="1"/>
        <c:lblAlgn val="ctr"/>
        <c:lblOffset val="100"/>
        <c:noMultiLvlLbl val="1"/>
      </c:catAx>
      <c:valAx>
        <c:axId val="2692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consumption!$B$74</c:f>
              <c:strCache>
                <c:ptCount val="1"/>
                <c:pt idx="0">
                  <c:v>m3/Kg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consumption!$D$67:$Q$67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consumption!$D$74:$Q$74</c:f>
              <c:numCache>
                <c:formatCode>#,##0.00</c:formatCode>
                <c:ptCount val="6"/>
                <c:pt idx="0">
                  <c:v>3.4055799139283971E-2</c:v>
                </c:pt>
                <c:pt idx="1">
                  <c:v>3.6138290932811477E-2</c:v>
                </c:pt>
                <c:pt idx="2">
                  <c:v>2.8803465078505685E-2</c:v>
                </c:pt>
                <c:pt idx="3">
                  <c:v>2.6741918932786043E-2</c:v>
                </c:pt>
                <c:pt idx="4">
                  <c:v>0</c:v>
                </c:pt>
                <c:pt idx="5">
                  <c:v>2.3379788763202299E-2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B-4722-8007-F662B037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277600"/>
        <c:axId val="269278160"/>
      </c:barChart>
      <c:lineChart>
        <c:grouping val="standard"/>
        <c:varyColors val="0"/>
        <c:ser>
          <c:idx val="0"/>
          <c:order val="0"/>
          <c:tx>
            <c:strRef>
              <c:f>consumption!$B$75</c:f>
              <c:strCache>
                <c:ptCount val="1"/>
                <c:pt idx="0">
                  <c:v>Target from 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8.2107291267447091E-2"/>
                  <c:y val="-0.106308085321225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BB-4722-8007-F662B03730BE}"/>
                </c:ext>
              </c:extLst>
            </c:dLbl>
            <c:dLbl>
              <c:idx val="1"/>
              <c:layout>
                <c:manualLayout>
                  <c:x val="9.375525989154903E-3"/>
                  <c:y val="-7.3837869748387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BB-4722-8007-F662B03730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consumption!$D$75:$Q$75</c:f>
              <c:numCache>
                <c:formatCode>#,##0.00</c:formatCode>
                <c:ptCount val="6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B-4722-8007-F662B037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77600"/>
        <c:axId val="269278160"/>
      </c:lineChart>
      <c:catAx>
        <c:axId val="2692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8160"/>
        <c:crosses val="autoZero"/>
        <c:auto val="1"/>
        <c:lblAlgn val="ctr"/>
        <c:lblOffset val="100"/>
        <c:noMultiLvlLbl val="1"/>
      </c:catAx>
      <c:valAx>
        <c:axId val="269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consumption!$B$52</c:f>
              <c:strCache>
                <c:ptCount val="1"/>
                <c:pt idx="0">
                  <c:v>m3/Kg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consumption!$D$45:$Q$45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consumption!$D$52:$Q$52</c:f>
              <c:numCache>
                <c:formatCode>#,##0.00</c:formatCode>
                <c:ptCount val="6"/>
                <c:pt idx="0">
                  <c:v>1.9598991811183566</c:v>
                </c:pt>
                <c:pt idx="1">
                  <c:v>2.2596126021003502</c:v>
                </c:pt>
                <c:pt idx="2">
                  <c:v>2.2595885653219341</c:v>
                </c:pt>
                <c:pt idx="3">
                  <c:v>2.2626301534757749</c:v>
                </c:pt>
                <c:pt idx="4">
                  <c:v>0</c:v>
                </c:pt>
                <c:pt idx="5">
                  <c:v>1.8650094490478266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4-44F6-B67A-09A1E5ED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859856"/>
        <c:axId val="264860416"/>
      </c:barChart>
      <c:lineChart>
        <c:grouping val="standard"/>
        <c:varyColors val="0"/>
        <c:ser>
          <c:idx val="0"/>
          <c:order val="0"/>
          <c:tx>
            <c:strRef>
              <c:f>consumption!$B$53</c:f>
              <c:strCache>
                <c:ptCount val="1"/>
                <c:pt idx="0">
                  <c:v>Target from 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0"/>
                  <c:y val="-7.6804915514592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04-44F6-B67A-09A1E5EDA162}"/>
                </c:ext>
              </c:extLst>
            </c:dLbl>
            <c:dLbl>
              <c:idx val="1"/>
              <c:layout>
                <c:manualLayout>
                  <c:x val="3.1330422975511946E-3"/>
                  <c:y val="-0.124590604593076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04-44F6-B67A-09A1E5EDA1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consumption!$D$53:$Q$53</c:f>
              <c:numCache>
                <c:formatCode>#,##0.00</c:formatCode>
                <c:ptCount val="6"/>
                <c:pt idx="0">
                  <c:v>1.6915685530447402</c:v>
                </c:pt>
                <c:pt idx="1">
                  <c:v>2.1059999999999999</c:v>
                </c:pt>
                <c:pt idx="2">
                  <c:v>2.1059999999999999</c:v>
                </c:pt>
                <c:pt idx="3">
                  <c:v>2.1059999999999999</c:v>
                </c:pt>
                <c:pt idx="4">
                  <c:v>2.1059999999999999</c:v>
                </c:pt>
                <c:pt idx="5">
                  <c:v>2.1059999999999999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4-44F6-B67A-09A1E5ED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59856"/>
        <c:axId val="264860416"/>
      </c:lineChart>
      <c:catAx>
        <c:axId val="2648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0416"/>
        <c:crosses val="autoZero"/>
        <c:auto val="1"/>
        <c:lblAlgn val="ctr"/>
        <c:lblOffset val="100"/>
        <c:noMultiLvlLbl val="1"/>
      </c:catAx>
      <c:valAx>
        <c:axId val="264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consumption!$B$9</c:f>
              <c:strCache>
                <c:ptCount val="1"/>
                <c:pt idx="0">
                  <c:v>kWh/Kg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consumption!$D$9:$Q$9</c:f>
              <c:numCache>
                <c:formatCode>#,##0.00</c:formatCode>
                <c:ptCount val="6"/>
                <c:pt idx="0">
                  <c:v>2.2906006162189199</c:v>
                </c:pt>
                <c:pt idx="1">
                  <c:v>2.4042193698949825</c:v>
                </c:pt>
                <c:pt idx="2">
                  <c:v>2.6467325674592574</c:v>
                </c:pt>
                <c:pt idx="3">
                  <c:v>2.8547428227505267</c:v>
                </c:pt>
                <c:pt idx="4">
                  <c:v>0</c:v>
                </c:pt>
                <c:pt idx="5">
                  <c:v>2.1583886029946213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2-4BDD-8CB6-BE94ECAB0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863776"/>
        <c:axId val="264864336"/>
      </c:barChart>
      <c:lineChart>
        <c:grouping val="standard"/>
        <c:varyColors val="0"/>
        <c:ser>
          <c:idx val="0"/>
          <c:order val="0"/>
          <c:tx>
            <c:strRef>
              <c:f>consumption!$B$10</c:f>
              <c:strCache>
                <c:ptCount val="1"/>
                <c:pt idx="0">
                  <c:v>Target from 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1.8612385590007739E-2"/>
                  <c:y val="-0.224263088267538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C2-4BDD-8CB6-BE94ECAB0C20}"/>
                </c:ext>
              </c:extLst>
            </c:dLbl>
            <c:dLbl>
              <c:idx val="1"/>
              <c:layout>
                <c:manualLayout>
                  <c:x val="6.2041270146009492E-2"/>
                  <c:y val="-0.105902013904115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C2-4BDD-8CB6-BE94ECAB0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consumption!$D$1:$Q$1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consumption!$D$10:$Q$10</c:f>
              <c:numCache>
                <c:formatCode>#,##0.00</c:formatCode>
                <c:ptCount val="6"/>
                <c:pt idx="0">
                  <c:v>2.8035857537535414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C2-4BDD-8CB6-BE94ECAB0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63776"/>
        <c:axId val="264864336"/>
      </c:lineChart>
      <c:catAx>
        <c:axId val="2648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4336"/>
        <c:crosses val="autoZero"/>
        <c:auto val="1"/>
        <c:lblAlgn val="ctr"/>
        <c:lblOffset val="100"/>
        <c:noMultiLvlLbl val="1"/>
      </c:catAx>
      <c:valAx>
        <c:axId val="2648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No.'!$B$6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production!#REF!</c:f>
              <c:extLst xmlns:c15="http://schemas.microsoft.com/office/drawing/2012/chart"/>
            </c:multiLvlStrRef>
          </c:cat>
          <c:val>
            <c:numRef>
              <c:f>'Prod. No.'!$C$38:$P$38</c:f>
              <c:numCache>
                <c:formatCode>0%</c:formatCode>
                <c:ptCount val="6"/>
                <c:pt idx="0">
                  <c:v>0.79113819996908719</c:v>
                </c:pt>
                <c:pt idx="1">
                  <c:v>1.1530593023255813</c:v>
                </c:pt>
                <c:pt idx="2">
                  <c:v>1.00017125</c:v>
                </c:pt>
                <c:pt idx="3">
                  <c:v>0.69509777777777781</c:v>
                </c:pt>
                <c:pt idx="4">
                  <c:v>0.91038965517241388</c:v>
                </c:pt>
                <c:pt idx="5">
                  <c:v>0.93801974522292997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5-40A0-B65A-726BF652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143344"/>
        <c:axId val="305873728"/>
      </c:barChart>
      <c:lineChart>
        <c:grouping val="standard"/>
        <c:varyColors val="0"/>
        <c:ser>
          <c:idx val="0"/>
          <c:order val="0"/>
          <c:tx>
            <c:strRef>
              <c:f>'Prod. No.'!$B$5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3.0864197530864482E-3"/>
                  <c:y val="-0.12963147751692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A5-40A0-B65A-726BF6522F6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A5-40A0-B65A-726BF6522F6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A5-40A0-B65A-726BF6522F6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A5-40A0-B65A-726BF6522F6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A5-40A0-B65A-726BF6522F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A5-40A0-B65A-726BF6522F6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A5-40A0-B65A-726BF6522F6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A5-40A0-B65A-726BF6522F6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A5-40A0-B65A-726BF6522F6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A5-40A0-B65A-726BF6522F6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A5-40A0-B65A-726BF6522F6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A5-40A0-B65A-726BF6522F6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A5-40A0-B65A-726BF6522F6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A5-40A0-B65A-726BF6522F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No.'!$C$34:$P$34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No.'!$C$37:$P$37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A5-40A0-B65A-726BF652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43344"/>
        <c:axId val="305873728"/>
      </c:lineChart>
      <c:catAx>
        <c:axId val="3061433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73728"/>
        <c:crosses val="autoZero"/>
        <c:auto val="1"/>
        <c:lblAlgn val="ctr"/>
        <c:lblOffset val="100"/>
        <c:noMultiLvlLbl val="1"/>
      </c:catAx>
      <c:valAx>
        <c:axId val="305873728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consumption!$B$109</c:f>
              <c:strCache>
                <c:ptCount val="1"/>
                <c:pt idx="0">
                  <c:v>Total Maintenance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consumption!$D$109:$Q$109</c:f>
              <c:numCache>
                <c:formatCode>0.0%</c:formatCode>
                <c:ptCount val="6"/>
                <c:pt idx="0">
                  <c:v>6.4285727838494219E-2</c:v>
                </c:pt>
                <c:pt idx="1">
                  <c:v>5.5273093033509704E-2</c:v>
                </c:pt>
                <c:pt idx="2">
                  <c:v>4.9944885361552026E-2</c:v>
                </c:pt>
                <c:pt idx="3">
                  <c:v>3.5025853775853787E-2</c:v>
                </c:pt>
                <c:pt idx="4">
                  <c:v>0</c:v>
                </c:pt>
                <c:pt idx="5">
                  <c:v>4.6954710574113566E-2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B-4AD7-B184-8D2D0C28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867696"/>
        <c:axId val="264868256"/>
      </c:barChart>
      <c:lineChart>
        <c:grouping val="standard"/>
        <c:varyColors val="0"/>
        <c:ser>
          <c:idx val="0"/>
          <c:order val="0"/>
          <c:tx>
            <c:strRef>
              <c:f>consumption!$B$110</c:f>
              <c:strCache>
                <c:ptCount val="1"/>
                <c:pt idx="0">
                  <c:v>(Target) Total Maintenance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6.2576835238149203E-3"/>
                  <c:y val="-0.19934506513050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0B-4AD7-B184-8D2D0C282BA1}"/>
                </c:ext>
              </c:extLst>
            </c:dLbl>
            <c:dLbl>
              <c:idx val="1"/>
              <c:layout>
                <c:manualLayout>
                  <c:x val="-1.2387080665010666E-2"/>
                  <c:y val="-0.151165713806881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0B-4AD7-B184-8D2D0C282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consumption!$D$101:$Q$101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consumption!$D$110:$Q$110</c:f>
              <c:numCache>
                <c:formatCode>0.00%</c:formatCode>
                <c:ptCount val="6"/>
                <c:pt idx="0" formatCode="0.0%">
                  <c:v>0.05</c:v>
                </c:pt>
                <c:pt idx="1">
                  <c:v>5.7857155054644796E-2</c:v>
                </c:pt>
                <c:pt idx="2">
                  <c:v>5.7857155054644796E-2</c:v>
                </c:pt>
                <c:pt idx="3">
                  <c:v>5.7857155054644796E-2</c:v>
                </c:pt>
                <c:pt idx="4">
                  <c:v>5.7857155054644796E-2</c:v>
                </c:pt>
                <c:pt idx="5">
                  <c:v>5.7857155054644796E-2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AD7-B184-8D2D0C28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67696"/>
        <c:axId val="264868256"/>
      </c:lineChart>
      <c:catAx>
        <c:axId val="2648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8256"/>
        <c:crosses val="autoZero"/>
        <c:auto val="1"/>
        <c:lblAlgn val="ctr"/>
        <c:lblOffset val="100"/>
        <c:noMultiLvlLbl val="1"/>
      </c:catAx>
      <c:valAx>
        <c:axId val="2648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consumption!$B$120</c:f>
              <c:strCache>
                <c:ptCount val="1"/>
                <c:pt idx="0">
                  <c:v>Total Maintenance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consumption!$D$120:$Q$120</c:f>
              <c:numCache>
                <c:formatCode>0.0%</c:formatCode>
                <c:ptCount val="6"/>
                <c:pt idx="0">
                  <c:v>3.2362793685756244E-2</c:v>
                </c:pt>
                <c:pt idx="1">
                  <c:v>1.4054232804232803E-2</c:v>
                </c:pt>
                <c:pt idx="2">
                  <c:v>2.4693627450980395E-2</c:v>
                </c:pt>
                <c:pt idx="3">
                  <c:v>0</c:v>
                </c:pt>
                <c:pt idx="4">
                  <c:v>0</c:v>
                </c:pt>
                <c:pt idx="5">
                  <c:v>1.8813961988304092E-2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F-425A-9D2D-AC5B35B4B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871616"/>
        <c:axId val="264872176"/>
      </c:barChart>
      <c:lineChart>
        <c:grouping val="standard"/>
        <c:varyColors val="0"/>
        <c:ser>
          <c:idx val="0"/>
          <c:order val="0"/>
          <c:tx>
            <c:strRef>
              <c:f>consumption!$B$121</c:f>
              <c:strCache>
                <c:ptCount val="1"/>
                <c:pt idx="0">
                  <c:v>(Target) Total Maintenance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6.2576835238149203E-3"/>
                  <c:y val="-0.19934506513050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0F-425A-9D2D-AC5B35B4B7A0}"/>
                </c:ext>
              </c:extLst>
            </c:dLbl>
            <c:dLbl>
              <c:idx val="1"/>
              <c:layout>
                <c:manualLayout>
                  <c:x val="0.10838695581884322"/>
                  <c:y val="-0.181988315490358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0F-425A-9D2D-AC5B35B4B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consumption!$D$112:$Q$112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consumption!$D$121:$Q$121</c:f>
              <c:numCache>
                <c:formatCode>0.00%</c:formatCode>
                <c:ptCount val="6"/>
                <c:pt idx="0">
                  <c:v>3.7615529537262452E-2</c:v>
                </c:pt>
                <c:pt idx="1">
                  <c:v>2.9126514317180621E-2</c:v>
                </c:pt>
                <c:pt idx="2">
                  <c:v>2.9126514317180621E-2</c:v>
                </c:pt>
                <c:pt idx="3">
                  <c:v>2.9126514317180621E-2</c:v>
                </c:pt>
                <c:pt idx="4">
                  <c:v>2.9126514317180621E-2</c:v>
                </c:pt>
                <c:pt idx="5">
                  <c:v>2.9126514317180621E-2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F-425A-9D2D-AC5B35B4B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71616"/>
        <c:axId val="264872176"/>
      </c:lineChart>
      <c:catAx>
        <c:axId val="2648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72176"/>
        <c:crosses val="autoZero"/>
        <c:auto val="1"/>
        <c:lblAlgn val="ctr"/>
        <c:lblOffset val="100"/>
        <c:noMultiLvlLbl val="1"/>
      </c:catAx>
      <c:valAx>
        <c:axId val="2648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consumption!$B$91</c:f>
              <c:strCache>
                <c:ptCount val="1"/>
                <c:pt idx="0">
                  <c:v>Total Maintenance DT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consumption!$D$91:$Q$91</c:f>
              <c:numCache>
                <c:formatCode>0.0%</c:formatCode>
                <c:ptCount val="6"/>
                <c:pt idx="0">
                  <c:v>5.8195156695156701E-2</c:v>
                </c:pt>
                <c:pt idx="1">
                  <c:v>1.2468434343434344E-2</c:v>
                </c:pt>
                <c:pt idx="2">
                  <c:v>6.0350529100529099E-2</c:v>
                </c:pt>
                <c:pt idx="3">
                  <c:v>2.2095959595959596E-2</c:v>
                </c:pt>
                <c:pt idx="4">
                  <c:v>0</c:v>
                </c:pt>
                <c:pt idx="5">
                  <c:v>3.1196581196581197E-2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C-4B8B-91BB-FC6CDD5F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780816"/>
        <c:axId val="269781376"/>
      </c:barChart>
      <c:lineChart>
        <c:grouping val="standard"/>
        <c:varyColors val="0"/>
        <c:ser>
          <c:idx val="0"/>
          <c:order val="0"/>
          <c:tx>
            <c:strRef>
              <c:f>consumption!$B$92</c:f>
              <c:strCache>
                <c:ptCount val="1"/>
                <c:pt idx="0">
                  <c:v>(Target) Total Maintenance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6.2576835238149203E-3"/>
                  <c:y val="-0.19934506513050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6C-4B8B-91BB-FC6CDD5F6EFC}"/>
                </c:ext>
              </c:extLst>
            </c:dLbl>
            <c:dLbl>
              <c:idx val="1"/>
              <c:layout>
                <c:manualLayout>
                  <c:x val="9.2903104987579997E-3"/>
                  <c:y val="-0.169305599463706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6C-4B8B-91BB-FC6CDD5F6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consumption!$D$88:$Q$88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consumption!$D$92:$Q$92</c:f>
              <c:numCache>
                <c:formatCode>0.00%</c:formatCode>
                <c:ptCount val="6"/>
                <c:pt idx="0" formatCode="0.0%">
                  <c:v>4.1804245283018869E-2</c:v>
                </c:pt>
                <c:pt idx="1">
                  <c:v>5.2375641025641032E-2</c:v>
                </c:pt>
                <c:pt idx="2">
                  <c:v>5.2375641025641032E-2</c:v>
                </c:pt>
                <c:pt idx="3">
                  <c:v>5.2375641025641032E-2</c:v>
                </c:pt>
                <c:pt idx="4">
                  <c:v>5.2375641025641032E-2</c:v>
                </c:pt>
                <c:pt idx="5">
                  <c:v>5.2375641025641032E-2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C-4B8B-91BB-FC6CDD5F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0816"/>
        <c:axId val="269781376"/>
      </c:lineChart>
      <c:catAx>
        <c:axId val="2697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1376"/>
        <c:crosses val="autoZero"/>
        <c:auto val="1"/>
        <c:lblAlgn val="ctr"/>
        <c:lblOffset val="100"/>
        <c:noMultiLvlLbl val="1"/>
      </c:catAx>
      <c:valAx>
        <c:axId val="269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consumption!$B$128</c:f>
              <c:strCache>
                <c:ptCount val="1"/>
                <c:pt idx="0">
                  <c:v>Total Maintenance DT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consumption!$D$128:$Q$128</c:f>
              <c:numCache>
                <c:formatCode>0.0%</c:formatCode>
                <c:ptCount val="6"/>
                <c:pt idx="0">
                  <c:v>3.9774799416484319E-2</c:v>
                </c:pt>
                <c:pt idx="1">
                  <c:v>0.15590277777777778</c:v>
                </c:pt>
                <c:pt idx="2">
                  <c:v>0.1278735632183908</c:v>
                </c:pt>
                <c:pt idx="3">
                  <c:v>0.35584677419354838</c:v>
                </c:pt>
                <c:pt idx="4">
                  <c:v>0</c:v>
                </c:pt>
                <c:pt idx="5">
                  <c:v>0.21574074074074073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C94-B4D8-D17F6316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784736"/>
        <c:axId val="269785296"/>
      </c:barChart>
      <c:lineChart>
        <c:grouping val="standard"/>
        <c:varyColors val="0"/>
        <c:ser>
          <c:idx val="0"/>
          <c:order val="0"/>
          <c:tx>
            <c:strRef>
              <c:f>consumption!$B$129</c:f>
              <c:strCache>
                <c:ptCount val="1"/>
                <c:pt idx="0">
                  <c:v>(Target) Total Maintenance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8.6478785751595899E-2"/>
                  <c:y val="-0.19934510708582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A2-4C94-B4D8-D17F6316DB07}"/>
                </c:ext>
              </c:extLst>
            </c:dLbl>
            <c:dLbl>
              <c:idx val="1"/>
              <c:layout>
                <c:manualLayout>
                  <c:x val="-0.18857550521879718"/>
                  <c:y val="-0.17754149845619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A2-4C94-B4D8-D17F6316D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consumption!$D$125:$Q$125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consumption!$D$129:$Q$129</c:f>
              <c:numCache>
                <c:formatCode>0.0%</c:formatCode>
                <c:ptCount val="6"/>
                <c:pt idx="0">
                  <c:v>5.6632922535211266E-2</c:v>
                </c:pt>
                <c:pt idx="1">
                  <c:v>3.5797319474835887E-2</c:v>
                </c:pt>
                <c:pt idx="2">
                  <c:v>3.5797319474835887E-2</c:v>
                </c:pt>
                <c:pt idx="3">
                  <c:v>3.5797319474835887E-2</c:v>
                </c:pt>
                <c:pt idx="4">
                  <c:v>3.5797319474835887E-2</c:v>
                </c:pt>
                <c:pt idx="5">
                  <c:v>3.5797319474835887E-2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2-4C94-B4D8-D17F6316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4736"/>
        <c:axId val="269785296"/>
      </c:lineChart>
      <c:catAx>
        <c:axId val="26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5296"/>
        <c:crosses val="autoZero"/>
        <c:auto val="1"/>
        <c:lblAlgn val="ctr"/>
        <c:lblOffset val="100"/>
        <c:noMultiLvlLbl val="1"/>
      </c:catAx>
      <c:valAx>
        <c:axId val="2697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Maintenance Molds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consumption!$B$104</c:f>
              <c:strCache>
                <c:ptCount val="1"/>
                <c:pt idx="0">
                  <c:v>Maintenance Molds DT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consumption!$D$104:$Q$104</c:f>
              <c:numCache>
                <c:formatCode>0.0%</c:formatCode>
                <c:ptCount val="6"/>
                <c:pt idx="0">
                  <c:v>4.521126073380171E-2</c:v>
                </c:pt>
                <c:pt idx="1">
                  <c:v>3.8525132275132275E-2</c:v>
                </c:pt>
                <c:pt idx="2">
                  <c:v>3.5780423280423281E-2</c:v>
                </c:pt>
                <c:pt idx="3">
                  <c:v>2.1505230880230885E-2</c:v>
                </c:pt>
                <c:pt idx="4">
                  <c:v>0</c:v>
                </c:pt>
                <c:pt idx="5">
                  <c:v>3.2076226012793183E-2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A-4CA8-90E6-862AB9F1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788656"/>
        <c:axId val="269789216"/>
      </c:barChart>
      <c:lineChart>
        <c:grouping val="standard"/>
        <c:varyColors val="0"/>
        <c:ser>
          <c:idx val="0"/>
          <c:order val="0"/>
          <c:tx>
            <c:strRef>
              <c:f>consumption!$B$105</c:f>
              <c:strCache>
                <c:ptCount val="1"/>
                <c:pt idx="0">
                  <c:v>(Target) Maintenance Molds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6.2576835238149203E-3"/>
                  <c:y val="-0.19934506513050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6A-4CA8-90E6-862AB9F1698F}"/>
                </c:ext>
              </c:extLst>
            </c:dLbl>
            <c:dLbl>
              <c:idx val="1"/>
              <c:layout>
                <c:manualLayout>
                  <c:x val="-1.2387080665010666E-2"/>
                  <c:y val="-0.151165713806881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6A-4CA8-90E6-862AB9F16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consumption!$D$101:$Q$101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consumption!$D$105:$Q$105</c:f>
              <c:numCache>
                <c:formatCode>0.0%</c:formatCode>
                <c:ptCount val="6"/>
                <c:pt idx="0">
                  <c:v>3.6831387606534094E-2</c:v>
                </c:pt>
                <c:pt idx="1">
                  <c:v>4.069013466042154E-2</c:v>
                </c:pt>
                <c:pt idx="2">
                  <c:v>4.069013466042154E-2</c:v>
                </c:pt>
                <c:pt idx="3">
                  <c:v>4.069013466042154E-2</c:v>
                </c:pt>
                <c:pt idx="4">
                  <c:v>4.069013466042154E-2</c:v>
                </c:pt>
                <c:pt idx="5">
                  <c:v>4.069013466042154E-2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A-4CA8-90E6-862AB9F1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8656"/>
        <c:axId val="269789216"/>
      </c:lineChart>
      <c:catAx>
        <c:axId val="2697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9216"/>
        <c:crosses val="autoZero"/>
        <c:auto val="1"/>
        <c:lblAlgn val="ctr"/>
        <c:lblOffset val="100"/>
        <c:noMultiLvlLbl val="1"/>
      </c:catAx>
      <c:valAx>
        <c:axId val="2697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Maintenance (E+M)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consumption!$B$107</c:f>
              <c:strCache>
                <c:ptCount val="1"/>
                <c:pt idx="0">
                  <c:v>Maintenance (E+M) DT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consumption!$D$107:$Q$107</c:f>
              <c:numCache>
                <c:formatCode>0.0%</c:formatCode>
                <c:ptCount val="6"/>
                <c:pt idx="0">
                  <c:v>1.9074467104692516E-2</c:v>
                </c:pt>
                <c:pt idx="1">
                  <c:v>1.6747960758377426E-2</c:v>
                </c:pt>
                <c:pt idx="2">
                  <c:v>1.4164462081128749E-2</c:v>
                </c:pt>
                <c:pt idx="3">
                  <c:v>1.35206228956229E-2</c:v>
                </c:pt>
                <c:pt idx="4">
                  <c:v>0</c:v>
                </c:pt>
                <c:pt idx="5">
                  <c:v>1.4878484561320385E-2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A-4FD9-9BCE-FD3F77A1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792576"/>
        <c:axId val="269793136"/>
      </c:barChart>
      <c:lineChart>
        <c:grouping val="standard"/>
        <c:varyColors val="0"/>
        <c:ser>
          <c:idx val="0"/>
          <c:order val="0"/>
          <c:tx>
            <c:strRef>
              <c:f>consumption!$B$108</c:f>
              <c:strCache>
                <c:ptCount val="1"/>
                <c:pt idx="0">
                  <c:v>(Target) Maintenance (E+M)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6.2576835238149203E-3"/>
                  <c:y val="-0.19934506513050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FA-4FD9-9BCE-FD3F77A11FEB}"/>
                </c:ext>
              </c:extLst>
            </c:dLbl>
            <c:dLbl>
              <c:idx val="1"/>
              <c:layout>
                <c:manualLayout>
                  <c:x val="-1.2387080665010666E-2"/>
                  <c:y val="-0.151165713806881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FA-4FD9-9BCE-FD3F77A11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consumption!$D$101:$Q$101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consumption!$D$108:$Q$108</c:f>
              <c:numCache>
                <c:formatCode>0.0%</c:formatCode>
                <c:ptCount val="6"/>
                <c:pt idx="0">
                  <c:v>1.827719948508523E-2</c:v>
                </c:pt>
                <c:pt idx="1">
                  <c:v>1.7167020394223267E-2</c:v>
                </c:pt>
                <c:pt idx="2" formatCode="0.00%">
                  <c:v>1.7167020394223267E-2</c:v>
                </c:pt>
                <c:pt idx="3" formatCode="0.00%">
                  <c:v>1.7167020394223267E-2</c:v>
                </c:pt>
                <c:pt idx="4" formatCode="0.00%">
                  <c:v>1.7167020394223267E-2</c:v>
                </c:pt>
                <c:pt idx="5">
                  <c:v>1.7167020394223267E-2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A-4FD9-9BCE-FD3F77A1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2576"/>
        <c:axId val="269793136"/>
      </c:lineChart>
      <c:catAx>
        <c:axId val="2697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93136"/>
        <c:crosses val="autoZero"/>
        <c:auto val="1"/>
        <c:lblAlgn val="ctr"/>
        <c:lblOffset val="100"/>
        <c:noMultiLvlLbl val="1"/>
      </c:catAx>
      <c:valAx>
        <c:axId val="2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Maintenance Molds DT</a:t>
            </a:r>
            <a:endParaRPr lang="ar-EG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consumption!$B$115</c:f>
              <c:strCache>
                <c:ptCount val="1"/>
                <c:pt idx="0">
                  <c:v>Maintenance Molds DT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consumption!$D$115:$Q$115</c:f>
              <c:numCache>
                <c:formatCode>0.0%</c:formatCode>
                <c:ptCount val="6"/>
                <c:pt idx="0">
                  <c:v>2.3998103279490948E-2</c:v>
                </c:pt>
                <c:pt idx="1">
                  <c:v>1.1119378306878307E-2</c:v>
                </c:pt>
                <c:pt idx="2">
                  <c:v>2.0261437908496733E-2</c:v>
                </c:pt>
                <c:pt idx="3">
                  <c:v>0</c:v>
                </c:pt>
                <c:pt idx="4">
                  <c:v>0</c:v>
                </c:pt>
                <c:pt idx="5">
                  <c:v>1.5209247076023391E-2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B-4621-998C-E07FC897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796496"/>
        <c:axId val="306760832"/>
      </c:barChart>
      <c:lineChart>
        <c:grouping val="standard"/>
        <c:varyColors val="0"/>
        <c:ser>
          <c:idx val="0"/>
          <c:order val="0"/>
          <c:tx>
            <c:strRef>
              <c:f>consumption!$B$116</c:f>
              <c:strCache>
                <c:ptCount val="1"/>
                <c:pt idx="0">
                  <c:v>(Target) Maintenance Molds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0.11700793607270923"/>
                  <c:y val="-0.112294472376078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4B-4621-998C-E07FC8977C9A}"/>
                </c:ext>
              </c:extLst>
            </c:dLbl>
            <c:dLbl>
              <c:idx val="1"/>
              <c:layout>
                <c:manualLayout>
                  <c:x val="-1.2387080665010666E-2"/>
                  <c:y val="-0.151165713806881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4B-4621-998C-E07FC8977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consumption!$D$112:$Q$112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consumption!$D$116:$Q$116</c:f>
              <c:numCache>
                <c:formatCode>0.00%</c:formatCode>
                <c:ptCount val="6"/>
                <c:pt idx="0">
                  <c:v>2.4955773680995844E-2</c:v>
                </c:pt>
                <c:pt idx="1">
                  <c:v>2.1598292951541854E-2</c:v>
                </c:pt>
                <c:pt idx="2">
                  <c:v>2.1598292951541854E-2</c:v>
                </c:pt>
                <c:pt idx="3">
                  <c:v>2.1598292951541854E-2</c:v>
                </c:pt>
                <c:pt idx="4">
                  <c:v>2.1598292951541854E-2</c:v>
                </c:pt>
                <c:pt idx="5">
                  <c:v>2.1598292951541854E-2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B-4621-998C-E07FC897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6496"/>
        <c:axId val="306760832"/>
      </c:lineChart>
      <c:catAx>
        <c:axId val="2697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0832"/>
        <c:crosses val="autoZero"/>
        <c:auto val="1"/>
        <c:lblAlgn val="ctr"/>
        <c:lblOffset val="100"/>
        <c:noMultiLvlLbl val="1"/>
      </c:catAx>
      <c:valAx>
        <c:axId val="3067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9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Maintenance (E+M)</a:t>
            </a:r>
            <a:endParaRPr lang="ar-EG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consumption!$B$118</c:f>
              <c:strCache>
                <c:ptCount val="1"/>
                <c:pt idx="0">
                  <c:v>Maintenance (E+M) DT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consumption!$D$118:$Q$118</c:f>
              <c:numCache>
                <c:formatCode>0.0%</c:formatCode>
                <c:ptCount val="6"/>
                <c:pt idx="0">
                  <c:v>8.3646904062652967E-3</c:v>
                </c:pt>
                <c:pt idx="1">
                  <c:v>2.9348544973544972E-3</c:v>
                </c:pt>
                <c:pt idx="2">
                  <c:v>4.43218954248366E-3</c:v>
                </c:pt>
                <c:pt idx="3">
                  <c:v>0</c:v>
                </c:pt>
                <c:pt idx="4">
                  <c:v>0</c:v>
                </c:pt>
                <c:pt idx="5">
                  <c:v>3.6047149122807021E-3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0-4AEB-9E35-03596203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764192"/>
        <c:axId val="306764752"/>
      </c:barChart>
      <c:lineChart>
        <c:grouping val="standard"/>
        <c:varyColors val="0"/>
        <c:ser>
          <c:idx val="0"/>
          <c:order val="0"/>
          <c:tx>
            <c:strRef>
              <c:f>consumption!$B$119</c:f>
              <c:strCache>
                <c:ptCount val="1"/>
                <c:pt idx="0">
                  <c:v>(Target) Maintenance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0.13122669953139854"/>
                  <c:y val="-0.162037751035869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A0-4AEB-9E35-0359620342F6}"/>
                </c:ext>
              </c:extLst>
            </c:dLbl>
            <c:dLbl>
              <c:idx val="1"/>
              <c:layout>
                <c:manualLayout>
                  <c:x val="-1.2387080665010666E-2"/>
                  <c:y val="-0.151165713806881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A0-4AEB-9E35-0359620342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consumption!$D$112:$Q$112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consumption!$D$119:$Q$119</c:f>
              <c:numCache>
                <c:formatCode>0.00%</c:formatCode>
                <c:ptCount val="6"/>
                <c:pt idx="0">
                  <c:v>1.2659755856266613E-2</c:v>
                </c:pt>
                <c:pt idx="1">
                  <c:v>7.5282213656387674E-3</c:v>
                </c:pt>
                <c:pt idx="2">
                  <c:v>7.5282213656387674E-3</c:v>
                </c:pt>
                <c:pt idx="3">
                  <c:v>7.5282213656387674E-3</c:v>
                </c:pt>
                <c:pt idx="4">
                  <c:v>7.5282213656387674E-3</c:v>
                </c:pt>
                <c:pt idx="5">
                  <c:v>7.5282213656387674E-3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0-4AEB-9E35-03596203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64192"/>
        <c:axId val="306764752"/>
      </c:lineChart>
      <c:catAx>
        <c:axId val="3067641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4752"/>
        <c:crosses val="autoZero"/>
        <c:auto val="1"/>
        <c:lblAlgn val="ctr"/>
        <c:lblOffset val="100"/>
        <c:noMultiLvlLbl val="1"/>
      </c:catAx>
      <c:valAx>
        <c:axId val="3067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consumption!$B$161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"/>
              <c:layout>
                <c:manualLayout>
                  <c:x val="-2.1604938271604996E-2"/>
                  <c:y val="-2.2618655842745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ED-4488-9449-653BE86EB222}"/>
                </c:ext>
              </c:extLst>
            </c:dLbl>
            <c:dLbl>
              <c:idx val="7"/>
              <c:layout>
                <c:manualLayout>
                  <c:x val="3.095376093069915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ED-4488-9449-653BE86EB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consumption!$D$158:$Q$158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consumption!$D$159:$Q$159</c:f>
              <c:numCache>
                <c:formatCode>#,##0</c:formatCode>
                <c:ptCount val="6"/>
                <c:pt idx="0">
                  <c:v>2161339.2000000002</c:v>
                </c:pt>
                <c:pt idx="1">
                  <c:v>334000</c:v>
                </c:pt>
                <c:pt idx="2">
                  <c:v>334000</c:v>
                </c:pt>
                <c:pt idx="3">
                  <c:v>334000</c:v>
                </c:pt>
                <c:pt idx="4">
                  <c:v>334000</c:v>
                </c:pt>
                <c:pt idx="5">
                  <c:v>668000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D-4488-9449-653BE86EB222}"/>
            </c:ext>
          </c:extLst>
        </c:ser>
        <c:ser>
          <c:idx val="0"/>
          <c:order val="0"/>
          <c:tx>
            <c:strRef>
              <c:f>consumption!$B$160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5555555555555552E-2"/>
                  <c:y val="3.200206425913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ED-4488-9449-653BE86EB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consumption!$D$158:$Q$158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consumption!$D$160:$Q$160</c:f>
              <c:numCache>
                <c:formatCode>#,##0</c:formatCode>
                <c:ptCount val="6"/>
                <c:pt idx="0">
                  <c:v>1921439.4800000002</c:v>
                </c:pt>
                <c:pt idx="1">
                  <c:v>110271.2</c:v>
                </c:pt>
                <c:pt idx="2">
                  <c:v>137866.99</c:v>
                </c:pt>
                <c:pt idx="3">
                  <c:v>93039.38</c:v>
                </c:pt>
                <c:pt idx="4">
                  <c:v>0</c:v>
                </c:pt>
                <c:pt idx="5">
                  <c:v>341177.57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D-4488-9449-653BE86E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768112"/>
        <c:axId val="306768672"/>
      </c:barChart>
      <c:catAx>
        <c:axId val="3067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8672"/>
        <c:crosses val="autoZero"/>
        <c:auto val="1"/>
        <c:lblAlgn val="ctr"/>
        <c:lblOffset val="100"/>
        <c:noMultiLvlLbl val="1"/>
      </c:catAx>
      <c:valAx>
        <c:axId val="306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consumption!$B$167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consumption!$D$163:$Q$163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consumption!$D$164:$Q$164</c:f>
              <c:numCache>
                <c:formatCode>#,##0</c:formatCode>
                <c:ptCount val="6"/>
                <c:pt idx="0">
                  <c:v>1243269</c:v>
                </c:pt>
                <c:pt idx="1">
                  <c:v>133285.41250000001</c:v>
                </c:pt>
                <c:pt idx="2">
                  <c:v>133285.41250000001</c:v>
                </c:pt>
                <c:pt idx="3">
                  <c:v>133285.41250000001</c:v>
                </c:pt>
                <c:pt idx="4">
                  <c:v>133285.41250000001</c:v>
                </c:pt>
                <c:pt idx="5">
                  <c:v>266570.82500000001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8-44DB-AEB4-BC7B4D0E9DED}"/>
            </c:ext>
          </c:extLst>
        </c:ser>
        <c:ser>
          <c:idx val="1"/>
          <c:order val="1"/>
          <c:tx>
            <c:strRef>
              <c:f>consumption!$B$166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consumption!$D$163:$Q$163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consumption!$D$165:$Q$165</c:f>
              <c:numCache>
                <c:formatCode>#,##0</c:formatCode>
                <c:ptCount val="6"/>
                <c:pt idx="0">
                  <c:v>551910</c:v>
                </c:pt>
                <c:pt idx="1">
                  <c:v>4674.0099999999993</c:v>
                </c:pt>
                <c:pt idx="2">
                  <c:v>101234</c:v>
                </c:pt>
                <c:pt idx="3">
                  <c:v>21752</c:v>
                </c:pt>
                <c:pt idx="4">
                  <c:v>0</c:v>
                </c:pt>
                <c:pt idx="5">
                  <c:v>127660.01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8-44DB-AEB4-BC7B4D0E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772032"/>
        <c:axId val="306772592"/>
      </c:barChart>
      <c:catAx>
        <c:axId val="3067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2592"/>
        <c:crosses val="autoZero"/>
        <c:auto val="1"/>
        <c:lblAlgn val="ctr"/>
        <c:lblOffset val="100"/>
        <c:noMultiLvlLbl val="1"/>
      </c:catAx>
      <c:valAx>
        <c:axId val="3067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No.'!$B$21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"/>
              <c:layout>
                <c:manualLayout>
                  <c:x val="-5.658370848008886E-17"/>
                  <c:y val="-0.192012288786482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5C-4CE0-AFB5-D74B52DA4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No.'!$C$21:$P$21</c:f>
              <c:numCache>
                <c:formatCode>0%</c:formatCode>
                <c:ptCount val="6"/>
                <c:pt idx="0">
                  <c:v>0.83028230148938909</c:v>
                </c:pt>
                <c:pt idx="1">
                  <c:v>0.7872523491186969</c:v>
                </c:pt>
                <c:pt idx="2">
                  <c:v>0.91137973457581867</c:v>
                </c:pt>
                <c:pt idx="3">
                  <c:v>0.81293774406391672</c:v>
                </c:pt>
                <c:pt idx="4">
                  <c:v>0.56660455984292979</c:v>
                </c:pt>
                <c:pt idx="5">
                  <c:v>0.75994387016089104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C-4CE0-AFB5-D74B52DA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877088"/>
        <c:axId val="305916736"/>
      </c:barChart>
      <c:lineChart>
        <c:grouping val="standard"/>
        <c:varyColors val="0"/>
        <c:ser>
          <c:idx val="0"/>
          <c:order val="0"/>
          <c:tx>
            <c:strRef>
              <c:f>'Prod. No.'!$B$5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4.3209876543209874E-2"/>
                  <c:y val="-0.16747755320907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5C-4CE0-AFB5-D74B52DA4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No.'!$C$25:$P$25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C-4CE0-AFB5-D74B52DA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877088"/>
        <c:axId val="305916736"/>
      </c:lineChart>
      <c:catAx>
        <c:axId val="3058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16736"/>
        <c:crosses val="autoZero"/>
        <c:auto val="1"/>
        <c:lblAlgn val="ctr"/>
        <c:lblOffset val="100"/>
        <c:noMultiLvlLbl val="1"/>
      </c:catAx>
      <c:valAx>
        <c:axId val="305916736"/>
        <c:scaling>
          <c:orientation val="minMax"/>
          <c:max val="1.45"/>
          <c:min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consumption!$B$141</c:f>
              <c:strCache>
                <c:ptCount val="1"/>
                <c:pt idx="0">
                  <c:v>LE/Kg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consumption!$D$141:$Q$141</c:f>
              <c:numCache>
                <c:formatCode>#,##0.00</c:formatCode>
                <c:ptCount val="6"/>
                <c:pt idx="0">
                  <c:v>0.56686205780728205</c:v>
                </c:pt>
                <c:pt idx="1">
                  <c:v>0.44622531563612816</c:v>
                </c:pt>
                <c:pt idx="2">
                  <c:v>0.54729755264881597</c:v>
                </c:pt>
                <c:pt idx="3">
                  <c:v>0.39443497047123299</c:v>
                </c:pt>
                <c:pt idx="4">
                  <c:v>0</c:v>
                </c:pt>
                <c:pt idx="5">
                  <c:v>0.3572520734574049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A-4D96-A664-6C0BBA93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775952"/>
        <c:axId val="306776512"/>
      </c:barChart>
      <c:lineChart>
        <c:grouping val="standard"/>
        <c:varyColors val="0"/>
        <c:ser>
          <c:idx val="0"/>
          <c:order val="0"/>
          <c:tx>
            <c:strRef>
              <c:f>consumption!$B$142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8.6478785751595899E-2"/>
                  <c:y val="-0.19934510708582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8A-4D96-A664-6C0BBA93CC33}"/>
                </c:ext>
              </c:extLst>
            </c:dLbl>
            <c:dLbl>
              <c:idx val="1"/>
              <c:layout>
                <c:manualLayout>
                  <c:x val="-0.18857550521879718"/>
                  <c:y val="-0.17754149845619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8A-4D96-A664-6C0BBA93C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consumption!$D$138:$Q$138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consumption!$D$142:$Q$142</c:f>
              <c:numCache>
                <c:formatCode>#,##0.00</c:formatCode>
                <c:ptCount val="6"/>
                <c:pt idx="0">
                  <c:v>0.33</c:v>
                </c:pt>
                <c:pt idx="1">
                  <c:v>0.51017585202655391</c:v>
                </c:pt>
                <c:pt idx="2">
                  <c:v>0.51017585202655402</c:v>
                </c:pt>
                <c:pt idx="3">
                  <c:v>0.51017585202655391</c:v>
                </c:pt>
                <c:pt idx="4">
                  <c:v>0.51017585202655391</c:v>
                </c:pt>
                <c:pt idx="5">
                  <c:v>0.51017585202655391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A-4D96-A664-6C0BBA93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75952"/>
        <c:axId val="306776512"/>
      </c:lineChart>
      <c:catAx>
        <c:axId val="3067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6512"/>
        <c:crosses val="autoZero"/>
        <c:auto val="1"/>
        <c:lblAlgn val="ctr"/>
        <c:lblOffset val="100"/>
        <c:noMultiLvlLbl val="1"/>
      </c:catAx>
      <c:valAx>
        <c:axId val="306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consumption!$B$145</c:f>
              <c:strCache>
                <c:ptCount val="1"/>
                <c:pt idx="0">
                  <c:v>LE/Kg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consumption!$D$145:$Q$145</c:f>
              <c:numCache>
                <c:formatCode>#,##0.00</c:formatCode>
                <c:ptCount val="6"/>
                <c:pt idx="0">
                  <c:v>8.1714008036957705E-2</c:v>
                </c:pt>
                <c:pt idx="1">
                  <c:v>6.4533861041482288E-2</c:v>
                </c:pt>
                <c:pt idx="2">
                  <c:v>1.9732321425220752E-2</c:v>
                </c:pt>
                <c:pt idx="3">
                  <c:v>0.11461737354243658</c:v>
                </c:pt>
                <c:pt idx="4">
                  <c:v>0</c:v>
                </c:pt>
                <c:pt idx="5">
                  <c:v>5.1365677393694159E-2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1-4E0B-A960-1EB1553F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456704"/>
        <c:axId val="307457264"/>
      </c:barChart>
      <c:lineChart>
        <c:grouping val="standard"/>
        <c:varyColors val="0"/>
        <c:ser>
          <c:idx val="0"/>
          <c:order val="0"/>
          <c:tx>
            <c:strRef>
              <c:f>consumption!$B$146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8.6478785751595899E-2"/>
                  <c:y val="-0.19934510708582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71-4E0B-A960-1EB1553F2A43}"/>
                </c:ext>
              </c:extLst>
            </c:dLbl>
            <c:dLbl>
              <c:idx val="1"/>
              <c:layout>
                <c:manualLayout>
                  <c:x val="-0.18857550521879718"/>
                  <c:y val="-0.17754149845619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71-4E0B-A960-1EB1553F2A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consumption!$D$138:$Q$138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consumption!$D$146:$Q$146</c:f>
              <c:numCache>
                <c:formatCode>#,##0.00</c:formatCode>
                <c:ptCount val="6"/>
                <c:pt idx="0">
                  <c:v>0.22079579510005098</c:v>
                </c:pt>
                <c:pt idx="1">
                  <c:v>7.3542607233261933E-2</c:v>
                </c:pt>
                <c:pt idx="2">
                  <c:v>7.3542607233261933E-2</c:v>
                </c:pt>
                <c:pt idx="3">
                  <c:v>7.3542607233261933E-2</c:v>
                </c:pt>
                <c:pt idx="4">
                  <c:v>7.3542607233261933E-2</c:v>
                </c:pt>
                <c:pt idx="5">
                  <c:v>7.3542607233261933E-2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1-4E0B-A960-1EB1553F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56704"/>
        <c:axId val="307457264"/>
      </c:lineChart>
      <c:catAx>
        <c:axId val="3074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7264"/>
        <c:crosses val="autoZero"/>
        <c:auto val="1"/>
        <c:lblAlgn val="ctr"/>
        <c:lblOffset val="100"/>
        <c:noMultiLvlLbl val="1"/>
      </c:catAx>
      <c:valAx>
        <c:axId val="3074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consumption!$B$149</c:f>
              <c:strCache>
                <c:ptCount val="1"/>
                <c:pt idx="0">
                  <c:v>LE/Kg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consumption!$D$6:$Q$6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consumption!$D$150:$Q$150</c:f>
              <c:numCache>
                <c:formatCode>#,##0.00</c:formatCode>
                <c:ptCount val="6"/>
                <c:pt idx="0">
                  <c:v>0.84392678199173399</c:v>
                </c:pt>
                <c:pt idx="1">
                  <c:v>0.71782069475795618</c:v>
                </c:pt>
                <c:pt idx="2">
                  <c:v>0.71782069475795618</c:v>
                </c:pt>
                <c:pt idx="3">
                  <c:v>0.71782069475795618</c:v>
                </c:pt>
                <c:pt idx="4">
                  <c:v>0.71782069475795618</c:v>
                </c:pt>
                <c:pt idx="5">
                  <c:v>0.71782069475795618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8A6-A743-0BE299EF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460624"/>
        <c:axId val="307461184"/>
      </c:barChart>
      <c:lineChart>
        <c:grouping val="standard"/>
        <c:varyColors val="0"/>
        <c:ser>
          <c:idx val="0"/>
          <c:order val="0"/>
          <c:tx>
            <c:strRef>
              <c:f>consumption!$B$150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8.6478785751595899E-2"/>
                  <c:y val="-0.19934510708582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78-48A6-A743-0BE299EF6181}"/>
                </c:ext>
              </c:extLst>
            </c:dLbl>
            <c:dLbl>
              <c:idx val="1"/>
              <c:layout>
                <c:manualLayout>
                  <c:x val="-0.18857550521879718"/>
                  <c:y val="-0.17754149845619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78-48A6-A743-0BE299EF6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consumption!$D$138:$Q$138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consumption!$D$150:$Q$150</c:f>
              <c:numCache>
                <c:formatCode>#,##0.00</c:formatCode>
                <c:ptCount val="6"/>
                <c:pt idx="0">
                  <c:v>0.84392678199173399</c:v>
                </c:pt>
                <c:pt idx="1">
                  <c:v>0.71782069475795618</c:v>
                </c:pt>
                <c:pt idx="2">
                  <c:v>0.71782069475795618</c:v>
                </c:pt>
                <c:pt idx="3">
                  <c:v>0.71782069475795618</c:v>
                </c:pt>
                <c:pt idx="4">
                  <c:v>0.71782069475795618</c:v>
                </c:pt>
                <c:pt idx="5">
                  <c:v>0.71782069475795618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8-48A6-A743-0BE299EF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60624"/>
        <c:axId val="307461184"/>
      </c:lineChart>
      <c:catAx>
        <c:axId val="3074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1184"/>
        <c:crosses val="autoZero"/>
        <c:auto val="1"/>
        <c:lblAlgn val="ctr"/>
        <c:lblOffset val="100"/>
        <c:noMultiLvlLbl val="1"/>
      </c:catAx>
      <c:valAx>
        <c:axId val="3074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consumption!$B$26</c:f>
              <c:strCache>
                <c:ptCount val="1"/>
                <c:pt idx="0">
                  <c:v>Actual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consumption!$C$24:$Q$24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consumption!$C$26:$Q$26</c:f>
              <c:numCache>
                <c:formatCode>#,##0</c:formatCode>
                <c:ptCount val="6"/>
                <c:pt idx="1">
                  <c:v>786743</c:v>
                </c:pt>
                <c:pt idx="5">
                  <c:v>786743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219-AA64-1775B6068A03}"/>
            </c:ext>
          </c:extLst>
        </c:ser>
        <c:ser>
          <c:idx val="0"/>
          <c:order val="0"/>
          <c:tx>
            <c:strRef>
              <c:f>consumption!$B$25</c:f>
              <c:strCache>
                <c:ptCount val="1"/>
                <c:pt idx="0">
                  <c:v>Cost from 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consumption!$C$24:$Q$24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consumption!$C$25:$Q$25</c:f>
              <c:numCache>
                <c:formatCode>#,##0</c:formatCode>
                <c:ptCount val="6"/>
                <c:pt idx="1">
                  <c:v>805025.95172504475</c:v>
                </c:pt>
                <c:pt idx="2">
                  <c:v>768099.2755032049</c:v>
                </c:pt>
                <c:pt idx="3">
                  <c:v>866491.72311085463</c:v>
                </c:pt>
                <c:pt idx="4">
                  <c:v>876642.83208924951</c:v>
                </c:pt>
                <c:pt idx="5">
                  <c:v>805025.95172504475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2-4219-AA64-1775B606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64544"/>
        <c:axId val="307465104"/>
      </c:barChart>
      <c:catAx>
        <c:axId val="3074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5104"/>
        <c:crosses val="autoZero"/>
        <c:auto val="1"/>
        <c:lblAlgn val="ctr"/>
        <c:lblOffset val="100"/>
        <c:noMultiLvlLbl val="1"/>
      </c:catAx>
      <c:valAx>
        <c:axId val="3074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consumption!$B$29</c:f>
              <c:strCache>
                <c:ptCount val="1"/>
                <c:pt idx="0">
                  <c:v>Actual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consumption!$C$24:$Q$24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consumption!$D$29:$Q$29</c:f>
              <c:numCache>
                <c:formatCode>#,##0</c:formatCode>
                <c:ptCount val="6"/>
                <c:pt idx="1">
                  <c:v>428572</c:v>
                </c:pt>
                <c:pt idx="5">
                  <c:v>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3-44C0-9232-77BA6713694B}"/>
            </c:ext>
          </c:extLst>
        </c:ser>
        <c:ser>
          <c:idx val="0"/>
          <c:order val="0"/>
          <c:tx>
            <c:strRef>
              <c:f>consumption!$B$28</c:f>
              <c:strCache>
                <c:ptCount val="1"/>
                <c:pt idx="0">
                  <c:v>Cost from 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consumption!$C$24:$Q$24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consumption!$D$28:$Q$28</c:f>
              <c:numCache>
                <c:formatCode>#,##0</c:formatCode>
                <c:ptCount val="6"/>
                <c:pt idx="1">
                  <c:v>307220.48676677822</c:v>
                </c:pt>
                <c:pt idx="2">
                  <c:v>312556.59154290357</c:v>
                </c:pt>
                <c:pt idx="3">
                  <c:v>336863.581285953</c:v>
                </c:pt>
                <c:pt idx="4">
                  <c:v>364376.27480804443</c:v>
                </c:pt>
                <c:pt idx="5">
                  <c:v>307220.48676677822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3-44C0-9232-77BA6713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68464"/>
        <c:axId val="307469024"/>
      </c:barChart>
      <c:catAx>
        <c:axId val="3074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9024"/>
        <c:crosses val="autoZero"/>
        <c:auto val="1"/>
        <c:lblAlgn val="ctr"/>
        <c:lblOffset val="100"/>
        <c:noMultiLvlLbl val="1"/>
      </c:catAx>
      <c:valAx>
        <c:axId val="3074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audit!$C$3</c:f>
              <c:strCache>
                <c:ptCount val="1"/>
                <c:pt idx="0">
                  <c:v>10 of Ramadan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audit!$B$4:$B$5</c:f>
              <c:strCache>
                <c:ptCount val="2"/>
                <c:pt idx="0">
                  <c:v>Non conformity </c:v>
                </c:pt>
                <c:pt idx="1">
                  <c:v>Observation</c:v>
                </c:pt>
              </c:strCache>
            </c:strRef>
          </c:cat>
          <c:val>
            <c:numRef>
              <c:f>audit!$C$4:$C$5</c:f>
              <c:numCache>
                <c:formatCode>General</c:formatCode>
                <c:ptCount val="2"/>
                <c:pt idx="0">
                  <c:v>64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6-4996-A279-5625FD6794C4}"/>
            </c:ext>
          </c:extLst>
        </c:ser>
        <c:ser>
          <c:idx val="1"/>
          <c:order val="1"/>
          <c:tx>
            <c:strRef>
              <c:f>audit!$D$3</c:f>
              <c:strCache>
                <c:ptCount val="1"/>
                <c:pt idx="0">
                  <c:v>6-Oct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audit!$B$4:$B$5</c:f>
              <c:strCache>
                <c:ptCount val="2"/>
                <c:pt idx="0">
                  <c:v>Non conformity </c:v>
                </c:pt>
                <c:pt idx="1">
                  <c:v>Observation</c:v>
                </c:pt>
              </c:strCache>
            </c:strRef>
          </c:cat>
          <c:val>
            <c:numRef>
              <c:f>audit!$D$4:$D$5</c:f>
              <c:numCache>
                <c:formatCode>General</c:formatCode>
                <c:ptCount val="2"/>
                <c:pt idx="0">
                  <c:v>18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6-4996-A279-5625FD6794C4}"/>
            </c:ext>
          </c:extLst>
        </c:ser>
        <c:ser>
          <c:idx val="2"/>
          <c:order val="2"/>
          <c:tx>
            <c:strRef>
              <c:f>audit!$E$3</c:f>
              <c:strCache>
                <c:ptCount val="1"/>
                <c:pt idx="0">
                  <c:v>XPS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audit!$B$4:$B$5</c:f>
              <c:strCache>
                <c:ptCount val="2"/>
                <c:pt idx="0">
                  <c:v>Non conformity </c:v>
                </c:pt>
                <c:pt idx="1">
                  <c:v>Observation</c:v>
                </c:pt>
              </c:strCache>
            </c:strRef>
          </c:cat>
          <c:val>
            <c:numRef>
              <c:f>audit!$E$4:$E$5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6-4996-A279-5625FD6794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7473504"/>
        <c:axId val="307474064"/>
        <c:axId val="0"/>
        <c:extLst/>
      </c:bar3DChart>
      <c:catAx>
        <c:axId val="3074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4064"/>
        <c:crosses val="autoZero"/>
        <c:auto val="1"/>
        <c:lblAlgn val="ctr"/>
        <c:lblOffset val="100"/>
        <c:noMultiLvlLbl val="0"/>
      </c:catAx>
      <c:valAx>
        <c:axId val="3074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audit!$D$16</c:f>
              <c:strCache>
                <c:ptCount val="1"/>
                <c:pt idx="0">
                  <c:v>Non conformity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audit!$C$17:$C$20</c:f>
              <c:strCache>
                <c:ptCount val="4"/>
                <c:pt idx="0">
                  <c:v>Prod</c:v>
                </c:pt>
                <c:pt idx="1">
                  <c:v>Main</c:v>
                </c:pt>
                <c:pt idx="2">
                  <c:v>WH</c:v>
                </c:pt>
                <c:pt idx="3">
                  <c:v>QC</c:v>
                </c:pt>
              </c:strCache>
            </c:strRef>
          </c:cat>
          <c:val>
            <c:numRef>
              <c:f>audit!$D$17:$D$20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E-4DCC-98E5-1235477999CA}"/>
            </c:ext>
          </c:extLst>
        </c:ser>
        <c:ser>
          <c:idx val="1"/>
          <c:order val="1"/>
          <c:tx>
            <c:strRef>
              <c:f>audit!$E$16</c:f>
              <c:strCache>
                <c:ptCount val="1"/>
                <c:pt idx="0">
                  <c:v>Observation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audit!$C$17:$C$20</c:f>
              <c:strCache>
                <c:ptCount val="4"/>
                <c:pt idx="0">
                  <c:v>Prod</c:v>
                </c:pt>
                <c:pt idx="1">
                  <c:v>Main</c:v>
                </c:pt>
                <c:pt idx="2">
                  <c:v>WH</c:v>
                </c:pt>
                <c:pt idx="3">
                  <c:v>QC</c:v>
                </c:pt>
              </c:strCache>
            </c:strRef>
          </c:cat>
          <c:val>
            <c:numRef>
              <c:f>audit!$E$17:$E$20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E-4DCC-98E5-123547799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7477424"/>
        <c:axId val="307477984"/>
        <c:axId val="0"/>
        <c:extLst/>
      </c:bar3DChart>
      <c:catAx>
        <c:axId val="3074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7984"/>
        <c:crosses val="autoZero"/>
        <c:auto val="1"/>
        <c:lblAlgn val="ctr"/>
        <c:lblOffset val="100"/>
        <c:noMultiLvlLbl val="0"/>
      </c:catAx>
      <c:valAx>
        <c:axId val="3074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audit!$D$16</c:f>
              <c:strCache>
                <c:ptCount val="1"/>
                <c:pt idx="0">
                  <c:v>Non conformity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audit!$C$22:$C$31</c:f>
              <c:strCache>
                <c:ptCount val="10"/>
                <c:pt idx="0">
                  <c:v>Hr</c:v>
                </c:pt>
                <c:pt idx="1">
                  <c:v>RD</c:v>
                </c:pt>
                <c:pt idx="2">
                  <c:v>Pu</c:v>
                </c:pt>
                <c:pt idx="3">
                  <c:v>safty</c:v>
                </c:pt>
                <c:pt idx="4">
                  <c:v>QC</c:v>
                </c:pt>
                <c:pt idx="5">
                  <c:v>Main</c:v>
                </c:pt>
                <c:pt idx="6">
                  <c:v>Prod</c:v>
                </c:pt>
                <c:pt idx="7">
                  <c:v>WH</c:v>
                </c:pt>
                <c:pt idx="8">
                  <c:v>Admin</c:v>
                </c:pt>
                <c:pt idx="9">
                  <c:v>Pl</c:v>
                </c:pt>
              </c:strCache>
            </c:strRef>
          </c:cat>
          <c:val>
            <c:numRef>
              <c:f>audit!$D$22:$D$31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B-4E26-83F8-B83612AAB45E}"/>
            </c:ext>
          </c:extLst>
        </c:ser>
        <c:ser>
          <c:idx val="1"/>
          <c:order val="1"/>
          <c:tx>
            <c:strRef>
              <c:f>audit!$E$16</c:f>
              <c:strCache>
                <c:ptCount val="1"/>
                <c:pt idx="0">
                  <c:v>Observation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audit!$C$22:$C$31</c:f>
              <c:strCache>
                <c:ptCount val="10"/>
                <c:pt idx="0">
                  <c:v>Hr</c:v>
                </c:pt>
                <c:pt idx="1">
                  <c:v>RD</c:v>
                </c:pt>
                <c:pt idx="2">
                  <c:v>Pu</c:v>
                </c:pt>
                <c:pt idx="3">
                  <c:v>safty</c:v>
                </c:pt>
                <c:pt idx="4">
                  <c:v>QC</c:v>
                </c:pt>
                <c:pt idx="5">
                  <c:v>Main</c:v>
                </c:pt>
                <c:pt idx="6">
                  <c:v>Prod</c:v>
                </c:pt>
                <c:pt idx="7">
                  <c:v>WH</c:v>
                </c:pt>
                <c:pt idx="8">
                  <c:v>Admin</c:v>
                </c:pt>
                <c:pt idx="9">
                  <c:v>Pl</c:v>
                </c:pt>
              </c:strCache>
            </c:strRef>
          </c:cat>
          <c:val>
            <c:numRef>
              <c:f>audit!$E$22:$E$31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B-4E26-83F8-B83612AAB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7481344"/>
        <c:axId val="307481904"/>
        <c:axId val="0"/>
        <c:extLst/>
      </c:bar3DChart>
      <c:catAx>
        <c:axId val="3074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81904"/>
        <c:crosses val="autoZero"/>
        <c:auto val="1"/>
        <c:lblAlgn val="ctr"/>
        <c:lblOffset val="100"/>
        <c:noMultiLvlLbl val="0"/>
      </c:catAx>
      <c:valAx>
        <c:axId val="3074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audit!$C$33:$C$38</c:f>
              <c:strCache>
                <c:ptCount val="6"/>
                <c:pt idx="0">
                  <c:v>safty</c:v>
                </c:pt>
                <c:pt idx="1">
                  <c:v>Prod</c:v>
                </c:pt>
                <c:pt idx="2">
                  <c:v>QC</c:v>
                </c:pt>
                <c:pt idx="3">
                  <c:v>Admin</c:v>
                </c:pt>
                <c:pt idx="4">
                  <c:v>Main</c:v>
                </c:pt>
                <c:pt idx="5">
                  <c:v>WH</c:v>
                </c:pt>
              </c:strCache>
            </c:strRef>
          </c:cat>
          <c:val>
            <c:numRef>
              <c:f>audit!$D$33:$D$38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109-834B-20F374DBDB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audit!$C$33:$C$38</c:f>
              <c:strCache>
                <c:ptCount val="6"/>
                <c:pt idx="0">
                  <c:v>safty</c:v>
                </c:pt>
                <c:pt idx="1">
                  <c:v>Prod</c:v>
                </c:pt>
                <c:pt idx="2">
                  <c:v>QC</c:v>
                </c:pt>
                <c:pt idx="3">
                  <c:v>Admin</c:v>
                </c:pt>
                <c:pt idx="4">
                  <c:v>Main</c:v>
                </c:pt>
                <c:pt idx="5">
                  <c:v>WH</c:v>
                </c:pt>
              </c:strCache>
            </c:strRef>
          </c:cat>
          <c:val>
            <c:numRef>
              <c:f>audit!$E$33:$E$38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6-4109-834B-20F374DBD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7485264"/>
        <c:axId val="307485824"/>
        <c:axId val="0"/>
        <c:extLst/>
      </c:bar3DChart>
      <c:catAx>
        <c:axId val="3074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85824"/>
        <c:crosses val="autoZero"/>
        <c:auto val="1"/>
        <c:lblAlgn val="ctr"/>
        <c:lblOffset val="100"/>
        <c:noMultiLvlLbl val="0"/>
      </c:catAx>
      <c:valAx>
        <c:axId val="307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No.'!$B$6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No.'!$C$16:$P$16</c:f>
              <c:numCache>
                <c:formatCode>0%</c:formatCode>
                <c:ptCount val="6"/>
                <c:pt idx="0">
                  <c:v>0.97271060066191484</c:v>
                </c:pt>
                <c:pt idx="1">
                  <c:v>1.1254385502669411</c:v>
                </c:pt>
                <c:pt idx="2">
                  <c:v>0.94808688348537662</c:v>
                </c:pt>
                <c:pt idx="3">
                  <c:v>0.99118891288405453</c:v>
                </c:pt>
                <c:pt idx="4">
                  <c:v>0.6255470692717584</c:v>
                </c:pt>
                <c:pt idx="5">
                  <c:v>0.91356714615160872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6-4C35-9D8D-D1E6D7C9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920096"/>
        <c:axId val="306052976"/>
      </c:barChart>
      <c:lineChart>
        <c:grouping val="standard"/>
        <c:varyColors val="0"/>
        <c:ser>
          <c:idx val="0"/>
          <c:order val="0"/>
          <c:tx>
            <c:strRef>
              <c:f>'Prod. No.'!$B$5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2.1604938271604968E-2"/>
                  <c:y val="-0.148916365293048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06-4C35-9D8D-D1E6D7C90F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06-4C35-9D8D-D1E6D7C90F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06-4C35-9D8D-D1E6D7C90F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06-4C35-9D8D-D1E6D7C90F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06-4C35-9D8D-D1E6D7C90F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06-4C35-9D8D-D1E6D7C90F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06-4C35-9D8D-D1E6D7C90F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06-4C35-9D8D-D1E6D7C90F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06-4C35-9D8D-D1E6D7C90F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06-4C35-9D8D-D1E6D7C90F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06-4C35-9D8D-D1E6D7C90F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06-4C35-9D8D-D1E6D7C90F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06-4C35-9D8D-D1E6D7C90F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No.'!$C$25:$P$25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06-4C35-9D8D-D1E6D7C9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920096"/>
        <c:axId val="306052976"/>
      </c:lineChart>
      <c:catAx>
        <c:axId val="3059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52976"/>
        <c:crosses val="autoZero"/>
        <c:auto val="1"/>
        <c:lblAlgn val="ctr"/>
        <c:lblOffset val="100"/>
        <c:noMultiLvlLbl val="1"/>
      </c:catAx>
      <c:valAx>
        <c:axId val="306052976"/>
        <c:scaling>
          <c:orientation val="minMax"/>
          <c:max val="1.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No.'!$B$6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No.'!$C$26:$P$26</c:f>
              <c:numCache>
                <c:formatCode>0%</c:formatCode>
                <c:ptCount val="6"/>
                <c:pt idx="0">
                  <c:v>0.97168624016561955</c:v>
                </c:pt>
                <c:pt idx="1">
                  <c:v>1.0102603442872331</c:v>
                </c:pt>
                <c:pt idx="2">
                  <c:v>0.93625734072433431</c:v>
                </c:pt>
                <c:pt idx="3">
                  <c:v>0.92853454655193335</c:v>
                </c:pt>
                <c:pt idx="4">
                  <c:v>0.60508021018360925</c:v>
                </c:pt>
                <c:pt idx="5">
                  <c:v>0.86120625142149054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C-4A4D-9EF7-27EC9458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056336"/>
        <c:axId val="266747968"/>
      </c:barChart>
      <c:lineChart>
        <c:grouping val="standard"/>
        <c:varyColors val="0"/>
        <c:ser>
          <c:idx val="0"/>
          <c:order val="0"/>
          <c:tx>
            <c:strRef>
              <c:f>'Prod. No.'!$B$5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4.3209876543209874E-2"/>
                  <c:y val="-0.209309017824384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CC-4A4D-9EF7-27EC945897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No.'!$C$2:$P$2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No.'!$C$25:$P$25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C-4A4D-9EF7-27EC9458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56336"/>
        <c:axId val="266747968"/>
      </c:lineChart>
      <c:catAx>
        <c:axId val="3060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47968"/>
        <c:crosses val="autoZero"/>
        <c:auto val="1"/>
        <c:lblAlgn val="ctr"/>
        <c:lblOffset val="100"/>
        <c:noMultiLvlLbl val="1"/>
      </c:catAx>
      <c:valAx>
        <c:axId val="2667479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kg'!$B$6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'Prod.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kg'!$C$6:$P$6</c:f>
              <c:numCache>
                <c:formatCode>0%</c:formatCode>
                <c:ptCount val="6"/>
                <c:pt idx="0">
                  <c:v>0.76685746055780535</c:v>
                </c:pt>
                <c:pt idx="1">
                  <c:v>1.0218426671046148</c:v>
                </c:pt>
                <c:pt idx="2">
                  <c:v>1.3023772312248088</c:v>
                </c:pt>
                <c:pt idx="3">
                  <c:v>1.0560864607091023</c:v>
                </c:pt>
                <c:pt idx="4">
                  <c:v>1.1705826379739424</c:v>
                </c:pt>
                <c:pt idx="5">
                  <c:v>0.34951389921638165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4CB8-87AF-EA0B757A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751328"/>
        <c:axId val="266801216"/>
      </c:barChart>
      <c:lineChart>
        <c:grouping val="standard"/>
        <c:varyColors val="0"/>
        <c:ser>
          <c:idx val="0"/>
          <c:order val="0"/>
          <c:tx>
            <c:strRef>
              <c:f>'Prod. kg'!$B$5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2.829185424004443E-17"/>
                  <c:y val="-0.14080901177675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F-4CB8-87AF-EA0B757A26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kg'!$C$2:$P$2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kg'!$C$5:$P$5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F-4CB8-87AF-EA0B757A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51328"/>
        <c:axId val="266801216"/>
      </c:lineChart>
      <c:catAx>
        <c:axId val="2667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01216"/>
        <c:crosses val="autoZero"/>
        <c:auto val="1"/>
        <c:lblAlgn val="ctr"/>
        <c:lblOffset val="100"/>
        <c:noMultiLvlLbl val="1"/>
      </c:catAx>
      <c:valAx>
        <c:axId val="266801216"/>
        <c:scaling>
          <c:orientation val="minMax"/>
          <c:max val="1.3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'Prod. kg'!$B$6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production!#REF!</c:f>
              <c:extLst xmlns:c15="http://schemas.microsoft.com/office/drawing/2012/chart"/>
            </c:multiLvlStrRef>
          </c:cat>
          <c:val>
            <c:numRef>
              <c:f>'Prod. kg'!$C$41:$P$41</c:f>
              <c:numCache>
                <c:formatCode>0%</c:formatCode>
                <c:ptCount val="6"/>
                <c:pt idx="0">
                  <c:v>0.71328845536518826</c:v>
                </c:pt>
                <c:pt idx="1">
                  <c:v>1.1528819439108717</c:v>
                </c:pt>
                <c:pt idx="2">
                  <c:v>1.0231056681836987</c:v>
                </c:pt>
                <c:pt idx="3">
                  <c:v>0.7049197954711468</c:v>
                </c:pt>
                <c:pt idx="4">
                  <c:v>0.91961716713881014</c:v>
                </c:pt>
                <c:pt idx="5">
                  <c:v>0.28732828723302672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1-40B4-810B-5EB76A2E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804576"/>
        <c:axId val="263258736"/>
      </c:barChart>
      <c:lineChart>
        <c:grouping val="standard"/>
        <c:varyColors val="0"/>
        <c:ser>
          <c:idx val="0"/>
          <c:order val="0"/>
          <c:tx>
            <c:strRef>
              <c:f>'Prod. kg'!$B$5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2.829185424004443E-17"/>
                  <c:y val="-0.153609831029185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B1-40B4-810B-5EB76A2ED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'Prod. kg'!$C$37:$P$37</c:f>
              <c:strCache>
                <c:ptCount val="6"/>
                <c:pt idx="0">
                  <c:v>2019</c:v>
                </c:pt>
                <c:pt idx="1">
                  <c:v>Jan-20</c:v>
                </c:pt>
                <c:pt idx="2">
                  <c:v>Feb-20</c:v>
                </c:pt>
                <c:pt idx="3">
                  <c:v>Mar-20</c:v>
                </c:pt>
                <c:pt idx="4">
                  <c:v>Apr-20</c:v>
                </c:pt>
                <c:pt idx="5">
                  <c:v>2020</c:v>
                </c:pt>
              </c:strCache>
            </c:strRef>
          </c:cat>
          <c:val>
            <c:numRef>
              <c:f>'Prod. kg'!$C$40:$P$40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1-40B4-810B-5EB76A2E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04576"/>
        <c:axId val="263258736"/>
      </c:lineChart>
      <c:catAx>
        <c:axId val="2668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58736"/>
        <c:crosses val="autoZero"/>
        <c:auto val="1"/>
        <c:lblAlgn val="ctr"/>
        <c:lblOffset val="100"/>
        <c:noMultiLvlLbl val="1"/>
      </c:catAx>
      <c:valAx>
        <c:axId val="263258736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248709</xdr:colOff>
      <xdr:row>0</xdr:row>
      <xdr:rowOff>0</xdr:rowOff>
    </xdr:from>
    <xdr:to>
      <xdr:col>84</xdr:col>
      <xdr:colOff>227542</xdr:colOff>
      <xdr:row>11</xdr:row>
      <xdr:rowOff>7408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258068</xdr:colOff>
      <xdr:row>11</xdr:row>
      <xdr:rowOff>50800</xdr:rowOff>
    </xdr:from>
    <xdr:to>
      <xdr:col>84</xdr:col>
      <xdr:colOff>183622</xdr:colOff>
      <xdr:row>24</xdr:row>
      <xdr:rowOff>89958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9256</xdr:colOff>
      <xdr:row>0</xdr:row>
      <xdr:rowOff>142079</xdr:rowOff>
    </xdr:from>
    <xdr:to>
      <xdr:col>24</xdr:col>
      <xdr:colOff>337869</xdr:colOff>
      <xdr:row>11</xdr:row>
      <xdr:rowOff>161796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338665</xdr:colOff>
      <xdr:row>32</xdr:row>
      <xdr:rowOff>169332</xdr:rowOff>
    </xdr:from>
    <xdr:to>
      <xdr:col>22</xdr:col>
      <xdr:colOff>24340</xdr:colOff>
      <xdr:row>44</xdr:row>
      <xdr:rowOff>10455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365124</xdr:colOff>
      <xdr:row>12</xdr:row>
      <xdr:rowOff>79373</xdr:rowOff>
    </xdr:from>
    <xdr:to>
      <xdr:col>28</xdr:col>
      <xdr:colOff>50799</xdr:colOff>
      <xdr:row>23</xdr:row>
      <xdr:rowOff>99090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12</xdr:row>
      <xdr:rowOff>95251</xdr:rowOff>
    </xdr:from>
    <xdr:to>
      <xdr:col>21</xdr:col>
      <xdr:colOff>709612</xdr:colOff>
      <xdr:row>23</xdr:row>
      <xdr:rowOff>114968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631032</xdr:colOff>
      <xdr:row>24</xdr:row>
      <xdr:rowOff>35719</xdr:rowOff>
    </xdr:from>
    <xdr:to>
      <xdr:col>24</xdr:col>
      <xdr:colOff>316707</xdr:colOff>
      <xdr:row>32</xdr:row>
      <xdr:rowOff>31623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295007</xdr:colOff>
      <xdr:row>0</xdr:row>
      <xdr:rowOff>82548</xdr:rowOff>
    </xdr:from>
    <xdr:to>
      <xdr:col>24</xdr:col>
      <xdr:colOff>623619</xdr:colOff>
      <xdr:row>11</xdr:row>
      <xdr:rowOff>102265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338665</xdr:colOff>
      <xdr:row>35</xdr:row>
      <xdr:rowOff>169333</xdr:rowOff>
    </xdr:from>
    <xdr:to>
      <xdr:col>22</xdr:col>
      <xdr:colOff>24340</xdr:colOff>
      <xdr:row>47</xdr:row>
      <xdr:rowOff>10456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329405</xdr:colOff>
      <xdr:row>13</xdr:row>
      <xdr:rowOff>138903</xdr:rowOff>
    </xdr:from>
    <xdr:to>
      <xdr:col>28</xdr:col>
      <xdr:colOff>15080</xdr:colOff>
      <xdr:row>24</xdr:row>
      <xdr:rowOff>158619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13</xdr:row>
      <xdr:rowOff>107156</xdr:rowOff>
    </xdr:from>
    <xdr:to>
      <xdr:col>22</xdr:col>
      <xdr:colOff>47624</xdr:colOff>
      <xdr:row>24</xdr:row>
      <xdr:rowOff>126872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583407</xdr:colOff>
      <xdr:row>25</xdr:row>
      <xdr:rowOff>71438</xdr:rowOff>
    </xdr:from>
    <xdr:to>
      <xdr:col>24</xdr:col>
      <xdr:colOff>269082</xdr:colOff>
      <xdr:row>33</xdr:row>
      <xdr:rowOff>234029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82550</xdr:colOff>
      <xdr:row>27</xdr:row>
      <xdr:rowOff>118532</xdr:rowOff>
    </xdr:from>
    <xdr:to>
      <xdr:col>29</xdr:col>
      <xdr:colOff>53975</xdr:colOff>
      <xdr:row>40</xdr:row>
      <xdr:rowOff>102530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76463</xdr:colOff>
      <xdr:row>41</xdr:row>
      <xdr:rowOff>1587</xdr:rowOff>
    </xdr:from>
    <xdr:to>
      <xdr:col>22</xdr:col>
      <xdr:colOff>49212</xdr:colOff>
      <xdr:row>53</xdr:row>
      <xdr:rowOff>121845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178859</xdr:colOff>
      <xdr:row>0</xdr:row>
      <xdr:rowOff>154780</xdr:rowOff>
    </xdr:from>
    <xdr:to>
      <xdr:col>22</xdr:col>
      <xdr:colOff>150284</xdr:colOff>
      <xdr:row>13</xdr:row>
      <xdr:rowOff>126872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104775</xdr:colOff>
      <xdr:row>14</xdr:row>
      <xdr:rowOff>10582</xdr:rowOff>
    </xdr:from>
    <xdr:to>
      <xdr:col>22</xdr:col>
      <xdr:colOff>76200</xdr:colOff>
      <xdr:row>26</xdr:row>
      <xdr:rowOff>137455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14</xdr:row>
      <xdr:rowOff>-1</xdr:rowOff>
    </xdr:from>
    <xdr:to>
      <xdr:col>28</xdr:col>
      <xdr:colOff>661987</xdr:colOff>
      <xdr:row>26</xdr:row>
      <xdr:rowOff>126872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74084</xdr:colOff>
      <xdr:row>27</xdr:row>
      <xdr:rowOff>95249</xdr:rowOff>
    </xdr:from>
    <xdr:to>
      <xdr:col>22</xdr:col>
      <xdr:colOff>45509</xdr:colOff>
      <xdr:row>40</xdr:row>
      <xdr:rowOff>79247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51595</xdr:colOff>
      <xdr:row>23</xdr:row>
      <xdr:rowOff>170657</xdr:rowOff>
    </xdr:from>
    <xdr:to>
      <xdr:col>25</xdr:col>
      <xdr:colOff>23020</xdr:colOff>
      <xdr:row>34</xdr:row>
      <xdr:rowOff>59405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178594</xdr:colOff>
      <xdr:row>12</xdr:row>
      <xdr:rowOff>67468</xdr:rowOff>
    </xdr:from>
    <xdr:to>
      <xdr:col>22</xdr:col>
      <xdr:colOff>150019</xdr:colOff>
      <xdr:row>22</xdr:row>
      <xdr:rowOff>146716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365125</xdr:colOff>
      <xdr:row>12</xdr:row>
      <xdr:rowOff>66146</xdr:rowOff>
    </xdr:from>
    <xdr:to>
      <xdr:col>28</xdr:col>
      <xdr:colOff>336550</xdr:colOff>
      <xdr:row>22</xdr:row>
      <xdr:rowOff>145394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620448</xdr:colOff>
      <xdr:row>0</xdr:row>
      <xdr:rowOff>59531</xdr:rowOff>
    </xdr:from>
    <xdr:to>
      <xdr:col>23</xdr:col>
      <xdr:colOff>591873</xdr:colOff>
      <xdr:row>10</xdr:row>
      <xdr:rowOff>138779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51595</xdr:colOff>
      <xdr:row>23</xdr:row>
      <xdr:rowOff>170657</xdr:rowOff>
    </xdr:from>
    <xdr:to>
      <xdr:col>25</xdr:col>
      <xdr:colOff>23020</xdr:colOff>
      <xdr:row>34</xdr:row>
      <xdr:rowOff>59405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178594</xdr:colOff>
      <xdr:row>12</xdr:row>
      <xdr:rowOff>67468</xdr:rowOff>
    </xdr:from>
    <xdr:to>
      <xdr:col>21</xdr:col>
      <xdr:colOff>666750</xdr:colOff>
      <xdr:row>22</xdr:row>
      <xdr:rowOff>83344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91282</xdr:colOff>
      <xdr:row>12</xdr:row>
      <xdr:rowOff>6615</xdr:rowOff>
    </xdr:from>
    <xdr:to>
      <xdr:col>28</xdr:col>
      <xdr:colOff>62707</xdr:colOff>
      <xdr:row>22</xdr:row>
      <xdr:rowOff>85863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620448</xdr:colOff>
      <xdr:row>0</xdr:row>
      <xdr:rowOff>59531</xdr:rowOff>
    </xdr:from>
    <xdr:to>
      <xdr:col>23</xdr:col>
      <xdr:colOff>591873</xdr:colOff>
      <xdr:row>10</xdr:row>
      <xdr:rowOff>138779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654844</xdr:colOff>
      <xdr:row>29</xdr:row>
      <xdr:rowOff>35718</xdr:rowOff>
    </xdr:from>
    <xdr:to>
      <xdr:col>22</xdr:col>
      <xdr:colOff>340519</xdr:colOff>
      <xdr:row>39</xdr:row>
      <xdr:rowOff>138778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226217</xdr:colOff>
      <xdr:row>15</xdr:row>
      <xdr:rowOff>35720</xdr:rowOff>
    </xdr:from>
    <xdr:to>
      <xdr:col>21</xdr:col>
      <xdr:colOff>650079</xdr:colOff>
      <xdr:row>25</xdr:row>
      <xdr:rowOff>19718</xdr:rowOff>
    </xdr:to>
    <xdr:graphicFrame macro="">
      <xdr:nvGraphicFramePr>
        <xdr:cNvPr id="3" name="Chart 2" title="10 of ramada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678658</xdr:colOff>
      <xdr:row>1</xdr:row>
      <xdr:rowOff>178594</xdr:rowOff>
    </xdr:from>
    <xdr:to>
      <xdr:col>23</xdr:col>
      <xdr:colOff>214313</xdr:colOff>
      <xdr:row>11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95251</xdr:colOff>
      <xdr:row>15</xdr:row>
      <xdr:rowOff>23813</xdr:rowOff>
    </xdr:from>
    <xdr:to>
      <xdr:col>27</xdr:col>
      <xdr:colOff>519113</xdr:colOff>
      <xdr:row>25</xdr:row>
      <xdr:rowOff>7811</xdr:rowOff>
    </xdr:to>
    <xdr:graphicFrame macro="">
      <xdr:nvGraphicFramePr>
        <xdr:cNvPr id="8" name="Chart 7" title="10 of ramadan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1</xdr:row>
      <xdr:rowOff>38099</xdr:rowOff>
    </xdr:from>
    <xdr:to>
      <xdr:col>24</xdr:col>
      <xdr:colOff>402431</xdr:colOff>
      <xdr:row>9</xdr:row>
      <xdr:rowOff>117347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423862</xdr:colOff>
      <xdr:row>11</xdr:row>
      <xdr:rowOff>71436</xdr:rowOff>
    </xdr:from>
    <xdr:to>
      <xdr:col>24</xdr:col>
      <xdr:colOff>223837</xdr:colOff>
      <xdr:row>19</xdr:row>
      <xdr:rowOff>150684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80963</xdr:colOff>
      <xdr:row>11</xdr:row>
      <xdr:rowOff>107155</xdr:rowOff>
    </xdr:from>
    <xdr:to>
      <xdr:col>31</xdr:col>
      <xdr:colOff>85725</xdr:colOff>
      <xdr:row>19</xdr:row>
      <xdr:rowOff>186403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345281</xdr:colOff>
      <xdr:row>45</xdr:row>
      <xdr:rowOff>47624</xdr:rowOff>
    </xdr:from>
    <xdr:to>
      <xdr:col>24</xdr:col>
      <xdr:colOff>185737</xdr:colOff>
      <xdr:row>53</xdr:row>
      <xdr:rowOff>126872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178594</xdr:colOff>
      <xdr:row>54</xdr:row>
      <xdr:rowOff>59530</xdr:rowOff>
    </xdr:from>
    <xdr:to>
      <xdr:col>27</xdr:col>
      <xdr:colOff>221456</xdr:colOff>
      <xdr:row>62</xdr:row>
      <xdr:rowOff>138778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369093</xdr:colOff>
      <xdr:row>68</xdr:row>
      <xdr:rowOff>154781</xdr:rowOff>
    </xdr:from>
    <xdr:to>
      <xdr:col>25</xdr:col>
      <xdr:colOff>304800</xdr:colOff>
      <xdr:row>76</xdr:row>
      <xdr:rowOff>234029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67</xdr:row>
      <xdr:rowOff>238124</xdr:rowOff>
    </xdr:from>
    <xdr:to>
      <xdr:col>31</xdr:col>
      <xdr:colOff>661987</xdr:colOff>
      <xdr:row>76</xdr:row>
      <xdr:rowOff>79247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666751</xdr:colOff>
      <xdr:row>45</xdr:row>
      <xdr:rowOff>83342</xdr:rowOff>
    </xdr:from>
    <xdr:to>
      <xdr:col>30</xdr:col>
      <xdr:colOff>638176</xdr:colOff>
      <xdr:row>53</xdr:row>
      <xdr:rowOff>162590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634092</xdr:colOff>
      <xdr:row>0</xdr:row>
      <xdr:rowOff>231322</xdr:rowOff>
    </xdr:from>
    <xdr:to>
      <xdr:col>30</xdr:col>
      <xdr:colOff>645998</xdr:colOff>
      <xdr:row>9</xdr:row>
      <xdr:rowOff>65642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97517</xdr:colOff>
      <xdr:row>100</xdr:row>
      <xdr:rowOff>5444</xdr:rowOff>
    </xdr:from>
    <xdr:to>
      <xdr:col>37</xdr:col>
      <xdr:colOff>116421</xdr:colOff>
      <xdr:row>108</xdr:row>
      <xdr:rowOff>145652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238122</xdr:colOff>
      <xdr:row>112</xdr:row>
      <xdr:rowOff>75066</xdr:rowOff>
    </xdr:from>
    <xdr:to>
      <xdr:col>37</xdr:col>
      <xdr:colOff>251584</xdr:colOff>
      <xdr:row>120</xdr:row>
      <xdr:rowOff>218702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371475</xdr:colOff>
      <xdr:row>86</xdr:row>
      <xdr:rowOff>243681</xdr:rowOff>
    </xdr:from>
    <xdr:to>
      <xdr:col>24</xdr:col>
      <xdr:colOff>213487</xdr:colOff>
      <xdr:row>95</xdr:row>
      <xdr:rowOff>139668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323850</xdr:colOff>
      <xdr:row>122</xdr:row>
      <xdr:rowOff>130969</xdr:rowOff>
    </xdr:from>
    <xdr:to>
      <xdr:col>24</xdr:col>
      <xdr:colOff>157924</xdr:colOff>
      <xdr:row>131</xdr:row>
      <xdr:rowOff>26956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363991</xdr:colOff>
      <xdr:row>100</xdr:row>
      <xdr:rowOff>27215</xdr:rowOff>
    </xdr:from>
    <xdr:to>
      <xdr:col>24</xdr:col>
      <xdr:colOff>210829</xdr:colOff>
      <xdr:row>108</xdr:row>
      <xdr:rowOff>157898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476250</xdr:colOff>
      <xdr:row>100</xdr:row>
      <xdr:rowOff>54769</xdr:rowOff>
    </xdr:from>
    <xdr:to>
      <xdr:col>30</xdr:col>
      <xdr:colOff>489712</xdr:colOff>
      <xdr:row>108</xdr:row>
      <xdr:rowOff>185452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462643</xdr:colOff>
      <xdr:row>112</xdr:row>
      <xdr:rowOff>62593</xdr:rowOff>
    </xdr:from>
    <xdr:to>
      <xdr:col>24</xdr:col>
      <xdr:colOff>309481</xdr:colOff>
      <xdr:row>120</xdr:row>
      <xdr:rowOff>200080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598715</xdr:colOff>
      <xdr:row>112</xdr:row>
      <xdr:rowOff>54428</xdr:rowOff>
    </xdr:from>
    <xdr:to>
      <xdr:col>30</xdr:col>
      <xdr:colOff>612177</xdr:colOff>
      <xdr:row>120</xdr:row>
      <xdr:rowOff>191915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643618</xdr:colOff>
      <xdr:row>157</xdr:row>
      <xdr:rowOff>9185</xdr:rowOff>
    </xdr:from>
    <xdr:to>
      <xdr:col>24</xdr:col>
      <xdr:colOff>484074</xdr:colOff>
      <xdr:row>165</xdr:row>
      <xdr:rowOff>88432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199344</xdr:colOff>
      <xdr:row>157</xdr:row>
      <xdr:rowOff>15306</xdr:rowOff>
    </xdr:from>
    <xdr:to>
      <xdr:col>31</xdr:col>
      <xdr:colOff>130287</xdr:colOff>
      <xdr:row>166</xdr:row>
      <xdr:rowOff>107156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137</xdr:row>
      <xdr:rowOff>0</xdr:rowOff>
    </xdr:from>
    <xdr:to>
      <xdr:col>24</xdr:col>
      <xdr:colOff>619887</xdr:colOff>
      <xdr:row>145</xdr:row>
      <xdr:rowOff>134112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147</xdr:row>
      <xdr:rowOff>0</xdr:rowOff>
    </xdr:from>
    <xdr:to>
      <xdr:col>24</xdr:col>
      <xdr:colOff>619887</xdr:colOff>
      <xdr:row>155</xdr:row>
      <xdr:rowOff>134112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381000</xdr:colOff>
      <xdr:row>147</xdr:row>
      <xdr:rowOff>59532</xdr:rowOff>
    </xdr:from>
    <xdr:to>
      <xdr:col>31</xdr:col>
      <xdr:colOff>346043</xdr:colOff>
      <xdr:row>155</xdr:row>
      <xdr:rowOff>193644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502444</xdr:colOff>
      <xdr:row>22</xdr:row>
      <xdr:rowOff>121440</xdr:rowOff>
    </xdr:from>
    <xdr:to>
      <xdr:col>24</xdr:col>
      <xdr:colOff>342900</xdr:colOff>
      <xdr:row>31</xdr:row>
      <xdr:rowOff>35715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83343</xdr:colOff>
      <xdr:row>22</xdr:row>
      <xdr:rowOff>83344</xdr:rowOff>
    </xdr:from>
    <xdr:to>
      <xdr:col>31</xdr:col>
      <xdr:colOff>54767</xdr:colOff>
      <xdr:row>30</xdr:row>
      <xdr:rowOff>235744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21430</xdr:rowOff>
    </xdr:from>
    <xdr:to>
      <xdr:col>11</xdr:col>
      <xdr:colOff>457201</xdr:colOff>
      <xdr:row>10</xdr:row>
      <xdr:rowOff>164972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545042</xdr:colOff>
      <xdr:row>8</xdr:row>
      <xdr:rowOff>124355</xdr:rowOff>
    </xdr:from>
    <xdr:to>
      <xdr:col>16</xdr:col>
      <xdr:colOff>584095</xdr:colOff>
      <xdr:row>18</xdr:row>
      <xdr:rowOff>64348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555626</xdr:colOff>
      <xdr:row>19</xdr:row>
      <xdr:rowOff>117741</xdr:rowOff>
    </xdr:from>
    <xdr:to>
      <xdr:col>16</xdr:col>
      <xdr:colOff>594679</xdr:colOff>
      <xdr:row>30</xdr:row>
      <xdr:rowOff>10108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549010</xdr:colOff>
      <xdr:row>30</xdr:row>
      <xdr:rowOff>134937</xdr:rowOff>
    </xdr:from>
    <xdr:to>
      <xdr:col>16</xdr:col>
      <xdr:colOff>588063</xdr:colOff>
      <xdr:row>41</xdr:row>
      <xdr:rowOff>39211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V53"/>
  <sheetViews>
    <sheetView tabSelected="1" zoomScaleNormal="100" zoomScaleSheetLayoutView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D7"/>
    </sheetView>
  </sheetViews>
  <sheetFormatPr defaultColWidth="9" defaultRowHeight="15"/>
  <cols>
    <col min="1" max="1" width="4.42578125" style="41" customWidth="1"/>
    <col min="2" max="2" width="11.5703125" style="459" customWidth="1"/>
    <col min="3" max="3" width="5.42578125" style="41" customWidth="1"/>
    <col min="4" max="7" width="4.42578125" style="41" customWidth="1"/>
    <col min="8" max="8" width="5" style="41" customWidth="1"/>
    <col min="9" max="12" width="4.42578125" style="41" customWidth="1"/>
    <col min="13" max="13" width="5" style="41" customWidth="1"/>
    <col min="14" max="17" width="4.42578125" style="41" customWidth="1"/>
    <col min="18" max="18" width="5" style="41" customWidth="1"/>
    <col min="19" max="22" width="4.42578125" style="41" customWidth="1"/>
    <col min="23" max="23" width="5" style="41" customWidth="1"/>
    <col min="24" max="27" width="4.42578125" style="41" customWidth="1"/>
    <col min="28" max="28" width="5" style="41" customWidth="1"/>
    <col min="29" max="32" width="4.42578125" style="41" customWidth="1"/>
    <col min="33" max="33" width="5" style="41" customWidth="1"/>
    <col min="34" max="41" width="4.42578125" style="41" customWidth="1"/>
    <col min="42" max="42" width="5" style="41" customWidth="1"/>
    <col min="43" max="46" width="4.42578125" style="41" customWidth="1"/>
    <col min="47" max="47" width="5" style="41" customWidth="1"/>
    <col min="48" max="55" width="4.42578125" style="41" customWidth="1"/>
    <col min="56" max="56" width="5" style="41" customWidth="1"/>
    <col min="57" max="60" width="4.42578125" style="41" customWidth="1"/>
    <col min="61" max="61" width="5" style="41" customWidth="1"/>
    <col min="62" max="65" width="4.42578125" style="41" customWidth="1"/>
    <col min="66" max="66" width="5" style="41" customWidth="1"/>
    <col min="67" max="72" width="4.42578125" style="41" customWidth="1"/>
    <col min="73" max="74" width="5" style="41" customWidth="1"/>
    <col min="75" max="75" width="8.42578125" style="41" customWidth="1"/>
    <col min="76" max="76" width="9" style="41" customWidth="1"/>
    <col min="77" max="78" width="9" style="41"/>
    <col min="79" max="79" width="9.85546875" style="41" bestFit="1" customWidth="1"/>
    <col min="80" max="80" width="10.42578125" style="41" customWidth="1"/>
    <col min="81" max="16384" width="9" style="41"/>
  </cols>
  <sheetData>
    <row r="1" spans="1:74" ht="21.75" customHeight="1">
      <c r="A1" s="130"/>
      <c r="B1" s="460" t="s">
        <v>26</v>
      </c>
      <c r="C1" s="457" t="s">
        <v>79</v>
      </c>
      <c r="D1" s="453" t="s">
        <v>174</v>
      </c>
      <c r="E1" s="453" t="s">
        <v>175</v>
      </c>
      <c r="F1" s="453" t="s">
        <v>176</v>
      </c>
      <c r="G1" s="453" t="s">
        <v>177</v>
      </c>
      <c r="H1" s="455" t="s">
        <v>231</v>
      </c>
      <c r="I1" s="453" t="s">
        <v>178</v>
      </c>
      <c r="J1" s="453" t="s">
        <v>179</v>
      </c>
      <c r="K1" s="453" t="s">
        <v>180</v>
      </c>
      <c r="L1" s="453" t="s">
        <v>181</v>
      </c>
      <c r="M1" s="455" t="s">
        <v>232</v>
      </c>
      <c r="N1" s="453" t="s">
        <v>182</v>
      </c>
      <c r="O1" s="453" t="s">
        <v>183</v>
      </c>
      <c r="P1" s="453" t="s">
        <v>184</v>
      </c>
      <c r="Q1" s="453" t="s">
        <v>185</v>
      </c>
      <c r="R1" s="455" t="s">
        <v>172</v>
      </c>
      <c r="S1" s="453" t="s">
        <v>186</v>
      </c>
      <c r="T1" s="453" t="s">
        <v>187</v>
      </c>
      <c r="U1" s="453" t="s">
        <v>188</v>
      </c>
      <c r="V1" s="453" t="s">
        <v>189</v>
      </c>
      <c r="W1" s="455" t="s">
        <v>229</v>
      </c>
      <c r="X1" s="453" t="s">
        <v>190</v>
      </c>
      <c r="Y1" s="453" t="s">
        <v>191</v>
      </c>
      <c r="Z1" s="453" t="s">
        <v>192</v>
      </c>
      <c r="AA1" s="453" t="s">
        <v>193</v>
      </c>
      <c r="AB1" s="455" t="s">
        <v>173</v>
      </c>
      <c r="AC1" s="453" t="s">
        <v>194</v>
      </c>
      <c r="AD1" s="453" t="s">
        <v>195</v>
      </c>
      <c r="AE1" s="453" t="s">
        <v>196</v>
      </c>
      <c r="AF1" s="453" t="s">
        <v>197</v>
      </c>
      <c r="AG1" s="455" t="s">
        <v>230</v>
      </c>
      <c r="AH1" s="453" t="s">
        <v>194</v>
      </c>
      <c r="AI1" s="453" t="s">
        <v>195</v>
      </c>
      <c r="AJ1" s="453" t="s">
        <v>196</v>
      </c>
      <c r="AK1" s="453" t="s">
        <v>197</v>
      </c>
      <c r="AL1" s="455" t="s">
        <v>194</v>
      </c>
      <c r="AM1" s="453" t="s">
        <v>198</v>
      </c>
      <c r="AN1" s="453" t="s">
        <v>199</v>
      </c>
      <c r="AO1" s="453" t="s">
        <v>200</v>
      </c>
      <c r="AP1" s="453" t="s">
        <v>201</v>
      </c>
      <c r="AQ1" s="455" t="s">
        <v>194</v>
      </c>
      <c r="AR1" s="453" t="s">
        <v>202</v>
      </c>
      <c r="AS1" s="453" t="s">
        <v>203</v>
      </c>
      <c r="AT1" s="453" t="s">
        <v>204</v>
      </c>
      <c r="AU1" s="453" t="s">
        <v>205</v>
      </c>
      <c r="AV1" s="455" t="s">
        <v>194</v>
      </c>
      <c r="AW1" s="453" t="s">
        <v>206</v>
      </c>
      <c r="AX1" s="453" t="s">
        <v>207</v>
      </c>
      <c r="AY1" s="453" t="s">
        <v>208</v>
      </c>
      <c r="AZ1" s="453" t="s">
        <v>209</v>
      </c>
      <c r="BA1" s="455" t="s">
        <v>195</v>
      </c>
      <c r="BB1" s="453" t="s">
        <v>210</v>
      </c>
      <c r="BC1" s="453" t="s">
        <v>211</v>
      </c>
      <c r="BD1" s="453" t="s">
        <v>212</v>
      </c>
      <c r="BE1" s="453" t="s">
        <v>213</v>
      </c>
      <c r="BF1" s="455" t="s">
        <v>195</v>
      </c>
      <c r="BG1" s="453" t="s">
        <v>214</v>
      </c>
      <c r="BH1" s="453" t="s">
        <v>215</v>
      </c>
      <c r="BI1" s="453" t="s">
        <v>216</v>
      </c>
      <c r="BJ1" s="453" t="s">
        <v>217</v>
      </c>
      <c r="BK1" s="455" t="s">
        <v>195</v>
      </c>
      <c r="BL1" s="453" t="s">
        <v>218</v>
      </c>
      <c r="BM1" s="453" t="s">
        <v>219</v>
      </c>
      <c r="BN1" s="453" t="s">
        <v>220</v>
      </c>
      <c r="BO1" s="453" t="s">
        <v>221</v>
      </c>
      <c r="BP1" s="455" t="s">
        <v>195</v>
      </c>
      <c r="BQ1" s="453" t="s">
        <v>222</v>
      </c>
      <c r="BR1" s="453" t="s">
        <v>223</v>
      </c>
      <c r="BS1" s="453" t="s">
        <v>224</v>
      </c>
      <c r="BT1" s="453" t="s">
        <v>225</v>
      </c>
      <c r="BU1" s="453" t="s">
        <v>233</v>
      </c>
      <c r="BV1" s="453" t="s">
        <v>150</v>
      </c>
    </row>
    <row r="2" spans="1:74" ht="21.75" customHeight="1">
      <c r="A2" s="450" t="s">
        <v>17</v>
      </c>
      <c r="B2" s="461" t="s">
        <v>15</v>
      </c>
      <c r="C2" s="456"/>
      <c r="D2" s="454"/>
      <c r="E2" s="454"/>
      <c r="F2" s="454"/>
      <c r="G2" s="454"/>
      <c r="H2" s="456"/>
      <c r="I2" s="454"/>
      <c r="J2" s="454"/>
      <c r="K2" s="454"/>
      <c r="L2" s="454"/>
      <c r="M2" s="456"/>
      <c r="N2" s="454"/>
      <c r="O2" s="454"/>
      <c r="P2" s="454"/>
      <c r="Q2" s="454"/>
      <c r="R2" s="456"/>
      <c r="S2" s="454"/>
      <c r="T2" s="454"/>
      <c r="U2" s="454"/>
      <c r="V2" s="454"/>
      <c r="W2" s="456"/>
      <c r="X2" s="454"/>
      <c r="Y2" s="454"/>
      <c r="Z2" s="454"/>
      <c r="AA2" s="454"/>
      <c r="AB2" s="456"/>
      <c r="AC2" s="454"/>
      <c r="AD2" s="454"/>
      <c r="AE2" s="454"/>
      <c r="AF2" s="454"/>
      <c r="AG2" s="456"/>
      <c r="AH2" s="454"/>
      <c r="AI2" s="454"/>
      <c r="AJ2" s="454"/>
      <c r="AK2" s="454"/>
      <c r="AL2" s="456"/>
      <c r="AM2" s="454"/>
      <c r="AN2" s="454"/>
      <c r="AO2" s="454"/>
      <c r="AP2" s="454"/>
      <c r="AQ2" s="456"/>
      <c r="AR2" s="454"/>
      <c r="AS2" s="454"/>
      <c r="AT2" s="454"/>
      <c r="AU2" s="454"/>
      <c r="AV2" s="456"/>
      <c r="AW2" s="454"/>
      <c r="AX2" s="454"/>
      <c r="AY2" s="454"/>
      <c r="AZ2" s="454"/>
      <c r="BA2" s="456"/>
      <c r="BB2" s="454"/>
      <c r="BC2" s="454"/>
      <c r="BD2" s="454"/>
      <c r="BE2" s="454"/>
      <c r="BF2" s="456"/>
      <c r="BG2" s="454"/>
      <c r="BH2" s="454"/>
      <c r="BI2" s="454"/>
      <c r="BJ2" s="454"/>
      <c r="BK2" s="456"/>
      <c r="BL2" s="454"/>
      <c r="BM2" s="454"/>
      <c r="BN2" s="454"/>
      <c r="BO2" s="454"/>
      <c r="BP2" s="456"/>
      <c r="BQ2" s="454"/>
      <c r="BR2" s="454"/>
      <c r="BS2" s="454"/>
      <c r="BT2" s="454"/>
      <c r="BU2" s="454"/>
      <c r="BV2" s="454">
        <f>SUM(H2:BU2)</f>
        <v>0</v>
      </c>
    </row>
    <row r="3" spans="1:74" ht="21.75" customHeight="1">
      <c r="A3" s="451"/>
      <c r="B3" s="460" t="s">
        <v>43</v>
      </c>
      <c r="C3" s="456"/>
      <c r="D3" s="454"/>
      <c r="E3" s="454"/>
      <c r="F3" s="454"/>
      <c r="G3" s="454"/>
      <c r="H3" s="456"/>
      <c r="I3" s="454"/>
      <c r="J3" s="454"/>
      <c r="K3" s="454"/>
      <c r="L3" s="454"/>
      <c r="M3" s="456"/>
      <c r="N3" s="454"/>
      <c r="O3" s="454"/>
      <c r="P3" s="454"/>
      <c r="Q3" s="454"/>
      <c r="R3" s="456"/>
      <c r="S3" s="454"/>
      <c r="T3" s="454"/>
      <c r="U3" s="454"/>
      <c r="V3" s="454"/>
      <c r="W3" s="456"/>
      <c r="X3" s="454"/>
      <c r="Y3" s="454"/>
      <c r="Z3" s="454"/>
      <c r="AA3" s="454"/>
      <c r="AB3" s="456"/>
      <c r="AC3" s="454"/>
      <c r="AD3" s="454"/>
      <c r="AE3" s="454"/>
      <c r="AF3" s="454"/>
      <c r="AG3" s="456"/>
      <c r="AH3" s="454"/>
      <c r="AI3" s="454"/>
      <c r="AJ3" s="454"/>
      <c r="AK3" s="454"/>
      <c r="AL3" s="456"/>
      <c r="AM3" s="454"/>
      <c r="AN3" s="454"/>
      <c r="AO3" s="454"/>
      <c r="AP3" s="454"/>
      <c r="AQ3" s="456"/>
      <c r="AR3" s="454"/>
      <c r="AS3" s="454"/>
      <c r="AT3" s="454"/>
      <c r="AU3" s="454"/>
      <c r="AV3" s="456"/>
      <c r="AW3" s="454"/>
      <c r="AX3" s="454"/>
      <c r="AY3" s="454"/>
      <c r="AZ3" s="454"/>
      <c r="BA3" s="456"/>
      <c r="BB3" s="454"/>
      <c r="BC3" s="454"/>
      <c r="BD3" s="454"/>
      <c r="BE3" s="454"/>
      <c r="BF3" s="456"/>
      <c r="BG3" s="454"/>
      <c r="BH3" s="454"/>
      <c r="BI3" s="454"/>
      <c r="BJ3" s="454"/>
      <c r="BK3" s="456"/>
      <c r="BL3" s="454"/>
      <c r="BM3" s="454"/>
      <c r="BN3" s="454"/>
      <c r="BO3" s="454"/>
      <c r="BP3" s="456"/>
      <c r="BQ3" s="454"/>
      <c r="BR3" s="454"/>
      <c r="BS3" s="454"/>
      <c r="BT3" s="454"/>
      <c r="BU3" s="454"/>
      <c r="BV3" s="454">
        <f>SUM(H3:BU3)</f>
        <v>0</v>
      </c>
    </row>
    <row r="4" spans="1:74" ht="21.75" customHeight="1">
      <c r="A4" s="458"/>
      <c r="B4" s="460" t="s">
        <v>1</v>
      </c>
      <c r="C4" s="456"/>
      <c r="D4" s="454"/>
      <c r="E4" s="454"/>
      <c r="F4" s="454"/>
      <c r="G4" s="454"/>
      <c r="H4" s="456"/>
      <c r="I4" s="454"/>
      <c r="J4" s="454"/>
      <c r="K4" s="454"/>
      <c r="L4" s="454"/>
      <c r="M4" s="456"/>
      <c r="N4" s="454"/>
      <c r="O4" s="454"/>
      <c r="P4" s="454"/>
      <c r="Q4" s="454"/>
      <c r="R4" s="456"/>
      <c r="S4" s="454"/>
      <c r="T4" s="454"/>
      <c r="U4" s="454"/>
      <c r="V4" s="454"/>
      <c r="W4" s="456"/>
      <c r="X4" s="454"/>
      <c r="Y4" s="454"/>
      <c r="Z4" s="454"/>
      <c r="AA4" s="454"/>
      <c r="AB4" s="456"/>
      <c r="AC4" s="454"/>
      <c r="AD4" s="454"/>
      <c r="AE4" s="454"/>
      <c r="AF4" s="454"/>
      <c r="AG4" s="456"/>
      <c r="AH4" s="454"/>
      <c r="AI4" s="454"/>
      <c r="AJ4" s="454"/>
      <c r="AK4" s="454"/>
      <c r="AL4" s="456"/>
      <c r="AM4" s="454"/>
      <c r="AN4" s="454"/>
      <c r="AO4" s="454"/>
      <c r="AP4" s="454"/>
      <c r="AQ4" s="456"/>
      <c r="AR4" s="454"/>
      <c r="AS4" s="454"/>
      <c r="AT4" s="454"/>
      <c r="AU4" s="454"/>
      <c r="AV4" s="456"/>
      <c r="AW4" s="454"/>
      <c r="AX4" s="454"/>
      <c r="AY4" s="454"/>
      <c r="AZ4" s="454"/>
      <c r="BA4" s="456"/>
      <c r="BB4" s="454"/>
      <c r="BC4" s="454"/>
      <c r="BD4" s="454"/>
      <c r="BE4" s="454"/>
      <c r="BF4" s="456"/>
      <c r="BG4" s="454"/>
      <c r="BH4" s="454"/>
      <c r="BI4" s="454"/>
      <c r="BJ4" s="454"/>
      <c r="BK4" s="456"/>
      <c r="BL4" s="454"/>
      <c r="BM4" s="454"/>
      <c r="BN4" s="454"/>
      <c r="BO4" s="454"/>
      <c r="BP4" s="456"/>
      <c r="BQ4" s="454"/>
      <c r="BR4" s="454"/>
      <c r="BS4" s="454"/>
      <c r="BT4" s="454"/>
      <c r="BU4" s="454"/>
      <c r="BV4" s="454"/>
    </row>
    <row r="5" spans="1:74" ht="21.75" customHeight="1">
      <c r="A5" s="452" t="s">
        <v>25</v>
      </c>
      <c r="B5" s="461" t="s">
        <v>15</v>
      </c>
      <c r="C5" s="456"/>
      <c r="D5" s="454"/>
      <c r="E5" s="454"/>
      <c r="F5" s="454"/>
      <c r="G5" s="454"/>
      <c r="H5" s="456"/>
      <c r="I5" s="454"/>
      <c r="J5" s="454"/>
      <c r="K5" s="454"/>
      <c r="L5" s="454"/>
      <c r="M5" s="456"/>
      <c r="N5" s="454"/>
      <c r="O5" s="454"/>
      <c r="P5" s="454"/>
      <c r="Q5" s="454"/>
      <c r="R5" s="456"/>
      <c r="S5" s="454"/>
      <c r="T5" s="454"/>
      <c r="U5" s="454"/>
      <c r="V5" s="454"/>
      <c r="W5" s="456"/>
      <c r="X5" s="454"/>
      <c r="Y5" s="454"/>
      <c r="Z5" s="454"/>
      <c r="AA5" s="454"/>
      <c r="AB5" s="456"/>
      <c r="AC5" s="454"/>
      <c r="AD5" s="454"/>
      <c r="AE5" s="454"/>
      <c r="AF5" s="454"/>
      <c r="AG5" s="456"/>
      <c r="AH5" s="454"/>
      <c r="AI5" s="454"/>
      <c r="AJ5" s="454"/>
      <c r="AK5" s="454"/>
      <c r="AL5" s="456"/>
      <c r="AM5" s="454"/>
      <c r="AN5" s="454"/>
      <c r="AO5" s="454"/>
      <c r="AP5" s="454"/>
      <c r="AQ5" s="456"/>
      <c r="AR5" s="454"/>
      <c r="AS5" s="454"/>
      <c r="AT5" s="454"/>
      <c r="AU5" s="454"/>
      <c r="AV5" s="456"/>
      <c r="AW5" s="454"/>
      <c r="AX5" s="454"/>
      <c r="AY5" s="454"/>
      <c r="AZ5" s="454"/>
      <c r="BA5" s="456"/>
      <c r="BB5" s="454"/>
      <c r="BC5" s="454"/>
      <c r="BD5" s="454"/>
      <c r="BE5" s="454"/>
      <c r="BF5" s="456"/>
      <c r="BG5" s="454"/>
      <c r="BH5" s="454"/>
      <c r="BI5" s="454"/>
      <c r="BJ5" s="454"/>
      <c r="BK5" s="456"/>
      <c r="BL5" s="454"/>
      <c r="BM5" s="454"/>
      <c r="BN5" s="454"/>
      <c r="BO5" s="454"/>
      <c r="BP5" s="456"/>
      <c r="BQ5" s="454"/>
      <c r="BR5" s="454"/>
      <c r="BS5" s="454"/>
      <c r="BT5" s="454"/>
      <c r="BU5" s="454"/>
      <c r="BV5" s="454">
        <f>SUM(H5:BU5)</f>
        <v>0</v>
      </c>
    </row>
    <row r="6" spans="1:74" ht="21.75" customHeight="1">
      <c r="A6" s="452"/>
      <c r="B6" s="460" t="s">
        <v>43</v>
      </c>
      <c r="C6" s="456"/>
      <c r="D6" s="454"/>
      <c r="E6" s="454"/>
      <c r="F6" s="454"/>
      <c r="G6" s="454"/>
      <c r="H6" s="456"/>
      <c r="I6" s="454"/>
      <c r="J6" s="454"/>
      <c r="K6" s="454"/>
      <c r="L6" s="454"/>
      <c r="M6" s="456"/>
      <c r="N6" s="454"/>
      <c r="O6" s="454"/>
      <c r="P6" s="454"/>
      <c r="Q6" s="454"/>
      <c r="R6" s="456"/>
      <c r="S6" s="454"/>
      <c r="T6" s="454"/>
      <c r="U6" s="454"/>
      <c r="V6" s="454"/>
      <c r="W6" s="456"/>
      <c r="X6" s="454"/>
      <c r="Y6" s="454"/>
      <c r="Z6" s="454"/>
      <c r="AA6" s="454"/>
      <c r="AB6" s="456"/>
      <c r="AC6" s="454"/>
      <c r="AD6" s="454"/>
      <c r="AE6" s="454"/>
      <c r="AF6" s="454"/>
      <c r="AG6" s="456"/>
      <c r="AH6" s="454"/>
      <c r="AI6" s="454"/>
      <c r="AJ6" s="454"/>
      <c r="AK6" s="454"/>
      <c r="AL6" s="456"/>
      <c r="AM6" s="454"/>
      <c r="AN6" s="454"/>
      <c r="AO6" s="454"/>
      <c r="AP6" s="454"/>
      <c r="AQ6" s="456"/>
      <c r="AR6" s="454"/>
      <c r="AS6" s="454"/>
      <c r="AT6" s="454"/>
      <c r="AU6" s="454"/>
      <c r="AV6" s="456"/>
      <c r="AW6" s="454"/>
      <c r="AX6" s="454"/>
      <c r="AY6" s="454"/>
      <c r="AZ6" s="454"/>
      <c r="BA6" s="456"/>
      <c r="BB6" s="454"/>
      <c r="BC6" s="454"/>
      <c r="BD6" s="454"/>
      <c r="BE6" s="454"/>
      <c r="BF6" s="456"/>
      <c r="BG6" s="454"/>
      <c r="BH6" s="454"/>
      <c r="BI6" s="454"/>
      <c r="BJ6" s="454"/>
      <c r="BK6" s="456"/>
      <c r="BL6" s="454"/>
      <c r="BM6" s="454"/>
      <c r="BN6" s="454"/>
      <c r="BO6" s="454"/>
      <c r="BP6" s="456"/>
      <c r="BQ6" s="454"/>
      <c r="BR6" s="454"/>
      <c r="BS6" s="454"/>
      <c r="BT6" s="454"/>
      <c r="BU6" s="454"/>
      <c r="BV6" s="454">
        <f>SUM(H6:BU6)</f>
        <v>0</v>
      </c>
    </row>
    <row r="7" spans="1:74" ht="21.75" customHeight="1">
      <c r="A7" s="452"/>
      <c r="B7" s="460" t="s">
        <v>1</v>
      </c>
      <c r="C7" s="456"/>
      <c r="D7" s="454"/>
      <c r="E7" s="454"/>
      <c r="F7" s="454"/>
      <c r="G7" s="454"/>
      <c r="H7" s="456"/>
      <c r="I7" s="454"/>
      <c r="J7" s="454"/>
      <c r="K7" s="454"/>
      <c r="L7" s="454"/>
      <c r="M7" s="456"/>
      <c r="N7" s="454"/>
      <c r="O7" s="454"/>
      <c r="P7" s="454"/>
      <c r="Q7" s="454"/>
      <c r="R7" s="456"/>
      <c r="S7" s="454"/>
      <c r="T7" s="454"/>
      <c r="U7" s="454"/>
      <c r="V7" s="454"/>
      <c r="W7" s="456"/>
      <c r="X7" s="454"/>
      <c r="Y7" s="454"/>
      <c r="Z7" s="454"/>
      <c r="AA7" s="454"/>
      <c r="AB7" s="456"/>
      <c r="AC7" s="454"/>
      <c r="AD7" s="454"/>
      <c r="AE7" s="454"/>
      <c r="AF7" s="454"/>
      <c r="AG7" s="456"/>
      <c r="AH7" s="454"/>
      <c r="AI7" s="454"/>
      <c r="AJ7" s="454"/>
      <c r="AK7" s="454"/>
      <c r="AL7" s="456"/>
      <c r="AM7" s="454"/>
      <c r="AN7" s="454"/>
      <c r="AO7" s="454"/>
      <c r="AP7" s="454"/>
      <c r="AQ7" s="456"/>
      <c r="AR7" s="454"/>
      <c r="AS7" s="454"/>
      <c r="AT7" s="454"/>
      <c r="AU7" s="454"/>
      <c r="AV7" s="456"/>
      <c r="AW7" s="454"/>
      <c r="AX7" s="454"/>
      <c r="AY7" s="454"/>
      <c r="AZ7" s="454"/>
      <c r="BA7" s="456"/>
      <c r="BB7" s="454"/>
      <c r="BC7" s="454"/>
      <c r="BD7" s="454"/>
      <c r="BE7" s="454"/>
      <c r="BF7" s="456"/>
      <c r="BG7" s="454"/>
      <c r="BH7" s="454"/>
      <c r="BI7" s="454"/>
      <c r="BJ7" s="454"/>
      <c r="BK7" s="456"/>
      <c r="BL7" s="454"/>
      <c r="BM7" s="454"/>
      <c r="BN7" s="454"/>
      <c r="BO7" s="454"/>
      <c r="BP7" s="456"/>
      <c r="BQ7" s="454"/>
      <c r="BR7" s="454"/>
      <c r="BS7" s="454"/>
      <c r="BT7" s="454"/>
      <c r="BU7" s="454"/>
      <c r="BV7" s="454">
        <f>SUM(H7:BU7)</f>
        <v>0</v>
      </c>
    </row>
    <row r="8" spans="1:74" ht="14.25" customHeight="1"/>
    <row r="9" spans="1:74" ht="14.25" customHeight="1"/>
    <row r="10" spans="1:74" ht="14.25" customHeight="1"/>
    <row r="11" spans="1:74" ht="21.75" customHeight="1">
      <c r="A11" s="382"/>
      <c r="B11" s="460" t="s">
        <v>26</v>
      </c>
      <c r="C11" s="457" t="s">
        <v>79</v>
      </c>
      <c r="D11" s="453" t="s">
        <v>174</v>
      </c>
      <c r="E11" s="453" t="s">
        <v>175</v>
      </c>
      <c r="F11" s="453" t="s">
        <v>176</v>
      </c>
      <c r="G11" s="453" t="s">
        <v>177</v>
      </c>
      <c r="H11" s="455" t="s">
        <v>231</v>
      </c>
      <c r="I11" s="453" t="s">
        <v>178</v>
      </c>
      <c r="J11" s="453" t="s">
        <v>179</v>
      </c>
      <c r="K11" s="453" t="s">
        <v>180</v>
      </c>
      <c r="L11" s="453" t="s">
        <v>181</v>
      </c>
      <c r="M11" s="455" t="s">
        <v>232</v>
      </c>
      <c r="N11" s="453" t="s">
        <v>182</v>
      </c>
      <c r="O11" s="453" t="s">
        <v>183</v>
      </c>
      <c r="P11" s="453" t="s">
        <v>184</v>
      </c>
      <c r="Q11" s="453" t="s">
        <v>185</v>
      </c>
      <c r="R11" s="455" t="s">
        <v>172</v>
      </c>
      <c r="S11" s="453" t="s">
        <v>186</v>
      </c>
      <c r="T11" s="453" t="s">
        <v>187</v>
      </c>
      <c r="U11" s="453" t="s">
        <v>188</v>
      </c>
      <c r="V11" s="453" t="s">
        <v>189</v>
      </c>
      <c r="W11" s="455" t="s">
        <v>229</v>
      </c>
      <c r="X11" s="453" t="s">
        <v>190</v>
      </c>
      <c r="Y11" s="453" t="s">
        <v>191</v>
      </c>
      <c r="Z11" s="453" t="s">
        <v>192</v>
      </c>
      <c r="AA11" s="453" t="s">
        <v>193</v>
      </c>
      <c r="AB11" s="455" t="s">
        <v>173</v>
      </c>
      <c r="AC11" s="453" t="s">
        <v>194</v>
      </c>
      <c r="AD11" s="453" t="s">
        <v>195</v>
      </c>
      <c r="AE11" s="453" t="s">
        <v>196</v>
      </c>
      <c r="AF11" s="453" t="s">
        <v>197</v>
      </c>
      <c r="AG11" s="455" t="s">
        <v>230</v>
      </c>
      <c r="AH11" s="453" t="s">
        <v>194</v>
      </c>
      <c r="AI11" s="453" t="s">
        <v>195</v>
      </c>
      <c r="AJ11" s="453" t="s">
        <v>196</v>
      </c>
      <c r="AK11" s="453" t="s">
        <v>197</v>
      </c>
      <c r="AL11" s="455" t="s">
        <v>194</v>
      </c>
      <c r="AM11" s="453" t="s">
        <v>198</v>
      </c>
      <c r="AN11" s="453" t="s">
        <v>199</v>
      </c>
      <c r="AO11" s="453" t="s">
        <v>200</v>
      </c>
      <c r="AP11" s="453" t="s">
        <v>201</v>
      </c>
      <c r="AQ11" s="455" t="s">
        <v>194</v>
      </c>
      <c r="AR11" s="453" t="s">
        <v>202</v>
      </c>
      <c r="AS11" s="453" t="s">
        <v>203</v>
      </c>
      <c r="AT11" s="453" t="s">
        <v>204</v>
      </c>
      <c r="AU11" s="453" t="s">
        <v>205</v>
      </c>
      <c r="AV11" s="455" t="s">
        <v>194</v>
      </c>
      <c r="AW11" s="453" t="s">
        <v>206</v>
      </c>
      <c r="AX11" s="453" t="s">
        <v>207</v>
      </c>
      <c r="AY11" s="453" t="s">
        <v>208</v>
      </c>
      <c r="AZ11" s="453" t="s">
        <v>209</v>
      </c>
      <c r="BA11" s="455" t="s">
        <v>195</v>
      </c>
      <c r="BB11" s="453" t="s">
        <v>210</v>
      </c>
      <c r="BC11" s="453" t="s">
        <v>211</v>
      </c>
      <c r="BD11" s="453" t="s">
        <v>212</v>
      </c>
      <c r="BE11" s="453" t="s">
        <v>213</v>
      </c>
      <c r="BF11" s="455" t="s">
        <v>195</v>
      </c>
      <c r="BG11" s="453" t="s">
        <v>214</v>
      </c>
      <c r="BH11" s="453" t="s">
        <v>215</v>
      </c>
      <c r="BI11" s="453" t="s">
        <v>216</v>
      </c>
      <c r="BJ11" s="453" t="s">
        <v>217</v>
      </c>
      <c r="BK11" s="455" t="s">
        <v>195</v>
      </c>
      <c r="BL11" s="453" t="s">
        <v>218</v>
      </c>
      <c r="BM11" s="453" t="s">
        <v>219</v>
      </c>
      <c r="BN11" s="453" t="s">
        <v>220</v>
      </c>
      <c r="BO11" s="453" t="s">
        <v>221</v>
      </c>
      <c r="BP11" s="455" t="s">
        <v>195</v>
      </c>
      <c r="BQ11" s="453" t="s">
        <v>222</v>
      </c>
      <c r="BR11" s="453" t="s">
        <v>223</v>
      </c>
      <c r="BS11" s="453" t="s">
        <v>224</v>
      </c>
      <c r="BT11" s="453" t="s">
        <v>225</v>
      </c>
      <c r="BU11" s="453" t="s">
        <v>233</v>
      </c>
      <c r="BV11" s="453" t="s">
        <v>150</v>
      </c>
    </row>
    <row r="12" spans="1:74" ht="21.75" customHeight="1">
      <c r="A12" s="450" t="s">
        <v>4</v>
      </c>
      <c r="B12" s="461" t="s">
        <v>0</v>
      </c>
      <c r="C12" s="456"/>
      <c r="D12" s="454"/>
      <c r="E12" s="454"/>
      <c r="F12" s="454"/>
      <c r="G12" s="454"/>
      <c r="H12" s="456"/>
      <c r="I12" s="454"/>
      <c r="J12" s="454"/>
      <c r="K12" s="454"/>
      <c r="L12" s="454"/>
      <c r="M12" s="456"/>
      <c r="N12" s="454"/>
      <c r="O12" s="454"/>
      <c r="P12" s="454"/>
      <c r="Q12" s="454"/>
      <c r="R12" s="456"/>
      <c r="S12" s="454"/>
      <c r="T12" s="454"/>
      <c r="U12" s="454"/>
      <c r="V12" s="454"/>
      <c r="W12" s="456"/>
      <c r="X12" s="454"/>
      <c r="Y12" s="454"/>
      <c r="Z12" s="454"/>
      <c r="AA12" s="454"/>
      <c r="AB12" s="456"/>
      <c r="AC12" s="454"/>
      <c r="AD12" s="454"/>
      <c r="AE12" s="454"/>
      <c r="AF12" s="454"/>
      <c r="AG12" s="456"/>
      <c r="AH12" s="454"/>
      <c r="AI12" s="454"/>
      <c r="AJ12" s="454"/>
      <c r="AK12" s="454"/>
      <c r="AL12" s="456"/>
      <c r="AM12" s="454"/>
      <c r="AN12" s="454"/>
      <c r="AO12" s="454"/>
      <c r="AP12" s="454"/>
      <c r="AQ12" s="456"/>
      <c r="AR12" s="454"/>
      <c r="AS12" s="454"/>
      <c r="AT12" s="454"/>
      <c r="AU12" s="454"/>
      <c r="AV12" s="456"/>
      <c r="AW12" s="454"/>
      <c r="AX12" s="454"/>
      <c r="AY12" s="454"/>
      <c r="AZ12" s="454"/>
      <c r="BA12" s="456"/>
      <c r="BB12" s="454"/>
      <c r="BC12" s="454"/>
      <c r="BD12" s="454"/>
      <c r="BE12" s="454"/>
      <c r="BF12" s="456"/>
      <c r="BG12" s="454"/>
      <c r="BH12" s="454"/>
      <c r="BI12" s="454"/>
      <c r="BJ12" s="454"/>
      <c r="BK12" s="456"/>
      <c r="BL12" s="454"/>
      <c r="BM12" s="454"/>
      <c r="BN12" s="454"/>
      <c r="BO12" s="454"/>
      <c r="BP12" s="456"/>
      <c r="BQ12" s="454"/>
      <c r="BR12" s="454"/>
      <c r="BS12" s="454"/>
      <c r="BT12" s="454"/>
      <c r="BU12" s="454"/>
      <c r="BV12" s="454">
        <f>SUM(H12:BU12)</f>
        <v>0</v>
      </c>
    </row>
    <row r="13" spans="1:74" ht="25.5">
      <c r="A13" s="451"/>
      <c r="B13" s="461" t="s">
        <v>227</v>
      </c>
      <c r="C13" s="456"/>
      <c r="D13" s="454"/>
      <c r="E13" s="454"/>
      <c r="F13" s="454"/>
      <c r="G13" s="454"/>
      <c r="H13" s="456"/>
      <c r="I13" s="454"/>
      <c r="J13" s="454"/>
      <c r="K13" s="454"/>
      <c r="L13" s="454"/>
      <c r="M13" s="456"/>
      <c r="N13" s="454"/>
      <c r="O13" s="454"/>
      <c r="P13" s="454"/>
      <c r="Q13" s="454"/>
      <c r="R13" s="456"/>
      <c r="S13" s="454"/>
      <c r="T13" s="454"/>
      <c r="U13" s="454"/>
      <c r="V13" s="454"/>
      <c r="W13" s="456"/>
      <c r="X13" s="454"/>
      <c r="Y13" s="454"/>
      <c r="Z13" s="454"/>
      <c r="AA13" s="454"/>
      <c r="AB13" s="456"/>
      <c r="AC13" s="454"/>
      <c r="AD13" s="454"/>
      <c r="AE13" s="454"/>
      <c r="AF13" s="454"/>
      <c r="AG13" s="456"/>
      <c r="AH13" s="454"/>
      <c r="AI13" s="454"/>
      <c r="AJ13" s="454"/>
      <c r="AK13" s="454"/>
      <c r="AL13" s="456"/>
      <c r="AM13" s="454"/>
      <c r="AN13" s="454"/>
      <c r="AO13" s="454"/>
      <c r="AP13" s="454"/>
      <c r="AQ13" s="456"/>
      <c r="AR13" s="454"/>
      <c r="AS13" s="454"/>
      <c r="AT13" s="454"/>
      <c r="AU13" s="454"/>
      <c r="AV13" s="456"/>
      <c r="AW13" s="454"/>
      <c r="AX13" s="454"/>
      <c r="AY13" s="454"/>
      <c r="AZ13" s="454"/>
      <c r="BA13" s="456"/>
      <c r="BB13" s="454"/>
      <c r="BC13" s="454"/>
      <c r="BD13" s="454"/>
      <c r="BE13" s="454"/>
      <c r="BF13" s="456"/>
      <c r="BG13" s="454"/>
      <c r="BH13" s="454"/>
      <c r="BI13" s="454"/>
      <c r="BJ13" s="454"/>
      <c r="BK13" s="456"/>
      <c r="BL13" s="454"/>
      <c r="BM13" s="454"/>
      <c r="BN13" s="454"/>
      <c r="BO13" s="454"/>
      <c r="BP13" s="456"/>
      <c r="BQ13" s="454"/>
      <c r="BR13" s="454"/>
      <c r="BS13" s="454"/>
      <c r="BT13" s="454"/>
      <c r="BU13" s="454"/>
      <c r="BV13" s="454"/>
    </row>
    <row r="14" spans="1:74" ht="21.75" customHeight="1">
      <c r="A14" s="451"/>
      <c r="B14" s="460" t="s">
        <v>226</v>
      </c>
      <c r="C14" s="456"/>
      <c r="D14" s="454"/>
      <c r="E14" s="454"/>
      <c r="F14" s="454"/>
      <c r="G14" s="454"/>
      <c r="H14" s="456"/>
      <c r="I14" s="454"/>
      <c r="J14" s="454"/>
      <c r="K14" s="454"/>
      <c r="L14" s="454"/>
      <c r="M14" s="456"/>
      <c r="N14" s="454"/>
      <c r="O14" s="454"/>
      <c r="P14" s="454"/>
      <c r="Q14" s="454"/>
      <c r="R14" s="456"/>
      <c r="S14" s="454"/>
      <c r="T14" s="454"/>
      <c r="U14" s="454"/>
      <c r="V14" s="454"/>
      <c r="W14" s="456"/>
      <c r="X14" s="454"/>
      <c r="Y14" s="454"/>
      <c r="Z14" s="454"/>
      <c r="AA14" s="454"/>
      <c r="AB14" s="456"/>
      <c r="AC14" s="454"/>
      <c r="AD14" s="454"/>
      <c r="AE14" s="454"/>
      <c r="AF14" s="454"/>
      <c r="AG14" s="456"/>
      <c r="AH14" s="454"/>
      <c r="AI14" s="454"/>
      <c r="AJ14" s="454"/>
      <c r="AK14" s="454"/>
      <c r="AL14" s="456"/>
      <c r="AM14" s="454"/>
      <c r="AN14" s="454"/>
      <c r="AO14" s="454"/>
      <c r="AP14" s="454"/>
      <c r="AQ14" s="456"/>
      <c r="AR14" s="454"/>
      <c r="AS14" s="454"/>
      <c r="AT14" s="454"/>
      <c r="AU14" s="454"/>
      <c r="AV14" s="456"/>
      <c r="AW14" s="454"/>
      <c r="AX14" s="454"/>
      <c r="AY14" s="454"/>
      <c r="AZ14" s="454"/>
      <c r="BA14" s="456"/>
      <c r="BB14" s="454"/>
      <c r="BC14" s="454"/>
      <c r="BD14" s="454"/>
      <c r="BE14" s="454"/>
      <c r="BF14" s="456"/>
      <c r="BG14" s="454"/>
      <c r="BH14" s="454"/>
      <c r="BI14" s="454"/>
      <c r="BJ14" s="454"/>
      <c r="BK14" s="456"/>
      <c r="BL14" s="454"/>
      <c r="BM14" s="454"/>
      <c r="BN14" s="454"/>
      <c r="BO14" s="454"/>
      <c r="BP14" s="456"/>
      <c r="BQ14" s="454"/>
      <c r="BR14" s="454"/>
      <c r="BS14" s="454"/>
      <c r="BT14" s="454"/>
      <c r="BU14" s="454"/>
      <c r="BV14" s="454">
        <f>SUM(H14:BU14)</f>
        <v>0</v>
      </c>
    </row>
    <row r="15" spans="1:74" ht="21.75" customHeight="1">
      <c r="A15" s="458"/>
      <c r="B15" s="460" t="s">
        <v>1</v>
      </c>
      <c r="C15" s="456"/>
      <c r="D15" s="454"/>
      <c r="E15" s="454"/>
      <c r="F15" s="454"/>
      <c r="G15" s="454"/>
      <c r="H15" s="456"/>
      <c r="I15" s="454"/>
      <c r="J15" s="454"/>
      <c r="K15" s="454"/>
      <c r="L15" s="454"/>
      <c r="M15" s="456"/>
      <c r="N15" s="454"/>
      <c r="O15" s="454"/>
      <c r="P15" s="454"/>
      <c r="Q15" s="454"/>
      <c r="R15" s="456"/>
      <c r="S15" s="454"/>
      <c r="T15" s="454"/>
      <c r="U15" s="454"/>
      <c r="V15" s="454"/>
      <c r="W15" s="456"/>
      <c r="X15" s="454"/>
      <c r="Y15" s="454"/>
      <c r="Z15" s="454"/>
      <c r="AA15" s="454"/>
      <c r="AB15" s="456"/>
      <c r="AC15" s="454"/>
      <c r="AD15" s="454"/>
      <c r="AE15" s="454"/>
      <c r="AF15" s="454"/>
      <c r="AG15" s="456"/>
      <c r="AH15" s="454"/>
      <c r="AI15" s="454"/>
      <c r="AJ15" s="454"/>
      <c r="AK15" s="454"/>
      <c r="AL15" s="456"/>
      <c r="AM15" s="454"/>
      <c r="AN15" s="454"/>
      <c r="AO15" s="454"/>
      <c r="AP15" s="454"/>
      <c r="AQ15" s="456"/>
      <c r="AR15" s="454"/>
      <c r="AS15" s="454"/>
      <c r="AT15" s="454"/>
      <c r="AU15" s="454"/>
      <c r="AV15" s="456"/>
      <c r="AW15" s="454"/>
      <c r="AX15" s="454"/>
      <c r="AY15" s="454"/>
      <c r="AZ15" s="454"/>
      <c r="BA15" s="456"/>
      <c r="BB15" s="454"/>
      <c r="BC15" s="454"/>
      <c r="BD15" s="454"/>
      <c r="BE15" s="454"/>
      <c r="BF15" s="456"/>
      <c r="BG15" s="454"/>
      <c r="BH15" s="454"/>
      <c r="BI15" s="454"/>
      <c r="BJ15" s="454"/>
      <c r="BK15" s="456"/>
      <c r="BL15" s="454"/>
      <c r="BM15" s="454"/>
      <c r="BN15" s="454"/>
      <c r="BO15" s="454"/>
      <c r="BP15" s="456"/>
      <c r="BQ15" s="454"/>
      <c r="BR15" s="454"/>
      <c r="BS15" s="454"/>
      <c r="BT15" s="454"/>
      <c r="BU15" s="454"/>
      <c r="BV15" s="454"/>
    </row>
    <row r="16" spans="1:74" ht="21.75" customHeight="1">
      <c r="A16" s="462" t="s">
        <v>16</v>
      </c>
      <c r="B16" s="461" t="s">
        <v>0</v>
      </c>
      <c r="C16" s="456"/>
      <c r="D16" s="454"/>
      <c r="E16" s="454"/>
      <c r="F16" s="454"/>
      <c r="G16" s="454"/>
      <c r="H16" s="456"/>
      <c r="I16" s="454"/>
      <c r="J16" s="454"/>
      <c r="K16" s="454"/>
      <c r="L16" s="454"/>
      <c r="M16" s="456"/>
      <c r="N16" s="454"/>
      <c r="O16" s="454"/>
      <c r="P16" s="454"/>
      <c r="Q16" s="454"/>
      <c r="R16" s="456"/>
      <c r="S16" s="454"/>
      <c r="T16" s="454"/>
      <c r="U16" s="454"/>
      <c r="V16" s="454"/>
      <c r="W16" s="456"/>
      <c r="X16" s="454"/>
      <c r="Y16" s="454"/>
      <c r="Z16" s="454"/>
      <c r="AA16" s="454"/>
      <c r="AB16" s="456"/>
      <c r="AC16" s="454"/>
      <c r="AD16" s="454"/>
      <c r="AE16" s="454"/>
      <c r="AF16" s="454"/>
      <c r="AG16" s="456"/>
      <c r="AH16" s="454"/>
      <c r="AI16" s="454"/>
      <c r="AJ16" s="454"/>
      <c r="AK16" s="454"/>
      <c r="AL16" s="456"/>
      <c r="AM16" s="454"/>
      <c r="AN16" s="454"/>
      <c r="AO16" s="454"/>
      <c r="AP16" s="454"/>
      <c r="AQ16" s="456"/>
      <c r="AR16" s="454"/>
      <c r="AS16" s="454"/>
      <c r="AT16" s="454"/>
      <c r="AU16" s="454"/>
      <c r="AV16" s="456"/>
      <c r="AW16" s="454"/>
      <c r="AX16" s="454"/>
      <c r="AY16" s="454"/>
      <c r="AZ16" s="454"/>
      <c r="BA16" s="456"/>
      <c r="BB16" s="454"/>
      <c r="BC16" s="454"/>
      <c r="BD16" s="454"/>
      <c r="BE16" s="454"/>
      <c r="BF16" s="456"/>
      <c r="BG16" s="454"/>
      <c r="BH16" s="454"/>
      <c r="BI16" s="454"/>
      <c r="BJ16" s="454"/>
      <c r="BK16" s="456"/>
      <c r="BL16" s="454"/>
      <c r="BM16" s="454"/>
      <c r="BN16" s="454"/>
      <c r="BO16" s="454"/>
      <c r="BP16" s="456"/>
      <c r="BQ16" s="454"/>
      <c r="BR16" s="454"/>
      <c r="BS16" s="454"/>
      <c r="BT16" s="454"/>
      <c r="BU16" s="454"/>
      <c r="BV16" s="454"/>
    </row>
    <row r="17" spans="1:74" ht="25.5" customHeight="1">
      <c r="A17" s="463"/>
      <c r="B17" s="461" t="s">
        <v>227</v>
      </c>
      <c r="C17" s="456"/>
      <c r="D17" s="454"/>
      <c r="E17" s="454"/>
      <c r="F17" s="454"/>
      <c r="G17" s="454"/>
      <c r="H17" s="456"/>
      <c r="I17" s="454"/>
      <c r="J17" s="454"/>
      <c r="K17" s="454"/>
      <c r="L17" s="454"/>
      <c r="M17" s="456"/>
      <c r="N17" s="454"/>
      <c r="O17" s="454"/>
      <c r="P17" s="454"/>
      <c r="Q17" s="454"/>
      <c r="R17" s="456"/>
      <c r="S17" s="454"/>
      <c r="T17" s="454"/>
      <c r="U17" s="454"/>
      <c r="V17" s="454"/>
      <c r="W17" s="456"/>
      <c r="X17" s="454"/>
      <c r="Y17" s="454"/>
      <c r="Z17" s="454"/>
      <c r="AA17" s="454"/>
      <c r="AB17" s="456"/>
      <c r="AC17" s="454"/>
      <c r="AD17" s="454"/>
      <c r="AE17" s="454"/>
      <c r="AF17" s="454"/>
      <c r="AG17" s="456"/>
      <c r="AH17" s="454"/>
      <c r="AI17" s="454"/>
      <c r="AJ17" s="454"/>
      <c r="AK17" s="454"/>
      <c r="AL17" s="456"/>
      <c r="AM17" s="454"/>
      <c r="AN17" s="454"/>
      <c r="AO17" s="454"/>
      <c r="AP17" s="454"/>
      <c r="AQ17" s="456"/>
      <c r="AR17" s="454"/>
      <c r="AS17" s="454"/>
      <c r="AT17" s="454"/>
      <c r="AU17" s="454"/>
      <c r="AV17" s="456"/>
      <c r="AW17" s="454"/>
      <c r="AX17" s="454"/>
      <c r="AY17" s="454"/>
      <c r="AZ17" s="454"/>
      <c r="BA17" s="456"/>
      <c r="BB17" s="454"/>
      <c r="BC17" s="454"/>
      <c r="BD17" s="454"/>
      <c r="BE17" s="454"/>
      <c r="BF17" s="456"/>
      <c r="BG17" s="454"/>
      <c r="BH17" s="454"/>
      <c r="BI17" s="454"/>
      <c r="BJ17" s="454"/>
      <c r="BK17" s="456"/>
      <c r="BL17" s="454"/>
      <c r="BM17" s="454"/>
      <c r="BN17" s="454"/>
      <c r="BO17" s="454"/>
      <c r="BP17" s="456"/>
      <c r="BQ17" s="454"/>
      <c r="BR17" s="454"/>
      <c r="BS17" s="454"/>
      <c r="BT17" s="454"/>
      <c r="BU17" s="454"/>
      <c r="BV17" s="454">
        <f>SUM(H17:BU17)</f>
        <v>0</v>
      </c>
    </row>
    <row r="18" spans="1:74" ht="21.75" customHeight="1">
      <c r="A18" s="463"/>
      <c r="B18" s="460" t="s">
        <v>226</v>
      </c>
      <c r="C18" s="456"/>
      <c r="D18" s="454"/>
      <c r="E18" s="454"/>
      <c r="F18" s="454"/>
      <c r="G18" s="454"/>
      <c r="H18" s="456"/>
      <c r="I18" s="454"/>
      <c r="J18" s="454"/>
      <c r="K18" s="454"/>
      <c r="L18" s="454"/>
      <c r="M18" s="456"/>
      <c r="N18" s="454"/>
      <c r="O18" s="454"/>
      <c r="P18" s="454"/>
      <c r="Q18" s="454"/>
      <c r="R18" s="456"/>
      <c r="S18" s="454"/>
      <c r="T18" s="454"/>
      <c r="U18" s="454"/>
      <c r="V18" s="454"/>
      <c r="W18" s="456"/>
      <c r="X18" s="454"/>
      <c r="Y18" s="454"/>
      <c r="Z18" s="454"/>
      <c r="AA18" s="454"/>
      <c r="AB18" s="456"/>
      <c r="AC18" s="454"/>
      <c r="AD18" s="454"/>
      <c r="AE18" s="454"/>
      <c r="AF18" s="454"/>
      <c r="AG18" s="456"/>
      <c r="AH18" s="454"/>
      <c r="AI18" s="454"/>
      <c r="AJ18" s="454"/>
      <c r="AK18" s="454"/>
      <c r="AL18" s="456"/>
      <c r="AM18" s="454"/>
      <c r="AN18" s="454"/>
      <c r="AO18" s="454"/>
      <c r="AP18" s="454"/>
      <c r="AQ18" s="456"/>
      <c r="AR18" s="454"/>
      <c r="AS18" s="454"/>
      <c r="AT18" s="454"/>
      <c r="AU18" s="454"/>
      <c r="AV18" s="456"/>
      <c r="AW18" s="454"/>
      <c r="AX18" s="454"/>
      <c r="AY18" s="454"/>
      <c r="AZ18" s="454"/>
      <c r="BA18" s="456"/>
      <c r="BB18" s="454"/>
      <c r="BC18" s="454"/>
      <c r="BD18" s="454"/>
      <c r="BE18" s="454"/>
      <c r="BF18" s="456"/>
      <c r="BG18" s="454"/>
      <c r="BH18" s="454"/>
      <c r="BI18" s="454"/>
      <c r="BJ18" s="454"/>
      <c r="BK18" s="456"/>
      <c r="BL18" s="454"/>
      <c r="BM18" s="454"/>
      <c r="BN18" s="454"/>
      <c r="BO18" s="454"/>
      <c r="BP18" s="456"/>
      <c r="BQ18" s="454"/>
      <c r="BR18" s="454"/>
      <c r="BS18" s="454"/>
      <c r="BT18" s="454"/>
      <c r="BU18" s="454"/>
      <c r="BV18" s="454">
        <f>SUM(H18:BU18)</f>
        <v>0</v>
      </c>
    </row>
    <row r="19" spans="1:74" ht="21.75" customHeight="1">
      <c r="A19" s="464"/>
      <c r="B19" s="460" t="s">
        <v>1</v>
      </c>
      <c r="C19" s="456"/>
      <c r="D19" s="454"/>
      <c r="E19" s="454"/>
      <c r="F19" s="454"/>
      <c r="G19" s="454"/>
      <c r="H19" s="456"/>
      <c r="I19" s="454"/>
      <c r="J19" s="454"/>
      <c r="K19" s="454"/>
      <c r="L19" s="454"/>
      <c r="M19" s="456"/>
      <c r="N19" s="454"/>
      <c r="O19" s="454"/>
      <c r="P19" s="454"/>
      <c r="Q19" s="454"/>
      <c r="R19" s="456"/>
      <c r="S19" s="454"/>
      <c r="T19" s="454"/>
      <c r="U19" s="454"/>
      <c r="V19" s="454"/>
      <c r="W19" s="456"/>
      <c r="X19" s="454"/>
      <c r="Y19" s="454"/>
      <c r="Z19" s="454"/>
      <c r="AA19" s="454"/>
      <c r="AB19" s="456"/>
      <c r="AC19" s="454"/>
      <c r="AD19" s="454"/>
      <c r="AE19" s="454"/>
      <c r="AF19" s="454"/>
      <c r="AG19" s="456"/>
      <c r="AH19" s="454"/>
      <c r="AI19" s="454"/>
      <c r="AJ19" s="454"/>
      <c r="AK19" s="454"/>
      <c r="AL19" s="456"/>
      <c r="AM19" s="454"/>
      <c r="AN19" s="454"/>
      <c r="AO19" s="454"/>
      <c r="AP19" s="454"/>
      <c r="AQ19" s="456"/>
      <c r="AR19" s="454"/>
      <c r="AS19" s="454"/>
      <c r="AT19" s="454"/>
      <c r="AU19" s="454"/>
      <c r="AV19" s="456"/>
      <c r="AW19" s="454"/>
      <c r="AX19" s="454"/>
      <c r="AY19" s="454"/>
      <c r="AZ19" s="454"/>
      <c r="BA19" s="456"/>
      <c r="BB19" s="454"/>
      <c r="BC19" s="454"/>
      <c r="BD19" s="454"/>
      <c r="BE19" s="454"/>
      <c r="BF19" s="456"/>
      <c r="BG19" s="454"/>
      <c r="BH19" s="454"/>
      <c r="BI19" s="454"/>
      <c r="BJ19" s="454"/>
      <c r="BK19" s="456"/>
      <c r="BL19" s="454"/>
      <c r="BM19" s="454"/>
      <c r="BN19" s="454"/>
      <c r="BO19" s="454"/>
      <c r="BP19" s="456"/>
      <c r="BQ19" s="454"/>
      <c r="BR19" s="454"/>
      <c r="BS19" s="454"/>
      <c r="BT19" s="454"/>
      <c r="BU19" s="454"/>
      <c r="BV19" s="454">
        <f>SUM(H19:BU19)</f>
        <v>0</v>
      </c>
    </row>
    <row r="20" spans="1:74" ht="21.75" customHeight="1">
      <c r="A20" s="462" t="s">
        <v>8</v>
      </c>
      <c r="B20" s="461" t="s">
        <v>0</v>
      </c>
      <c r="C20" s="456"/>
      <c r="D20" s="454"/>
      <c r="E20" s="454"/>
      <c r="F20" s="454"/>
      <c r="G20" s="454"/>
      <c r="H20" s="456"/>
      <c r="I20" s="454"/>
      <c r="J20" s="454"/>
      <c r="K20" s="454"/>
      <c r="L20" s="454"/>
      <c r="M20" s="456"/>
      <c r="N20" s="454"/>
      <c r="O20" s="454"/>
      <c r="P20" s="454"/>
      <c r="Q20" s="454"/>
      <c r="R20" s="456"/>
      <c r="S20" s="454"/>
      <c r="T20" s="454"/>
      <c r="U20" s="454"/>
      <c r="V20" s="454"/>
      <c r="W20" s="456"/>
      <c r="X20" s="454"/>
      <c r="Y20" s="454"/>
      <c r="Z20" s="454"/>
      <c r="AA20" s="454"/>
      <c r="AB20" s="456"/>
      <c r="AC20" s="454"/>
      <c r="AD20" s="454"/>
      <c r="AE20" s="454"/>
      <c r="AF20" s="454"/>
      <c r="AG20" s="456"/>
      <c r="AH20" s="454"/>
      <c r="AI20" s="454"/>
      <c r="AJ20" s="454"/>
      <c r="AK20" s="454"/>
      <c r="AL20" s="456"/>
      <c r="AM20" s="454"/>
      <c r="AN20" s="454"/>
      <c r="AO20" s="454"/>
      <c r="AP20" s="454"/>
      <c r="AQ20" s="456"/>
      <c r="AR20" s="454"/>
      <c r="AS20" s="454"/>
      <c r="AT20" s="454"/>
      <c r="AU20" s="454"/>
      <c r="AV20" s="456"/>
      <c r="AW20" s="454"/>
      <c r="AX20" s="454"/>
      <c r="AY20" s="454"/>
      <c r="AZ20" s="454"/>
      <c r="BA20" s="456"/>
      <c r="BB20" s="454"/>
      <c r="BC20" s="454"/>
      <c r="BD20" s="454"/>
      <c r="BE20" s="454"/>
      <c r="BF20" s="456"/>
      <c r="BG20" s="454"/>
      <c r="BH20" s="454"/>
      <c r="BI20" s="454"/>
      <c r="BJ20" s="454"/>
      <c r="BK20" s="456"/>
      <c r="BL20" s="454"/>
      <c r="BM20" s="454"/>
      <c r="BN20" s="454"/>
      <c r="BO20" s="454"/>
      <c r="BP20" s="456"/>
      <c r="BQ20" s="454"/>
      <c r="BR20" s="454"/>
      <c r="BS20" s="454"/>
      <c r="BT20" s="454"/>
      <c r="BU20" s="454"/>
      <c r="BV20" s="454"/>
    </row>
    <row r="21" spans="1:74" ht="25.5" customHeight="1">
      <c r="A21" s="463"/>
      <c r="B21" s="461" t="s">
        <v>227</v>
      </c>
      <c r="C21" s="456"/>
      <c r="D21" s="454"/>
      <c r="E21" s="454"/>
      <c r="F21" s="454"/>
      <c r="G21" s="454"/>
      <c r="H21" s="456"/>
      <c r="I21" s="454"/>
      <c r="J21" s="454"/>
      <c r="K21" s="454"/>
      <c r="L21" s="454"/>
      <c r="M21" s="456"/>
      <c r="N21" s="454"/>
      <c r="O21" s="454"/>
      <c r="P21" s="454"/>
      <c r="Q21" s="454"/>
      <c r="R21" s="456"/>
      <c r="S21" s="454"/>
      <c r="T21" s="454"/>
      <c r="U21" s="454"/>
      <c r="V21" s="454"/>
      <c r="W21" s="456"/>
      <c r="X21" s="454"/>
      <c r="Y21" s="454"/>
      <c r="Z21" s="454"/>
      <c r="AA21" s="454"/>
      <c r="AB21" s="456"/>
      <c r="AC21" s="454"/>
      <c r="AD21" s="454"/>
      <c r="AE21" s="454"/>
      <c r="AF21" s="454"/>
      <c r="AG21" s="456"/>
      <c r="AH21" s="454"/>
      <c r="AI21" s="454"/>
      <c r="AJ21" s="454"/>
      <c r="AK21" s="454"/>
      <c r="AL21" s="456"/>
      <c r="AM21" s="454"/>
      <c r="AN21" s="454"/>
      <c r="AO21" s="454"/>
      <c r="AP21" s="454"/>
      <c r="AQ21" s="456"/>
      <c r="AR21" s="454"/>
      <c r="AS21" s="454"/>
      <c r="AT21" s="454"/>
      <c r="AU21" s="454"/>
      <c r="AV21" s="456"/>
      <c r="AW21" s="454"/>
      <c r="AX21" s="454"/>
      <c r="AY21" s="454"/>
      <c r="AZ21" s="454"/>
      <c r="BA21" s="456"/>
      <c r="BB21" s="454"/>
      <c r="BC21" s="454"/>
      <c r="BD21" s="454"/>
      <c r="BE21" s="454"/>
      <c r="BF21" s="456"/>
      <c r="BG21" s="454"/>
      <c r="BH21" s="454"/>
      <c r="BI21" s="454"/>
      <c r="BJ21" s="454"/>
      <c r="BK21" s="456"/>
      <c r="BL21" s="454"/>
      <c r="BM21" s="454"/>
      <c r="BN21" s="454"/>
      <c r="BO21" s="454"/>
      <c r="BP21" s="456"/>
      <c r="BQ21" s="454"/>
      <c r="BR21" s="454"/>
      <c r="BS21" s="454"/>
      <c r="BT21" s="454"/>
      <c r="BU21" s="454"/>
      <c r="BV21" s="454">
        <f>SUM(H21:BU21)</f>
        <v>0</v>
      </c>
    </row>
    <row r="22" spans="1:74" ht="21.75" customHeight="1">
      <c r="A22" s="463"/>
      <c r="B22" s="460" t="s">
        <v>226</v>
      </c>
      <c r="C22" s="456"/>
      <c r="D22" s="454"/>
      <c r="E22" s="454"/>
      <c r="F22" s="454"/>
      <c r="G22" s="454"/>
      <c r="H22" s="456"/>
      <c r="I22" s="454"/>
      <c r="J22" s="454"/>
      <c r="K22" s="454"/>
      <c r="L22" s="454"/>
      <c r="M22" s="456"/>
      <c r="N22" s="454"/>
      <c r="O22" s="454"/>
      <c r="P22" s="454"/>
      <c r="Q22" s="454"/>
      <c r="R22" s="456"/>
      <c r="S22" s="454"/>
      <c r="T22" s="454"/>
      <c r="U22" s="454"/>
      <c r="V22" s="454"/>
      <c r="W22" s="456"/>
      <c r="X22" s="454"/>
      <c r="Y22" s="454"/>
      <c r="Z22" s="454"/>
      <c r="AA22" s="454"/>
      <c r="AB22" s="456"/>
      <c r="AC22" s="454"/>
      <c r="AD22" s="454"/>
      <c r="AE22" s="454"/>
      <c r="AF22" s="454"/>
      <c r="AG22" s="456"/>
      <c r="AH22" s="454"/>
      <c r="AI22" s="454"/>
      <c r="AJ22" s="454"/>
      <c r="AK22" s="454"/>
      <c r="AL22" s="456"/>
      <c r="AM22" s="454"/>
      <c r="AN22" s="454"/>
      <c r="AO22" s="454"/>
      <c r="AP22" s="454"/>
      <c r="AQ22" s="456"/>
      <c r="AR22" s="454"/>
      <c r="AS22" s="454"/>
      <c r="AT22" s="454"/>
      <c r="AU22" s="454"/>
      <c r="AV22" s="456"/>
      <c r="AW22" s="454"/>
      <c r="AX22" s="454"/>
      <c r="AY22" s="454"/>
      <c r="AZ22" s="454"/>
      <c r="BA22" s="456"/>
      <c r="BB22" s="454"/>
      <c r="BC22" s="454"/>
      <c r="BD22" s="454"/>
      <c r="BE22" s="454"/>
      <c r="BF22" s="456"/>
      <c r="BG22" s="454"/>
      <c r="BH22" s="454"/>
      <c r="BI22" s="454"/>
      <c r="BJ22" s="454"/>
      <c r="BK22" s="456"/>
      <c r="BL22" s="454"/>
      <c r="BM22" s="454"/>
      <c r="BN22" s="454"/>
      <c r="BO22" s="454"/>
      <c r="BP22" s="456"/>
      <c r="BQ22" s="454"/>
      <c r="BR22" s="454"/>
      <c r="BS22" s="454"/>
      <c r="BT22" s="454"/>
      <c r="BU22" s="454"/>
      <c r="BV22" s="454">
        <f>SUM(H22:BU22)</f>
        <v>0</v>
      </c>
    </row>
    <row r="23" spans="1:74" ht="21.75" customHeight="1">
      <c r="A23" s="464"/>
      <c r="B23" s="460" t="s">
        <v>1</v>
      </c>
      <c r="C23" s="456"/>
      <c r="D23" s="454"/>
      <c r="E23" s="454"/>
      <c r="F23" s="454"/>
      <c r="G23" s="454"/>
      <c r="H23" s="456"/>
      <c r="I23" s="454"/>
      <c r="J23" s="454"/>
      <c r="K23" s="454"/>
      <c r="L23" s="454"/>
      <c r="M23" s="456"/>
      <c r="N23" s="454"/>
      <c r="O23" s="454"/>
      <c r="P23" s="454"/>
      <c r="Q23" s="454"/>
      <c r="R23" s="456"/>
      <c r="S23" s="454"/>
      <c r="T23" s="454"/>
      <c r="U23" s="454"/>
      <c r="V23" s="454"/>
      <c r="W23" s="456"/>
      <c r="X23" s="454"/>
      <c r="Y23" s="454"/>
      <c r="Z23" s="454"/>
      <c r="AA23" s="454"/>
      <c r="AB23" s="456"/>
      <c r="AC23" s="454"/>
      <c r="AD23" s="454"/>
      <c r="AE23" s="454"/>
      <c r="AF23" s="454"/>
      <c r="AG23" s="456"/>
      <c r="AH23" s="454"/>
      <c r="AI23" s="454"/>
      <c r="AJ23" s="454"/>
      <c r="AK23" s="454"/>
      <c r="AL23" s="456"/>
      <c r="AM23" s="454"/>
      <c r="AN23" s="454"/>
      <c r="AO23" s="454"/>
      <c r="AP23" s="454"/>
      <c r="AQ23" s="456"/>
      <c r="AR23" s="454"/>
      <c r="AS23" s="454"/>
      <c r="AT23" s="454"/>
      <c r="AU23" s="454"/>
      <c r="AV23" s="456"/>
      <c r="AW23" s="454"/>
      <c r="AX23" s="454"/>
      <c r="AY23" s="454"/>
      <c r="AZ23" s="454"/>
      <c r="BA23" s="456"/>
      <c r="BB23" s="454"/>
      <c r="BC23" s="454"/>
      <c r="BD23" s="454"/>
      <c r="BE23" s="454"/>
      <c r="BF23" s="456"/>
      <c r="BG23" s="454"/>
      <c r="BH23" s="454"/>
      <c r="BI23" s="454"/>
      <c r="BJ23" s="454"/>
      <c r="BK23" s="456"/>
      <c r="BL23" s="454"/>
      <c r="BM23" s="454"/>
      <c r="BN23" s="454"/>
      <c r="BO23" s="454"/>
      <c r="BP23" s="456"/>
      <c r="BQ23" s="454"/>
      <c r="BR23" s="454"/>
      <c r="BS23" s="454"/>
      <c r="BT23" s="454"/>
      <c r="BU23" s="454"/>
      <c r="BV23" s="454">
        <f>SUM(H23:BU23)</f>
        <v>0</v>
      </c>
    </row>
    <row r="26" spans="1:74" ht="21.75" customHeight="1">
      <c r="A26" s="382"/>
      <c r="B26" s="460" t="s">
        <v>26</v>
      </c>
      <c r="C26" s="457" t="s">
        <v>79</v>
      </c>
      <c r="D26" s="453" t="s">
        <v>174</v>
      </c>
      <c r="E26" s="453" t="s">
        <v>175</v>
      </c>
      <c r="F26" s="453" t="s">
        <v>176</v>
      </c>
      <c r="G26" s="453" t="s">
        <v>177</v>
      </c>
      <c r="H26" s="455" t="s">
        <v>231</v>
      </c>
      <c r="I26" s="453" t="s">
        <v>178</v>
      </c>
      <c r="J26" s="453" t="s">
        <v>179</v>
      </c>
      <c r="K26" s="453" t="s">
        <v>180</v>
      </c>
      <c r="L26" s="453" t="s">
        <v>181</v>
      </c>
      <c r="M26" s="455" t="s">
        <v>232</v>
      </c>
      <c r="N26" s="453" t="s">
        <v>182</v>
      </c>
      <c r="O26" s="453" t="s">
        <v>183</v>
      </c>
      <c r="P26" s="453" t="s">
        <v>184</v>
      </c>
      <c r="Q26" s="453" t="s">
        <v>185</v>
      </c>
      <c r="R26" s="455" t="s">
        <v>172</v>
      </c>
      <c r="S26" s="453" t="s">
        <v>186</v>
      </c>
      <c r="T26" s="453" t="s">
        <v>187</v>
      </c>
      <c r="U26" s="453" t="s">
        <v>188</v>
      </c>
      <c r="V26" s="453" t="s">
        <v>189</v>
      </c>
      <c r="W26" s="455" t="s">
        <v>229</v>
      </c>
      <c r="X26" s="453" t="s">
        <v>190</v>
      </c>
      <c r="Y26" s="453" t="s">
        <v>191</v>
      </c>
      <c r="Z26" s="453" t="s">
        <v>192</v>
      </c>
      <c r="AA26" s="453" t="s">
        <v>193</v>
      </c>
      <c r="AB26" s="455" t="s">
        <v>173</v>
      </c>
      <c r="AC26" s="453" t="s">
        <v>194</v>
      </c>
      <c r="AD26" s="453" t="s">
        <v>195</v>
      </c>
      <c r="AE26" s="453" t="s">
        <v>196</v>
      </c>
      <c r="AF26" s="453" t="s">
        <v>197</v>
      </c>
      <c r="AG26" s="455" t="s">
        <v>230</v>
      </c>
      <c r="AH26" s="453" t="s">
        <v>194</v>
      </c>
      <c r="AI26" s="453" t="s">
        <v>195</v>
      </c>
      <c r="AJ26" s="453" t="s">
        <v>196</v>
      </c>
      <c r="AK26" s="453" t="s">
        <v>197</v>
      </c>
      <c r="AL26" s="455" t="s">
        <v>194</v>
      </c>
      <c r="AM26" s="453" t="s">
        <v>198</v>
      </c>
      <c r="AN26" s="453" t="s">
        <v>199</v>
      </c>
      <c r="AO26" s="453" t="s">
        <v>200</v>
      </c>
      <c r="AP26" s="453" t="s">
        <v>201</v>
      </c>
      <c r="AQ26" s="455" t="s">
        <v>194</v>
      </c>
      <c r="AR26" s="453" t="s">
        <v>202</v>
      </c>
      <c r="AS26" s="453" t="s">
        <v>203</v>
      </c>
      <c r="AT26" s="453" t="s">
        <v>204</v>
      </c>
      <c r="AU26" s="453" t="s">
        <v>205</v>
      </c>
      <c r="AV26" s="455" t="s">
        <v>194</v>
      </c>
      <c r="AW26" s="453" t="s">
        <v>206</v>
      </c>
      <c r="AX26" s="453" t="s">
        <v>207</v>
      </c>
      <c r="AY26" s="453" t="s">
        <v>208</v>
      </c>
      <c r="AZ26" s="453" t="s">
        <v>209</v>
      </c>
      <c r="BA26" s="455" t="s">
        <v>195</v>
      </c>
      <c r="BB26" s="453" t="s">
        <v>210</v>
      </c>
      <c r="BC26" s="453" t="s">
        <v>211</v>
      </c>
      <c r="BD26" s="453" t="s">
        <v>212</v>
      </c>
      <c r="BE26" s="453" t="s">
        <v>213</v>
      </c>
      <c r="BF26" s="455" t="s">
        <v>195</v>
      </c>
      <c r="BG26" s="453" t="s">
        <v>214</v>
      </c>
      <c r="BH26" s="453" t="s">
        <v>215</v>
      </c>
      <c r="BI26" s="453" t="s">
        <v>216</v>
      </c>
      <c r="BJ26" s="453" t="s">
        <v>217</v>
      </c>
      <c r="BK26" s="455" t="s">
        <v>195</v>
      </c>
      <c r="BL26" s="453" t="s">
        <v>218</v>
      </c>
      <c r="BM26" s="453" t="s">
        <v>219</v>
      </c>
      <c r="BN26" s="453" t="s">
        <v>220</v>
      </c>
      <c r="BO26" s="453" t="s">
        <v>221</v>
      </c>
      <c r="BP26" s="455" t="s">
        <v>195</v>
      </c>
      <c r="BQ26" s="453" t="s">
        <v>222</v>
      </c>
      <c r="BR26" s="453" t="s">
        <v>223</v>
      </c>
      <c r="BS26" s="453" t="s">
        <v>224</v>
      </c>
      <c r="BT26" s="453" t="s">
        <v>225</v>
      </c>
      <c r="BU26" s="453" t="s">
        <v>233</v>
      </c>
      <c r="BV26" s="453" t="s">
        <v>150</v>
      </c>
    </row>
    <row r="27" spans="1:74" ht="21.75" customHeight="1">
      <c r="A27" s="450" t="s">
        <v>228</v>
      </c>
      <c r="B27" s="461" t="s">
        <v>0</v>
      </c>
      <c r="C27" s="456"/>
      <c r="D27" s="454"/>
      <c r="E27" s="454"/>
      <c r="F27" s="454"/>
      <c r="G27" s="454"/>
      <c r="H27" s="456"/>
      <c r="I27" s="454"/>
      <c r="J27" s="454"/>
      <c r="K27" s="454"/>
      <c r="L27" s="454"/>
      <c r="M27" s="456"/>
      <c r="N27" s="454"/>
      <c r="O27" s="454"/>
      <c r="P27" s="454"/>
      <c r="Q27" s="454"/>
      <c r="R27" s="456"/>
      <c r="S27" s="454"/>
      <c r="T27" s="454"/>
      <c r="U27" s="454"/>
      <c r="V27" s="454"/>
      <c r="W27" s="456"/>
      <c r="X27" s="454"/>
      <c r="Y27" s="454"/>
      <c r="Z27" s="454"/>
      <c r="AA27" s="454"/>
      <c r="AB27" s="456"/>
      <c r="AC27" s="454"/>
      <c r="AD27" s="454"/>
      <c r="AE27" s="454"/>
      <c r="AF27" s="454"/>
      <c r="AG27" s="456"/>
      <c r="AH27" s="454"/>
      <c r="AI27" s="454"/>
      <c r="AJ27" s="454"/>
      <c r="AK27" s="454"/>
      <c r="AL27" s="456"/>
      <c r="AM27" s="454"/>
      <c r="AN27" s="454"/>
      <c r="AO27" s="454"/>
      <c r="AP27" s="454"/>
      <c r="AQ27" s="456"/>
      <c r="AR27" s="454"/>
      <c r="AS27" s="454"/>
      <c r="AT27" s="454"/>
      <c r="AU27" s="454"/>
      <c r="AV27" s="456"/>
      <c r="AW27" s="454"/>
      <c r="AX27" s="454"/>
      <c r="AY27" s="454"/>
      <c r="AZ27" s="454"/>
      <c r="BA27" s="456"/>
      <c r="BB27" s="454"/>
      <c r="BC27" s="454"/>
      <c r="BD27" s="454"/>
      <c r="BE27" s="454"/>
      <c r="BF27" s="456"/>
      <c r="BG27" s="454"/>
      <c r="BH27" s="454"/>
      <c r="BI27" s="454"/>
      <c r="BJ27" s="454"/>
      <c r="BK27" s="456"/>
      <c r="BL27" s="454"/>
      <c r="BM27" s="454"/>
      <c r="BN27" s="454"/>
      <c r="BO27" s="454"/>
      <c r="BP27" s="456"/>
      <c r="BQ27" s="454"/>
      <c r="BR27" s="454"/>
      <c r="BS27" s="454"/>
      <c r="BT27" s="454"/>
      <c r="BU27" s="454"/>
      <c r="BV27" s="454">
        <f>SUM(H27:BU27)</f>
        <v>0</v>
      </c>
    </row>
    <row r="28" spans="1:74" ht="25.5">
      <c r="A28" s="451"/>
      <c r="B28" s="461" t="s">
        <v>227</v>
      </c>
      <c r="C28" s="456"/>
      <c r="D28" s="454"/>
      <c r="E28" s="454"/>
      <c r="F28" s="454"/>
      <c r="G28" s="454"/>
      <c r="H28" s="456"/>
      <c r="I28" s="454"/>
      <c r="J28" s="454"/>
      <c r="K28" s="454"/>
      <c r="L28" s="454"/>
      <c r="M28" s="456"/>
      <c r="N28" s="454"/>
      <c r="O28" s="454"/>
      <c r="P28" s="454"/>
      <c r="Q28" s="454"/>
      <c r="R28" s="456"/>
      <c r="S28" s="454"/>
      <c r="T28" s="454"/>
      <c r="U28" s="454"/>
      <c r="V28" s="454"/>
      <c r="W28" s="456"/>
      <c r="X28" s="454"/>
      <c r="Y28" s="454"/>
      <c r="Z28" s="454"/>
      <c r="AA28" s="454"/>
      <c r="AB28" s="456"/>
      <c r="AC28" s="454"/>
      <c r="AD28" s="454"/>
      <c r="AE28" s="454"/>
      <c r="AF28" s="454"/>
      <c r="AG28" s="456"/>
      <c r="AH28" s="454"/>
      <c r="AI28" s="454"/>
      <c r="AJ28" s="454"/>
      <c r="AK28" s="454"/>
      <c r="AL28" s="456"/>
      <c r="AM28" s="454"/>
      <c r="AN28" s="454"/>
      <c r="AO28" s="454"/>
      <c r="AP28" s="454"/>
      <c r="AQ28" s="456"/>
      <c r="AR28" s="454"/>
      <c r="AS28" s="454"/>
      <c r="AT28" s="454"/>
      <c r="AU28" s="454"/>
      <c r="AV28" s="456"/>
      <c r="AW28" s="454"/>
      <c r="AX28" s="454"/>
      <c r="AY28" s="454"/>
      <c r="AZ28" s="454"/>
      <c r="BA28" s="456"/>
      <c r="BB28" s="454"/>
      <c r="BC28" s="454"/>
      <c r="BD28" s="454"/>
      <c r="BE28" s="454"/>
      <c r="BF28" s="456"/>
      <c r="BG28" s="454"/>
      <c r="BH28" s="454"/>
      <c r="BI28" s="454"/>
      <c r="BJ28" s="454"/>
      <c r="BK28" s="456"/>
      <c r="BL28" s="454"/>
      <c r="BM28" s="454"/>
      <c r="BN28" s="454"/>
      <c r="BO28" s="454"/>
      <c r="BP28" s="456"/>
      <c r="BQ28" s="454"/>
      <c r="BR28" s="454"/>
      <c r="BS28" s="454"/>
      <c r="BT28" s="454"/>
      <c r="BU28" s="454"/>
      <c r="BV28" s="454"/>
    </row>
    <row r="29" spans="1:74" ht="21.75" customHeight="1">
      <c r="A29" s="451"/>
      <c r="B29" s="460" t="s">
        <v>226</v>
      </c>
      <c r="C29" s="456"/>
      <c r="D29" s="454"/>
      <c r="E29" s="454"/>
      <c r="F29" s="454"/>
      <c r="G29" s="454"/>
      <c r="H29" s="456"/>
      <c r="I29" s="454"/>
      <c r="J29" s="454"/>
      <c r="K29" s="454"/>
      <c r="L29" s="454"/>
      <c r="M29" s="456"/>
      <c r="N29" s="454"/>
      <c r="O29" s="454"/>
      <c r="P29" s="454"/>
      <c r="Q29" s="454"/>
      <c r="R29" s="456"/>
      <c r="S29" s="454"/>
      <c r="T29" s="454"/>
      <c r="U29" s="454"/>
      <c r="V29" s="454"/>
      <c r="W29" s="456"/>
      <c r="X29" s="454"/>
      <c r="Y29" s="454"/>
      <c r="Z29" s="454"/>
      <c r="AA29" s="454"/>
      <c r="AB29" s="456"/>
      <c r="AC29" s="454"/>
      <c r="AD29" s="454"/>
      <c r="AE29" s="454"/>
      <c r="AF29" s="454"/>
      <c r="AG29" s="456"/>
      <c r="AH29" s="454"/>
      <c r="AI29" s="454"/>
      <c r="AJ29" s="454"/>
      <c r="AK29" s="454"/>
      <c r="AL29" s="456"/>
      <c r="AM29" s="454"/>
      <c r="AN29" s="454"/>
      <c r="AO29" s="454"/>
      <c r="AP29" s="454"/>
      <c r="AQ29" s="456"/>
      <c r="AR29" s="454"/>
      <c r="AS29" s="454"/>
      <c r="AT29" s="454"/>
      <c r="AU29" s="454"/>
      <c r="AV29" s="456"/>
      <c r="AW29" s="454"/>
      <c r="AX29" s="454"/>
      <c r="AY29" s="454"/>
      <c r="AZ29" s="454"/>
      <c r="BA29" s="456"/>
      <c r="BB29" s="454"/>
      <c r="BC29" s="454"/>
      <c r="BD29" s="454"/>
      <c r="BE29" s="454"/>
      <c r="BF29" s="456"/>
      <c r="BG29" s="454"/>
      <c r="BH29" s="454"/>
      <c r="BI29" s="454"/>
      <c r="BJ29" s="454"/>
      <c r="BK29" s="456"/>
      <c r="BL29" s="454"/>
      <c r="BM29" s="454"/>
      <c r="BN29" s="454"/>
      <c r="BO29" s="454"/>
      <c r="BP29" s="456"/>
      <c r="BQ29" s="454"/>
      <c r="BR29" s="454"/>
      <c r="BS29" s="454"/>
      <c r="BT29" s="454"/>
      <c r="BU29" s="454"/>
      <c r="BV29" s="454">
        <f>SUM(H29:BU29)</f>
        <v>0</v>
      </c>
    </row>
    <row r="30" spans="1:74" ht="21.75" customHeight="1">
      <c r="A30" s="458"/>
      <c r="B30" s="460" t="s">
        <v>1</v>
      </c>
      <c r="C30" s="456"/>
      <c r="D30" s="454"/>
      <c r="E30" s="454"/>
      <c r="F30" s="454"/>
      <c r="G30" s="454"/>
      <c r="H30" s="456"/>
      <c r="I30" s="454"/>
      <c r="J30" s="454"/>
      <c r="K30" s="454"/>
      <c r="L30" s="454"/>
      <c r="M30" s="456"/>
      <c r="N30" s="454"/>
      <c r="O30" s="454"/>
      <c r="P30" s="454"/>
      <c r="Q30" s="454"/>
      <c r="R30" s="456"/>
      <c r="S30" s="454"/>
      <c r="T30" s="454"/>
      <c r="U30" s="454"/>
      <c r="V30" s="454"/>
      <c r="W30" s="456"/>
      <c r="X30" s="454"/>
      <c r="Y30" s="454"/>
      <c r="Z30" s="454"/>
      <c r="AA30" s="454"/>
      <c r="AB30" s="456"/>
      <c r="AC30" s="454"/>
      <c r="AD30" s="454"/>
      <c r="AE30" s="454"/>
      <c r="AF30" s="454"/>
      <c r="AG30" s="456"/>
      <c r="AH30" s="454"/>
      <c r="AI30" s="454"/>
      <c r="AJ30" s="454"/>
      <c r="AK30" s="454"/>
      <c r="AL30" s="456"/>
      <c r="AM30" s="454"/>
      <c r="AN30" s="454"/>
      <c r="AO30" s="454"/>
      <c r="AP30" s="454"/>
      <c r="AQ30" s="456"/>
      <c r="AR30" s="454"/>
      <c r="AS30" s="454"/>
      <c r="AT30" s="454"/>
      <c r="AU30" s="454"/>
      <c r="AV30" s="456"/>
      <c r="AW30" s="454"/>
      <c r="AX30" s="454"/>
      <c r="AY30" s="454"/>
      <c r="AZ30" s="454"/>
      <c r="BA30" s="456"/>
      <c r="BB30" s="454"/>
      <c r="BC30" s="454"/>
      <c r="BD30" s="454"/>
      <c r="BE30" s="454"/>
      <c r="BF30" s="456"/>
      <c r="BG30" s="454"/>
      <c r="BH30" s="454"/>
      <c r="BI30" s="454"/>
      <c r="BJ30" s="454"/>
      <c r="BK30" s="456"/>
      <c r="BL30" s="454"/>
      <c r="BM30" s="454"/>
      <c r="BN30" s="454"/>
      <c r="BO30" s="454"/>
      <c r="BP30" s="456"/>
      <c r="BQ30" s="454"/>
      <c r="BR30" s="454"/>
      <c r="BS30" s="454"/>
      <c r="BT30" s="454"/>
      <c r="BU30" s="454"/>
      <c r="BV30" s="454"/>
    </row>
    <row r="31" spans="1:74" ht="21.75" customHeight="1">
      <c r="A31" s="462" t="s">
        <v>235</v>
      </c>
      <c r="B31" s="461" t="s">
        <v>0</v>
      </c>
      <c r="C31" s="456"/>
      <c r="D31" s="454"/>
      <c r="E31" s="454"/>
      <c r="F31" s="454"/>
      <c r="G31" s="454"/>
      <c r="H31" s="456"/>
      <c r="I31" s="454"/>
      <c r="J31" s="454"/>
      <c r="K31" s="454"/>
      <c r="L31" s="454"/>
      <c r="M31" s="456"/>
      <c r="N31" s="454"/>
      <c r="O31" s="454"/>
      <c r="P31" s="454"/>
      <c r="Q31" s="454"/>
      <c r="R31" s="456"/>
      <c r="S31" s="454"/>
      <c r="T31" s="454"/>
      <c r="U31" s="454"/>
      <c r="V31" s="454"/>
      <c r="W31" s="456"/>
      <c r="X31" s="454"/>
      <c r="Y31" s="454"/>
      <c r="Z31" s="454"/>
      <c r="AA31" s="454"/>
      <c r="AB31" s="456"/>
      <c r="AC31" s="454"/>
      <c r="AD31" s="454"/>
      <c r="AE31" s="454"/>
      <c r="AF31" s="454"/>
      <c r="AG31" s="456"/>
      <c r="AH31" s="454"/>
      <c r="AI31" s="454"/>
      <c r="AJ31" s="454"/>
      <c r="AK31" s="454"/>
      <c r="AL31" s="456"/>
      <c r="AM31" s="454"/>
      <c r="AN31" s="454"/>
      <c r="AO31" s="454"/>
      <c r="AP31" s="454"/>
      <c r="AQ31" s="456"/>
      <c r="AR31" s="454"/>
      <c r="AS31" s="454"/>
      <c r="AT31" s="454"/>
      <c r="AU31" s="454"/>
      <c r="AV31" s="456"/>
      <c r="AW31" s="454"/>
      <c r="AX31" s="454"/>
      <c r="AY31" s="454"/>
      <c r="AZ31" s="454"/>
      <c r="BA31" s="456"/>
      <c r="BB31" s="454"/>
      <c r="BC31" s="454"/>
      <c r="BD31" s="454"/>
      <c r="BE31" s="454"/>
      <c r="BF31" s="456"/>
      <c r="BG31" s="454"/>
      <c r="BH31" s="454"/>
      <c r="BI31" s="454"/>
      <c r="BJ31" s="454"/>
      <c r="BK31" s="456"/>
      <c r="BL31" s="454"/>
      <c r="BM31" s="454"/>
      <c r="BN31" s="454"/>
      <c r="BO31" s="454"/>
      <c r="BP31" s="456"/>
      <c r="BQ31" s="454"/>
      <c r="BR31" s="454"/>
      <c r="BS31" s="454"/>
      <c r="BT31" s="454"/>
      <c r="BU31" s="454"/>
      <c r="BV31" s="454"/>
    </row>
    <row r="32" spans="1:74" ht="25.5" customHeight="1">
      <c r="A32" s="463"/>
      <c r="B32" s="461" t="s">
        <v>227</v>
      </c>
      <c r="C32" s="456"/>
      <c r="D32" s="454"/>
      <c r="E32" s="454"/>
      <c r="F32" s="454"/>
      <c r="G32" s="454"/>
      <c r="H32" s="456"/>
      <c r="I32" s="454"/>
      <c r="J32" s="454"/>
      <c r="K32" s="454"/>
      <c r="L32" s="454"/>
      <c r="M32" s="456"/>
      <c r="N32" s="454"/>
      <c r="O32" s="454"/>
      <c r="P32" s="454"/>
      <c r="Q32" s="454"/>
      <c r="R32" s="456"/>
      <c r="S32" s="454"/>
      <c r="T32" s="454"/>
      <c r="U32" s="454"/>
      <c r="V32" s="454"/>
      <c r="W32" s="456"/>
      <c r="X32" s="454"/>
      <c r="Y32" s="454"/>
      <c r="Z32" s="454"/>
      <c r="AA32" s="454"/>
      <c r="AB32" s="456"/>
      <c r="AC32" s="454"/>
      <c r="AD32" s="454"/>
      <c r="AE32" s="454"/>
      <c r="AF32" s="454"/>
      <c r="AG32" s="456"/>
      <c r="AH32" s="454"/>
      <c r="AI32" s="454"/>
      <c r="AJ32" s="454"/>
      <c r="AK32" s="454"/>
      <c r="AL32" s="456"/>
      <c r="AM32" s="454"/>
      <c r="AN32" s="454"/>
      <c r="AO32" s="454"/>
      <c r="AP32" s="454"/>
      <c r="AQ32" s="456"/>
      <c r="AR32" s="454"/>
      <c r="AS32" s="454"/>
      <c r="AT32" s="454"/>
      <c r="AU32" s="454"/>
      <c r="AV32" s="456"/>
      <c r="AW32" s="454"/>
      <c r="AX32" s="454"/>
      <c r="AY32" s="454"/>
      <c r="AZ32" s="454"/>
      <c r="BA32" s="456"/>
      <c r="BB32" s="454"/>
      <c r="BC32" s="454"/>
      <c r="BD32" s="454"/>
      <c r="BE32" s="454"/>
      <c r="BF32" s="456"/>
      <c r="BG32" s="454"/>
      <c r="BH32" s="454"/>
      <c r="BI32" s="454"/>
      <c r="BJ32" s="454"/>
      <c r="BK32" s="456"/>
      <c r="BL32" s="454"/>
      <c r="BM32" s="454"/>
      <c r="BN32" s="454"/>
      <c r="BO32" s="454"/>
      <c r="BP32" s="456"/>
      <c r="BQ32" s="454"/>
      <c r="BR32" s="454"/>
      <c r="BS32" s="454"/>
      <c r="BT32" s="454"/>
      <c r="BU32" s="454"/>
      <c r="BV32" s="454">
        <f>SUM(H32:BU32)</f>
        <v>0</v>
      </c>
    </row>
    <row r="33" spans="1:74" ht="21.75" customHeight="1">
      <c r="A33" s="463"/>
      <c r="B33" s="460" t="s">
        <v>226</v>
      </c>
      <c r="C33" s="456"/>
      <c r="D33" s="454"/>
      <c r="E33" s="454"/>
      <c r="F33" s="454"/>
      <c r="G33" s="454"/>
      <c r="H33" s="456"/>
      <c r="I33" s="454"/>
      <c r="J33" s="454"/>
      <c r="K33" s="454"/>
      <c r="L33" s="454"/>
      <c r="M33" s="456"/>
      <c r="N33" s="454"/>
      <c r="O33" s="454"/>
      <c r="P33" s="454"/>
      <c r="Q33" s="454"/>
      <c r="R33" s="456"/>
      <c r="S33" s="454"/>
      <c r="T33" s="454"/>
      <c r="U33" s="454"/>
      <c r="V33" s="454"/>
      <c r="W33" s="456"/>
      <c r="X33" s="454"/>
      <c r="Y33" s="454"/>
      <c r="Z33" s="454"/>
      <c r="AA33" s="454"/>
      <c r="AB33" s="456"/>
      <c r="AC33" s="454"/>
      <c r="AD33" s="454"/>
      <c r="AE33" s="454"/>
      <c r="AF33" s="454"/>
      <c r="AG33" s="456"/>
      <c r="AH33" s="454"/>
      <c r="AI33" s="454"/>
      <c r="AJ33" s="454"/>
      <c r="AK33" s="454"/>
      <c r="AL33" s="456"/>
      <c r="AM33" s="454"/>
      <c r="AN33" s="454"/>
      <c r="AO33" s="454"/>
      <c r="AP33" s="454"/>
      <c r="AQ33" s="456"/>
      <c r="AR33" s="454"/>
      <c r="AS33" s="454"/>
      <c r="AT33" s="454"/>
      <c r="AU33" s="454"/>
      <c r="AV33" s="456"/>
      <c r="AW33" s="454"/>
      <c r="AX33" s="454"/>
      <c r="AY33" s="454"/>
      <c r="AZ33" s="454"/>
      <c r="BA33" s="456"/>
      <c r="BB33" s="454"/>
      <c r="BC33" s="454"/>
      <c r="BD33" s="454"/>
      <c r="BE33" s="454"/>
      <c r="BF33" s="456"/>
      <c r="BG33" s="454"/>
      <c r="BH33" s="454"/>
      <c r="BI33" s="454"/>
      <c r="BJ33" s="454"/>
      <c r="BK33" s="456"/>
      <c r="BL33" s="454"/>
      <c r="BM33" s="454"/>
      <c r="BN33" s="454"/>
      <c r="BO33" s="454"/>
      <c r="BP33" s="456"/>
      <c r="BQ33" s="454"/>
      <c r="BR33" s="454"/>
      <c r="BS33" s="454"/>
      <c r="BT33" s="454"/>
      <c r="BU33" s="454"/>
      <c r="BV33" s="454">
        <f>SUM(H33:BU33)</f>
        <v>0</v>
      </c>
    </row>
    <row r="34" spans="1:74" ht="21.75" customHeight="1">
      <c r="A34" s="464"/>
      <c r="B34" s="460" t="s">
        <v>1</v>
      </c>
      <c r="C34" s="456"/>
      <c r="D34" s="454"/>
      <c r="E34" s="454"/>
      <c r="F34" s="454"/>
      <c r="G34" s="454"/>
      <c r="H34" s="456"/>
      <c r="I34" s="454"/>
      <c r="J34" s="454"/>
      <c r="K34" s="454"/>
      <c r="L34" s="454"/>
      <c r="M34" s="456"/>
      <c r="N34" s="454"/>
      <c r="O34" s="454"/>
      <c r="P34" s="454"/>
      <c r="Q34" s="454"/>
      <c r="R34" s="456"/>
      <c r="S34" s="454"/>
      <c r="T34" s="454"/>
      <c r="U34" s="454"/>
      <c r="V34" s="454"/>
      <c r="W34" s="456"/>
      <c r="X34" s="454"/>
      <c r="Y34" s="454"/>
      <c r="Z34" s="454"/>
      <c r="AA34" s="454"/>
      <c r="AB34" s="456"/>
      <c r="AC34" s="454"/>
      <c r="AD34" s="454"/>
      <c r="AE34" s="454"/>
      <c r="AF34" s="454"/>
      <c r="AG34" s="456"/>
      <c r="AH34" s="454"/>
      <c r="AI34" s="454"/>
      <c r="AJ34" s="454"/>
      <c r="AK34" s="454"/>
      <c r="AL34" s="456"/>
      <c r="AM34" s="454"/>
      <c r="AN34" s="454"/>
      <c r="AO34" s="454"/>
      <c r="AP34" s="454"/>
      <c r="AQ34" s="456"/>
      <c r="AR34" s="454"/>
      <c r="AS34" s="454"/>
      <c r="AT34" s="454"/>
      <c r="AU34" s="454"/>
      <c r="AV34" s="456"/>
      <c r="AW34" s="454"/>
      <c r="AX34" s="454"/>
      <c r="AY34" s="454"/>
      <c r="AZ34" s="454"/>
      <c r="BA34" s="456"/>
      <c r="BB34" s="454"/>
      <c r="BC34" s="454"/>
      <c r="BD34" s="454"/>
      <c r="BE34" s="454"/>
      <c r="BF34" s="456"/>
      <c r="BG34" s="454"/>
      <c r="BH34" s="454"/>
      <c r="BI34" s="454"/>
      <c r="BJ34" s="454"/>
      <c r="BK34" s="456"/>
      <c r="BL34" s="454"/>
      <c r="BM34" s="454"/>
      <c r="BN34" s="454"/>
      <c r="BO34" s="454"/>
      <c r="BP34" s="456"/>
      <c r="BQ34" s="454"/>
      <c r="BR34" s="454"/>
      <c r="BS34" s="454"/>
      <c r="BT34" s="454"/>
      <c r="BU34" s="454"/>
      <c r="BV34" s="454">
        <f>SUM(H34:BU34)</f>
        <v>0</v>
      </c>
    </row>
    <row r="35" spans="1:74" ht="21.75" customHeight="1">
      <c r="A35" s="462" t="s">
        <v>8</v>
      </c>
      <c r="B35" s="461" t="s">
        <v>0</v>
      </c>
      <c r="C35" s="456"/>
      <c r="D35" s="454"/>
      <c r="E35" s="454"/>
      <c r="F35" s="454"/>
      <c r="G35" s="454"/>
      <c r="H35" s="456"/>
      <c r="I35" s="454"/>
      <c r="J35" s="454"/>
      <c r="K35" s="454"/>
      <c r="L35" s="454"/>
      <c r="M35" s="456"/>
      <c r="N35" s="454"/>
      <c r="O35" s="454"/>
      <c r="P35" s="454"/>
      <c r="Q35" s="454"/>
      <c r="R35" s="456"/>
      <c r="S35" s="454"/>
      <c r="T35" s="454"/>
      <c r="U35" s="454"/>
      <c r="V35" s="454"/>
      <c r="W35" s="456"/>
      <c r="X35" s="454"/>
      <c r="Y35" s="454"/>
      <c r="Z35" s="454"/>
      <c r="AA35" s="454"/>
      <c r="AB35" s="456"/>
      <c r="AC35" s="454"/>
      <c r="AD35" s="454"/>
      <c r="AE35" s="454"/>
      <c r="AF35" s="454"/>
      <c r="AG35" s="456"/>
      <c r="AH35" s="454"/>
      <c r="AI35" s="454"/>
      <c r="AJ35" s="454"/>
      <c r="AK35" s="454"/>
      <c r="AL35" s="456"/>
      <c r="AM35" s="454"/>
      <c r="AN35" s="454"/>
      <c r="AO35" s="454"/>
      <c r="AP35" s="454"/>
      <c r="AQ35" s="456"/>
      <c r="AR35" s="454"/>
      <c r="AS35" s="454"/>
      <c r="AT35" s="454"/>
      <c r="AU35" s="454"/>
      <c r="AV35" s="456"/>
      <c r="AW35" s="454"/>
      <c r="AX35" s="454"/>
      <c r="AY35" s="454"/>
      <c r="AZ35" s="454"/>
      <c r="BA35" s="456"/>
      <c r="BB35" s="454"/>
      <c r="BC35" s="454"/>
      <c r="BD35" s="454"/>
      <c r="BE35" s="454"/>
      <c r="BF35" s="456"/>
      <c r="BG35" s="454"/>
      <c r="BH35" s="454"/>
      <c r="BI35" s="454"/>
      <c r="BJ35" s="454"/>
      <c r="BK35" s="456"/>
      <c r="BL35" s="454"/>
      <c r="BM35" s="454"/>
      <c r="BN35" s="454"/>
      <c r="BO35" s="454"/>
      <c r="BP35" s="456"/>
      <c r="BQ35" s="454"/>
      <c r="BR35" s="454"/>
      <c r="BS35" s="454"/>
      <c r="BT35" s="454"/>
      <c r="BU35" s="454"/>
      <c r="BV35" s="454"/>
    </row>
    <row r="36" spans="1:74" ht="25.5" customHeight="1">
      <c r="A36" s="463"/>
      <c r="B36" s="461" t="s">
        <v>227</v>
      </c>
      <c r="C36" s="456"/>
      <c r="D36" s="454"/>
      <c r="E36" s="454"/>
      <c r="F36" s="454"/>
      <c r="G36" s="454"/>
      <c r="H36" s="456"/>
      <c r="I36" s="454"/>
      <c r="J36" s="454"/>
      <c r="K36" s="454"/>
      <c r="L36" s="454"/>
      <c r="M36" s="456"/>
      <c r="N36" s="454"/>
      <c r="O36" s="454"/>
      <c r="P36" s="454"/>
      <c r="Q36" s="454"/>
      <c r="R36" s="456"/>
      <c r="S36" s="454"/>
      <c r="T36" s="454"/>
      <c r="U36" s="454"/>
      <c r="V36" s="454"/>
      <c r="W36" s="456"/>
      <c r="X36" s="454"/>
      <c r="Y36" s="454"/>
      <c r="Z36" s="454"/>
      <c r="AA36" s="454"/>
      <c r="AB36" s="456"/>
      <c r="AC36" s="454"/>
      <c r="AD36" s="454"/>
      <c r="AE36" s="454"/>
      <c r="AF36" s="454"/>
      <c r="AG36" s="456"/>
      <c r="AH36" s="454"/>
      <c r="AI36" s="454"/>
      <c r="AJ36" s="454"/>
      <c r="AK36" s="454"/>
      <c r="AL36" s="456"/>
      <c r="AM36" s="454"/>
      <c r="AN36" s="454"/>
      <c r="AO36" s="454"/>
      <c r="AP36" s="454"/>
      <c r="AQ36" s="456"/>
      <c r="AR36" s="454"/>
      <c r="AS36" s="454"/>
      <c r="AT36" s="454"/>
      <c r="AU36" s="454"/>
      <c r="AV36" s="456"/>
      <c r="AW36" s="454"/>
      <c r="AX36" s="454"/>
      <c r="AY36" s="454"/>
      <c r="AZ36" s="454"/>
      <c r="BA36" s="456"/>
      <c r="BB36" s="454"/>
      <c r="BC36" s="454"/>
      <c r="BD36" s="454"/>
      <c r="BE36" s="454"/>
      <c r="BF36" s="456"/>
      <c r="BG36" s="454"/>
      <c r="BH36" s="454"/>
      <c r="BI36" s="454"/>
      <c r="BJ36" s="454"/>
      <c r="BK36" s="456"/>
      <c r="BL36" s="454"/>
      <c r="BM36" s="454"/>
      <c r="BN36" s="454"/>
      <c r="BO36" s="454"/>
      <c r="BP36" s="456"/>
      <c r="BQ36" s="454"/>
      <c r="BR36" s="454"/>
      <c r="BS36" s="454"/>
      <c r="BT36" s="454"/>
      <c r="BU36" s="454"/>
      <c r="BV36" s="454">
        <f>SUM(H36:BU36)</f>
        <v>0</v>
      </c>
    </row>
    <row r="37" spans="1:74" ht="21.75" customHeight="1">
      <c r="A37" s="463"/>
      <c r="B37" s="460" t="s">
        <v>226</v>
      </c>
      <c r="C37" s="456"/>
      <c r="D37" s="454"/>
      <c r="E37" s="454"/>
      <c r="F37" s="454"/>
      <c r="G37" s="454"/>
      <c r="H37" s="456"/>
      <c r="I37" s="454"/>
      <c r="J37" s="454"/>
      <c r="K37" s="454"/>
      <c r="L37" s="454"/>
      <c r="M37" s="456"/>
      <c r="N37" s="454"/>
      <c r="O37" s="454"/>
      <c r="P37" s="454"/>
      <c r="Q37" s="454"/>
      <c r="R37" s="456"/>
      <c r="S37" s="454"/>
      <c r="T37" s="454"/>
      <c r="U37" s="454"/>
      <c r="V37" s="454"/>
      <c r="W37" s="456"/>
      <c r="X37" s="454"/>
      <c r="Y37" s="454"/>
      <c r="Z37" s="454"/>
      <c r="AA37" s="454"/>
      <c r="AB37" s="456"/>
      <c r="AC37" s="454"/>
      <c r="AD37" s="454"/>
      <c r="AE37" s="454"/>
      <c r="AF37" s="454"/>
      <c r="AG37" s="456"/>
      <c r="AH37" s="454"/>
      <c r="AI37" s="454"/>
      <c r="AJ37" s="454"/>
      <c r="AK37" s="454"/>
      <c r="AL37" s="456"/>
      <c r="AM37" s="454"/>
      <c r="AN37" s="454"/>
      <c r="AO37" s="454"/>
      <c r="AP37" s="454"/>
      <c r="AQ37" s="456"/>
      <c r="AR37" s="454"/>
      <c r="AS37" s="454"/>
      <c r="AT37" s="454"/>
      <c r="AU37" s="454"/>
      <c r="AV37" s="456"/>
      <c r="AW37" s="454"/>
      <c r="AX37" s="454"/>
      <c r="AY37" s="454"/>
      <c r="AZ37" s="454"/>
      <c r="BA37" s="456"/>
      <c r="BB37" s="454"/>
      <c r="BC37" s="454"/>
      <c r="BD37" s="454"/>
      <c r="BE37" s="454"/>
      <c r="BF37" s="456"/>
      <c r="BG37" s="454"/>
      <c r="BH37" s="454"/>
      <c r="BI37" s="454"/>
      <c r="BJ37" s="454"/>
      <c r="BK37" s="456"/>
      <c r="BL37" s="454"/>
      <c r="BM37" s="454"/>
      <c r="BN37" s="454"/>
      <c r="BO37" s="454"/>
      <c r="BP37" s="456"/>
      <c r="BQ37" s="454"/>
      <c r="BR37" s="454"/>
      <c r="BS37" s="454"/>
      <c r="BT37" s="454"/>
      <c r="BU37" s="454"/>
      <c r="BV37" s="454">
        <f>SUM(H37:BU37)</f>
        <v>0</v>
      </c>
    </row>
    <row r="38" spans="1:74" ht="21.75" customHeight="1">
      <c r="A38" s="464"/>
      <c r="B38" s="460" t="s">
        <v>1</v>
      </c>
      <c r="C38" s="456"/>
      <c r="D38" s="454"/>
      <c r="E38" s="454"/>
      <c r="F38" s="454"/>
      <c r="G38" s="454"/>
      <c r="H38" s="456"/>
      <c r="I38" s="454"/>
      <c r="J38" s="454"/>
      <c r="K38" s="454"/>
      <c r="L38" s="454"/>
      <c r="M38" s="456"/>
      <c r="N38" s="454"/>
      <c r="O38" s="454"/>
      <c r="P38" s="454"/>
      <c r="Q38" s="454"/>
      <c r="R38" s="456"/>
      <c r="S38" s="454"/>
      <c r="T38" s="454"/>
      <c r="U38" s="454"/>
      <c r="V38" s="454"/>
      <c r="W38" s="456"/>
      <c r="X38" s="454"/>
      <c r="Y38" s="454"/>
      <c r="Z38" s="454"/>
      <c r="AA38" s="454"/>
      <c r="AB38" s="456"/>
      <c r="AC38" s="454"/>
      <c r="AD38" s="454"/>
      <c r="AE38" s="454"/>
      <c r="AF38" s="454"/>
      <c r="AG38" s="456"/>
      <c r="AH38" s="454"/>
      <c r="AI38" s="454"/>
      <c r="AJ38" s="454"/>
      <c r="AK38" s="454"/>
      <c r="AL38" s="456"/>
      <c r="AM38" s="454"/>
      <c r="AN38" s="454"/>
      <c r="AO38" s="454"/>
      <c r="AP38" s="454"/>
      <c r="AQ38" s="456"/>
      <c r="AR38" s="454"/>
      <c r="AS38" s="454"/>
      <c r="AT38" s="454"/>
      <c r="AU38" s="454"/>
      <c r="AV38" s="456"/>
      <c r="AW38" s="454"/>
      <c r="AX38" s="454"/>
      <c r="AY38" s="454"/>
      <c r="AZ38" s="454"/>
      <c r="BA38" s="456"/>
      <c r="BB38" s="454"/>
      <c r="BC38" s="454"/>
      <c r="BD38" s="454"/>
      <c r="BE38" s="454"/>
      <c r="BF38" s="456"/>
      <c r="BG38" s="454"/>
      <c r="BH38" s="454"/>
      <c r="BI38" s="454"/>
      <c r="BJ38" s="454"/>
      <c r="BK38" s="456"/>
      <c r="BL38" s="454"/>
      <c r="BM38" s="454"/>
      <c r="BN38" s="454"/>
      <c r="BO38" s="454"/>
      <c r="BP38" s="456"/>
      <c r="BQ38" s="454"/>
      <c r="BR38" s="454"/>
      <c r="BS38" s="454"/>
      <c r="BT38" s="454"/>
      <c r="BU38" s="454"/>
      <c r="BV38" s="454">
        <f>SUM(H38:BU38)</f>
        <v>0</v>
      </c>
    </row>
    <row r="41" spans="1:74" ht="21.75" customHeight="1">
      <c r="A41" s="382"/>
      <c r="B41" s="460" t="s">
        <v>26</v>
      </c>
      <c r="C41" s="457" t="s">
        <v>79</v>
      </c>
      <c r="D41" s="453" t="s">
        <v>174</v>
      </c>
      <c r="E41" s="453" t="s">
        <v>175</v>
      </c>
      <c r="F41" s="453" t="s">
        <v>176</v>
      </c>
      <c r="G41" s="453" t="s">
        <v>177</v>
      </c>
      <c r="H41" s="455" t="s">
        <v>231</v>
      </c>
      <c r="I41" s="453" t="s">
        <v>178</v>
      </c>
      <c r="J41" s="453" t="s">
        <v>179</v>
      </c>
      <c r="K41" s="453" t="s">
        <v>180</v>
      </c>
      <c r="L41" s="453" t="s">
        <v>181</v>
      </c>
      <c r="M41" s="455" t="s">
        <v>232</v>
      </c>
      <c r="N41" s="453" t="s">
        <v>182</v>
      </c>
      <c r="O41" s="453" t="s">
        <v>183</v>
      </c>
      <c r="P41" s="453" t="s">
        <v>184</v>
      </c>
      <c r="Q41" s="453" t="s">
        <v>185</v>
      </c>
      <c r="R41" s="455" t="s">
        <v>172</v>
      </c>
      <c r="S41" s="453" t="s">
        <v>186</v>
      </c>
      <c r="T41" s="453" t="s">
        <v>187</v>
      </c>
      <c r="U41" s="453" t="s">
        <v>188</v>
      </c>
      <c r="V41" s="453" t="s">
        <v>189</v>
      </c>
      <c r="W41" s="455" t="s">
        <v>229</v>
      </c>
      <c r="X41" s="453" t="s">
        <v>190</v>
      </c>
      <c r="Y41" s="453" t="s">
        <v>191</v>
      </c>
      <c r="Z41" s="453" t="s">
        <v>192</v>
      </c>
      <c r="AA41" s="453" t="s">
        <v>193</v>
      </c>
      <c r="AB41" s="455" t="s">
        <v>173</v>
      </c>
      <c r="AC41" s="453" t="s">
        <v>194</v>
      </c>
      <c r="AD41" s="453" t="s">
        <v>195</v>
      </c>
      <c r="AE41" s="453" t="s">
        <v>196</v>
      </c>
      <c r="AF41" s="453" t="s">
        <v>197</v>
      </c>
      <c r="AG41" s="455" t="s">
        <v>230</v>
      </c>
      <c r="AH41" s="453" t="s">
        <v>194</v>
      </c>
      <c r="AI41" s="453" t="s">
        <v>195</v>
      </c>
      <c r="AJ41" s="453" t="s">
        <v>196</v>
      </c>
      <c r="AK41" s="453" t="s">
        <v>197</v>
      </c>
      <c r="AL41" s="455" t="s">
        <v>194</v>
      </c>
      <c r="AM41" s="453" t="s">
        <v>198</v>
      </c>
      <c r="AN41" s="453" t="s">
        <v>199</v>
      </c>
      <c r="AO41" s="453" t="s">
        <v>200</v>
      </c>
      <c r="AP41" s="453" t="s">
        <v>201</v>
      </c>
      <c r="AQ41" s="455" t="s">
        <v>194</v>
      </c>
      <c r="AR41" s="453" t="s">
        <v>202</v>
      </c>
      <c r="AS41" s="453" t="s">
        <v>203</v>
      </c>
      <c r="AT41" s="453" t="s">
        <v>204</v>
      </c>
      <c r="AU41" s="453" t="s">
        <v>205</v>
      </c>
      <c r="AV41" s="455" t="s">
        <v>194</v>
      </c>
      <c r="AW41" s="453" t="s">
        <v>206</v>
      </c>
      <c r="AX41" s="453" t="s">
        <v>207</v>
      </c>
      <c r="AY41" s="453" t="s">
        <v>208</v>
      </c>
      <c r="AZ41" s="453" t="s">
        <v>209</v>
      </c>
      <c r="BA41" s="455" t="s">
        <v>195</v>
      </c>
      <c r="BB41" s="453" t="s">
        <v>210</v>
      </c>
      <c r="BC41" s="453" t="s">
        <v>211</v>
      </c>
      <c r="BD41" s="453" t="s">
        <v>212</v>
      </c>
      <c r="BE41" s="453" t="s">
        <v>213</v>
      </c>
      <c r="BF41" s="455" t="s">
        <v>195</v>
      </c>
      <c r="BG41" s="453" t="s">
        <v>214</v>
      </c>
      <c r="BH41" s="453" t="s">
        <v>215</v>
      </c>
      <c r="BI41" s="453" t="s">
        <v>216</v>
      </c>
      <c r="BJ41" s="453" t="s">
        <v>217</v>
      </c>
      <c r="BK41" s="455" t="s">
        <v>195</v>
      </c>
      <c r="BL41" s="453" t="s">
        <v>218</v>
      </c>
      <c r="BM41" s="453" t="s">
        <v>219</v>
      </c>
      <c r="BN41" s="453" t="s">
        <v>220</v>
      </c>
      <c r="BO41" s="453" t="s">
        <v>221</v>
      </c>
      <c r="BP41" s="455" t="s">
        <v>195</v>
      </c>
      <c r="BQ41" s="453" t="s">
        <v>222</v>
      </c>
      <c r="BR41" s="453" t="s">
        <v>223</v>
      </c>
      <c r="BS41" s="453" t="s">
        <v>224</v>
      </c>
      <c r="BT41" s="453" t="s">
        <v>225</v>
      </c>
      <c r="BU41" s="453" t="s">
        <v>233</v>
      </c>
      <c r="BV41" s="453" t="s">
        <v>150</v>
      </c>
    </row>
    <row r="42" spans="1:74" ht="21.75" customHeight="1">
      <c r="A42" s="450" t="s">
        <v>234</v>
      </c>
      <c r="B42" s="461" t="s">
        <v>0</v>
      </c>
      <c r="C42" s="456"/>
      <c r="D42" s="454"/>
      <c r="E42" s="454"/>
      <c r="F42" s="454"/>
      <c r="G42" s="454"/>
      <c r="H42" s="456"/>
      <c r="I42" s="454"/>
      <c r="J42" s="454"/>
      <c r="K42" s="454"/>
      <c r="L42" s="454"/>
      <c r="M42" s="456"/>
      <c r="N42" s="454"/>
      <c r="O42" s="454"/>
      <c r="P42" s="454"/>
      <c r="Q42" s="454"/>
      <c r="R42" s="456"/>
      <c r="S42" s="454"/>
      <c r="T42" s="454"/>
      <c r="U42" s="454"/>
      <c r="V42" s="454"/>
      <c r="W42" s="456"/>
      <c r="X42" s="454"/>
      <c r="Y42" s="454"/>
      <c r="Z42" s="454"/>
      <c r="AA42" s="454"/>
      <c r="AB42" s="456"/>
      <c r="AC42" s="454"/>
      <c r="AD42" s="454"/>
      <c r="AE42" s="454"/>
      <c r="AF42" s="454"/>
      <c r="AG42" s="456"/>
      <c r="AH42" s="454"/>
      <c r="AI42" s="454"/>
      <c r="AJ42" s="454"/>
      <c r="AK42" s="454"/>
      <c r="AL42" s="456"/>
      <c r="AM42" s="454"/>
      <c r="AN42" s="454"/>
      <c r="AO42" s="454"/>
      <c r="AP42" s="454"/>
      <c r="AQ42" s="456"/>
      <c r="AR42" s="454"/>
      <c r="AS42" s="454"/>
      <c r="AT42" s="454"/>
      <c r="AU42" s="454"/>
      <c r="AV42" s="456"/>
      <c r="AW42" s="454"/>
      <c r="AX42" s="454"/>
      <c r="AY42" s="454"/>
      <c r="AZ42" s="454"/>
      <c r="BA42" s="456"/>
      <c r="BB42" s="454"/>
      <c r="BC42" s="454"/>
      <c r="BD42" s="454"/>
      <c r="BE42" s="454"/>
      <c r="BF42" s="456"/>
      <c r="BG42" s="454"/>
      <c r="BH42" s="454"/>
      <c r="BI42" s="454"/>
      <c r="BJ42" s="454"/>
      <c r="BK42" s="456"/>
      <c r="BL42" s="454"/>
      <c r="BM42" s="454"/>
      <c r="BN42" s="454"/>
      <c r="BO42" s="454"/>
      <c r="BP42" s="456"/>
      <c r="BQ42" s="454"/>
      <c r="BR42" s="454"/>
      <c r="BS42" s="454"/>
      <c r="BT42" s="454"/>
      <c r="BU42" s="454"/>
      <c r="BV42" s="454">
        <f>SUM(H42:BU42)</f>
        <v>0</v>
      </c>
    </row>
    <row r="43" spans="1:74" ht="25.5">
      <c r="A43" s="451"/>
      <c r="B43" s="461" t="s">
        <v>227</v>
      </c>
      <c r="C43" s="456"/>
      <c r="D43" s="454"/>
      <c r="E43" s="454"/>
      <c r="F43" s="454"/>
      <c r="G43" s="454"/>
      <c r="H43" s="456"/>
      <c r="I43" s="454"/>
      <c r="J43" s="454"/>
      <c r="K43" s="454"/>
      <c r="L43" s="454"/>
      <c r="M43" s="456"/>
      <c r="N43" s="454"/>
      <c r="O43" s="454"/>
      <c r="P43" s="454"/>
      <c r="Q43" s="454"/>
      <c r="R43" s="456"/>
      <c r="S43" s="454"/>
      <c r="T43" s="454"/>
      <c r="U43" s="454"/>
      <c r="V43" s="454"/>
      <c r="W43" s="456"/>
      <c r="X43" s="454"/>
      <c r="Y43" s="454"/>
      <c r="Z43" s="454"/>
      <c r="AA43" s="454"/>
      <c r="AB43" s="456"/>
      <c r="AC43" s="454"/>
      <c r="AD43" s="454"/>
      <c r="AE43" s="454"/>
      <c r="AF43" s="454"/>
      <c r="AG43" s="456"/>
      <c r="AH43" s="454"/>
      <c r="AI43" s="454"/>
      <c r="AJ43" s="454"/>
      <c r="AK43" s="454"/>
      <c r="AL43" s="456"/>
      <c r="AM43" s="454"/>
      <c r="AN43" s="454"/>
      <c r="AO43" s="454"/>
      <c r="AP43" s="454"/>
      <c r="AQ43" s="456"/>
      <c r="AR43" s="454"/>
      <c r="AS43" s="454"/>
      <c r="AT43" s="454"/>
      <c r="AU43" s="454"/>
      <c r="AV43" s="456"/>
      <c r="AW43" s="454"/>
      <c r="AX43" s="454"/>
      <c r="AY43" s="454"/>
      <c r="AZ43" s="454"/>
      <c r="BA43" s="456"/>
      <c r="BB43" s="454"/>
      <c r="BC43" s="454"/>
      <c r="BD43" s="454"/>
      <c r="BE43" s="454"/>
      <c r="BF43" s="456"/>
      <c r="BG43" s="454"/>
      <c r="BH43" s="454"/>
      <c r="BI43" s="454"/>
      <c r="BJ43" s="454"/>
      <c r="BK43" s="456"/>
      <c r="BL43" s="454"/>
      <c r="BM43" s="454"/>
      <c r="BN43" s="454"/>
      <c r="BO43" s="454"/>
      <c r="BP43" s="456"/>
      <c r="BQ43" s="454"/>
      <c r="BR43" s="454"/>
      <c r="BS43" s="454"/>
      <c r="BT43" s="454"/>
      <c r="BU43" s="454"/>
      <c r="BV43" s="454"/>
    </row>
    <row r="44" spans="1:74" ht="21.75" customHeight="1">
      <c r="A44" s="451"/>
      <c r="B44" s="460" t="s">
        <v>226</v>
      </c>
      <c r="C44" s="456"/>
      <c r="D44" s="454"/>
      <c r="E44" s="454"/>
      <c r="F44" s="454"/>
      <c r="G44" s="454"/>
      <c r="H44" s="456"/>
      <c r="I44" s="454"/>
      <c r="J44" s="454"/>
      <c r="K44" s="454"/>
      <c r="L44" s="454"/>
      <c r="M44" s="456"/>
      <c r="N44" s="454"/>
      <c r="O44" s="454"/>
      <c r="P44" s="454"/>
      <c r="Q44" s="454"/>
      <c r="R44" s="456"/>
      <c r="S44" s="454"/>
      <c r="T44" s="454"/>
      <c r="U44" s="454"/>
      <c r="V44" s="454"/>
      <c r="W44" s="456"/>
      <c r="X44" s="454"/>
      <c r="Y44" s="454"/>
      <c r="Z44" s="454"/>
      <c r="AA44" s="454"/>
      <c r="AB44" s="456"/>
      <c r="AC44" s="454"/>
      <c r="AD44" s="454"/>
      <c r="AE44" s="454"/>
      <c r="AF44" s="454"/>
      <c r="AG44" s="456"/>
      <c r="AH44" s="454"/>
      <c r="AI44" s="454"/>
      <c r="AJ44" s="454"/>
      <c r="AK44" s="454"/>
      <c r="AL44" s="456"/>
      <c r="AM44" s="454"/>
      <c r="AN44" s="454"/>
      <c r="AO44" s="454"/>
      <c r="AP44" s="454"/>
      <c r="AQ44" s="456"/>
      <c r="AR44" s="454"/>
      <c r="AS44" s="454"/>
      <c r="AT44" s="454"/>
      <c r="AU44" s="454"/>
      <c r="AV44" s="456"/>
      <c r="AW44" s="454"/>
      <c r="AX44" s="454"/>
      <c r="AY44" s="454"/>
      <c r="AZ44" s="454"/>
      <c r="BA44" s="456"/>
      <c r="BB44" s="454"/>
      <c r="BC44" s="454"/>
      <c r="BD44" s="454"/>
      <c r="BE44" s="454"/>
      <c r="BF44" s="456"/>
      <c r="BG44" s="454"/>
      <c r="BH44" s="454"/>
      <c r="BI44" s="454"/>
      <c r="BJ44" s="454"/>
      <c r="BK44" s="456"/>
      <c r="BL44" s="454"/>
      <c r="BM44" s="454"/>
      <c r="BN44" s="454"/>
      <c r="BO44" s="454"/>
      <c r="BP44" s="456"/>
      <c r="BQ44" s="454"/>
      <c r="BR44" s="454"/>
      <c r="BS44" s="454"/>
      <c r="BT44" s="454"/>
      <c r="BU44" s="454"/>
      <c r="BV44" s="454">
        <f>SUM(H44:BU44)</f>
        <v>0</v>
      </c>
    </row>
    <row r="45" spans="1:74" ht="21.75" customHeight="1">
      <c r="A45" s="458"/>
      <c r="B45" s="460" t="s">
        <v>1</v>
      </c>
      <c r="C45" s="456"/>
      <c r="D45" s="454"/>
      <c r="E45" s="454"/>
      <c r="F45" s="454"/>
      <c r="G45" s="454"/>
      <c r="H45" s="456"/>
      <c r="I45" s="454"/>
      <c r="J45" s="454"/>
      <c r="K45" s="454"/>
      <c r="L45" s="454"/>
      <c r="M45" s="456"/>
      <c r="N45" s="454"/>
      <c r="O45" s="454"/>
      <c r="P45" s="454"/>
      <c r="Q45" s="454"/>
      <c r="R45" s="456"/>
      <c r="S45" s="454"/>
      <c r="T45" s="454"/>
      <c r="U45" s="454"/>
      <c r="V45" s="454"/>
      <c r="W45" s="456"/>
      <c r="X45" s="454"/>
      <c r="Y45" s="454"/>
      <c r="Z45" s="454"/>
      <c r="AA45" s="454"/>
      <c r="AB45" s="456"/>
      <c r="AC45" s="454"/>
      <c r="AD45" s="454"/>
      <c r="AE45" s="454"/>
      <c r="AF45" s="454"/>
      <c r="AG45" s="456"/>
      <c r="AH45" s="454"/>
      <c r="AI45" s="454"/>
      <c r="AJ45" s="454"/>
      <c r="AK45" s="454"/>
      <c r="AL45" s="456"/>
      <c r="AM45" s="454"/>
      <c r="AN45" s="454"/>
      <c r="AO45" s="454"/>
      <c r="AP45" s="454"/>
      <c r="AQ45" s="456"/>
      <c r="AR45" s="454"/>
      <c r="AS45" s="454"/>
      <c r="AT45" s="454"/>
      <c r="AU45" s="454"/>
      <c r="AV45" s="456"/>
      <c r="AW45" s="454"/>
      <c r="AX45" s="454"/>
      <c r="AY45" s="454"/>
      <c r="AZ45" s="454"/>
      <c r="BA45" s="456"/>
      <c r="BB45" s="454"/>
      <c r="BC45" s="454"/>
      <c r="BD45" s="454"/>
      <c r="BE45" s="454"/>
      <c r="BF45" s="456"/>
      <c r="BG45" s="454"/>
      <c r="BH45" s="454"/>
      <c r="BI45" s="454"/>
      <c r="BJ45" s="454"/>
      <c r="BK45" s="456"/>
      <c r="BL45" s="454"/>
      <c r="BM45" s="454"/>
      <c r="BN45" s="454"/>
      <c r="BO45" s="454"/>
      <c r="BP45" s="456"/>
      <c r="BQ45" s="454"/>
      <c r="BR45" s="454"/>
      <c r="BS45" s="454"/>
      <c r="BT45" s="454"/>
      <c r="BU45" s="454"/>
      <c r="BV45" s="454"/>
    </row>
    <row r="46" spans="1:74" ht="21.75" customHeight="1">
      <c r="A46" s="462" t="b">
        <v>1</v>
      </c>
      <c r="B46" s="461" t="s">
        <v>0</v>
      </c>
      <c r="C46" s="456"/>
      <c r="D46" s="454"/>
      <c r="E46" s="454"/>
      <c r="F46" s="454"/>
      <c r="G46" s="454"/>
      <c r="H46" s="456"/>
      <c r="I46" s="454"/>
      <c r="J46" s="454"/>
      <c r="K46" s="454"/>
      <c r="L46" s="454"/>
      <c r="M46" s="456"/>
      <c r="N46" s="454"/>
      <c r="O46" s="454"/>
      <c r="P46" s="454"/>
      <c r="Q46" s="454"/>
      <c r="R46" s="456"/>
      <c r="S46" s="454"/>
      <c r="T46" s="454"/>
      <c r="U46" s="454"/>
      <c r="V46" s="454"/>
      <c r="W46" s="456"/>
      <c r="X46" s="454"/>
      <c r="Y46" s="454"/>
      <c r="Z46" s="454"/>
      <c r="AA46" s="454"/>
      <c r="AB46" s="456"/>
      <c r="AC46" s="454"/>
      <c r="AD46" s="454"/>
      <c r="AE46" s="454"/>
      <c r="AF46" s="454"/>
      <c r="AG46" s="456"/>
      <c r="AH46" s="454"/>
      <c r="AI46" s="454"/>
      <c r="AJ46" s="454"/>
      <c r="AK46" s="454"/>
      <c r="AL46" s="456"/>
      <c r="AM46" s="454"/>
      <c r="AN46" s="454"/>
      <c r="AO46" s="454"/>
      <c r="AP46" s="454"/>
      <c r="AQ46" s="456"/>
      <c r="AR46" s="454"/>
      <c r="AS46" s="454"/>
      <c r="AT46" s="454"/>
      <c r="AU46" s="454"/>
      <c r="AV46" s="456"/>
      <c r="AW46" s="454"/>
      <c r="AX46" s="454"/>
      <c r="AY46" s="454"/>
      <c r="AZ46" s="454"/>
      <c r="BA46" s="456"/>
      <c r="BB46" s="454"/>
      <c r="BC46" s="454"/>
      <c r="BD46" s="454"/>
      <c r="BE46" s="454"/>
      <c r="BF46" s="456"/>
      <c r="BG46" s="454"/>
      <c r="BH46" s="454"/>
      <c r="BI46" s="454"/>
      <c r="BJ46" s="454"/>
      <c r="BK46" s="456"/>
      <c r="BL46" s="454"/>
      <c r="BM46" s="454"/>
      <c r="BN46" s="454"/>
      <c r="BO46" s="454"/>
      <c r="BP46" s="456"/>
      <c r="BQ46" s="454"/>
      <c r="BR46" s="454"/>
      <c r="BS46" s="454"/>
      <c r="BT46" s="454"/>
      <c r="BU46" s="454"/>
      <c r="BV46" s="454"/>
    </row>
    <row r="47" spans="1:74" ht="25.5" customHeight="1">
      <c r="A47" s="463"/>
      <c r="B47" s="461" t="s">
        <v>227</v>
      </c>
      <c r="C47" s="456"/>
      <c r="D47" s="454"/>
      <c r="E47" s="454"/>
      <c r="F47" s="454"/>
      <c r="G47" s="454"/>
      <c r="H47" s="456"/>
      <c r="I47" s="454"/>
      <c r="J47" s="454"/>
      <c r="K47" s="454"/>
      <c r="L47" s="454"/>
      <c r="M47" s="456"/>
      <c r="N47" s="454"/>
      <c r="O47" s="454"/>
      <c r="P47" s="454"/>
      <c r="Q47" s="454"/>
      <c r="R47" s="456"/>
      <c r="S47" s="454"/>
      <c r="T47" s="454"/>
      <c r="U47" s="454"/>
      <c r="V47" s="454"/>
      <c r="W47" s="456"/>
      <c r="X47" s="454"/>
      <c r="Y47" s="454"/>
      <c r="Z47" s="454"/>
      <c r="AA47" s="454"/>
      <c r="AB47" s="456"/>
      <c r="AC47" s="454"/>
      <c r="AD47" s="454"/>
      <c r="AE47" s="454"/>
      <c r="AF47" s="454"/>
      <c r="AG47" s="456"/>
      <c r="AH47" s="454"/>
      <c r="AI47" s="454"/>
      <c r="AJ47" s="454"/>
      <c r="AK47" s="454"/>
      <c r="AL47" s="456"/>
      <c r="AM47" s="454"/>
      <c r="AN47" s="454"/>
      <c r="AO47" s="454"/>
      <c r="AP47" s="454"/>
      <c r="AQ47" s="456"/>
      <c r="AR47" s="454"/>
      <c r="AS47" s="454"/>
      <c r="AT47" s="454"/>
      <c r="AU47" s="454"/>
      <c r="AV47" s="456"/>
      <c r="AW47" s="454"/>
      <c r="AX47" s="454"/>
      <c r="AY47" s="454"/>
      <c r="AZ47" s="454"/>
      <c r="BA47" s="456"/>
      <c r="BB47" s="454"/>
      <c r="BC47" s="454"/>
      <c r="BD47" s="454"/>
      <c r="BE47" s="454"/>
      <c r="BF47" s="456"/>
      <c r="BG47" s="454"/>
      <c r="BH47" s="454"/>
      <c r="BI47" s="454"/>
      <c r="BJ47" s="454"/>
      <c r="BK47" s="456"/>
      <c r="BL47" s="454"/>
      <c r="BM47" s="454"/>
      <c r="BN47" s="454"/>
      <c r="BO47" s="454"/>
      <c r="BP47" s="456"/>
      <c r="BQ47" s="454"/>
      <c r="BR47" s="454"/>
      <c r="BS47" s="454"/>
      <c r="BT47" s="454"/>
      <c r="BU47" s="454"/>
      <c r="BV47" s="454">
        <f>SUM(H47:BU47)</f>
        <v>0</v>
      </c>
    </row>
    <row r="48" spans="1:74" ht="21.75" customHeight="1">
      <c r="A48" s="463"/>
      <c r="B48" s="460" t="s">
        <v>226</v>
      </c>
      <c r="C48" s="456"/>
      <c r="D48" s="454"/>
      <c r="E48" s="454"/>
      <c r="F48" s="454"/>
      <c r="G48" s="454"/>
      <c r="H48" s="456"/>
      <c r="I48" s="454"/>
      <c r="J48" s="454"/>
      <c r="K48" s="454"/>
      <c r="L48" s="454"/>
      <c r="M48" s="456"/>
      <c r="N48" s="454"/>
      <c r="O48" s="454"/>
      <c r="P48" s="454"/>
      <c r="Q48" s="454"/>
      <c r="R48" s="456"/>
      <c r="S48" s="454"/>
      <c r="T48" s="454"/>
      <c r="U48" s="454"/>
      <c r="V48" s="454"/>
      <c r="W48" s="456"/>
      <c r="X48" s="454"/>
      <c r="Y48" s="454"/>
      <c r="Z48" s="454"/>
      <c r="AA48" s="454"/>
      <c r="AB48" s="456"/>
      <c r="AC48" s="454"/>
      <c r="AD48" s="454"/>
      <c r="AE48" s="454"/>
      <c r="AF48" s="454"/>
      <c r="AG48" s="456"/>
      <c r="AH48" s="454"/>
      <c r="AI48" s="454"/>
      <c r="AJ48" s="454"/>
      <c r="AK48" s="454"/>
      <c r="AL48" s="456"/>
      <c r="AM48" s="454"/>
      <c r="AN48" s="454"/>
      <c r="AO48" s="454"/>
      <c r="AP48" s="454"/>
      <c r="AQ48" s="456"/>
      <c r="AR48" s="454"/>
      <c r="AS48" s="454"/>
      <c r="AT48" s="454"/>
      <c r="AU48" s="454"/>
      <c r="AV48" s="456"/>
      <c r="AW48" s="454"/>
      <c r="AX48" s="454"/>
      <c r="AY48" s="454"/>
      <c r="AZ48" s="454"/>
      <c r="BA48" s="456"/>
      <c r="BB48" s="454"/>
      <c r="BC48" s="454"/>
      <c r="BD48" s="454"/>
      <c r="BE48" s="454"/>
      <c r="BF48" s="456"/>
      <c r="BG48" s="454"/>
      <c r="BH48" s="454"/>
      <c r="BI48" s="454"/>
      <c r="BJ48" s="454"/>
      <c r="BK48" s="456"/>
      <c r="BL48" s="454"/>
      <c r="BM48" s="454"/>
      <c r="BN48" s="454"/>
      <c r="BO48" s="454"/>
      <c r="BP48" s="456"/>
      <c r="BQ48" s="454"/>
      <c r="BR48" s="454"/>
      <c r="BS48" s="454"/>
      <c r="BT48" s="454"/>
      <c r="BU48" s="454"/>
      <c r="BV48" s="454">
        <f>SUM(H48:BU48)</f>
        <v>0</v>
      </c>
    </row>
    <row r="49" spans="1:74" ht="21.75" customHeight="1">
      <c r="A49" s="464"/>
      <c r="B49" s="460" t="s">
        <v>1</v>
      </c>
      <c r="C49" s="456"/>
      <c r="D49" s="454"/>
      <c r="E49" s="454"/>
      <c r="F49" s="454"/>
      <c r="G49" s="454"/>
      <c r="H49" s="456"/>
      <c r="I49" s="454"/>
      <c r="J49" s="454"/>
      <c r="K49" s="454"/>
      <c r="L49" s="454"/>
      <c r="M49" s="456"/>
      <c r="N49" s="454"/>
      <c r="O49" s="454"/>
      <c r="P49" s="454"/>
      <c r="Q49" s="454"/>
      <c r="R49" s="456"/>
      <c r="S49" s="454"/>
      <c r="T49" s="454"/>
      <c r="U49" s="454"/>
      <c r="V49" s="454"/>
      <c r="W49" s="456"/>
      <c r="X49" s="454"/>
      <c r="Y49" s="454"/>
      <c r="Z49" s="454"/>
      <c r="AA49" s="454"/>
      <c r="AB49" s="456"/>
      <c r="AC49" s="454"/>
      <c r="AD49" s="454"/>
      <c r="AE49" s="454"/>
      <c r="AF49" s="454"/>
      <c r="AG49" s="456"/>
      <c r="AH49" s="454"/>
      <c r="AI49" s="454"/>
      <c r="AJ49" s="454"/>
      <c r="AK49" s="454"/>
      <c r="AL49" s="456"/>
      <c r="AM49" s="454"/>
      <c r="AN49" s="454"/>
      <c r="AO49" s="454"/>
      <c r="AP49" s="454"/>
      <c r="AQ49" s="456"/>
      <c r="AR49" s="454"/>
      <c r="AS49" s="454"/>
      <c r="AT49" s="454"/>
      <c r="AU49" s="454"/>
      <c r="AV49" s="456"/>
      <c r="AW49" s="454"/>
      <c r="AX49" s="454"/>
      <c r="AY49" s="454"/>
      <c r="AZ49" s="454"/>
      <c r="BA49" s="456"/>
      <c r="BB49" s="454"/>
      <c r="BC49" s="454"/>
      <c r="BD49" s="454"/>
      <c r="BE49" s="454"/>
      <c r="BF49" s="456"/>
      <c r="BG49" s="454"/>
      <c r="BH49" s="454"/>
      <c r="BI49" s="454"/>
      <c r="BJ49" s="454"/>
      <c r="BK49" s="456"/>
      <c r="BL49" s="454"/>
      <c r="BM49" s="454"/>
      <c r="BN49" s="454"/>
      <c r="BO49" s="454"/>
      <c r="BP49" s="456"/>
      <c r="BQ49" s="454"/>
      <c r="BR49" s="454"/>
      <c r="BS49" s="454"/>
      <c r="BT49" s="454"/>
      <c r="BU49" s="454"/>
      <c r="BV49" s="454">
        <f>SUM(H49:BU49)</f>
        <v>0</v>
      </c>
    </row>
    <row r="50" spans="1:74" ht="21.75" customHeight="1">
      <c r="A50" s="462" t="b">
        <v>0</v>
      </c>
      <c r="B50" s="461" t="s">
        <v>0</v>
      </c>
      <c r="C50" s="456"/>
      <c r="D50" s="454"/>
      <c r="E50" s="454"/>
      <c r="F50" s="454"/>
      <c r="G50" s="454"/>
      <c r="H50" s="456"/>
      <c r="I50" s="454"/>
      <c r="J50" s="454"/>
      <c r="K50" s="454"/>
      <c r="L50" s="454"/>
      <c r="M50" s="456"/>
      <c r="N50" s="454"/>
      <c r="O50" s="454"/>
      <c r="P50" s="454"/>
      <c r="Q50" s="454"/>
      <c r="R50" s="456"/>
      <c r="S50" s="454"/>
      <c r="T50" s="454"/>
      <c r="U50" s="454"/>
      <c r="V50" s="454"/>
      <c r="W50" s="456"/>
      <c r="X50" s="454"/>
      <c r="Y50" s="454"/>
      <c r="Z50" s="454"/>
      <c r="AA50" s="454"/>
      <c r="AB50" s="456"/>
      <c r="AC50" s="454"/>
      <c r="AD50" s="454"/>
      <c r="AE50" s="454"/>
      <c r="AF50" s="454"/>
      <c r="AG50" s="456"/>
      <c r="AH50" s="454"/>
      <c r="AI50" s="454"/>
      <c r="AJ50" s="454"/>
      <c r="AK50" s="454"/>
      <c r="AL50" s="456"/>
      <c r="AM50" s="454"/>
      <c r="AN50" s="454"/>
      <c r="AO50" s="454"/>
      <c r="AP50" s="454"/>
      <c r="AQ50" s="456"/>
      <c r="AR50" s="454"/>
      <c r="AS50" s="454"/>
      <c r="AT50" s="454"/>
      <c r="AU50" s="454"/>
      <c r="AV50" s="456"/>
      <c r="AW50" s="454"/>
      <c r="AX50" s="454"/>
      <c r="AY50" s="454"/>
      <c r="AZ50" s="454"/>
      <c r="BA50" s="456"/>
      <c r="BB50" s="454"/>
      <c r="BC50" s="454"/>
      <c r="BD50" s="454"/>
      <c r="BE50" s="454"/>
      <c r="BF50" s="456"/>
      <c r="BG50" s="454"/>
      <c r="BH50" s="454"/>
      <c r="BI50" s="454"/>
      <c r="BJ50" s="454"/>
      <c r="BK50" s="456"/>
      <c r="BL50" s="454"/>
      <c r="BM50" s="454"/>
      <c r="BN50" s="454"/>
      <c r="BO50" s="454"/>
      <c r="BP50" s="456"/>
      <c r="BQ50" s="454"/>
      <c r="BR50" s="454"/>
      <c r="BS50" s="454"/>
      <c r="BT50" s="454"/>
      <c r="BU50" s="454"/>
      <c r="BV50" s="454"/>
    </row>
    <row r="51" spans="1:74" ht="25.5" customHeight="1">
      <c r="A51" s="463"/>
      <c r="B51" s="461" t="s">
        <v>227</v>
      </c>
      <c r="C51" s="456"/>
      <c r="D51" s="454"/>
      <c r="E51" s="454"/>
      <c r="F51" s="454"/>
      <c r="G51" s="454"/>
      <c r="H51" s="456"/>
      <c r="I51" s="454"/>
      <c r="J51" s="454"/>
      <c r="K51" s="454"/>
      <c r="L51" s="454"/>
      <c r="M51" s="456"/>
      <c r="N51" s="454"/>
      <c r="O51" s="454"/>
      <c r="P51" s="454"/>
      <c r="Q51" s="454"/>
      <c r="R51" s="456"/>
      <c r="S51" s="454"/>
      <c r="T51" s="454"/>
      <c r="U51" s="454"/>
      <c r="V51" s="454"/>
      <c r="W51" s="456"/>
      <c r="X51" s="454"/>
      <c r="Y51" s="454"/>
      <c r="Z51" s="454"/>
      <c r="AA51" s="454"/>
      <c r="AB51" s="456"/>
      <c r="AC51" s="454"/>
      <c r="AD51" s="454"/>
      <c r="AE51" s="454"/>
      <c r="AF51" s="454"/>
      <c r="AG51" s="456"/>
      <c r="AH51" s="454"/>
      <c r="AI51" s="454"/>
      <c r="AJ51" s="454"/>
      <c r="AK51" s="454"/>
      <c r="AL51" s="456"/>
      <c r="AM51" s="454"/>
      <c r="AN51" s="454"/>
      <c r="AO51" s="454"/>
      <c r="AP51" s="454"/>
      <c r="AQ51" s="456"/>
      <c r="AR51" s="454"/>
      <c r="AS51" s="454"/>
      <c r="AT51" s="454"/>
      <c r="AU51" s="454"/>
      <c r="AV51" s="456"/>
      <c r="AW51" s="454"/>
      <c r="AX51" s="454"/>
      <c r="AY51" s="454"/>
      <c r="AZ51" s="454"/>
      <c r="BA51" s="456"/>
      <c r="BB51" s="454"/>
      <c r="BC51" s="454"/>
      <c r="BD51" s="454"/>
      <c r="BE51" s="454"/>
      <c r="BF51" s="456"/>
      <c r="BG51" s="454"/>
      <c r="BH51" s="454"/>
      <c r="BI51" s="454"/>
      <c r="BJ51" s="454"/>
      <c r="BK51" s="456"/>
      <c r="BL51" s="454"/>
      <c r="BM51" s="454"/>
      <c r="BN51" s="454"/>
      <c r="BO51" s="454"/>
      <c r="BP51" s="456"/>
      <c r="BQ51" s="454"/>
      <c r="BR51" s="454"/>
      <c r="BS51" s="454"/>
      <c r="BT51" s="454"/>
      <c r="BU51" s="454"/>
      <c r="BV51" s="454">
        <f>SUM(H51:BU51)</f>
        <v>0</v>
      </c>
    </row>
    <row r="52" spans="1:74" ht="21.75" customHeight="1">
      <c r="A52" s="463"/>
      <c r="B52" s="460" t="s">
        <v>226</v>
      </c>
      <c r="C52" s="456"/>
      <c r="D52" s="454"/>
      <c r="E52" s="454"/>
      <c r="F52" s="454"/>
      <c r="G52" s="454"/>
      <c r="H52" s="456"/>
      <c r="I52" s="454"/>
      <c r="J52" s="454"/>
      <c r="K52" s="454"/>
      <c r="L52" s="454"/>
      <c r="M52" s="456"/>
      <c r="N52" s="454"/>
      <c r="O52" s="454"/>
      <c r="P52" s="454"/>
      <c r="Q52" s="454"/>
      <c r="R52" s="456"/>
      <c r="S52" s="454"/>
      <c r="T52" s="454"/>
      <c r="U52" s="454"/>
      <c r="V52" s="454"/>
      <c r="W52" s="456"/>
      <c r="X52" s="454"/>
      <c r="Y52" s="454"/>
      <c r="Z52" s="454"/>
      <c r="AA52" s="454"/>
      <c r="AB52" s="456"/>
      <c r="AC52" s="454"/>
      <c r="AD52" s="454"/>
      <c r="AE52" s="454"/>
      <c r="AF52" s="454"/>
      <c r="AG52" s="456"/>
      <c r="AH52" s="454"/>
      <c r="AI52" s="454"/>
      <c r="AJ52" s="454"/>
      <c r="AK52" s="454"/>
      <c r="AL52" s="456"/>
      <c r="AM52" s="454"/>
      <c r="AN52" s="454"/>
      <c r="AO52" s="454"/>
      <c r="AP52" s="454"/>
      <c r="AQ52" s="456"/>
      <c r="AR52" s="454"/>
      <c r="AS52" s="454"/>
      <c r="AT52" s="454"/>
      <c r="AU52" s="454"/>
      <c r="AV52" s="456"/>
      <c r="AW52" s="454"/>
      <c r="AX52" s="454"/>
      <c r="AY52" s="454"/>
      <c r="AZ52" s="454"/>
      <c r="BA52" s="456"/>
      <c r="BB52" s="454"/>
      <c r="BC52" s="454"/>
      <c r="BD52" s="454"/>
      <c r="BE52" s="454"/>
      <c r="BF52" s="456"/>
      <c r="BG52" s="454"/>
      <c r="BH52" s="454"/>
      <c r="BI52" s="454"/>
      <c r="BJ52" s="454"/>
      <c r="BK52" s="456"/>
      <c r="BL52" s="454"/>
      <c r="BM52" s="454"/>
      <c r="BN52" s="454"/>
      <c r="BO52" s="454"/>
      <c r="BP52" s="456"/>
      <c r="BQ52" s="454"/>
      <c r="BR52" s="454"/>
      <c r="BS52" s="454"/>
      <c r="BT52" s="454"/>
      <c r="BU52" s="454"/>
      <c r="BV52" s="454">
        <f>SUM(H52:BU52)</f>
        <v>0</v>
      </c>
    </row>
    <row r="53" spans="1:74" ht="21.75" customHeight="1">
      <c r="A53" s="464"/>
      <c r="B53" s="460" t="s">
        <v>1</v>
      </c>
      <c r="C53" s="456"/>
      <c r="D53" s="454"/>
      <c r="E53" s="454"/>
      <c r="F53" s="454"/>
      <c r="G53" s="454"/>
      <c r="H53" s="456"/>
      <c r="I53" s="454"/>
      <c r="J53" s="454"/>
      <c r="K53" s="454"/>
      <c r="L53" s="454"/>
      <c r="M53" s="456"/>
      <c r="N53" s="454"/>
      <c r="O53" s="454"/>
      <c r="P53" s="454"/>
      <c r="Q53" s="454"/>
      <c r="R53" s="456"/>
      <c r="S53" s="454"/>
      <c r="T53" s="454"/>
      <c r="U53" s="454"/>
      <c r="V53" s="454"/>
      <c r="W53" s="456"/>
      <c r="X53" s="454"/>
      <c r="Y53" s="454"/>
      <c r="Z53" s="454"/>
      <c r="AA53" s="454"/>
      <c r="AB53" s="456"/>
      <c r="AC53" s="454"/>
      <c r="AD53" s="454"/>
      <c r="AE53" s="454"/>
      <c r="AF53" s="454"/>
      <c r="AG53" s="456"/>
      <c r="AH53" s="454"/>
      <c r="AI53" s="454"/>
      <c r="AJ53" s="454"/>
      <c r="AK53" s="454"/>
      <c r="AL53" s="456"/>
      <c r="AM53" s="454"/>
      <c r="AN53" s="454"/>
      <c r="AO53" s="454"/>
      <c r="AP53" s="454"/>
      <c r="AQ53" s="456"/>
      <c r="AR53" s="454"/>
      <c r="AS53" s="454"/>
      <c r="AT53" s="454"/>
      <c r="AU53" s="454"/>
      <c r="AV53" s="456"/>
      <c r="AW53" s="454"/>
      <c r="AX53" s="454"/>
      <c r="AY53" s="454"/>
      <c r="AZ53" s="454"/>
      <c r="BA53" s="456"/>
      <c r="BB53" s="454"/>
      <c r="BC53" s="454"/>
      <c r="BD53" s="454"/>
      <c r="BE53" s="454"/>
      <c r="BF53" s="456"/>
      <c r="BG53" s="454"/>
      <c r="BH53" s="454"/>
      <c r="BI53" s="454"/>
      <c r="BJ53" s="454"/>
      <c r="BK53" s="456"/>
      <c r="BL53" s="454"/>
      <c r="BM53" s="454"/>
      <c r="BN53" s="454"/>
      <c r="BO53" s="454"/>
      <c r="BP53" s="456"/>
      <c r="BQ53" s="454"/>
      <c r="BR53" s="454"/>
      <c r="BS53" s="454"/>
      <c r="BT53" s="454"/>
      <c r="BU53" s="454"/>
      <c r="BV53" s="454">
        <f>SUM(H53:BU53)</f>
        <v>0</v>
      </c>
    </row>
  </sheetData>
  <mergeCells count="11">
    <mergeCell ref="A35:A38"/>
    <mergeCell ref="A42:A45"/>
    <mergeCell ref="A46:A49"/>
    <mergeCell ref="A50:A53"/>
    <mergeCell ref="A16:A19"/>
    <mergeCell ref="A20:A23"/>
    <mergeCell ref="A27:A30"/>
    <mergeCell ref="A31:A34"/>
    <mergeCell ref="A5:A7"/>
    <mergeCell ref="A2:A4"/>
    <mergeCell ref="A12:A15"/>
  </mergeCells>
  <phoneticPr fontId="33" type="noConversion"/>
  <pageMargins left="0.2" right="0.21" top="0.4" bottom="0.3" header="0.3" footer="0.18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:AD44"/>
  <sheetViews>
    <sheetView view="pageBreakPreview" zoomScale="80" zoomScaleNormal="90" zoomScaleSheetLayoutView="80" workbookViewId="0">
      <selection activeCell="G31" sqref="G31"/>
    </sheetView>
  </sheetViews>
  <sheetFormatPr defaultColWidth="9.5703125" defaultRowHeight="15"/>
  <cols>
    <col min="1" max="1" width="7.140625" style="47" customWidth="1"/>
    <col min="2" max="2" width="24.42578125" style="1" bestFit="1" customWidth="1"/>
    <col min="3" max="3" width="11.42578125" style="1" customWidth="1"/>
    <col min="4" max="5" width="10.140625" style="1" customWidth="1"/>
    <col min="6" max="6" width="11" style="1" customWidth="1"/>
    <col min="7" max="7" width="10.140625" style="1" customWidth="1"/>
    <col min="8" max="15" width="10.140625" style="1" hidden="1" customWidth="1"/>
    <col min="16" max="16" width="11.42578125" style="1" customWidth="1"/>
    <col min="17" max="16384" width="9.5703125" style="1"/>
  </cols>
  <sheetData>
    <row r="2" spans="1:30">
      <c r="B2" s="2"/>
      <c r="C2" s="74" t="s">
        <v>79</v>
      </c>
      <c r="D2" s="3">
        <v>43831</v>
      </c>
      <c r="E2" s="3">
        <v>43862</v>
      </c>
      <c r="F2" s="3">
        <v>43891</v>
      </c>
      <c r="G2" s="3">
        <v>43922</v>
      </c>
      <c r="H2" s="3">
        <v>43952</v>
      </c>
      <c r="I2" s="3">
        <v>43983</v>
      </c>
      <c r="J2" s="3">
        <v>44013</v>
      </c>
      <c r="K2" s="3">
        <v>44044</v>
      </c>
      <c r="L2" s="3">
        <v>44075</v>
      </c>
      <c r="M2" s="3">
        <v>44105</v>
      </c>
      <c r="N2" s="3">
        <v>44136</v>
      </c>
      <c r="O2" s="3">
        <v>44166</v>
      </c>
      <c r="P2" s="74" t="s">
        <v>150</v>
      </c>
    </row>
    <row r="3" spans="1:30">
      <c r="A3" s="385" t="s">
        <v>0</v>
      </c>
      <c r="B3" s="5" t="s">
        <v>5</v>
      </c>
      <c r="C3" s="6">
        <v>166484</v>
      </c>
      <c r="D3" s="6">
        <v>9670</v>
      </c>
      <c r="E3" s="6">
        <v>8360</v>
      </c>
      <c r="F3" s="6">
        <v>10370</v>
      </c>
      <c r="G3" s="6">
        <v>9960</v>
      </c>
      <c r="H3" s="6">
        <v>7560</v>
      </c>
      <c r="I3" s="6">
        <v>10660</v>
      </c>
      <c r="J3" s="6">
        <v>10420</v>
      </c>
      <c r="K3" s="6">
        <v>7220</v>
      </c>
      <c r="L3" s="6">
        <v>12020</v>
      </c>
      <c r="M3" s="6">
        <v>13070</v>
      </c>
      <c r="N3" s="6">
        <v>13070</v>
      </c>
      <c r="O3" s="6">
        <v>13620</v>
      </c>
      <c r="P3" s="30">
        <f>SUM(D3:G3)</f>
        <v>38360</v>
      </c>
    </row>
    <row r="4" spans="1:30" ht="18">
      <c r="A4" s="385"/>
      <c r="B4" s="7" t="s">
        <v>18</v>
      </c>
      <c r="C4" s="8">
        <v>113692.79999999997</v>
      </c>
      <c r="D4" s="8">
        <v>8884.9</v>
      </c>
      <c r="E4" s="8">
        <v>10913.599999999999</v>
      </c>
      <c r="F4" s="8">
        <v>9482.3000000000011</v>
      </c>
      <c r="G4" s="8">
        <v>9976.1000000000022</v>
      </c>
      <c r="H4" s="8"/>
      <c r="I4" s="8"/>
      <c r="J4" s="8"/>
      <c r="K4" s="8"/>
      <c r="L4" s="8"/>
      <c r="M4" s="8"/>
      <c r="N4" s="8"/>
      <c r="O4" s="8"/>
      <c r="P4" s="30">
        <f>SUM(D4:O4)</f>
        <v>39256.900000000009</v>
      </c>
      <c r="AD4" s="262"/>
    </row>
    <row r="5" spans="1:30" ht="18">
      <c r="A5" s="385"/>
      <c r="B5" s="7" t="s">
        <v>2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31">
        <v>1</v>
      </c>
      <c r="AD5" s="262"/>
    </row>
    <row r="6" spans="1:30">
      <c r="A6" s="385"/>
      <c r="B6" s="10" t="s">
        <v>3</v>
      </c>
      <c r="C6" s="11">
        <v>0.68290526416952968</v>
      </c>
      <c r="D6" s="11">
        <f>D4/D3</f>
        <v>0.91881075491209929</v>
      </c>
      <c r="E6" s="11">
        <f t="shared" ref="E6:O6" si="0">E4/E3</f>
        <v>1.3054545454545452</v>
      </c>
      <c r="F6" s="11">
        <f t="shared" si="0"/>
        <v>0.91439729990356811</v>
      </c>
      <c r="G6" s="11">
        <f t="shared" si="0"/>
        <v>1.0016164658634541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31">
        <f>P4/P3</f>
        <v>1.0233811261730972</v>
      </c>
      <c r="Y6" s="53"/>
    </row>
    <row r="7" spans="1:30">
      <c r="A7" s="385"/>
      <c r="B7" s="37" t="s">
        <v>21</v>
      </c>
      <c r="C7" s="38">
        <v>111532.7</v>
      </c>
      <c r="D7" s="38">
        <v>8936.5</v>
      </c>
      <c r="E7" s="38">
        <v>10520</v>
      </c>
      <c r="F7" s="38">
        <v>10050.099999999999</v>
      </c>
      <c r="G7" s="38">
        <v>9820.91</v>
      </c>
      <c r="H7" s="38"/>
      <c r="I7" s="38"/>
      <c r="J7" s="38"/>
      <c r="K7" s="38"/>
      <c r="L7" s="38"/>
      <c r="M7" s="38"/>
      <c r="N7" s="38"/>
      <c r="O7" s="38"/>
      <c r="P7" s="38">
        <f>SUM(D7:O7)</f>
        <v>39327.509999999995</v>
      </c>
      <c r="X7" s="53"/>
      <c r="Y7" s="53"/>
    </row>
    <row r="8" spans="1:30">
      <c r="X8" s="53"/>
    </row>
    <row r="9" spans="1:30">
      <c r="N9" s="1">
        <v>557426</v>
      </c>
      <c r="X9" s="53"/>
      <c r="Y9" s="53"/>
    </row>
    <row r="12" spans="1:30">
      <c r="A12" s="385" t="s">
        <v>13</v>
      </c>
      <c r="B12" s="2"/>
      <c r="C12" s="74" t="s">
        <v>79</v>
      </c>
      <c r="D12" s="3">
        <f>D2</f>
        <v>43831</v>
      </c>
      <c r="E12" s="3">
        <f t="shared" ref="E12:O12" si="1">E2</f>
        <v>43862</v>
      </c>
      <c r="F12" s="3">
        <f t="shared" si="1"/>
        <v>43891</v>
      </c>
      <c r="G12" s="3">
        <f t="shared" si="1"/>
        <v>43922</v>
      </c>
      <c r="H12" s="3">
        <f t="shared" si="1"/>
        <v>43952</v>
      </c>
      <c r="I12" s="3">
        <f t="shared" si="1"/>
        <v>43983</v>
      </c>
      <c r="J12" s="3">
        <f t="shared" si="1"/>
        <v>44013</v>
      </c>
      <c r="K12" s="3">
        <f t="shared" si="1"/>
        <v>44044</v>
      </c>
      <c r="L12" s="3">
        <f t="shared" si="1"/>
        <v>44075</v>
      </c>
      <c r="M12" s="3">
        <f t="shared" si="1"/>
        <v>44105</v>
      </c>
      <c r="N12" s="3">
        <f t="shared" si="1"/>
        <v>44136</v>
      </c>
      <c r="O12" s="3">
        <f t="shared" si="1"/>
        <v>44166</v>
      </c>
      <c r="P12" s="29" t="str">
        <f>P2</f>
        <v>2020</v>
      </c>
      <c r="T12" s="1" t="s">
        <v>45</v>
      </c>
    </row>
    <row r="13" spans="1:30">
      <c r="A13" s="385"/>
      <c r="B13" s="5" t="s">
        <v>37</v>
      </c>
      <c r="C13" s="6">
        <v>6254883</v>
      </c>
      <c r="D13" s="6">
        <v>495296.7</v>
      </c>
      <c r="E13" s="6">
        <v>502132.25</v>
      </c>
      <c r="F13" s="6">
        <v>513807.2</v>
      </c>
      <c r="G13" s="6">
        <v>563000</v>
      </c>
      <c r="H13" s="6">
        <v>473725.1</v>
      </c>
      <c r="I13" s="6">
        <v>434579.8</v>
      </c>
      <c r="J13" s="6">
        <v>528341.17999999993</v>
      </c>
      <c r="K13" s="6">
        <v>514869.92</v>
      </c>
      <c r="L13" s="6">
        <v>479862.38</v>
      </c>
      <c r="M13" s="6">
        <v>440807.5</v>
      </c>
      <c r="N13" s="6">
        <v>404549</v>
      </c>
      <c r="O13" s="6">
        <v>380375</v>
      </c>
      <c r="P13" s="30">
        <f>SUM(D13:G13)</f>
        <v>2074236.15</v>
      </c>
    </row>
    <row r="14" spans="1:30">
      <c r="A14" s="385"/>
      <c r="B14" s="27" t="s">
        <v>40</v>
      </c>
      <c r="C14" s="8">
        <v>6084191</v>
      </c>
      <c r="D14" s="8">
        <v>557426</v>
      </c>
      <c r="E14" s="8">
        <v>476065</v>
      </c>
      <c r="F14" s="8">
        <v>509280</v>
      </c>
      <c r="G14" s="8">
        <v>352183</v>
      </c>
      <c r="H14" s="8"/>
      <c r="I14" s="8"/>
      <c r="J14" s="8"/>
      <c r="K14" s="8"/>
      <c r="L14" s="8"/>
      <c r="M14" s="8"/>
      <c r="N14" s="8"/>
      <c r="O14" s="8"/>
      <c r="P14" s="30">
        <f>SUM(D14:O14)</f>
        <v>1894954</v>
      </c>
    </row>
    <row r="15" spans="1:30">
      <c r="A15" s="385"/>
      <c r="B15" s="7" t="s">
        <v>2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31">
        <v>1</v>
      </c>
    </row>
    <row r="16" spans="1:30">
      <c r="A16" s="385"/>
      <c r="B16" s="10" t="s">
        <v>3</v>
      </c>
      <c r="C16" s="11">
        <v>0.97271060066191484</v>
      </c>
      <c r="D16" s="11">
        <f>D14/D13</f>
        <v>1.1254385502669411</v>
      </c>
      <c r="E16" s="11">
        <f t="shared" ref="E16:O16" si="2">E14/E13</f>
        <v>0.94808688348537662</v>
      </c>
      <c r="F16" s="11">
        <f t="shared" si="2"/>
        <v>0.99118891288405453</v>
      </c>
      <c r="G16" s="11">
        <f t="shared" si="2"/>
        <v>0.6255470692717584</v>
      </c>
      <c r="H16" s="11">
        <f t="shared" si="2"/>
        <v>0</v>
      </c>
      <c r="I16" s="11">
        <f t="shared" si="2"/>
        <v>0</v>
      </c>
      <c r="J16" s="11">
        <f t="shared" si="2"/>
        <v>0</v>
      </c>
      <c r="K16" s="11">
        <f t="shared" si="2"/>
        <v>0</v>
      </c>
      <c r="L16" s="11">
        <f t="shared" si="2"/>
        <v>0</v>
      </c>
      <c r="M16" s="11">
        <f t="shared" si="2"/>
        <v>0</v>
      </c>
      <c r="N16" s="11">
        <f t="shared" si="2"/>
        <v>0</v>
      </c>
      <c r="O16" s="11">
        <f t="shared" si="2"/>
        <v>0</v>
      </c>
      <c r="P16" s="66">
        <f>P14/P13</f>
        <v>0.91356714615160872</v>
      </c>
    </row>
    <row r="17" spans="1:27" s="56" customFormat="1">
      <c r="A17" s="385"/>
      <c r="B17" s="4"/>
      <c r="C17" s="55"/>
      <c r="D17" s="55"/>
      <c r="E17" s="55"/>
      <c r="F17" s="55"/>
      <c r="G17" s="55"/>
      <c r="H17" s="55"/>
      <c r="I17" s="2"/>
      <c r="J17" s="2"/>
      <c r="K17" s="2"/>
      <c r="L17" s="2"/>
      <c r="M17" s="2"/>
      <c r="N17" s="2"/>
      <c r="O17" s="2"/>
      <c r="P17" s="2"/>
    </row>
    <row r="18" spans="1:27">
      <c r="A18" s="385"/>
      <c r="B18" s="5" t="s">
        <v>38</v>
      </c>
      <c r="C18" s="6">
        <v>3457491.5</v>
      </c>
      <c r="D18" s="6">
        <v>255808.7</v>
      </c>
      <c r="E18" s="6">
        <v>238768.75</v>
      </c>
      <c r="F18" s="6">
        <v>278487.5</v>
      </c>
      <c r="G18" s="6">
        <v>299484</v>
      </c>
      <c r="H18" s="6">
        <v>277204.09999999998</v>
      </c>
      <c r="I18" s="6">
        <v>378460.8</v>
      </c>
      <c r="J18" s="6">
        <v>433654.27999999997</v>
      </c>
      <c r="K18" s="6">
        <v>321605.81999999995</v>
      </c>
      <c r="L18" s="6">
        <v>289990.58</v>
      </c>
      <c r="M18" s="6">
        <v>291567.59999999998</v>
      </c>
      <c r="N18" s="6">
        <v>255234.40000000002</v>
      </c>
      <c r="O18" s="6">
        <v>312721.30000000005</v>
      </c>
      <c r="P18" s="30">
        <f>SUM(D18:G18)</f>
        <v>1072548.95</v>
      </c>
    </row>
    <row r="19" spans="1:27">
      <c r="A19" s="385"/>
      <c r="B19" s="27" t="s">
        <v>41</v>
      </c>
      <c r="C19" s="8">
        <v>2870694</v>
      </c>
      <c r="D19" s="8">
        <v>201386</v>
      </c>
      <c r="E19" s="8">
        <v>217609</v>
      </c>
      <c r="F19" s="8">
        <v>226393</v>
      </c>
      <c r="G19" s="8">
        <v>169689</v>
      </c>
      <c r="H19" s="8"/>
      <c r="I19" s="8"/>
      <c r="J19" s="8"/>
      <c r="K19" s="8"/>
      <c r="L19" s="8"/>
      <c r="M19" s="8"/>
      <c r="N19" s="8"/>
      <c r="O19" s="8"/>
      <c r="P19" s="30">
        <f>SUM(D19:O19)</f>
        <v>815077</v>
      </c>
    </row>
    <row r="20" spans="1:27">
      <c r="A20" s="385"/>
      <c r="B20" s="7" t="s">
        <v>2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31">
        <v>1</v>
      </c>
    </row>
    <row r="21" spans="1:27">
      <c r="A21" s="385"/>
      <c r="B21" s="10" t="s">
        <v>3</v>
      </c>
      <c r="C21" s="11">
        <v>0.83028230148938909</v>
      </c>
      <c r="D21" s="11">
        <f>D19/D18</f>
        <v>0.7872523491186969</v>
      </c>
      <c r="E21" s="11">
        <f t="shared" ref="E21:O21" si="3">E19/E18</f>
        <v>0.91137973457581867</v>
      </c>
      <c r="F21" s="11">
        <f t="shared" si="3"/>
        <v>0.81293774406391672</v>
      </c>
      <c r="G21" s="11">
        <f t="shared" si="3"/>
        <v>0.56660455984292979</v>
      </c>
      <c r="H21" s="11">
        <f t="shared" si="3"/>
        <v>0</v>
      </c>
      <c r="I21" s="11">
        <f t="shared" si="3"/>
        <v>0</v>
      </c>
      <c r="J21" s="11">
        <f t="shared" si="3"/>
        <v>0</v>
      </c>
      <c r="K21" s="11">
        <f t="shared" si="3"/>
        <v>0</v>
      </c>
      <c r="L21" s="11">
        <f t="shared" si="3"/>
        <v>0</v>
      </c>
      <c r="M21" s="11">
        <f t="shared" si="3"/>
        <v>0</v>
      </c>
      <c r="N21" s="11">
        <f t="shared" si="3"/>
        <v>0</v>
      </c>
      <c r="O21" s="11">
        <f t="shared" si="3"/>
        <v>0</v>
      </c>
      <c r="P21" s="66">
        <f>P19/P18</f>
        <v>0.75994387016089104</v>
      </c>
    </row>
    <row r="22" spans="1:27" s="56" customFormat="1">
      <c r="A22" s="385"/>
      <c r="B22" s="4"/>
      <c r="C22" s="55"/>
      <c r="D22" s="55"/>
      <c r="E22" s="55"/>
      <c r="F22" s="55"/>
      <c r="G22" s="55"/>
      <c r="H22" s="55"/>
      <c r="I22" s="2"/>
      <c r="J22" s="2"/>
      <c r="K22" s="2"/>
      <c r="L22" s="2"/>
      <c r="M22" s="2"/>
      <c r="N22" s="2"/>
      <c r="O22" s="2"/>
      <c r="P22" s="2"/>
    </row>
    <row r="23" spans="1:27">
      <c r="A23" s="385"/>
      <c r="B23" s="5" t="s">
        <v>39</v>
      </c>
      <c r="C23" s="6">
        <v>9215819.5</v>
      </c>
      <c r="D23" s="6">
        <f>D13+D18</f>
        <v>751105.4</v>
      </c>
      <c r="E23" s="6">
        <f t="shared" ref="E23:O24" si="4">E13+E18</f>
        <v>740901</v>
      </c>
      <c r="F23" s="6">
        <f t="shared" si="4"/>
        <v>792294.7</v>
      </c>
      <c r="G23" s="6">
        <f t="shared" si="4"/>
        <v>862484</v>
      </c>
      <c r="H23" s="6">
        <f t="shared" si="4"/>
        <v>750929.2</v>
      </c>
      <c r="I23" s="6">
        <f t="shared" si="4"/>
        <v>813040.6</v>
      </c>
      <c r="J23" s="6">
        <f t="shared" si="4"/>
        <v>961995.46</v>
      </c>
      <c r="K23" s="6">
        <f t="shared" si="4"/>
        <v>836475.74</v>
      </c>
      <c r="L23" s="6">
        <f t="shared" si="4"/>
        <v>769852.96</v>
      </c>
      <c r="M23" s="6">
        <f t="shared" si="4"/>
        <v>732375.1</v>
      </c>
      <c r="N23" s="6">
        <f t="shared" si="4"/>
        <v>659783.4</v>
      </c>
      <c r="O23" s="6">
        <f t="shared" si="4"/>
        <v>693096.3</v>
      </c>
      <c r="P23" s="30">
        <f>SUM(D23:G23)</f>
        <v>3146785.0999999996</v>
      </c>
    </row>
    <row r="24" spans="1:27">
      <c r="A24" s="385"/>
      <c r="B24" s="7" t="s">
        <v>18</v>
      </c>
      <c r="C24" s="8">
        <v>8954885</v>
      </c>
      <c r="D24" s="8">
        <f>D14+D19</f>
        <v>758812</v>
      </c>
      <c r="E24" s="8">
        <f t="shared" si="4"/>
        <v>693674</v>
      </c>
      <c r="F24" s="8">
        <f t="shared" si="4"/>
        <v>735673</v>
      </c>
      <c r="G24" s="8">
        <f t="shared" si="4"/>
        <v>521872</v>
      </c>
      <c r="H24" s="8">
        <f t="shared" si="4"/>
        <v>0</v>
      </c>
      <c r="I24" s="8">
        <f t="shared" si="4"/>
        <v>0</v>
      </c>
      <c r="J24" s="8">
        <f t="shared" ref="J24:O24" si="5">J14+J19</f>
        <v>0</v>
      </c>
      <c r="K24" s="8">
        <f t="shared" si="5"/>
        <v>0</v>
      </c>
      <c r="L24" s="8">
        <f t="shared" si="5"/>
        <v>0</v>
      </c>
      <c r="M24" s="8">
        <f t="shared" si="5"/>
        <v>0</v>
      </c>
      <c r="N24" s="8">
        <f t="shared" si="5"/>
        <v>0</v>
      </c>
      <c r="O24" s="8">
        <f t="shared" si="5"/>
        <v>0</v>
      </c>
      <c r="P24" s="30">
        <f>SUM(D24:O24)</f>
        <v>2710031</v>
      </c>
    </row>
    <row r="25" spans="1:27">
      <c r="A25" s="385"/>
      <c r="B25" s="7" t="s">
        <v>2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31">
        <v>1</v>
      </c>
      <c r="R25" s="1" t="s">
        <v>47</v>
      </c>
      <c r="AA25" s="1" t="s">
        <v>24</v>
      </c>
    </row>
    <row r="26" spans="1:27">
      <c r="A26" s="385"/>
      <c r="B26" s="10" t="s">
        <v>3</v>
      </c>
      <c r="C26" s="11">
        <v>0.97168624016561955</v>
      </c>
      <c r="D26" s="11">
        <f>D24/D23</f>
        <v>1.0102603442872331</v>
      </c>
      <c r="E26" s="11">
        <f t="shared" ref="E26:O26" si="6">E24/E23</f>
        <v>0.93625734072433431</v>
      </c>
      <c r="F26" s="11">
        <f t="shared" si="6"/>
        <v>0.92853454655193335</v>
      </c>
      <c r="G26" s="11">
        <f t="shared" si="6"/>
        <v>0.60508021018360925</v>
      </c>
      <c r="H26" s="11">
        <f t="shared" si="6"/>
        <v>0</v>
      </c>
      <c r="I26" s="11">
        <f t="shared" si="6"/>
        <v>0</v>
      </c>
      <c r="J26" s="11">
        <f t="shared" si="6"/>
        <v>0</v>
      </c>
      <c r="K26" s="11">
        <f t="shared" si="6"/>
        <v>0</v>
      </c>
      <c r="L26" s="11">
        <f t="shared" si="6"/>
        <v>0</v>
      </c>
      <c r="M26" s="11">
        <f t="shared" si="6"/>
        <v>0</v>
      </c>
      <c r="N26" s="11">
        <f t="shared" si="6"/>
        <v>0</v>
      </c>
      <c r="O26" s="11">
        <f t="shared" si="6"/>
        <v>0</v>
      </c>
      <c r="P26" s="66">
        <f>P24/P23</f>
        <v>0.86120625142149054</v>
      </c>
      <c r="S26" s="53"/>
    </row>
    <row r="27" spans="1:27">
      <c r="A27" s="385"/>
      <c r="B27" s="37" t="s">
        <v>21</v>
      </c>
      <c r="C27" s="38">
        <v>6091486</v>
      </c>
      <c r="D27" s="38">
        <v>564942</v>
      </c>
      <c r="E27" s="38">
        <v>484611</v>
      </c>
      <c r="F27" s="38">
        <v>508892</v>
      </c>
      <c r="G27" s="38">
        <v>319191</v>
      </c>
      <c r="H27" s="38"/>
      <c r="I27" s="38"/>
      <c r="J27" s="38"/>
      <c r="K27" s="38"/>
      <c r="L27" s="38"/>
      <c r="M27" s="38"/>
      <c r="N27" s="38"/>
      <c r="O27" s="38"/>
      <c r="P27" s="38">
        <f>SUM(D27:O27)</f>
        <v>1877636</v>
      </c>
    </row>
    <row r="28" spans="1:27">
      <c r="A28" s="385"/>
      <c r="B28" s="37" t="s">
        <v>19</v>
      </c>
      <c r="C28" s="38">
        <v>2857487</v>
      </c>
      <c r="D28" s="38">
        <v>193814</v>
      </c>
      <c r="E28" s="38">
        <v>204034</v>
      </c>
      <c r="F28" s="38">
        <v>213978</v>
      </c>
      <c r="G28" s="38">
        <v>161900</v>
      </c>
      <c r="H28" s="38"/>
      <c r="I28" s="38"/>
      <c r="J28" s="38"/>
      <c r="K28" s="38"/>
      <c r="L28" s="38"/>
      <c r="M28" s="38"/>
      <c r="N28" s="38"/>
      <c r="O28" s="38"/>
      <c r="P28" s="38">
        <f>SUM(D28:O28)</f>
        <v>773726</v>
      </c>
      <c r="S28" s="53"/>
    </row>
    <row r="29" spans="1:27">
      <c r="A29" s="385"/>
      <c r="B29" s="37" t="s">
        <v>20</v>
      </c>
      <c r="C29" s="38">
        <v>8948973</v>
      </c>
      <c r="D29" s="38">
        <f>SUM(D27:D28)</f>
        <v>758756</v>
      </c>
      <c r="E29" s="38">
        <f t="shared" ref="E29:O29" si="7">SUM(E27:E28)</f>
        <v>688645</v>
      </c>
      <c r="F29" s="38">
        <f t="shared" si="7"/>
        <v>722870</v>
      </c>
      <c r="G29" s="38">
        <f t="shared" si="7"/>
        <v>481091</v>
      </c>
      <c r="H29" s="38">
        <f t="shared" si="7"/>
        <v>0</v>
      </c>
      <c r="I29" s="38">
        <f t="shared" si="7"/>
        <v>0</v>
      </c>
      <c r="J29" s="38">
        <f t="shared" si="7"/>
        <v>0</v>
      </c>
      <c r="K29" s="38">
        <f t="shared" si="7"/>
        <v>0</v>
      </c>
      <c r="L29" s="38">
        <f t="shared" si="7"/>
        <v>0</v>
      </c>
      <c r="M29" s="38">
        <f t="shared" si="7"/>
        <v>0</v>
      </c>
      <c r="N29" s="38">
        <f t="shared" si="7"/>
        <v>0</v>
      </c>
      <c r="O29" s="38">
        <f t="shared" si="7"/>
        <v>0</v>
      </c>
      <c r="P29" s="38">
        <f>SUM(D29:O29)</f>
        <v>2651362</v>
      </c>
      <c r="Z29" s="47" t="s">
        <v>46</v>
      </c>
    </row>
    <row r="30" spans="1:27" ht="43.5" customHeight="1"/>
    <row r="31" spans="1:27" ht="21.75" customHeight="1"/>
    <row r="32" spans="1:27" ht="21.75" customHeight="1"/>
    <row r="34" spans="1:20">
      <c r="B34" s="2"/>
      <c r="C34" s="74" t="s">
        <v>79</v>
      </c>
      <c r="D34" s="3">
        <f>D2</f>
        <v>43831</v>
      </c>
      <c r="E34" s="3">
        <f t="shared" ref="E34:P34" si="8">E2</f>
        <v>43862</v>
      </c>
      <c r="F34" s="3">
        <f t="shared" si="8"/>
        <v>43891</v>
      </c>
      <c r="G34" s="3">
        <f t="shared" si="8"/>
        <v>43922</v>
      </c>
      <c r="H34" s="3">
        <f t="shared" si="8"/>
        <v>43952</v>
      </c>
      <c r="I34" s="3">
        <f t="shared" si="8"/>
        <v>43983</v>
      </c>
      <c r="J34" s="3">
        <f t="shared" si="8"/>
        <v>44013</v>
      </c>
      <c r="K34" s="3">
        <f t="shared" si="8"/>
        <v>44044</v>
      </c>
      <c r="L34" s="3">
        <f t="shared" si="8"/>
        <v>44075</v>
      </c>
      <c r="M34" s="3">
        <f t="shared" si="8"/>
        <v>44105</v>
      </c>
      <c r="N34" s="3">
        <f t="shared" si="8"/>
        <v>44136</v>
      </c>
      <c r="O34" s="3">
        <f t="shared" si="8"/>
        <v>44166</v>
      </c>
      <c r="P34" s="29" t="str">
        <f t="shared" si="8"/>
        <v>2020</v>
      </c>
    </row>
    <row r="35" spans="1:20">
      <c r="A35" s="385" t="s">
        <v>1</v>
      </c>
      <c r="B35" s="5" t="s">
        <v>5</v>
      </c>
      <c r="C35" s="6">
        <v>109987</v>
      </c>
      <c r="D35" s="6">
        <v>8600</v>
      </c>
      <c r="E35" s="6">
        <v>8000</v>
      </c>
      <c r="F35" s="6">
        <v>9000</v>
      </c>
      <c r="G35" s="6">
        <v>5800</v>
      </c>
      <c r="H35" s="6">
        <v>5800</v>
      </c>
      <c r="I35" s="6">
        <v>9100</v>
      </c>
      <c r="J35" s="6">
        <v>9100</v>
      </c>
      <c r="K35" s="6">
        <v>6600</v>
      </c>
      <c r="L35" s="6">
        <v>9600</v>
      </c>
      <c r="M35" s="6">
        <v>10600</v>
      </c>
      <c r="N35" s="6">
        <v>10700</v>
      </c>
      <c r="O35" s="6">
        <v>10600</v>
      </c>
      <c r="P35" s="30">
        <f>SUM(D35:G35)</f>
        <v>31400</v>
      </c>
    </row>
    <row r="36" spans="1:20">
      <c r="A36" s="385"/>
      <c r="B36" s="7" t="s">
        <v>4</v>
      </c>
      <c r="C36" s="8">
        <v>87014.917199999996</v>
      </c>
      <c r="D36" s="8">
        <v>9916.31</v>
      </c>
      <c r="E36" s="8">
        <v>8001.369999999999</v>
      </c>
      <c r="F36" s="8">
        <v>6255.88</v>
      </c>
      <c r="G36" s="8">
        <v>5280.26</v>
      </c>
      <c r="H36" s="8"/>
      <c r="I36" s="8"/>
      <c r="J36" s="8"/>
      <c r="K36" s="8"/>
      <c r="L36" s="8"/>
      <c r="M36" s="8"/>
      <c r="N36" s="8"/>
      <c r="O36" s="8"/>
      <c r="P36" s="30">
        <f>SUM(D36:O36)</f>
        <v>29453.82</v>
      </c>
    </row>
    <row r="37" spans="1:20">
      <c r="A37" s="385"/>
      <c r="B37" s="7" t="s">
        <v>2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31">
        <v>1</v>
      </c>
    </row>
    <row r="38" spans="1:20">
      <c r="A38" s="385"/>
      <c r="B38" s="10" t="s">
        <v>3</v>
      </c>
      <c r="C38" s="11">
        <v>0.79113819996908719</v>
      </c>
      <c r="D38" s="11">
        <f>D36/D35</f>
        <v>1.1530593023255813</v>
      </c>
      <c r="E38" s="11">
        <f>E36/E35</f>
        <v>1.00017125</v>
      </c>
      <c r="F38" s="11">
        <f>F36/F35</f>
        <v>0.69509777777777781</v>
      </c>
      <c r="G38" s="11">
        <f>G36/G35</f>
        <v>0.91038965517241388</v>
      </c>
      <c r="H38" s="11">
        <f>H36/H35</f>
        <v>0</v>
      </c>
      <c r="I38" s="11">
        <f t="shared" ref="I38:O38" si="9">I36/I35</f>
        <v>0</v>
      </c>
      <c r="J38" s="11">
        <f t="shared" si="9"/>
        <v>0</v>
      </c>
      <c r="K38" s="11">
        <f t="shared" si="9"/>
        <v>0</v>
      </c>
      <c r="L38" s="11">
        <f t="shared" si="9"/>
        <v>0</v>
      </c>
      <c r="M38" s="11">
        <f t="shared" si="9"/>
        <v>0</v>
      </c>
      <c r="N38" s="11">
        <f t="shared" si="9"/>
        <v>0</v>
      </c>
      <c r="O38" s="11">
        <f t="shared" si="9"/>
        <v>0</v>
      </c>
      <c r="P38" s="31">
        <f>P36/P35</f>
        <v>0.93801974522292997</v>
      </c>
    </row>
    <row r="39" spans="1:20">
      <c r="A39" s="385"/>
      <c r="B39" s="37" t="s">
        <v>20</v>
      </c>
      <c r="C39" s="38">
        <v>86427.364000000001</v>
      </c>
      <c r="D39" s="38">
        <v>9677.1</v>
      </c>
      <c r="E39" s="38">
        <v>7726</v>
      </c>
      <c r="F39" s="38">
        <v>7785</v>
      </c>
      <c r="G39" s="38">
        <v>6230</v>
      </c>
      <c r="H39" s="38"/>
      <c r="I39" s="38"/>
      <c r="J39" s="38"/>
      <c r="K39" s="38"/>
      <c r="L39" s="38"/>
      <c r="M39" s="38"/>
      <c r="N39" s="38"/>
      <c r="O39" s="38"/>
      <c r="P39" s="38">
        <f>SUM(D39:O39)</f>
        <v>31418.1</v>
      </c>
    </row>
    <row r="44" spans="1:20">
      <c r="T44" s="1" t="s">
        <v>44</v>
      </c>
    </row>
  </sheetData>
  <mergeCells count="3">
    <mergeCell ref="A35:A39"/>
    <mergeCell ref="A3:A7"/>
    <mergeCell ref="A12:A29"/>
  </mergeCells>
  <pageMargins left="0.14000000000000001" right="0.13" top="0.75" bottom="0.75" header="0.3" footer="0.3"/>
  <pageSetup paperSize="9" scale="44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AA47"/>
  <sheetViews>
    <sheetView view="pageBreakPreview" zoomScale="80" zoomScaleNormal="90" zoomScaleSheetLayoutView="80" workbookViewId="0">
      <selection activeCell="G31" sqref="G31"/>
    </sheetView>
  </sheetViews>
  <sheetFormatPr defaultColWidth="9.5703125" defaultRowHeight="15"/>
  <cols>
    <col min="1" max="1" width="10.140625" style="1" customWidth="1"/>
    <col min="2" max="2" width="24.42578125" style="1" bestFit="1" customWidth="1"/>
    <col min="3" max="5" width="10.140625" style="1" customWidth="1"/>
    <col min="6" max="6" width="11" style="1" customWidth="1"/>
    <col min="7" max="7" width="10.140625" style="1" customWidth="1"/>
    <col min="8" max="15" width="10.140625" style="1" hidden="1" customWidth="1"/>
    <col min="16" max="16" width="11.42578125" style="1" customWidth="1"/>
    <col min="17" max="16384" width="9.5703125" style="1"/>
  </cols>
  <sheetData>
    <row r="2" spans="1:26">
      <c r="B2" s="2"/>
      <c r="C2" s="74" t="s">
        <v>79</v>
      </c>
      <c r="D2" s="3">
        <v>43831</v>
      </c>
      <c r="E2" s="3">
        <v>43862</v>
      </c>
      <c r="F2" s="3">
        <v>43891</v>
      </c>
      <c r="G2" s="3">
        <v>43922</v>
      </c>
      <c r="H2" s="3">
        <v>43952</v>
      </c>
      <c r="I2" s="3">
        <v>43983</v>
      </c>
      <c r="J2" s="3">
        <v>44013</v>
      </c>
      <c r="K2" s="3">
        <v>44044</v>
      </c>
      <c r="L2" s="3">
        <v>44075</v>
      </c>
      <c r="M2" s="3">
        <v>44105</v>
      </c>
      <c r="N2" s="3">
        <v>44136</v>
      </c>
      <c r="O2" s="3">
        <v>44166</v>
      </c>
      <c r="P2" s="74" t="s">
        <v>150</v>
      </c>
      <c r="Y2" s="53"/>
    </row>
    <row r="3" spans="1:26">
      <c r="A3" s="386" t="s">
        <v>0</v>
      </c>
      <c r="B3" s="5" t="s">
        <v>5</v>
      </c>
      <c r="C3" s="6">
        <v>2221570.0799999996</v>
      </c>
      <c r="D3" s="6">
        <v>137002.5</v>
      </c>
      <c r="E3" s="6">
        <v>121570</v>
      </c>
      <c r="F3" s="6">
        <v>144690</v>
      </c>
      <c r="G3" s="6">
        <v>136620</v>
      </c>
      <c r="H3" s="6">
        <v>106682.5</v>
      </c>
      <c r="I3" s="6">
        <v>146770</v>
      </c>
      <c r="J3" s="6">
        <v>152165</v>
      </c>
      <c r="K3" s="6">
        <v>116315</v>
      </c>
      <c r="L3" s="6">
        <v>173915</v>
      </c>
      <c r="M3" s="6">
        <v>168115</v>
      </c>
      <c r="N3" s="6">
        <v>171315</v>
      </c>
      <c r="O3" s="6">
        <v>173140</v>
      </c>
      <c r="P3" s="30">
        <f>SUM(D3:O3)</f>
        <v>1748300</v>
      </c>
      <c r="Y3" s="53"/>
    </row>
    <row r="4" spans="1:26">
      <c r="A4" s="386"/>
      <c r="B4" s="7" t="s">
        <v>18</v>
      </c>
      <c r="C4" s="8">
        <v>1703627.59</v>
      </c>
      <c r="D4" s="8">
        <f>RM!D5</f>
        <v>139995</v>
      </c>
      <c r="E4" s="8">
        <f>RM!E5</f>
        <v>158330</v>
      </c>
      <c r="F4" s="8">
        <f>RM!F5</f>
        <v>152805.15</v>
      </c>
      <c r="G4" s="8">
        <f>RM!G5</f>
        <v>159925</v>
      </c>
      <c r="H4" s="8">
        <f>RM!H5</f>
        <v>0</v>
      </c>
      <c r="I4" s="8">
        <f>RM!I5</f>
        <v>0</v>
      </c>
      <c r="J4" s="8">
        <f>RM!J5</f>
        <v>0</v>
      </c>
      <c r="K4" s="8">
        <f>RM!K5</f>
        <v>0</v>
      </c>
      <c r="L4" s="8">
        <f>RM!L5</f>
        <v>0</v>
      </c>
      <c r="M4" s="8">
        <f>RM!M5</f>
        <v>0</v>
      </c>
      <c r="N4" s="8">
        <f>RM!N5</f>
        <v>0</v>
      </c>
      <c r="O4" s="8">
        <f>RM!O5</f>
        <v>0</v>
      </c>
      <c r="P4" s="30">
        <f>SUM(D4:O4)</f>
        <v>611055.15</v>
      </c>
      <c r="Y4" s="53"/>
    </row>
    <row r="5" spans="1:26">
      <c r="A5" s="386"/>
      <c r="B5" s="7" t="s">
        <v>2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31">
        <v>1</v>
      </c>
      <c r="Y5" s="53"/>
    </row>
    <row r="6" spans="1:26">
      <c r="A6" s="386"/>
      <c r="B6" s="10" t="s">
        <v>3</v>
      </c>
      <c r="C6" s="11">
        <v>0.76685746055780535</v>
      </c>
      <c r="D6" s="11">
        <f>D4/D3</f>
        <v>1.0218426671046148</v>
      </c>
      <c r="E6" s="11">
        <f t="shared" ref="E6:O6" si="0">E4/E3</f>
        <v>1.3023772312248088</v>
      </c>
      <c r="F6" s="11">
        <f t="shared" si="0"/>
        <v>1.0560864607091023</v>
      </c>
      <c r="G6" s="11">
        <f t="shared" si="0"/>
        <v>1.1705826379739424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31">
        <f>P4/P3</f>
        <v>0.34951389921638165</v>
      </c>
      <c r="Y6" s="53"/>
    </row>
    <row r="7" spans="1:26">
      <c r="Y7" s="53"/>
    </row>
    <row r="8" spans="1:26">
      <c r="X8" s="53"/>
      <c r="Y8" s="53"/>
    </row>
    <row r="9" spans="1:26">
      <c r="X9" s="53"/>
      <c r="Y9" s="53"/>
      <c r="Z9" s="94"/>
    </row>
    <row r="10" spans="1:26">
      <c r="X10" s="53"/>
      <c r="Y10" s="53"/>
      <c r="Z10" s="94"/>
    </row>
    <row r="11" spans="1:26">
      <c r="X11" s="53"/>
      <c r="Y11" s="53"/>
    </row>
    <row r="12" spans="1:26">
      <c r="X12" s="53"/>
      <c r="Y12" s="53"/>
    </row>
    <row r="13" spans="1:26">
      <c r="W13" s="1" t="s">
        <v>45</v>
      </c>
    </row>
    <row r="15" spans="1:26">
      <c r="A15" s="383" t="s">
        <v>13</v>
      </c>
      <c r="B15" s="2"/>
      <c r="C15" s="3" t="s">
        <v>79</v>
      </c>
      <c r="D15" s="3">
        <f>D2</f>
        <v>43831</v>
      </c>
      <c r="E15" s="3">
        <f t="shared" ref="E15:P15" si="1">E2</f>
        <v>43862</v>
      </c>
      <c r="F15" s="3">
        <f t="shared" si="1"/>
        <v>43891</v>
      </c>
      <c r="G15" s="3">
        <f t="shared" si="1"/>
        <v>43922</v>
      </c>
      <c r="H15" s="3">
        <f t="shared" si="1"/>
        <v>43952</v>
      </c>
      <c r="I15" s="3">
        <f t="shared" si="1"/>
        <v>43983</v>
      </c>
      <c r="J15" s="3">
        <f t="shared" si="1"/>
        <v>44013</v>
      </c>
      <c r="K15" s="3">
        <f t="shared" si="1"/>
        <v>44044</v>
      </c>
      <c r="L15" s="3">
        <f t="shared" si="1"/>
        <v>44075</v>
      </c>
      <c r="M15" s="3">
        <f t="shared" si="1"/>
        <v>44105</v>
      </c>
      <c r="N15" s="3">
        <f t="shared" si="1"/>
        <v>44136</v>
      </c>
      <c r="O15" s="3">
        <f t="shared" si="1"/>
        <v>44166</v>
      </c>
      <c r="P15" s="29" t="str">
        <f t="shared" si="1"/>
        <v>2020</v>
      </c>
    </row>
    <row r="16" spans="1:26">
      <c r="A16" s="384"/>
      <c r="B16" s="5" t="s">
        <v>37</v>
      </c>
      <c r="C16" s="6">
        <v>1123819.5768708023</v>
      </c>
      <c r="D16" s="6">
        <v>100048.31021783187</v>
      </c>
      <c r="E16" s="6">
        <v>104099.06273196542</v>
      </c>
      <c r="F16" s="6">
        <v>110671.95120733685</v>
      </c>
      <c r="G16" s="6">
        <v>122621.71408765434</v>
      </c>
      <c r="H16" s="6">
        <v>102724.04928936508</v>
      </c>
      <c r="I16" s="6">
        <v>92622.617124444441</v>
      </c>
      <c r="J16" s="6">
        <v>110374.50429479014</v>
      </c>
      <c r="K16" s="6">
        <v>89871.443580730163</v>
      </c>
      <c r="L16" s="6">
        <v>98455.922852444462</v>
      </c>
      <c r="M16" s="6">
        <v>103190.2229698413</v>
      </c>
      <c r="N16" s="6">
        <v>93908.870349206351</v>
      </c>
      <c r="O16" s="6">
        <v>89717.978579627452</v>
      </c>
      <c r="P16" s="30">
        <f>SUM(D16:G16)</f>
        <v>437441.03824478853</v>
      </c>
    </row>
    <row r="17" spans="1:27">
      <c r="A17" s="384"/>
      <c r="B17" s="27" t="s">
        <v>40</v>
      </c>
      <c r="C17" s="8">
        <v>1287854</v>
      </c>
      <c r="D17" s="8">
        <f>RM!D14</f>
        <v>107125</v>
      </c>
      <c r="E17" s="8">
        <f>RM!E14</f>
        <v>93575</v>
      </c>
      <c r="F17" s="8">
        <f>RM!F14</f>
        <v>83075</v>
      </c>
      <c r="G17" s="8">
        <f>RM!G14</f>
        <v>60175</v>
      </c>
      <c r="H17" s="8">
        <f>RM!H14</f>
        <v>0</v>
      </c>
      <c r="I17" s="8">
        <f>RM!I14</f>
        <v>0</v>
      </c>
      <c r="J17" s="8">
        <f>RM!J14</f>
        <v>0</v>
      </c>
      <c r="K17" s="8">
        <f>RM!K14</f>
        <v>0</v>
      </c>
      <c r="L17" s="8">
        <f>RM!L14</f>
        <v>0</v>
      </c>
      <c r="M17" s="8">
        <f>RM!M14</f>
        <v>0</v>
      </c>
      <c r="N17" s="8">
        <f>RM!N14</f>
        <v>0</v>
      </c>
      <c r="O17" s="8">
        <f>RM!O14</f>
        <v>0</v>
      </c>
      <c r="P17" s="30">
        <f>SUM(D17:O17)</f>
        <v>343950</v>
      </c>
    </row>
    <row r="18" spans="1:27">
      <c r="A18" s="384"/>
      <c r="B18" s="7" t="s">
        <v>2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31">
        <v>1</v>
      </c>
    </row>
    <row r="19" spans="1:27">
      <c r="A19" s="384"/>
      <c r="B19" s="10" t="s">
        <v>3</v>
      </c>
      <c r="C19" s="11">
        <v>1.1459615284385241</v>
      </c>
      <c r="D19" s="11">
        <f>D17/D16</f>
        <v>1.0707327266873403</v>
      </c>
      <c r="E19" s="11">
        <f t="shared" ref="E19:O19" si="2">E17/E16</f>
        <v>0.89890338629596689</v>
      </c>
      <c r="F19" s="11">
        <f t="shared" si="2"/>
        <v>0.75064186628791141</v>
      </c>
      <c r="G19" s="11">
        <f t="shared" si="2"/>
        <v>0.49073690127170122</v>
      </c>
      <c r="H19" s="11">
        <f t="shared" si="2"/>
        <v>0</v>
      </c>
      <c r="I19" s="11">
        <f t="shared" si="2"/>
        <v>0</v>
      </c>
      <c r="J19" s="11">
        <f t="shared" si="2"/>
        <v>0</v>
      </c>
      <c r="K19" s="11">
        <f t="shared" si="2"/>
        <v>0</v>
      </c>
      <c r="L19" s="11">
        <f t="shared" si="2"/>
        <v>0</v>
      </c>
      <c r="M19" s="11">
        <f t="shared" si="2"/>
        <v>0</v>
      </c>
      <c r="N19" s="11">
        <f t="shared" si="2"/>
        <v>0</v>
      </c>
      <c r="O19" s="11">
        <f t="shared" si="2"/>
        <v>0</v>
      </c>
      <c r="P19" s="66">
        <f>P17/P16</f>
        <v>0.78627739496066285</v>
      </c>
    </row>
    <row r="20" spans="1:27" s="56" customFormat="1">
      <c r="A20" s="384"/>
      <c r="B20" s="4"/>
      <c r="C20" s="55"/>
      <c r="D20" s="55"/>
      <c r="E20" s="55"/>
      <c r="F20" s="55"/>
      <c r="G20" s="55"/>
      <c r="H20" s="55"/>
      <c r="I20" s="2"/>
      <c r="J20" s="2"/>
      <c r="K20" s="2"/>
      <c r="L20" s="2"/>
      <c r="M20" s="2"/>
      <c r="N20" s="2"/>
      <c r="O20" s="2"/>
      <c r="P20" s="2"/>
    </row>
    <row r="21" spans="1:27">
      <c r="A21" s="384"/>
      <c r="B21" s="5" t="s">
        <v>38</v>
      </c>
      <c r="C21" s="6">
        <v>961123.4439065936</v>
      </c>
      <c r="D21" s="6">
        <v>57018.263919999998</v>
      </c>
      <c r="E21" s="6">
        <v>56147.116649999996</v>
      </c>
      <c r="F21" s="6">
        <v>69197.986999999994</v>
      </c>
      <c r="G21" s="6">
        <v>74112.268100000001</v>
      </c>
      <c r="H21" s="6">
        <v>70997.545709999991</v>
      </c>
      <c r="I21" s="6">
        <v>92460.317179999998</v>
      </c>
      <c r="J21" s="6">
        <v>111247.74788799998</v>
      </c>
      <c r="K21" s="6">
        <v>78350.727872000003</v>
      </c>
      <c r="L21" s="6">
        <v>76331.649007999993</v>
      </c>
      <c r="M21" s="6">
        <v>66967.47</v>
      </c>
      <c r="N21" s="6">
        <v>59899.134199999986</v>
      </c>
      <c r="O21" s="6">
        <v>68179.185899999997</v>
      </c>
      <c r="P21" s="30">
        <f>SUM(D21:G21)</f>
        <v>256475.63566999999</v>
      </c>
    </row>
    <row r="22" spans="1:27">
      <c r="A22" s="384"/>
      <c r="B22" s="27" t="s">
        <v>41</v>
      </c>
      <c r="C22" s="8">
        <v>691982</v>
      </c>
      <c r="D22" s="8">
        <f>RM!D23</f>
        <v>30660</v>
      </c>
      <c r="E22" s="8">
        <f>RM!E23</f>
        <v>46175</v>
      </c>
      <c r="F22" s="8">
        <f>RM!F23</f>
        <v>48725</v>
      </c>
      <c r="G22" s="8">
        <f>RM!G23</f>
        <v>34450</v>
      </c>
      <c r="H22" s="8">
        <f>RM!H23</f>
        <v>0</v>
      </c>
      <c r="I22" s="8">
        <f>RM!I23</f>
        <v>0</v>
      </c>
      <c r="J22" s="8">
        <f>RM!J23</f>
        <v>0</v>
      </c>
      <c r="K22" s="8">
        <f>RM!K23</f>
        <v>0</v>
      </c>
      <c r="L22" s="8">
        <f>RM!L23</f>
        <v>0</v>
      </c>
      <c r="M22" s="8">
        <f>RM!M23</f>
        <v>0</v>
      </c>
      <c r="N22" s="8">
        <f>RM!N23</f>
        <v>0</v>
      </c>
      <c r="O22" s="8">
        <f>RM!O23</f>
        <v>0</v>
      </c>
      <c r="P22" s="30">
        <f>SUM(D22:O22)</f>
        <v>160010</v>
      </c>
    </row>
    <row r="23" spans="1:27">
      <c r="A23" s="384"/>
      <c r="B23" s="7" t="s">
        <v>2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31">
        <v>1</v>
      </c>
    </row>
    <row r="24" spans="1:27">
      <c r="A24" s="384"/>
      <c r="B24" s="10" t="s">
        <v>3</v>
      </c>
      <c r="C24" s="11">
        <v>0.71997203313172953</v>
      </c>
      <c r="D24" s="11">
        <f>D22/D21</f>
        <v>0.53772244000655289</v>
      </c>
      <c r="E24" s="11">
        <f t="shared" ref="E24:O24" si="3">E22/E21</f>
        <v>0.82239307652853444</v>
      </c>
      <c r="F24" s="11">
        <f t="shared" si="3"/>
        <v>0.70413898022784971</v>
      </c>
      <c r="G24" s="11">
        <f t="shared" si="3"/>
        <v>0.46483532191345794</v>
      </c>
      <c r="H24" s="11">
        <f t="shared" si="3"/>
        <v>0</v>
      </c>
      <c r="I24" s="11">
        <f t="shared" si="3"/>
        <v>0</v>
      </c>
      <c r="J24" s="11">
        <f t="shared" si="3"/>
        <v>0</v>
      </c>
      <c r="K24" s="11">
        <f t="shared" si="3"/>
        <v>0</v>
      </c>
      <c r="L24" s="11">
        <f t="shared" si="3"/>
        <v>0</v>
      </c>
      <c r="M24" s="11">
        <f t="shared" si="3"/>
        <v>0</v>
      </c>
      <c r="N24" s="11">
        <f t="shared" si="3"/>
        <v>0</v>
      </c>
      <c r="O24" s="11">
        <f t="shared" si="3"/>
        <v>0</v>
      </c>
      <c r="P24" s="66">
        <f>P22/P21</f>
        <v>0.62387992365044909</v>
      </c>
    </row>
    <row r="25" spans="1:27" s="56" customFormat="1">
      <c r="A25" s="384"/>
      <c r="B25" s="4"/>
      <c r="C25" s="55"/>
      <c r="D25" s="55"/>
      <c r="E25" s="55"/>
      <c r="F25" s="55"/>
      <c r="G25" s="55"/>
      <c r="H25" s="55"/>
      <c r="I25" s="2"/>
      <c r="J25" s="2"/>
      <c r="K25" s="2"/>
      <c r="L25" s="2"/>
      <c r="M25" s="2"/>
      <c r="N25" s="2"/>
      <c r="O25" s="2"/>
      <c r="P25" s="2"/>
    </row>
    <row r="26" spans="1:27">
      <c r="A26" s="384"/>
      <c r="B26" s="5" t="s">
        <v>39</v>
      </c>
      <c r="C26" s="6">
        <v>2084943.0207773957</v>
      </c>
      <c r="D26" s="6">
        <f>D16+D21</f>
        <v>157066.57413783186</v>
      </c>
      <c r="E26" s="6">
        <f t="shared" ref="E26:O26" si="4">E16+E21</f>
        <v>160246.17938196543</v>
      </c>
      <c r="F26" s="6">
        <f t="shared" si="4"/>
        <v>179869.93820733685</v>
      </c>
      <c r="G26" s="6">
        <f t="shared" si="4"/>
        <v>196733.98218765436</v>
      </c>
      <c r="H26" s="6">
        <f t="shared" si="4"/>
        <v>173721.59499936507</v>
      </c>
      <c r="I26" s="6">
        <f t="shared" si="4"/>
        <v>185082.93430444444</v>
      </c>
      <c r="J26" s="6">
        <f t="shared" si="4"/>
        <v>221622.25218279014</v>
      </c>
      <c r="K26" s="6">
        <f t="shared" si="4"/>
        <v>168222.17145273017</v>
      </c>
      <c r="L26" s="6">
        <f t="shared" si="4"/>
        <v>174787.57186044444</v>
      </c>
      <c r="M26" s="6">
        <f t="shared" si="4"/>
        <v>170157.6929698413</v>
      </c>
      <c r="N26" s="6">
        <f t="shared" si="4"/>
        <v>153808.00454920635</v>
      </c>
      <c r="O26" s="6">
        <f t="shared" si="4"/>
        <v>157897.16447962745</v>
      </c>
      <c r="P26" s="30">
        <f>SUM(D26:G26)</f>
        <v>693916.67391478852</v>
      </c>
      <c r="R26" s="1" t="s">
        <v>47</v>
      </c>
      <c r="AA26" s="1" t="s">
        <v>24</v>
      </c>
    </row>
    <row r="27" spans="1:27">
      <c r="A27" s="384"/>
      <c r="B27" s="7" t="s">
        <v>18</v>
      </c>
      <c r="C27" s="8">
        <v>1979836</v>
      </c>
      <c r="D27" s="8">
        <f>D17+D22</f>
        <v>137785</v>
      </c>
      <c r="E27" s="8">
        <f t="shared" ref="E27:O27" si="5">E17+E22</f>
        <v>139750</v>
      </c>
      <c r="F27" s="8">
        <f t="shared" si="5"/>
        <v>131800</v>
      </c>
      <c r="G27" s="8">
        <f t="shared" si="5"/>
        <v>94625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30">
        <f>SUM(D27:O27)</f>
        <v>503960</v>
      </c>
    </row>
    <row r="28" spans="1:27">
      <c r="A28" s="384"/>
      <c r="B28" s="7" t="s">
        <v>2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31">
        <v>1</v>
      </c>
    </row>
    <row r="29" spans="1:27">
      <c r="A29" s="387"/>
      <c r="B29" s="10" t="s">
        <v>3</v>
      </c>
      <c r="C29" s="11">
        <v>0.94958758118089703</v>
      </c>
      <c r="D29" s="11">
        <f>D27/D26</f>
        <v>0.87723948113293948</v>
      </c>
      <c r="E29" s="11">
        <f t="shared" ref="E29:O29" si="6">E27/E26</f>
        <v>0.87209567516046427</v>
      </c>
      <c r="F29" s="11">
        <f t="shared" si="6"/>
        <v>0.73275168331949714</v>
      </c>
      <c r="G29" s="11">
        <f t="shared" si="6"/>
        <v>0.48097943704378493</v>
      </c>
      <c r="H29" s="11">
        <f t="shared" si="6"/>
        <v>0</v>
      </c>
      <c r="I29" s="11">
        <f t="shared" si="6"/>
        <v>0</v>
      </c>
      <c r="J29" s="11">
        <f t="shared" si="6"/>
        <v>0</v>
      </c>
      <c r="K29" s="11">
        <f t="shared" si="6"/>
        <v>0</v>
      </c>
      <c r="L29" s="11">
        <f t="shared" si="6"/>
        <v>0</v>
      </c>
      <c r="M29" s="11">
        <f t="shared" si="6"/>
        <v>0</v>
      </c>
      <c r="N29" s="11">
        <f t="shared" si="6"/>
        <v>0</v>
      </c>
      <c r="O29" s="11">
        <f t="shared" si="6"/>
        <v>0</v>
      </c>
      <c r="P29" s="66">
        <f>P27/P26</f>
        <v>0.72625434572261804</v>
      </c>
      <c r="S29" s="53"/>
    </row>
    <row r="31" spans="1:27">
      <c r="S31" s="53"/>
    </row>
    <row r="32" spans="1:27">
      <c r="Z32" s="47" t="s">
        <v>46</v>
      </c>
    </row>
    <row r="33" spans="1:20" ht="43.5" customHeight="1"/>
    <row r="34" spans="1:20" ht="21.75" customHeight="1"/>
    <row r="35" spans="1:20" ht="21.75" customHeight="1"/>
    <row r="37" spans="1:20">
      <c r="A37" s="386" t="s">
        <v>1</v>
      </c>
      <c r="B37" s="2"/>
      <c r="C37" s="3" t="s">
        <v>79</v>
      </c>
      <c r="D37" s="3">
        <f>D2</f>
        <v>43831</v>
      </c>
      <c r="E37" s="3">
        <f t="shared" ref="E37:P37" si="7">E2</f>
        <v>43862</v>
      </c>
      <c r="F37" s="3">
        <f t="shared" si="7"/>
        <v>43891</v>
      </c>
      <c r="G37" s="3">
        <f t="shared" si="7"/>
        <v>43922</v>
      </c>
      <c r="H37" s="3">
        <f t="shared" si="7"/>
        <v>43952</v>
      </c>
      <c r="I37" s="3">
        <f t="shared" si="7"/>
        <v>43983</v>
      </c>
      <c r="J37" s="3">
        <f t="shared" si="7"/>
        <v>44013</v>
      </c>
      <c r="K37" s="3">
        <f t="shared" si="7"/>
        <v>44044</v>
      </c>
      <c r="L37" s="3">
        <f t="shared" si="7"/>
        <v>44075</v>
      </c>
      <c r="M37" s="3">
        <f t="shared" si="7"/>
        <v>44105</v>
      </c>
      <c r="N37" s="3">
        <f t="shared" si="7"/>
        <v>44136</v>
      </c>
      <c r="O37" s="3">
        <f t="shared" si="7"/>
        <v>44166</v>
      </c>
      <c r="P37" s="29" t="str">
        <f t="shared" si="7"/>
        <v>2020</v>
      </c>
    </row>
    <row r="38" spans="1:20">
      <c r="A38" s="386"/>
      <c r="B38" s="5" t="s">
        <v>5</v>
      </c>
      <c r="C38" s="6">
        <v>3872000.0000000009</v>
      </c>
      <c r="D38" s="6">
        <v>260300</v>
      </c>
      <c r="E38" s="6">
        <v>241700</v>
      </c>
      <c r="F38" s="6">
        <v>273800</v>
      </c>
      <c r="G38" s="6">
        <v>176500</v>
      </c>
      <c r="H38" s="6">
        <v>176500</v>
      </c>
      <c r="I38" s="6">
        <v>275800</v>
      </c>
      <c r="J38" s="6">
        <v>275800</v>
      </c>
      <c r="K38" s="6">
        <v>200000</v>
      </c>
      <c r="L38" s="6">
        <v>291300</v>
      </c>
      <c r="M38" s="6">
        <v>322300</v>
      </c>
      <c r="N38" s="6">
        <v>325400</v>
      </c>
      <c r="O38" s="6">
        <v>322300</v>
      </c>
      <c r="P38" s="30">
        <f>SUM(D38:O38)</f>
        <v>3141700</v>
      </c>
    </row>
    <row r="39" spans="1:20">
      <c r="A39" s="386"/>
      <c r="B39" s="7" t="s">
        <v>4</v>
      </c>
      <c r="C39" s="8">
        <v>2761852.8991740094</v>
      </c>
      <c r="D39" s="8">
        <f>RM!D36</f>
        <v>300095.16999999993</v>
      </c>
      <c r="E39" s="8">
        <f>RM!E36</f>
        <v>247284.63999999998</v>
      </c>
      <c r="F39" s="8">
        <f>RM!F36</f>
        <v>193007.04</v>
      </c>
      <c r="G39" s="8">
        <f>RM!G36</f>
        <v>162312.43</v>
      </c>
      <c r="H39" s="8">
        <f>RM!H36</f>
        <v>0</v>
      </c>
      <c r="I39" s="8">
        <f>RM!I36</f>
        <v>0</v>
      </c>
      <c r="J39" s="8">
        <f>RM!J36</f>
        <v>0</v>
      </c>
      <c r="K39" s="8">
        <f>RM!K36</f>
        <v>0</v>
      </c>
      <c r="L39" s="8">
        <f>RM!L36</f>
        <v>0</v>
      </c>
      <c r="M39" s="8">
        <f>RM!M36</f>
        <v>0</v>
      </c>
      <c r="N39" s="8">
        <f>RM!N36</f>
        <v>0</v>
      </c>
      <c r="O39" s="8">
        <f>RM!O36</f>
        <v>0</v>
      </c>
      <c r="P39" s="30">
        <f>SUM(D39:O39)</f>
        <v>902699.28</v>
      </c>
    </row>
    <row r="40" spans="1:20">
      <c r="A40" s="386"/>
      <c r="B40" s="7" t="s">
        <v>2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31">
        <v>1</v>
      </c>
    </row>
    <row r="41" spans="1:20">
      <c r="A41" s="386"/>
      <c r="B41" s="10" t="s">
        <v>3</v>
      </c>
      <c r="C41" s="11">
        <v>0.71328845536518826</v>
      </c>
      <c r="D41" s="11">
        <f>D39/D38</f>
        <v>1.1528819439108717</v>
      </c>
      <c r="E41" s="11">
        <f>E39/E38</f>
        <v>1.0231056681836987</v>
      </c>
      <c r="F41" s="11">
        <f>F39/F38</f>
        <v>0.7049197954711468</v>
      </c>
      <c r="G41" s="11">
        <f>G39/G38</f>
        <v>0.91961716713881014</v>
      </c>
      <c r="H41" s="11">
        <f>H39/H38</f>
        <v>0</v>
      </c>
      <c r="I41" s="11">
        <f t="shared" ref="I41:O41" si="8">I39/I38</f>
        <v>0</v>
      </c>
      <c r="J41" s="11">
        <f t="shared" si="8"/>
        <v>0</v>
      </c>
      <c r="K41" s="11">
        <f t="shared" si="8"/>
        <v>0</v>
      </c>
      <c r="L41" s="11">
        <f t="shared" si="8"/>
        <v>0</v>
      </c>
      <c r="M41" s="11">
        <f t="shared" si="8"/>
        <v>0</v>
      </c>
      <c r="N41" s="11">
        <f t="shared" si="8"/>
        <v>0</v>
      </c>
      <c r="O41" s="11">
        <f t="shared" si="8"/>
        <v>0</v>
      </c>
      <c r="P41" s="31">
        <f>P39/P38</f>
        <v>0.28732828723302672</v>
      </c>
    </row>
    <row r="47" spans="1:20">
      <c r="T47" s="1" t="s">
        <v>44</v>
      </c>
    </row>
  </sheetData>
  <mergeCells count="3">
    <mergeCell ref="A3:A6"/>
    <mergeCell ref="A37:A41"/>
    <mergeCell ref="A15:A29"/>
  </mergeCells>
  <pageMargins left="0.14000000000000001" right="0.13" top="0.75" bottom="0.75" header="0.3" footer="0.3"/>
  <pageSetup paperSize="9" scale="44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3:AD77"/>
  <sheetViews>
    <sheetView view="pageBreakPreview" zoomScale="90" zoomScaleNormal="120" zoomScaleSheetLayoutView="90" workbookViewId="0">
      <selection activeCell="G31" sqref="G31"/>
    </sheetView>
  </sheetViews>
  <sheetFormatPr defaultColWidth="9" defaultRowHeight="12.6" customHeight="1"/>
  <cols>
    <col min="1" max="1" width="8.140625" style="15" customWidth="1"/>
    <col min="2" max="2" width="12.28515625" style="15" customWidth="1"/>
    <col min="3" max="7" width="8.5703125" style="15" customWidth="1"/>
    <col min="8" max="11" width="8.5703125" style="15" hidden="1" customWidth="1"/>
    <col min="12" max="15" width="7.7109375" style="15" hidden="1" customWidth="1"/>
    <col min="16" max="16" width="9.5703125" style="15" customWidth="1"/>
    <col min="17" max="22" width="9" style="15"/>
    <col min="23" max="23" width="8.85546875" style="15" customWidth="1"/>
    <col min="24" max="16384" width="9" style="15"/>
  </cols>
  <sheetData>
    <row r="3" spans="1:23" ht="12.6" customHeight="1">
      <c r="A3" s="12"/>
      <c r="B3" s="13"/>
      <c r="C3" s="76" t="s">
        <v>79</v>
      </c>
      <c r="D3" s="14">
        <v>43831</v>
      </c>
      <c r="E3" s="14">
        <v>43862</v>
      </c>
      <c r="F3" s="14">
        <v>43891</v>
      </c>
      <c r="G3" s="14">
        <v>43922</v>
      </c>
      <c r="H3" s="14">
        <v>43952</v>
      </c>
      <c r="I3" s="14">
        <v>43983</v>
      </c>
      <c r="J3" s="14">
        <v>44013</v>
      </c>
      <c r="K3" s="14">
        <v>44044</v>
      </c>
      <c r="L3" s="14">
        <v>44075</v>
      </c>
      <c r="M3" s="14">
        <v>44105</v>
      </c>
      <c r="N3" s="14">
        <v>44136</v>
      </c>
      <c r="O3" s="14">
        <v>44166</v>
      </c>
      <c r="P3" s="76" t="s">
        <v>150</v>
      </c>
    </row>
    <row r="4" spans="1:23" ht="12.6" customHeight="1">
      <c r="A4" s="393" t="s">
        <v>0</v>
      </c>
      <c r="B4" s="16" t="s">
        <v>6</v>
      </c>
      <c r="C4" s="17">
        <v>1695250.21</v>
      </c>
      <c r="D4" s="17">
        <v>139702.25</v>
      </c>
      <c r="E4" s="17">
        <v>157792.77499999999</v>
      </c>
      <c r="F4" s="17">
        <v>150758.125</v>
      </c>
      <c r="G4" s="17">
        <v>156507.65</v>
      </c>
      <c r="H4" s="17"/>
      <c r="I4" s="17"/>
      <c r="J4" s="17"/>
      <c r="K4" s="17"/>
      <c r="L4" s="17"/>
      <c r="M4" s="17"/>
      <c r="N4" s="17"/>
      <c r="O4" s="17"/>
      <c r="P4" s="28">
        <f>SUM(D4:O4)</f>
        <v>604760.80000000005</v>
      </c>
    </row>
    <row r="5" spans="1:23" ht="12.6" customHeight="1">
      <c r="A5" s="394"/>
      <c r="B5" s="16" t="s">
        <v>4</v>
      </c>
      <c r="C5" s="17">
        <v>1703627.59</v>
      </c>
      <c r="D5" s="17">
        <v>139995</v>
      </c>
      <c r="E5" s="17">
        <v>158330</v>
      </c>
      <c r="F5" s="17">
        <v>152805.15</v>
      </c>
      <c r="G5" s="17">
        <v>159925</v>
      </c>
      <c r="H5" s="17"/>
      <c r="I5" s="17"/>
      <c r="J5" s="17"/>
      <c r="K5" s="17"/>
      <c r="L5" s="17"/>
      <c r="M5" s="17"/>
      <c r="N5" s="17"/>
      <c r="O5" s="17"/>
      <c r="P5" s="28">
        <f>SUM(D5:O5)</f>
        <v>611055.15</v>
      </c>
      <c r="W5" s="389" t="s">
        <v>45</v>
      </c>
    </row>
    <row r="6" spans="1:23" ht="12.6" customHeight="1">
      <c r="A6" s="394"/>
      <c r="B6" s="16" t="s">
        <v>7</v>
      </c>
      <c r="C6" s="17">
        <v>-8377.3800000001211</v>
      </c>
      <c r="D6" s="17">
        <f>D4-D5</f>
        <v>-292.75</v>
      </c>
      <c r="E6" s="17">
        <f t="shared" ref="E6:P6" si="0">E4-E5</f>
        <v>-537.22500000000582</v>
      </c>
      <c r="F6" s="17">
        <f t="shared" si="0"/>
        <v>-2047.0249999999942</v>
      </c>
      <c r="G6" s="17">
        <f t="shared" si="0"/>
        <v>-3417.3500000000058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28">
        <f t="shared" si="0"/>
        <v>-6294.3499999999767</v>
      </c>
      <c r="W6" s="389"/>
    </row>
    <row r="7" spans="1:23" ht="12.6" customHeight="1">
      <c r="A7" s="394"/>
      <c r="B7" s="20" t="s">
        <v>2</v>
      </c>
      <c r="C7" s="107">
        <v>-1.0823603531552433E-2</v>
      </c>
      <c r="D7" s="107">
        <f>C8*0.9</f>
        <v>-4.4475098457590571E-3</v>
      </c>
      <c r="E7" s="107">
        <v>-4.4475098457590571E-3</v>
      </c>
      <c r="F7" s="107">
        <v>-4.4475098457590571E-3</v>
      </c>
      <c r="G7" s="107">
        <v>-4.4475098457590571E-3</v>
      </c>
      <c r="H7" s="107">
        <v>-4.4475098457590571E-3</v>
      </c>
      <c r="I7" s="107">
        <v>-4.4475098457590571E-3</v>
      </c>
      <c r="J7" s="107">
        <v>-4.4475098457590571E-3</v>
      </c>
      <c r="K7" s="107">
        <v>-4.4475098457590571E-3</v>
      </c>
      <c r="L7" s="107">
        <v>-4.4475098457590571E-3</v>
      </c>
      <c r="M7" s="107">
        <v>-4.4475098457590571E-3</v>
      </c>
      <c r="N7" s="107">
        <v>-4.4475098457590571E-3</v>
      </c>
      <c r="O7" s="107">
        <v>-4.4475098457590571E-3</v>
      </c>
      <c r="P7" s="107">
        <v>-4.4475098457590571E-3</v>
      </c>
      <c r="W7" s="389"/>
    </row>
    <row r="8" spans="1:23" ht="12.6" customHeight="1">
      <c r="A8" s="395"/>
      <c r="B8" s="18" t="s">
        <v>8</v>
      </c>
      <c r="C8" s="378">
        <f t="shared" ref="C8:I8" si="1">C6/C4</f>
        <v>-4.9416776063989521E-3</v>
      </c>
      <c r="D8" s="108">
        <f t="shared" si="1"/>
        <v>-2.0955281679428928E-3</v>
      </c>
      <c r="E8" s="108">
        <f t="shared" si="1"/>
        <v>-3.4046235640383779E-3</v>
      </c>
      <c r="F8" s="108">
        <f t="shared" si="1"/>
        <v>-1.3578206813065593E-2</v>
      </c>
      <c r="G8" s="108">
        <f t="shared" si="1"/>
        <v>-2.1835034900849933E-2</v>
      </c>
      <c r="H8" s="108" t="e">
        <f t="shared" si="1"/>
        <v>#DIV/0!</v>
      </c>
      <c r="I8" s="108" t="e">
        <f t="shared" si="1"/>
        <v>#DIV/0!</v>
      </c>
      <c r="J8" s="108" t="e">
        <f t="shared" ref="J8:P8" si="2">J6/J4</f>
        <v>#DIV/0!</v>
      </c>
      <c r="K8" s="108" t="e">
        <f t="shared" si="2"/>
        <v>#DIV/0!</v>
      </c>
      <c r="L8" s="108" t="e">
        <f t="shared" si="2"/>
        <v>#DIV/0!</v>
      </c>
      <c r="M8" s="108" t="e">
        <f t="shared" si="2"/>
        <v>#DIV/0!</v>
      </c>
      <c r="N8" s="108" t="e">
        <f>N6/N4</f>
        <v>#DIV/0!</v>
      </c>
      <c r="O8" s="108" t="e">
        <f t="shared" si="2"/>
        <v>#DIV/0!</v>
      </c>
      <c r="P8" s="108">
        <f t="shared" si="2"/>
        <v>-1.0407999327998733E-2</v>
      </c>
      <c r="W8" s="389"/>
    </row>
    <row r="9" spans="1:23" s="58" customFormat="1" ht="12.6" customHeight="1">
      <c r="A9" s="5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1:23" s="58" customFormat="1" ht="12.6" customHeight="1">
      <c r="A10" s="52"/>
      <c r="B10" s="60"/>
      <c r="C10" s="237"/>
      <c r="D10" s="237"/>
      <c r="E10" s="237"/>
      <c r="F10" s="237"/>
      <c r="G10" s="237"/>
      <c r="H10" s="237"/>
      <c r="I10" s="237"/>
      <c r="J10" s="237"/>
      <c r="K10" s="60"/>
      <c r="L10" s="60"/>
      <c r="M10" s="60"/>
      <c r="N10" s="60"/>
      <c r="O10" s="60"/>
      <c r="P10" s="60"/>
    </row>
    <row r="11" spans="1:23" s="58" customFormat="1" ht="12.6" customHeight="1">
      <c r="A11" s="52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23" s="58" customFormat="1" ht="12.6" customHeight="1">
      <c r="A12" s="5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</row>
    <row r="13" spans="1:23" ht="12.6" customHeight="1">
      <c r="A13" s="390" t="s">
        <v>36</v>
      </c>
      <c r="B13" s="16" t="s">
        <v>6</v>
      </c>
      <c r="C13" s="17">
        <v>1210697.6844894614</v>
      </c>
      <c r="D13" s="17">
        <v>104027.77152777776</v>
      </c>
      <c r="E13" s="17">
        <v>90646.89</v>
      </c>
      <c r="F13" s="17">
        <v>80614.538861111127</v>
      </c>
      <c r="G13" s="17">
        <v>59427.106428571424</v>
      </c>
      <c r="H13" s="17"/>
      <c r="I13" s="17"/>
      <c r="J13" s="17"/>
      <c r="K13" s="17"/>
      <c r="L13" s="17"/>
      <c r="M13" s="17"/>
      <c r="N13" s="17"/>
      <c r="O13" s="17"/>
      <c r="P13" s="28">
        <f>SUM(D13:O13)</f>
        <v>334716.30681746034</v>
      </c>
    </row>
    <row r="14" spans="1:23" ht="12.6" customHeight="1">
      <c r="A14" s="391"/>
      <c r="B14" s="16" t="s">
        <v>4</v>
      </c>
      <c r="C14" s="17">
        <v>1287854</v>
      </c>
      <c r="D14" s="17">
        <v>107125</v>
      </c>
      <c r="E14" s="17">
        <v>93575</v>
      </c>
      <c r="F14" s="17">
        <v>83075</v>
      </c>
      <c r="G14" s="17">
        <v>60175</v>
      </c>
      <c r="H14" s="17"/>
      <c r="I14" s="17"/>
      <c r="J14" s="17"/>
      <c r="K14" s="17"/>
      <c r="L14" s="17"/>
      <c r="M14" s="17"/>
      <c r="N14" s="17"/>
      <c r="O14" s="17"/>
      <c r="P14" s="28">
        <f>SUM(D14:O14)</f>
        <v>343950</v>
      </c>
    </row>
    <row r="15" spans="1:23" ht="12.6" customHeight="1">
      <c r="A15" s="391"/>
      <c r="B15" s="16" t="s">
        <v>7</v>
      </c>
      <c r="C15" s="17">
        <v>-77156.31551053864</v>
      </c>
      <c r="D15" s="17">
        <f>D13-D14</f>
        <v>-3097.2284722222394</v>
      </c>
      <c r="E15" s="17">
        <f t="shared" ref="E15:O15" si="3">E13-E14</f>
        <v>-2928.1100000000006</v>
      </c>
      <c r="F15" s="17">
        <f t="shared" si="3"/>
        <v>-2460.4611388888734</v>
      </c>
      <c r="G15" s="17">
        <f t="shared" si="3"/>
        <v>-747.89357142857625</v>
      </c>
      <c r="H15" s="17">
        <f t="shared" si="3"/>
        <v>0</v>
      </c>
      <c r="I15" s="17">
        <f t="shared" si="3"/>
        <v>0</v>
      </c>
      <c r="J15" s="17">
        <f t="shared" si="3"/>
        <v>0</v>
      </c>
      <c r="K15" s="17">
        <f t="shared" si="3"/>
        <v>0</v>
      </c>
      <c r="L15" s="17">
        <f t="shared" si="3"/>
        <v>0</v>
      </c>
      <c r="M15" s="17">
        <f t="shared" si="3"/>
        <v>0</v>
      </c>
      <c r="N15" s="17">
        <f t="shared" si="3"/>
        <v>0</v>
      </c>
      <c r="O15" s="17">
        <f t="shared" si="3"/>
        <v>0</v>
      </c>
      <c r="P15" s="28">
        <f>P13-P14</f>
        <v>-9233.6931825396605</v>
      </c>
    </row>
    <row r="16" spans="1:23" ht="12.6" customHeight="1">
      <c r="A16" s="391"/>
      <c r="B16" s="20" t="s">
        <v>2</v>
      </c>
      <c r="C16" s="107">
        <v>-4.2606748099809709E-2</v>
      </c>
      <c r="D16" s="107">
        <f>C17*0.9</f>
        <v>-5.735592365386178E-2</v>
      </c>
      <c r="E16" s="107">
        <v>-5.735592365386178E-2</v>
      </c>
      <c r="F16" s="107">
        <v>-5.735592365386178E-2</v>
      </c>
      <c r="G16" s="107">
        <v>-5.735592365386178E-2</v>
      </c>
      <c r="H16" s="107">
        <v>-5.735592365386178E-2</v>
      </c>
      <c r="I16" s="107">
        <v>-5.735592365386178E-2</v>
      </c>
      <c r="J16" s="107">
        <v>-5.735592365386178E-2</v>
      </c>
      <c r="K16" s="107">
        <v>-5.735592365386178E-2</v>
      </c>
      <c r="L16" s="107">
        <v>-5.735592365386178E-2</v>
      </c>
      <c r="M16" s="107">
        <v>-5.735592365386178E-2</v>
      </c>
      <c r="N16" s="107">
        <v>-5.735592365386178E-2</v>
      </c>
      <c r="O16" s="107">
        <v>-5.735592365386178E-2</v>
      </c>
      <c r="P16" s="107">
        <v>-5.735592365386178E-2</v>
      </c>
    </row>
    <row r="17" spans="1:30" ht="12.6" customHeight="1">
      <c r="A17" s="392"/>
      <c r="B17" s="18" t="s">
        <v>8</v>
      </c>
      <c r="C17" s="108">
        <v>-6.3728804059846419E-2</v>
      </c>
      <c r="D17" s="108">
        <f>D15/D13</f>
        <v>-2.9773092576487709E-2</v>
      </c>
      <c r="E17" s="108">
        <f>E15/E13</f>
        <v>-3.2302376838300804E-2</v>
      </c>
      <c r="F17" s="108">
        <f>F15/F13</f>
        <v>-3.0521307615837677E-2</v>
      </c>
      <c r="G17" s="108">
        <f>G15/G13</f>
        <v>-1.2585057835981111E-2</v>
      </c>
      <c r="H17" s="108" t="e">
        <f>H15/H13</f>
        <v>#DIV/0!</v>
      </c>
      <c r="I17" s="108" t="e">
        <f t="shared" ref="I17:O17" si="4">I15/I13</f>
        <v>#DIV/0!</v>
      </c>
      <c r="J17" s="108" t="e">
        <f t="shared" si="4"/>
        <v>#DIV/0!</v>
      </c>
      <c r="K17" s="108" t="e">
        <f t="shared" si="4"/>
        <v>#DIV/0!</v>
      </c>
      <c r="L17" s="108" t="e">
        <f t="shared" si="4"/>
        <v>#DIV/0!</v>
      </c>
      <c r="M17" s="108" t="e">
        <f t="shared" si="4"/>
        <v>#DIV/0!</v>
      </c>
      <c r="N17" s="108" t="e">
        <f t="shared" si="4"/>
        <v>#DIV/0!</v>
      </c>
      <c r="O17" s="108" t="e">
        <f t="shared" si="4"/>
        <v>#DIV/0!</v>
      </c>
      <c r="P17" s="108">
        <f>P15/P13</f>
        <v>-2.7586624835626291E-2</v>
      </c>
    </row>
    <row r="18" spans="1:30" s="58" customFormat="1" ht="12.6" customHeight="1">
      <c r="A18" s="52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30" s="58" customFormat="1" ht="12.6" customHeight="1">
      <c r="A19" s="52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W19" s="388" t="s">
        <v>49</v>
      </c>
      <c r="AD19" s="388" t="s">
        <v>50</v>
      </c>
    </row>
    <row r="20" spans="1:30" s="58" customFormat="1" ht="12.6" customHeight="1">
      <c r="A20" s="52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W20" s="388"/>
      <c r="AD20" s="388"/>
    </row>
    <row r="21" spans="1:30" s="58" customFormat="1" ht="12.6" customHeight="1">
      <c r="A21" s="5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W21" s="388"/>
      <c r="AD21" s="388"/>
    </row>
    <row r="22" spans="1:30" ht="12.6" customHeight="1">
      <c r="A22" s="390" t="s">
        <v>166</v>
      </c>
      <c r="B22" s="16" t="s">
        <v>6</v>
      </c>
      <c r="C22" s="17">
        <v>650493.26266666665</v>
      </c>
      <c r="D22" s="17">
        <v>31492.761000000006</v>
      </c>
      <c r="E22" s="17">
        <v>43061.468000000001</v>
      </c>
      <c r="F22" s="17">
        <v>44504.001000000011</v>
      </c>
      <c r="G22" s="17">
        <v>32560.693000000003</v>
      </c>
      <c r="H22" s="17"/>
      <c r="I22" s="17"/>
      <c r="J22" s="17"/>
      <c r="K22" s="17"/>
      <c r="L22" s="17"/>
      <c r="M22" s="17"/>
      <c r="N22" s="17"/>
      <c r="O22" s="17"/>
      <c r="P22" s="28">
        <f>SUM(D22:O22)</f>
        <v>151618.92300000001</v>
      </c>
      <c r="W22" s="388"/>
      <c r="AD22" s="388"/>
    </row>
    <row r="23" spans="1:30" ht="12.6" customHeight="1">
      <c r="A23" s="391"/>
      <c r="B23" s="16" t="s">
        <v>4</v>
      </c>
      <c r="C23" s="17">
        <v>691982</v>
      </c>
      <c r="D23" s="17">
        <v>30660</v>
      </c>
      <c r="E23" s="17">
        <v>46175</v>
      </c>
      <c r="F23" s="17">
        <v>48725</v>
      </c>
      <c r="G23" s="17">
        <v>34450</v>
      </c>
      <c r="H23" s="17"/>
      <c r="I23" s="17"/>
      <c r="J23" s="17"/>
      <c r="K23" s="17"/>
      <c r="L23" s="17"/>
      <c r="M23" s="17"/>
      <c r="N23" s="17"/>
      <c r="O23" s="17"/>
      <c r="P23" s="28">
        <f>SUM(D23:O23)</f>
        <v>160010</v>
      </c>
    </row>
    <row r="24" spans="1:30" ht="12.6" customHeight="1">
      <c r="A24" s="391"/>
      <c r="B24" s="16" t="s">
        <v>7</v>
      </c>
      <c r="C24" s="17">
        <v>-41488.737333333353</v>
      </c>
      <c r="D24" s="17">
        <f>D22-D23</f>
        <v>832.76100000000588</v>
      </c>
      <c r="E24" s="17">
        <f t="shared" ref="E24:O24" si="5">E22-E23</f>
        <v>-3113.5319999999992</v>
      </c>
      <c r="F24" s="17">
        <f t="shared" si="5"/>
        <v>-4220.9989999999889</v>
      </c>
      <c r="G24" s="17">
        <f t="shared" si="5"/>
        <v>-1889.3069999999971</v>
      </c>
      <c r="H24" s="17">
        <f t="shared" si="5"/>
        <v>0</v>
      </c>
      <c r="I24" s="17">
        <f t="shared" si="5"/>
        <v>0</v>
      </c>
      <c r="J24" s="17">
        <f t="shared" si="5"/>
        <v>0</v>
      </c>
      <c r="K24" s="17">
        <f t="shared" si="5"/>
        <v>0</v>
      </c>
      <c r="L24" s="17">
        <f t="shared" si="5"/>
        <v>0</v>
      </c>
      <c r="M24" s="17">
        <f t="shared" si="5"/>
        <v>0</v>
      </c>
      <c r="N24" s="17">
        <f t="shared" si="5"/>
        <v>0</v>
      </c>
      <c r="O24" s="17">
        <f t="shared" si="5"/>
        <v>0</v>
      </c>
      <c r="P24" s="28">
        <f>P22-P23</f>
        <v>-8391.0769999999902</v>
      </c>
    </row>
    <row r="25" spans="1:30" ht="12.6" customHeight="1">
      <c r="A25" s="391"/>
      <c r="B25" s="20" t="s">
        <v>2</v>
      </c>
      <c r="C25" s="107">
        <v>-4.2525691831874109E-2</v>
      </c>
      <c r="D25" s="107">
        <f>C26*0.9</f>
        <v>-5.740238330359794E-2</v>
      </c>
      <c r="E25" s="107">
        <v>-5.740238330359794E-2</v>
      </c>
      <c r="F25" s="107">
        <v>-5.740238330359794E-2</v>
      </c>
      <c r="G25" s="107">
        <v>-5.740238330359794E-2</v>
      </c>
      <c r="H25" s="107">
        <v>-5.740238330359794E-2</v>
      </c>
      <c r="I25" s="107">
        <v>-5.740238330359794E-2</v>
      </c>
      <c r="J25" s="107">
        <v>-5.740238330359794E-2</v>
      </c>
      <c r="K25" s="107">
        <v>-5.740238330359794E-2</v>
      </c>
      <c r="L25" s="107">
        <v>-5.740238330359794E-2</v>
      </c>
      <c r="M25" s="107">
        <v>-5.740238330359794E-2</v>
      </c>
      <c r="N25" s="107">
        <v>-5.740238330359794E-2</v>
      </c>
      <c r="O25" s="107">
        <v>-5.740238330359794E-2</v>
      </c>
      <c r="P25" s="107">
        <v>-5.740238330359794E-2</v>
      </c>
      <c r="Q25" s="15">
        <v>-4</v>
      </c>
    </row>
    <row r="26" spans="1:30" ht="12.6" customHeight="1">
      <c r="A26" s="392"/>
      <c r="B26" s="18" t="s">
        <v>8</v>
      </c>
      <c r="C26" s="108">
        <v>-6.37804258928866E-2</v>
      </c>
      <c r="D26" s="108">
        <f>D24/D22</f>
        <v>2.6442933980923608E-2</v>
      </c>
      <c r="E26" s="108">
        <f>E24/E22</f>
        <v>-7.2304362684523421E-2</v>
      </c>
      <c r="F26" s="108">
        <f>F24/F22</f>
        <v>-9.4845382553357116E-2</v>
      </c>
      <c r="G26" s="108">
        <f>G24/G22</f>
        <v>-5.80241642891322E-2</v>
      </c>
      <c r="H26" s="108" t="e">
        <f>H24/H22</f>
        <v>#DIV/0!</v>
      </c>
      <c r="I26" s="108" t="e">
        <f t="shared" ref="I26:O26" si="6">I24/I22</f>
        <v>#DIV/0!</v>
      </c>
      <c r="J26" s="108" t="e">
        <f t="shared" si="6"/>
        <v>#DIV/0!</v>
      </c>
      <c r="K26" s="108" t="e">
        <f t="shared" si="6"/>
        <v>#DIV/0!</v>
      </c>
      <c r="L26" s="108" t="e">
        <f t="shared" si="6"/>
        <v>#DIV/0!</v>
      </c>
      <c r="M26" s="108" t="e">
        <f t="shared" si="6"/>
        <v>#DIV/0!</v>
      </c>
      <c r="N26" s="108" t="e">
        <f t="shared" si="6"/>
        <v>#DIV/0!</v>
      </c>
      <c r="O26" s="108" t="e">
        <f t="shared" si="6"/>
        <v>#DIV/0!</v>
      </c>
      <c r="P26" s="108">
        <f>P24/P22</f>
        <v>-5.5343204093330683E-2</v>
      </c>
    </row>
    <row r="27" spans="1:30" s="58" customFormat="1" ht="12.6" customHeight="1">
      <c r="A27" s="52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30" ht="11.25" customHeight="1">
      <c r="A28" s="393" t="s">
        <v>48</v>
      </c>
      <c r="B28" s="16" t="s">
        <v>6</v>
      </c>
      <c r="C28" s="17">
        <v>3556441.1571561284</v>
      </c>
      <c r="D28" s="17">
        <f>D22+D13+D4</f>
        <v>275222.78252777777</v>
      </c>
      <c r="E28" s="17">
        <f t="shared" ref="E28:O28" si="7">E22+E13+E4</f>
        <v>291501.13300000003</v>
      </c>
      <c r="F28" s="17">
        <f t="shared" si="7"/>
        <v>275876.66486111115</v>
      </c>
      <c r="G28" s="17">
        <f t="shared" si="7"/>
        <v>248495.44942857142</v>
      </c>
      <c r="H28" s="17">
        <f t="shared" si="7"/>
        <v>0</v>
      </c>
      <c r="I28" s="17">
        <f t="shared" si="7"/>
        <v>0</v>
      </c>
      <c r="J28" s="17">
        <f t="shared" si="7"/>
        <v>0</v>
      </c>
      <c r="K28" s="17">
        <f t="shared" si="7"/>
        <v>0</v>
      </c>
      <c r="L28" s="17">
        <f t="shared" si="7"/>
        <v>0</v>
      </c>
      <c r="M28" s="17">
        <f>M22+M13+M4</f>
        <v>0</v>
      </c>
      <c r="N28" s="17">
        <f t="shared" si="7"/>
        <v>0</v>
      </c>
      <c r="O28" s="17">
        <f t="shared" si="7"/>
        <v>0</v>
      </c>
      <c r="P28" s="28">
        <f>SUM(D28:O28)</f>
        <v>1091096.0298174603</v>
      </c>
    </row>
    <row r="29" spans="1:30" ht="12.6" customHeight="1">
      <c r="A29" s="394"/>
      <c r="B29" s="16" t="s">
        <v>4</v>
      </c>
      <c r="C29" s="17">
        <v>3683463.5900000003</v>
      </c>
      <c r="D29" s="17">
        <f>D23+D14+D5</f>
        <v>277780</v>
      </c>
      <c r="E29" s="17">
        <f t="shared" ref="E29:O29" si="8">E23+E14+E5</f>
        <v>298080</v>
      </c>
      <c r="F29" s="17">
        <f t="shared" si="8"/>
        <v>284605.15000000002</v>
      </c>
      <c r="G29" s="17">
        <f t="shared" si="8"/>
        <v>254550</v>
      </c>
      <c r="H29" s="17">
        <f t="shared" si="8"/>
        <v>0</v>
      </c>
      <c r="I29" s="17">
        <f t="shared" si="8"/>
        <v>0</v>
      </c>
      <c r="J29" s="17">
        <f t="shared" si="8"/>
        <v>0</v>
      </c>
      <c r="K29" s="17">
        <f t="shared" si="8"/>
        <v>0</v>
      </c>
      <c r="L29" s="17">
        <f t="shared" si="8"/>
        <v>0</v>
      </c>
      <c r="M29" s="17">
        <f>M23+M14+M5</f>
        <v>0</v>
      </c>
      <c r="N29" s="17">
        <f t="shared" si="8"/>
        <v>0</v>
      </c>
      <c r="O29" s="17">
        <f t="shared" si="8"/>
        <v>0</v>
      </c>
      <c r="P29" s="28">
        <f>SUM(D29:O29)</f>
        <v>1115015.1499999999</v>
      </c>
    </row>
    <row r="30" spans="1:30" ht="12.6" customHeight="1">
      <c r="A30" s="394"/>
      <c r="B30" s="16" t="s">
        <v>7</v>
      </c>
      <c r="C30" s="17">
        <v>-127022.43284387188</v>
      </c>
      <c r="D30" s="17">
        <f>D28-D29</f>
        <v>-2557.2174722222262</v>
      </c>
      <c r="E30" s="17">
        <f t="shared" ref="E30:P30" si="9">E28-E29</f>
        <v>-6578.8669999999693</v>
      </c>
      <c r="F30" s="17">
        <f t="shared" si="9"/>
        <v>-8728.4851388888783</v>
      </c>
      <c r="G30" s="17">
        <f t="shared" si="9"/>
        <v>-6054.5505714285828</v>
      </c>
      <c r="H30" s="17">
        <f t="shared" si="9"/>
        <v>0</v>
      </c>
      <c r="I30" s="17">
        <f t="shared" si="9"/>
        <v>0</v>
      </c>
      <c r="J30" s="17">
        <f t="shared" si="9"/>
        <v>0</v>
      </c>
      <c r="K30" s="17">
        <f t="shared" si="9"/>
        <v>0</v>
      </c>
      <c r="L30" s="17">
        <f t="shared" si="9"/>
        <v>0</v>
      </c>
      <c r="M30" s="17">
        <f t="shared" si="9"/>
        <v>0</v>
      </c>
      <c r="N30" s="17">
        <f t="shared" si="9"/>
        <v>0</v>
      </c>
      <c r="O30" s="17">
        <f t="shared" si="9"/>
        <v>0</v>
      </c>
      <c r="P30" s="28">
        <f t="shared" si="9"/>
        <v>-23919.120182539569</v>
      </c>
    </row>
    <row r="31" spans="1:30" ht="12.6" customHeight="1">
      <c r="A31" s="394"/>
      <c r="B31" s="20" t="s">
        <v>2</v>
      </c>
      <c r="C31" s="107">
        <v>-2.6036992013913223E-2</v>
      </c>
      <c r="D31" s="107">
        <f>C32*0.9</f>
        <v>-3.2144546896116698E-2</v>
      </c>
      <c r="E31" s="107">
        <v>-3.2144546896116698E-2</v>
      </c>
      <c r="F31" s="107">
        <v>-3.2144546896116698E-2</v>
      </c>
      <c r="G31" s="107">
        <v>-3.2144546896116698E-2</v>
      </c>
      <c r="H31" s="107">
        <v>-3.2144546896116698E-2</v>
      </c>
      <c r="I31" s="107">
        <v>-3.2144546896116698E-2</v>
      </c>
      <c r="J31" s="107">
        <v>-3.2144546896116698E-2</v>
      </c>
      <c r="K31" s="107">
        <v>-3.2144546896116698E-2</v>
      </c>
      <c r="L31" s="107">
        <v>-3.2144546896116698E-2</v>
      </c>
      <c r="M31" s="107">
        <v>-3.2144546896116698E-2</v>
      </c>
      <c r="N31" s="107">
        <v>-3.2144546896116698E-2</v>
      </c>
      <c r="O31" s="107">
        <v>-3.2144546896116698E-2</v>
      </c>
      <c r="P31" s="107">
        <v>-3.2144546896116698E-2</v>
      </c>
    </row>
    <row r="32" spans="1:30" ht="12.6" customHeight="1">
      <c r="A32" s="395"/>
      <c r="B32" s="7" t="s">
        <v>8</v>
      </c>
      <c r="C32" s="108">
        <v>-3.5716163217907437E-2</v>
      </c>
      <c r="D32" s="108">
        <f>D30/D28</f>
        <v>-9.2914454564244891E-3</v>
      </c>
      <c r="E32" s="108">
        <f>E30/E28</f>
        <v>-2.2568924286136372E-2</v>
      </c>
      <c r="F32" s="108">
        <f>F30/F28</f>
        <v>-3.1639084600660929E-2</v>
      </c>
      <c r="G32" s="108">
        <f>G30/G28</f>
        <v>-2.43648347901394E-2</v>
      </c>
      <c r="H32" s="108" t="e">
        <f>H30/H28</f>
        <v>#DIV/0!</v>
      </c>
      <c r="I32" s="108" t="e">
        <f t="shared" ref="I32:P32" si="10">I30/I28</f>
        <v>#DIV/0!</v>
      </c>
      <c r="J32" s="108" t="e">
        <f t="shared" si="10"/>
        <v>#DIV/0!</v>
      </c>
      <c r="K32" s="108" t="e">
        <f t="shared" si="10"/>
        <v>#DIV/0!</v>
      </c>
      <c r="L32" s="108" t="e">
        <f t="shared" si="10"/>
        <v>#DIV/0!</v>
      </c>
      <c r="M32" s="108" t="e">
        <f t="shared" si="10"/>
        <v>#DIV/0!</v>
      </c>
      <c r="N32" s="108" t="e">
        <f t="shared" si="10"/>
        <v>#DIV/0!</v>
      </c>
      <c r="O32" s="108" t="e">
        <f t="shared" si="10"/>
        <v>#DIV/0!</v>
      </c>
      <c r="P32" s="108">
        <f t="shared" si="10"/>
        <v>-2.1922103581058051E-2</v>
      </c>
    </row>
    <row r="33" spans="1:30" s="58" customFormat="1" ht="12.6" customHeight="1">
      <c r="A33" s="52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W33" s="388" t="s">
        <v>51</v>
      </c>
      <c r="AD33" s="388" t="s">
        <v>52</v>
      </c>
    </row>
    <row r="34" spans="1:30" ht="12.6" customHeight="1">
      <c r="A34" s="12"/>
      <c r="B34" s="13"/>
      <c r="C34" s="14" t="s">
        <v>79</v>
      </c>
      <c r="D34" s="14">
        <f>D3</f>
        <v>43831</v>
      </c>
      <c r="E34" s="14">
        <f t="shared" ref="E34:P34" si="11">E3</f>
        <v>43862</v>
      </c>
      <c r="F34" s="14">
        <f t="shared" si="11"/>
        <v>43891</v>
      </c>
      <c r="G34" s="14">
        <f t="shared" si="11"/>
        <v>43922</v>
      </c>
      <c r="H34" s="14">
        <f t="shared" si="11"/>
        <v>43952</v>
      </c>
      <c r="I34" s="14">
        <f t="shared" si="11"/>
        <v>43983</v>
      </c>
      <c r="J34" s="14">
        <f t="shared" si="11"/>
        <v>44013</v>
      </c>
      <c r="K34" s="14">
        <f t="shared" si="11"/>
        <v>44044</v>
      </c>
      <c r="L34" s="14">
        <f t="shared" si="11"/>
        <v>44075</v>
      </c>
      <c r="M34" s="14">
        <f t="shared" si="11"/>
        <v>44105</v>
      </c>
      <c r="N34" s="14">
        <f t="shared" si="11"/>
        <v>44136</v>
      </c>
      <c r="O34" s="14">
        <f t="shared" si="11"/>
        <v>44166</v>
      </c>
      <c r="P34" s="14" t="str">
        <f t="shared" si="11"/>
        <v>2020</v>
      </c>
      <c r="W34" s="388"/>
      <c r="AD34" s="388"/>
    </row>
    <row r="35" spans="1:30" ht="12.6" customHeight="1">
      <c r="A35" s="393" t="s">
        <v>9</v>
      </c>
      <c r="B35" s="16" t="s">
        <v>6</v>
      </c>
      <c r="C35" s="17">
        <v>2765855.2387999999</v>
      </c>
      <c r="D35" s="17">
        <v>295458.58700000006</v>
      </c>
      <c r="E35" s="17">
        <v>246576.53855000003</v>
      </c>
      <c r="F35" s="17">
        <v>191583.24</v>
      </c>
      <c r="G35" s="17">
        <v>161483.43</v>
      </c>
      <c r="H35" s="17"/>
      <c r="I35" s="17"/>
      <c r="J35" s="17"/>
      <c r="K35" s="17"/>
      <c r="L35" s="17"/>
      <c r="M35" s="17"/>
      <c r="N35" s="17"/>
      <c r="O35" s="17"/>
      <c r="P35" s="28">
        <f>SUM(D35:O35)</f>
        <v>895101.79555000016</v>
      </c>
      <c r="W35" s="388"/>
      <c r="AD35" s="388"/>
    </row>
    <row r="36" spans="1:30" ht="12.6" customHeight="1">
      <c r="A36" s="394"/>
      <c r="B36" s="18" t="s">
        <v>4</v>
      </c>
      <c r="C36" s="17">
        <v>2761852.8991740094</v>
      </c>
      <c r="D36" s="17">
        <v>300095.16999999993</v>
      </c>
      <c r="E36" s="17">
        <v>247284.63999999998</v>
      </c>
      <c r="F36" s="17">
        <v>193007.04</v>
      </c>
      <c r="G36" s="17">
        <v>162312.43</v>
      </c>
      <c r="H36" s="17"/>
      <c r="I36" s="17"/>
      <c r="J36" s="17"/>
      <c r="K36" s="17"/>
      <c r="L36" s="17"/>
      <c r="M36" s="17"/>
      <c r="N36" s="17"/>
      <c r="O36" s="17"/>
      <c r="P36" s="28">
        <f>SUM(D36:O36)</f>
        <v>902699.28</v>
      </c>
      <c r="W36" s="388"/>
      <c r="AD36" s="388"/>
    </row>
    <row r="37" spans="1:30" ht="12.6" customHeight="1">
      <c r="A37" s="394"/>
      <c r="B37" s="18" t="s">
        <v>7</v>
      </c>
      <c r="C37" s="19">
        <v>4002.3396259904839</v>
      </c>
      <c r="D37" s="19">
        <f>D35-D36</f>
        <v>-4636.5829999998678</v>
      </c>
      <c r="E37" s="19">
        <f>E35-E36</f>
        <v>-708.10144999995828</v>
      </c>
      <c r="F37" s="19">
        <f>F35-F36</f>
        <v>-1423.8000000000175</v>
      </c>
      <c r="G37" s="19">
        <f>G35-G36</f>
        <v>-829</v>
      </c>
      <c r="H37" s="19">
        <f t="shared" ref="H37:O37" si="12">H35-H36</f>
        <v>0</v>
      </c>
      <c r="I37" s="19">
        <f t="shared" si="12"/>
        <v>0</v>
      </c>
      <c r="J37" s="19">
        <f t="shared" si="12"/>
        <v>0</v>
      </c>
      <c r="K37" s="19">
        <f t="shared" si="12"/>
        <v>0</v>
      </c>
      <c r="L37" s="19">
        <f t="shared" si="12"/>
        <v>0</v>
      </c>
      <c r="M37" s="19">
        <f t="shared" si="12"/>
        <v>0</v>
      </c>
      <c r="N37" s="19">
        <f t="shared" si="12"/>
        <v>0</v>
      </c>
      <c r="O37" s="19">
        <f t="shared" si="12"/>
        <v>0</v>
      </c>
      <c r="P37" s="28">
        <f>P35-P36</f>
        <v>-7597.4844499998726</v>
      </c>
    </row>
    <row r="38" spans="1:30" ht="12.6" customHeight="1">
      <c r="A38" s="394"/>
      <c r="B38" s="20" t="s">
        <v>2</v>
      </c>
      <c r="C38" s="107">
        <v>2.6823211803234949E-3</v>
      </c>
      <c r="D38" s="107">
        <f>C39*0.9</f>
        <v>1.3023478643640993E-3</v>
      </c>
      <c r="E38" s="107">
        <v>1.3023478643640993E-3</v>
      </c>
      <c r="F38" s="107">
        <v>1.3023478643640993E-3</v>
      </c>
      <c r="G38" s="107">
        <v>1.3023478643640993E-3</v>
      </c>
      <c r="H38" s="107">
        <v>1.3023478643640993E-3</v>
      </c>
      <c r="I38" s="107">
        <v>1.3023478643640993E-3</v>
      </c>
      <c r="J38" s="107">
        <v>1.3023478643640993E-3</v>
      </c>
      <c r="K38" s="107">
        <v>1.3023478643640993E-3</v>
      </c>
      <c r="L38" s="107">
        <v>1.3023478643640993E-3</v>
      </c>
      <c r="M38" s="107">
        <v>1.3023478643640993E-3</v>
      </c>
      <c r="N38" s="107">
        <v>1.3023478643640993E-3</v>
      </c>
      <c r="O38" s="107">
        <v>1.3023478643640993E-3</v>
      </c>
      <c r="P38" s="107">
        <v>1.3023478643640993E-3</v>
      </c>
    </row>
    <row r="39" spans="1:30" ht="12.6" customHeight="1">
      <c r="A39" s="395"/>
      <c r="B39" s="7" t="s">
        <v>3</v>
      </c>
      <c r="C39" s="108">
        <v>1.447053182626777E-3</v>
      </c>
      <c r="D39" s="108">
        <f>D37/D35</f>
        <v>-1.5692835490341891E-2</v>
      </c>
      <c r="E39" s="108">
        <f>E37/E35</f>
        <v>-2.871730839292205E-3</v>
      </c>
      <c r="F39" s="108">
        <f>F37/F35</f>
        <v>-7.4317565565757086E-3</v>
      </c>
      <c r="G39" s="108">
        <f>G37/G35</f>
        <v>-5.133653651027849E-3</v>
      </c>
      <c r="H39" s="108" t="e">
        <f t="shared" ref="H39:M39" si="13">H37/H35</f>
        <v>#DIV/0!</v>
      </c>
      <c r="I39" s="108" t="e">
        <f t="shared" si="13"/>
        <v>#DIV/0!</v>
      </c>
      <c r="J39" s="108" t="e">
        <f t="shared" si="13"/>
        <v>#DIV/0!</v>
      </c>
      <c r="K39" s="108" t="e">
        <f t="shared" si="13"/>
        <v>#DIV/0!</v>
      </c>
      <c r="L39" s="108" t="e">
        <f t="shared" si="13"/>
        <v>#DIV/0!</v>
      </c>
      <c r="M39" s="108" t="e">
        <f t="shared" si="13"/>
        <v>#DIV/0!</v>
      </c>
      <c r="N39" s="108" t="e">
        <f>N37/N35</f>
        <v>#DIV/0!</v>
      </c>
      <c r="O39" s="108" t="e">
        <f>O37/O35</f>
        <v>#DIV/0!</v>
      </c>
      <c r="P39" s="109">
        <f>P37/P35</f>
        <v>-8.4878440505546712E-3</v>
      </c>
    </row>
    <row r="41" spans="1:30" ht="12.6" customHeight="1">
      <c r="A41" s="12"/>
      <c r="B41" s="13"/>
      <c r="C41" s="14" t="s">
        <v>79</v>
      </c>
      <c r="D41" s="14">
        <f>D34</f>
        <v>43831</v>
      </c>
      <c r="E41" s="14">
        <f t="shared" ref="E41:P41" si="14">E34</f>
        <v>43862</v>
      </c>
      <c r="F41" s="14">
        <f t="shared" si="14"/>
        <v>43891</v>
      </c>
      <c r="G41" s="14">
        <f t="shared" si="14"/>
        <v>43922</v>
      </c>
      <c r="H41" s="14">
        <f t="shared" si="14"/>
        <v>43952</v>
      </c>
      <c r="I41" s="14">
        <f t="shared" si="14"/>
        <v>43983</v>
      </c>
      <c r="J41" s="14">
        <f t="shared" si="14"/>
        <v>44013</v>
      </c>
      <c r="K41" s="14">
        <f t="shared" si="14"/>
        <v>44044</v>
      </c>
      <c r="L41" s="14">
        <f t="shared" si="14"/>
        <v>44075</v>
      </c>
      <c r="M41" s="14">
        <f t="shared" si="14"/>
        <v>44105</v>
      </c>
      <c r="N41" s="14">
        <f t="shared" si="14"/>
        <v>44136</v>
      </c>
      <c r="O41" s="14">
        <f t="shared" si="14"/>
        <v>44166</v>
      </c>
      <c r="P41" s="14" t="str">
        <f t="shared" si="14"/>
        <v>2020</v>
      </c>
    </row>
    <row r="42" spans="1:30" ht="12.6" customHeight="1">
      <c r="A42" s="390" t="s">
        <v>14</v>
      </c>
      <c r="B42" s="16" t="s">
        <v>6</v>
      </c>
      <c r="C42" s="17">
        <v>6322296.3959561279</v>
      </c>
      <c r="D42" s="17">
        <f>D28+D35</f>
        <v>570681.36952777789</v>
      </c>
      <c r="E42" s="17">
        <f t="shared" ref="E42:O42" si="15">E28+E35</f>
        <v>538077.67155000009</v>
      </c>
      <c r="F42" s="17">
        <f t="shared" si="15"/>
        <v>467459.90486111114</v>
      </c>
      <c r="G42" s="17">
        <f t="shared" si="15"/>
        <v>409978.87942857144</v>
      </c>
      <c r="H42" s="17">
        <f t="shared" si="15"/>
        <v>0</v>
      </c>
      <c r="I42" s="17">
        <f t="shared" si="15"/>
        <v>0</v>
      </c>
      <c r="J42" s="17">
        <f t="shared" si="15"/>
        <v>0</v>
      </c>
      <c r="K42" s="17">
        <f t="shared" si="15"/>
        <v>0</v>
      </c>
      <c r="L42" s="17">
        <f t="shared" si="15"/>
        <v>0</v>
      </c>
      <c r="M42" s="17">
        <f t="shared" si="15"/>
        <v>0</v>
      </c>
      <c r="N42" s="17">
        <f t="shared" si="15"/>
        <v>0</v>
      </c>
      <c r="O42" s="17">
        <f t="shared" si="15"/>
        <v>0</v>
      </c>
      <c r="P42" s="28">
        <f>SUM(D42:O42)</f>
        <v>1986197.8253674605</v>
      </c>
    </row>
    <row r="43" spans="1:30" ht="12.6" customHeight="1">
      <c r="A43" s="391"/>
      <c r="B43" s="18" t="s">
        <v>4</v>
      </c>
      <c r="C43" s="17">
        <v>6445316.4891740093</v>
      </c>
      <c r="D43" s="17">
        <f>D29+D36</f>
        <v>577875.16999999993</v>
      </c>
      <c r="E43" s="17">
        <f t="shared" ref="E43:O43" si="16">E29+E36</f>
        <v>545364.64</v>
      </c>
      <c r="F43" s="17">
        <f t="shared" si="16"/>
        <v>477612.19000000006</v>
      </c>
      <c r="G43" s="17">
        <f t="shared" si="16"/>
        <v>416862.43</v>
      </c>
      <c r="H43" s="17">
        <f t="shared" si="16"/>
        <v>0</v>
      </c>
      <c r="I43" s="17">
        <f t="shared" si="16"/>
        <v>0</v>
      </c>
      <c r="J43" s="17">
        <f t="shared" si="16"/>
        <v>0</v>
      </c>
      <c r="K43" s="17">
        <f t="shared" si="16"/>
        <v>0</v>
      </c>
      <c r="L43" s="17">
        <f t="shared" si="16"/>
        <v>0</v>
      </c>
      <c r="M43" s="17">
        <f t="shared" si="16"/>
        <v>0</v>
      </c>
      <c r="N43" s="17">
        <f t="shared" si="16"/>
        <v>0</v>
      </c>
      <c r="O43" s="17">
        <f t="shared" si="16"/>
        <v>0</v>
      </c>
      <c r="P43" s="28">
        <f>SUM(D43:O43)</f>
        <v>2017714.43</v>
      </c>
    </row>
    <row r="44" spans="1:30" ht="12.6" customHeight="1">
      <c r="A44" s="391"/>
      <c r="B44" s="18" t="s">
        <v>7</v>
      </c>
      <c r="C44" s="19">
        <v>-123020.0932178814</v>
      </c>
      <c r="D44" s="19">
        <f>D42-D43</f>
        <v>-7193.8004722220358</v>
      </c>
      <c r="E44" s="19">
        <f t="shared" ref="E44:P44" si="17">E42-E43</f>
        <v>-7286.9684499999275</v>
      </c>
      <c r="F44" s="19">
        <f t="shared" si="17"/>
        <v>-10152.285138888925</v>
      </c>
      <c r="G44" s="19">
        <f t="shared" si="17"/>
        <v>-6883.5505714285537</v>
      </c>
      <c r="H44" s="19">
        <f t="shared" si="17"/>
        <v>0</v>
      </c>
      <c r="I44" s="19">
        <f t="shared" si="17"/>
        <v>0</v>
      </c>
      <c r="J44" s="19">
        <f t="shared" si="17"/>
        <v>0</v>
      </c>
      <c r="K44" s="19">
        <f t="shared" si="17"/>
        <v>0</v>
      </c>
      <c r="L44" s="19">
        <f t="shared" si="17"/>
        <v>0</v>
      </c>
      <c r="M44" s="19">
        <f t="shared" si="17"/>
        <v>0</v>
      </c>
      <c r="N44" s="19">
        <f t="shared" si="17"/>
        <v>0</v>
      </c>
      <c r="O44" s="19">
        <f t="shared" si="17"/>
        <v>0</v>
      </c>
      <c r="P44" s="28">
        <f t="shared" si="17"/>
        <v>-31516.604632539442</v>
      </c>
    </row>
    <row r="45" spans="1:30" ht="12.6" customHeight="1">
      <c r="A45" s="391"/>
      <c r="B45" s="20" t="s">
        <v>2</v>
      </c>
      <c r="C45" s="107">
        <v>-1.4763290821162997E-2</v>
      </c>
      <c r="D45" s="107">
        <f>C46*0.9</f>
        <v>-1.7512320992560688E-2</v>
      </c>
      <c r="E45" s="107">
        <v>-1.7512320992560688E-2</v>
      </c>
      <c r="F45" s="107">
        <v>-1.7512320992560688E-2</v>
      </c>
      <c r="G45" s="107">
        <v>-1.7512320992560688E-2</v>
      </c>
      <c r="H45" s="107">
        <v>-1.7512320992560688E-2</v>
      </c>
      <c r="I45" s="107">
        <v>-1.7512320992560688E-2</v>
      </c>
      <c r="J45" s="107">
        <v>-1.7512320992560688E-2</v>
      </c>
      <c r="K45" s="107">
        <v>-1.7512320992560688E-2</v>
      </c>
      <c r="L45" s="107">
        <v>-1.7512320992560688E-2</v>
      </c>
      <c r="M45" s="107">
        <v>-1.7512320992560688E-2</v>
      </c>
      <c r="N45" s="107">
        <v>-1.7512320992560688E-2</v>
      </c>
      <c r="O45" s="107">
        <v>-1.7512320992560688E-2</v>
      </c>
      <c r="P45" s="107">
        <v>-1.7512320992560688E-2</v>
      </c>
    </row>
    <row r="46" spans="1:30" ht="12.6" customHeight="1">
      <c r="A46" s="392"/>
      <c r="B46" s="7" t="s">
        <v>3</v>
      </c>
      <c r="C46" s="108">
        <v>-1.945813443617854E-2</v>
      </c>
      <c r="D46" s="108">
        <f>D44/D42</f>
        <v>-1.2605633995332098E-2</v>
      </c>
      <c r="E46" s="108">
        <f>E44/E42</f>
        <v>-1.3542595865405273E-2</v>
      </c>
      <c r="F46" s="108">
        <f>F44/F42</f>
        <v>-2.1717980586816982E-2</v>
      </c>
      <c r="G46" s="108">
        <f>G44/G42</f>
        <v>-1.6790012648999982E-2</v>
      </c>
      <c r="H46" s="108" t="e">
        <f t="shared" ref="H46:O46" si="18">H44/H42</f>
        <v>#DIV/0!</v>
      </c>
      <c r="I46" s="108" t="e">
        <f t="shared" si="18"/>
        <v>#DIV/0!</v>
      </c>
      <c r="J46" s="108" t="e">
        <f t="shared" si="18"/>
        <v>#DIV/0!</v>
      </c>
      <c r="K46" s="108" t="e">
        <f t="shared" si="18"/>
        <v>#DIV/0!</v>
      </c>
      <c r="L46" s="108" t="e">
        <f t="shared" si="18"/>
        <v>#DIV/0!</v>
      </c>
      <c r="M46" s="108" t="e">
        <f t="shared" si="18"/>
        <v>#DIV/0!</v>
      </c>
      <c r="N46" s="108" t="e">
        <f t="shared" si="18"/>
        <v>#DIV/0!</v>
      </c>
      <c r="O46" s="108" t="e">
        <f t="shared" si="18"/>
        <v>#DIV/0!</v>
      </c>
      <c r="P46" s="109">
        <f>P44/P42</f>
        <v>-1.5867807440937385E-2</v>
      </c>
    </row>
    <row r="48" spans="1:30" ht="12.6" customHeight="1">
      <c r="B48" s="97"/>
      <c r="C48" s="96"/>
    </row>
    <row r="49" spans="12:23" ht="12.6" customHeight="1">
      <c r="L49" s="247"/>
    </row>
    <row r="50" spans="12:23" ht="12.6" customHeight="1">
      <c r="W50" s="388" t="s">
        <v>53</v>
      </c>
    </row>
    <row r="51" spans="12:23" ht="12.6" customHeight="1">
      <c r="W51" s="388"/>
    </row>
    <row r="52" spans="12:23" ht="12.6" customHeight="1">
      <c r="W52" s="388"/>
    </row>
    <row r="53" spans="12:23" ht="12.6" customHeight="1">
      <c r="W53" s="388"/>
    </row>
    <row r="65" spans="8:23" ht="12.6" customHeight="1">
      <c r="W65" s="388"/>
    </row>
    <row r="66" spans="8:23" ht="12.6" customHeight="1">
      <c r="W66" s="388"/>
    </row>
    <row r="67" spans="8:23" ht="12.6" customHeight="1">
      <c r="W67" s="388"/>
    </row>
    <row r="68" spans="8:23" ht="12.6" customHeight="1">
      <c r="W68" s="388"/>
    </row>
    <row r="77" spans="8:23" ht="12.6" customHeight="1">
      <c r="H77" s="69">
        <v>2897000</v>
      </c>
    </row>
  </sheetData>
  <mergeCells count="13">
    <mergeCell ref="A42:A46"/>
    <mergeCell ref="A35:A39"/>
    <mergeCell ref="A28:A32"/>
    <mergeCell ref="A4:A8"/>
    <mergeCell ref="A13:A17"/>
    <mergeCell ref="A22:A26"/>
    <mergeCell ref="W50:W53"/>
    <mergeCell ref="W65:W68"/>
    <mergeCell ref="W5:W8"/>
    <mergeCell ref="W19:W22"/>
    <mergeCell ref="AD19:AD22"/>
    <mergeCell ref="W33:W36"/>
    <mergeCell ref="AD33:AD36"/>
  </mergeCells>
  <pageMargins left="0.7" right="0.7" top="0.75" bottom="0.75" header="0.3" footer="0.3"/>
  <pageSetup paperSize="9" scale="44" orientation="landscape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AC37"/>
  <sheetViews>
    <sheetView topLeftCell="A7" zoomScale="80" zoomScaleNormal="80" zoomScaleSheetLayoutView="80" workbookViewId="0">
      <selection activeCell="G31" sqref="G31"/>
    </sheetView>
  </sheetViews>
  <sheetFormatPr defaultColWidth="9" defaultRowHeight="15"/>
  <cols>
    <col min="1" max="1" width="11.140625" style="22" bestFit="1" customWidth="1"/>
    <col min="2" max="2" width="24.42578125" style="22" customWidth="1"/>
    <col min="3" max="3" width="11.5703125" style="22" customWidth="1"/>
    <col min="4" max="7" width="9" style="22" customWidth="1"/>
    <col min="8" max="15" width="9" style="22" hidden="1" customWidth="1"/>
    <col min="16" max="16" width="11.85546875" style="22" customWidth="1"/>
    <col min="17" max="16384" width="9" style="22"/>
  </cols>
  <sheetData>
    <row r="2" spans="1:27">
      <c r="A2" s="396" t="s">
        <v>0</v>
      </c>
      <c r="B2" s="67"/>
      <c r="C2" s="75" t="s">
        <v>79</v>
      </c>
      <c r="D2" s="68">
        <v>43831</v>
      </c>
      <c r="E2" s="68">
        <v>43862</v>
      </c>
      <c r="F2" s="68">
        <v>43891</v>
      </c>
      <c r="G2" s="68">
        <v>43922</v>
      </c>
      <c r="H2" s="68">
        <v>43952</v>
      </c>
      <c r="I2" s="68">
        <v>43983</v>
      </c>
      <c r="J2" s="68">
        <v>44013</v>
      </c>
      <c r="K2" s="68">
        <v>44044</v>
      </c>
      <c r="L2" s="68">
        <v>44075</v>
      </c>
      <c r="M2" s="68">
        <v>44105</v>
      </c>
      <c r="N2" s="68">
        <v>44136</v>
      </c>
      <c r="O2" s="68">
        <v>44166</v>
      </c>
      <c r="P2" s="29" t="str">
        <f>'Prod. No.'!P2</f>
        <v>2020</v>
      </c>
    </row>
    <row r="3" spans="1:27" s="23" customFormat="1">
      <c r="A3" s="397"/>
      <c r="B3" s="32" t="s">
        <v>22</v>
      </c>
      <c r="C3" s="21">
        <v>1102.2</v>
      </c>
      <c r="D3" s="21">
        <v>63.8</v>
      </c>
      <c r="E3" s="21">
        <v>75.5</v>
      </c>
      <c r="F3" s="21">
        <v>63.4</v>
      </c>
      <c r="G3" s="21">
        <v>101.6</v>
      </c>
      <c r="H3" s="21"/>
      <c r="I3" s="21"/>
      <c r="J3" s="21"/>
      <c r="K3" s="21"/>
      <c r="L3" s="21"/>
      <c r="M3" s="21"/>
      <c r="N3" s="21"/>
      <c r="O3" s="21"/>
      <c r="P3" s="36">
        <f>SUM(D3:O3)</f>
        <v>304.3</v>
      </c>
    </row>
    <row r="4" spans="1:27" s="23" customFormat="1">
      <c r="A4" s="397"/>
      <c r="B4" s="32" t="s">
        <v>11</v>
      </c>
      <c r="C4" s="40">
        <f>'Prod. No.'!C4</f>
        <v>113692.79999999997</v>
      </c>
      <c r="D4" s="40">
        <f>'Prod. No.'!D4</f>
        <v>8884.9</v>
      </c>
      <c r="E4" s="40">
        <f>'Prod. No.'!E4</f>
        <v>10913.599999999999</v>
      </c>
      <c r="F4" s="40">
        <f>'Prod. No.'!F4</f>
        <v>9482.3000000000011</v>
      </c>
      <c r="G4" s="40">
        <f>'Prod. No.'!G4</f>
        <v>9976.1000000000022</v>
      </c>
      <c r="H4" s="40">
        <f>'Prod. No.'!H4</f>
        <v>0</v>
      </c>
      <c r="I4" s="40">
        <f>'Prod. No.'!I4</f>
        <v>0</v>
      </c>
      <c r="J4" s="40">
        <f>'Prod. No.'!J4</f>
        <v>0</v>
      </c>
      <c r="K4" s="40">
        <f>'Prod. No.'!K4</f>
        <v>0</v>
      </c>
      <c r="L4" s="40">
        <f>'Prod. No.'!L4</f>
        <v>0</v>
      </c>
      <c r="M4" s="40">
        <f>'Prod. No.'!M4</f>
        <v>0</v>
      </c>
      <c r="N4" s="40">
        <f>'Prod. No.'!N4</f>
        <v>0</v>
      </c>
      <c r="O4" s="40">
        <f>'Prod. No.'!O4</f>
        <v>0</v>
      </c>
      <c r="P4" s="36">
        <f>SUM(D4:O4)</f>
        <v>39256.900000000009</v>
      </c>
      <c r="AA4" s="23" t="s">
        <v>57</v>
      </c>
    </row>
    <row r="5" spans="1:27" s="23" customFormat="1">
      <c r="A5" s="397"/>
      <c r="B5" s="7" t="s">
        <v>2</v>
      </c>
      <c r="C5" s="110">
        <v>90</v>
      </c>
      <c r="D5" s="110">
        <f>C6*1.05</f>
        <v>108.30832879695151</v>
      </c>
      <c r="E5" s="110">
        <f>$D5</f>
        <v>108.30832879695151</v>
      </c>
      <c r="F5" s="110">
        <f t="shared" ref="F5:P5" si="0">$D5</f>
        <v>108.30832879695151</v>
      </c>
      <c r="G5" s="110">
        <f t="shared" si="0"/>
        <v>108.30832879695151</v>
      </c>
      <c r="H5" s="110">
        <f t="shared" si="0"/>
        <v>108.30832879695151</v>
      </c>
      <c r="I5" s="110">
        <f t="shared" si="0"/>
        <v>108.30832879695151</v>
      </c>
      <c r="J5" s="110">
        <f t="shared" si="0"/>
        <v>108.30832879695151</v>
      </c>
      <c r="K5" s="110">
        <f t="shared" si="0"/>
        <v>108.30832879695151</v>
      </c>
      <c r="L5" s="110">
        <f t="shared" si="0"/>
        <v>108.30832879695151</v>
      </c>
      <c r="M5" s="110">
        <f t="shared" si="0"/>
        <v>108.30832879695151</v>
      </c>
      <c r="N5" s="110">
        <f t="shared" si="0"/>
        <v>108.30832879695151</v>
      </c>
      <c r="O5" s="110">
        <f t="shared" si="0"/>
        <v>108.30832879695151</v>
      </c>
      <c r="P5" s="110">
        <f t="shared" si="0"/>
        <v>108.30832879695151</v>
      </c>
      <c r="R5" s="23" t="s">
        <v>0</v>
      </c>
    </row>
    <row r="6" spans="1:27" s="23" customFormat="1">
      <c r="A6" s="397"/>
      <c r="B6" s="33" t="s">
        <v>12</v>
      </c>
      <c r="C6" s="110">
        <f>C4/C3</f>
        <v>103.15078933043002</v>
      </c>
      <c r="D6" s="110">
        <f>D4/D3</f>
        <v>139.26175548589342</v>
      </c>
      <c r="E6" s="110">
        <f>E4/E3</f>
        <v>144.55099337748342</v>
      </c>
      <c r="F6" s="110">
        <f>F4/F3</f>
        <v>149.56309148264987</v>
      </c>
      <c r="G6" s="110">
        <f t="shared" ref="G6:O6" si="1">G4/G3</f>
        <v>98.189960629921288</v>
      </c>
      <c r="H6" s="110" t="e">
        <f t="shared" si="1"/>
        <v>#DIV/0!</v>
      </c>
      <c r="I6" s="110" t="e">
        <f t="shared" si="1"/>
        <v>#DIV/0!</v>
      </c>
      <c r="J6" s="110" t="e">
        <f t="shared" si="1"/>
        <v>#DIV/0!</v>
      </c>
      <c r="K6" s="110" t="e">
        <f t="shared" si="1"/>
        <v>#DIV/0!</v>
      </c>
      <c r="L6" s="110" t="e">
        <f t="shared" si="1"/>
        <v>#DIV/0!</v>
      </c>
      <c r="M6" s="110" t="e">
        <f t="shared" si="1"/>
        <v>#DIV/0!</v>
      </c>
      <c r="N6" s="110" t="e">
        <f t="shared" si="1"/>
        <v>#DIV/0!</v>
      </c>
      <c r="O6" s="110" t="e">
        <f t="shared" si="1"/>
        <v>#DIV/0!</v>
      </c>
      <c r="P6" s="111">
        <f>P4/P3</f>
        <v>129.00722970752548</v>
      </c>
    </row>
    <row r="7" spans="1:27" s="39" customFormat="1"/>
    <row r="8" spans="1:27" ht="15" customHeight="1">
      <c r="A8" s="398" t="s">
        <v>66</v>
      </c>
      <c r="B8" s="67"/>
      <c r="C8" s="75" t="s">
        <v>79</v>
      </c>
      <c r="D8" s="68">
        <f>D2</f>
        <v>43831</v>
      </c>
      <c r="E8" s="68">
        <f t="shared" ref="E8:P8" si="2">E2</f>
        <v>43862</v>
      </c>
      <c r="F8" s="68">
        <f t="shared" si="2"/>
        <v>43891</v>
      </c>
      <c r="G8" s="68">
        <f t="shared" si="2"/>
        <v>43922</v>
      </c>
      <c r="H8" s="68">
        <f t="shared" si="2"/>
        <v>43952</v>
      </c>
      <c r="I8" s="68">
        <f t="shared" si="2"/>
        <v>43983</v>
      </c>
      <c r="J8" s="68">
        <f t="shared" si="2"/>
        <v>44013</v>
      </c>
      <c r="K8" s="68">
        <f t="shared" si="2"/>
        <v>44044</v>
      </c>
      <c r="L8" s="68">
        <f t="shared" si="2"/>
        <v>44075</v>
      </c>
      <c r="M8" s="68">
        <f t="shared" si="2"/>
        <v>44105</v>
      </c>
      <c r="N8" s="68">
        <f t="shared" si="2"/>
        <v>44136</v>
      </c>
      <c r="O8" s="68">
        <f t="shared" si="2"/>
        <v>44166</v>
      </c>
      <c r="P8" s="68" t="str">
        <f t="shared" si="2"/>
        <v>2020</v>
      </c>
    </row>
    <row r="9" spans="1:27">
      <c r="A9" s="398"/>
      <c r="B9" s="32" t="s">
        <v>22</v>
      </c>
      <c r="C9" s="40">
        <v>5006.3999999999996</v>
      </c>
      <c r="D9" s="40">
        <v>399.6</v>
      </c>
      <c r="E9" s="40">
        <v>367.5</v>
      </c>
      <c r="F9" s="40">
        <v>363</v>
      </c>
      <c r="G9" s="40">
        <v>355</v>
      </c>
      <c r="H9" s="40"/>
      <c r="I9" s="40"/>
      <c r="J9" s="40"/>
      <c r="K9" s="40"/>
      <c r="L9" s="40"/>
      <c r="M9" s="40"/>
      <c r="N9" s="40"/>
      <c r="O9" s="40"/>
      <c r="P9" s="36">
        <f>SUM(D9:O9)</f>
        <v>1485.1</v>
      </c>
    </row>
    <row r="10" spans="1:27">
      <c r="A10" s="398"/>
      <c r="B10" s="32" t="s">
        <v>27</v>
      </c>
      <c r="C10" s="40">
        <f>'Prod. No.'!C14</f>
        <v>6084191</v>
      </c>
      <c r="D10" s="40">
        <f>'Prod. No.'!D14</f>
        <v>557426</v>
      </c>
      <c r="E10" s="40">
        <f>'Prod. No.'!E14</f>
        <v>476065</v>
      </c>
      <c r="F10" s="40">
        <f>'Prod. No.'!F14</f>
        <v>509280</v>
      </c>
      <c r="G10" s="40">
        <f>'Prod. No.'!G14</f>
        <v>352183</v>
      </c>
      <c r="H10" s="40">
        <f>'Prod. No.'!H14</f>
        <v>0</v>
      </c>
      <c r="I10" s="40">
        <f>'Prod. No.'!I14</f>
        <v>0</v>
      </c>
      <c r="J10" s="40">
        <f>'Prod. No.'!J14</f>
        <v>0</v>
      </c>
      <c r="K10" s="40">
        <f>'Prod. No.'!K14</f>
        <v>0</v>
      </c>
      <c r="L10" s="40">
        <f>'Prod. No.'!L14</f>
        <v>0</v>
      </c>
      <c r="M10" s="40">
        <f>'Prod. No.'!M14</f>
        <v>0</v>
      </c>
      <c r="N10" s="40">
        <f>'Prod. No.'!N14</f>
        <v>0</v>
      </c>
      <c r="O10" s="40">
        <f>'Prod. No.'!O14</f>
        <v>0</v>
      </c>
      <c r="P10" s="36">
        <f>SUM(D10:O10)</f>
        <v>1894954</v>
      </c>
    </row>
    <row r="11" spans="1:27">
      <c r="A11" s="398"/>
      <c r="B11" s="7" t="s">
        <v>2</v>
      </c>
      <c r="C11" s="110">
        <v>1214.438453914767</v>
      </c>
      <c r="D11" s="110">
        <f>C12*1.05</f>
        <v>1276.0467701342284</v>
      </c>
      <c r="E11" s="110">
        <f>$D11</f>
        <v>1276.0467701342284</v>
      </c>
      <c r="F11" s="110">
        <f t="shared" ref="F11:P11" si="3">$D11</f>
        <v>1276.0467701342284</v>
      </c>
      <c r="G11" s="110">
        <f t="shared" si="3"/>
        <v>1276.0467701342284</v>
      </c>
      <c r="H11" s="110">
        <f t="shared" si="3"/>
        <v>1276.0467701342284</v>
      </c>
      <c r="I11" s="110">
        <f t="shared" si="3"/>
        <v>1276.0467701342284</v>
      </c>
      <c r="J11" s="110">
        <f t="shared" si="3"/>
        <v>1276.0467701342284</v>
      </c>
      <c r="K11" s="110">
        <f t="shared" si="3"/>
        <v>1276.0467701342284</v>
      </c>
      <c r="L11" s="110">
        <f t="shared" si="3"/>
        <v>1276.0467701342284</v>
      </c>
      <c r="M11" s="110">
        <f t="shared" si="3"/>
        <v>1276.0467701342284</v>
      </c>
      <c r="N11" s="110">
        <f t="shared" si="3"/>
        <v>1276.0467701342284</v>
      </c>
      <c r="O11" s="110">
        <f t="shared" si="3"/>
        <v>1276.0467701342284</v>
      </c>
      <c r="P11" s="110">
        <f t="shared" si="3"/>
        <v>1276.0467701342284</v>
      </c>
    </row>
    <row r="12" spans="1:27">
      <c r="A12" s="398"/>
      <c r="B12" s="33" t="s">
        <v>28</v>
      </c>
      <c r="C12" s="110">
        <f>C10/C9</f>
        <v>1215.2826382230746</v>
      </c>
      <c r="D12" s="110">
        <f>D10/D9</f>
        <v>1394.9599599599599</v>
      </c>
      <c r="E12" s="110">
        <f t="shared" ref="E12:P12" si="4">E10/E9</f>
        <v>1295.4149659863945</v>
      </c>
      <c r="F12" s="110">
        <f t="shared" si="4"/>
        <v>1402.9752066115702</v>
      </c>
      <c r="G12" s="110">
        <f t="shared" si="4"/>
        <v>992.06478873239439</v>
      </c>
      <c r="H12" s="110" t="e">
        <f t="shared" si="4"/>
        <v>#DIV/0!</v>
      </c>
      <c r="I12" s="110" t="e">
        <f t="shared" si="4"/>
        <v>#DIV/0!</v>
      </c>
      <c r="J12" s="110" t="e">
        <f t="shared" si="4"/>
        <v>#DIV/0!</v>
      </c>
      <c r="K12" s="110" t="e">
        <f t="shared" si="4"/>
        <v>#DIV/0!</v>
      </c>
      <c r="L12" s="110" t="e">
        <f t="shared" si="4"/>
        <v>#DIV/0!</v>
      </c>
      <c r="M12" s="110" t="e">
        <f t="shared" si="4"/>
        <v>#DIV/0!</v>
      </c>
      <c r="N12" s="110" t="e">
        <f t="shared" si="4"/>
        <v>#DIV/0!</v>
      </c>
      <c r="O12" s="110" t="e">
        <f t="shared" si="4"/>
        <v>#DIV/0!</v>
      </c>
      <c r="P12" s="111">
        <f t="shared" si="4"/>
        <v>1275.9773752609253</v>
      </c>
      <c r="S12" s="22" t="s">
        <v>54</v>
      </c>
      <c r="Y12" s="22" t="s">
        <v>55</v>
      </c>
    </row>
    <row r="13" spans="1:27" s="62" customFormat="1"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5"/>
    </row>
    <row r="14" spans="1:27">
      <c r="A14" s="398" t="s">
        <v>167</v>
      </c>
      <c r="B14" s="67"/>
      <c r="C14" s="75" t="s">
        <v>79</v>
      </c>
      <c r="D14" s="68">
        <f>D8</f>
        <v>43831</v>
      </c>
      <c r="E14" s="68">
        <f t="shared" ref="E14:P14" si="5">E8</f>
        <v>43862</v>
      </c>
      <c r="F14" s="68">
        <f t="shared" si="5"/>
        <v>43891</v>
      </c>
      <c r="G14" s="68">
        <f t="shared" si="5"/>
        <v>43922</v>
      </c>
      <c r="H14" s="68">
        <f t="shared" si="5"/>
        <v>43952</v>
      </c>
      <c r="I14" s="68">
        <f t="shared" si="5"/>
        <v>43983</v>
      </c>
      <c r="J14" s="68">
        <f t="shared" si="5"/>
        <v>44013</v>
      </c>
      <c r="K14" s="68">
        <f t="shared" si="5"/>
        <v>44044</v>
      </c>
      <c r="L14" s="68">
        <f t="shared" si="5"/>
        <v>44075</v>
      </c>
      <c r="M14" s="68">
        <f t="shared" si="5"/>
        <v>44105</v>
      </c>
      <c r="N14" s="68">
        <f t="shared" si="5"/>
        <v>44136</v>
      </c>
      <c r="O14" s="68">
        <f t="shared" si="5"/>
        <v>44166</v>
      </c>
      <c r="P14" s="68" t="str">
        <f t="shared" si="5"/>
        <v>2020</v>
      </c>
    </row>
    <row r="15" spans="1:27">
      <c r="A15" s="398"/>
      <c r="B15" s="34" t="s">
        <v>23</v>
      </c>
      <c r="C15" s="40">
        <v>3430</v>
      </c>
      <c r="D15" s="40">
        <v>245</v>
      </c>
      <c r="E15" s="40">
        <v>225</v>
      </c>
      <c r="F15" s="40">
        <v>231</v>
      </c>
      <c r="G15" s="40">
        <v>179</v>
      </c>
      <c r="H15" s="40"/>
      <c r="I15" s="40"/>
      <c r="K15" s="40"/>
      <c r="L15" s="40"/>
      <c r="M15" s="40"/>
      <c r="N15" s="40"/>
      <c r="O15" s="40"/>
      <c r="P15" s="112">
        <f>SUM(D15:O15)</f>
        <v>880</v>
      </c>
    </row>
    <row r="16" spans="1:27">
      <c r="A16" s="398"/>
      <c r="B16" s="34" t="s">
        <v>27</v>
      </c>
      <c r="C16" s="40">
        <f>'Prod. No.'!C19</f>
        <v>2870694</v>
      </c>
      <c r="D16" s="40">
        <f>'Prod. No.'!D19</f>
        <v>201386</v>
      </c>
      <c r="E16" s="40">
        <f>'Prod. No.'!E19</f>
        <v>217609</v>
      </c>
      <c r="F16" s="40">
        <f>'Prod. No.'!F19</f>
        <v>226393</v>
      </c>
      <c r="G16" s="40">
        <f>'Prod. No.'!G19</f>
        <v>169689</v>
      </c>
      <c r="H16" s="40">
        <f>'Prod. No.'!H19</f>
        <v>0</v>
      </c>
      <c r="I16" s="40">
        <f>'Prod. No.'!I19</f>
        <v>0</v>
      </c>
      <c r="J16" s="40">
        <f>'Prod. No.'!J19</f>
        <v>0</v>
      </c>
      <c r="K16" s="40">
        <f>'Prod. No.'!K19</f>
        <v>0</v>
      </c>
      <c r="L16" s="40">
        <f>'Prod. No.'!L19</f>
        <v>0</v>
      </c>
      <c r="M16" s="40">
        <f>'Prod. No.'!M19</f>
        <v>0</v>
      </c>
      <c r="N16" s="40">
        <f>'Prod. No.'!N19</f>
        <v>0</v>
      </c>
      <c r="O16" s="40">
        <f>'Prod. No.'!O19</f>
        <v>0</v>
      </c>
      <c r="P16" s="36">
        <f>SUM(D16:O16)</f>
        <v>815077</v>
      </c>
    </row>
    <row r="17" spans="1:16">
      <c r="A17" s="398"/>
      <c r="B17" s="7" t="s">
        <v>2</v>
      </c>
      <c r="C17" s="110">
        <v>1080.3565089256426</v>
      </c>
      <c r="D17" s="110">
        <f>C18*1.05</f>
        <v>878.78387755102051</v>
      </c>
      <c r="E17" s="110">
        <f>$D17</f>
        <v>878.78387755102051</v>
      </c>
      <c r="F17" s="110">
        <f t="shared" ref="F17:P17" si="6">$D17</f>
        <v>878.78387755102051</v>
      </c>
      <c r="G17" s="110">
        <f t="shared" si="6"/>
        <v>878.78387755102051</v>
      </c>
      <c r="H17" s="110">
        <f t="shared" si="6"/>
        <v>878.78387755102051</v>
      </c>
      <c r="I17" s="110">
        <f t="shared" si="6"/>
        <v>878.78387755102051</v>
      </c>
      <c r="J17" s="110">
        <f t="shared" si="6"/>
        <v>878.78387755102051</v>
      </c>
      <c r="K17" s="110">
        <f t="shared" si="6"/>
        <v>878.78387755102051</v>
      </c>
      <c r="L17" s="110">
        <f t="shared" si="6"/>
        <v>878.78387755102051</v>
      </c>
      <c r="M17" s="110">
        <f t="shared" si="6"/>
        <v>878.78387755102051</v>
      </c>
      <c r="N17" s="110">
        <f t="shared" si="6"/>
        <v>878.78387755102051</v>
      </c>
      <c r="O17" s="110">
        <f t="shared" si="6"/>
        <v>878.78387755102051</v>
      </c>
      <c r="P17" s="110">
        <f t="shared" si="6"/>
        <v>878.78387755102051</v>
      </c>
    </row>
    <row r="18" spans="1:16">
      <c r="A18" s="398"/>
      <c r="B18" s="33" t="s">
        <v>28</v>
      </c>
      <c r="C18" s="110">
        <f>C16/C15</f>
        <v>836.93702623906711</v>
      </c>
      <c r="D18" s="110">
        <f>D16/D15</f>
        <v>821.98367346938778</v>
      </c>
      <c r="E18" s="110">
        <f>E16/E15</f>
        <v>967.15111111111116</v>
      </c>
      <c r="F18" s="110">
        <f>F16/F15</f>
        <v>980.05627705627705</v>
      </c>
      <c r="G18" s="110">
        <f t="shared" ref="G18:P18" si="7">G16/G15</f>
        <v>947.98324022346367</v>
      </c>
      <c r="H18" s="110" t="e">
        <f t="shared" si="7"/>
        <v>#DIV/0!</v>
      </c>
      <c r="I18" s="110" t="e">
        <f t="shared" si="7"/>
        <v>#DIV/0!</v>
      </c>
      <c r="J18" s="110" t="e">
        <f>J16/J9</f>
        <v>#DIV/0!</v>
      </c>
      <c r="K18" s="110" t="e">
        <f t="shared" si="7"/>
        <v>#DIV/0!</v>
      </c>
      <c r="L18" s="110" t="e">
        <f t="shared" si="7"/>
        <v>#DIV/0!</v>
      </c>
      <c r="M18" s="110" t="e">
        <f t="shared" si="7"/>
        <v>#DIV/0!</v>
      </c>
      <c r="N18" s="110" t="e">
        <f t="shared" si="7"/>
        <v>#DIV/0!</v>
      </c>
      <c r="O18" s="110" t="e">
        <f t="shared" si="7"/>
        <v>#DIV/0!</v>
      </c>
      <c r="P18" s="111">
        <f t="shared" si="7"/>
        <v>926.2238636363636</v>
      </c>
    </row>
    <row r="23" spans="1:16" s="39" customFormat="1">
      <c r="A23" s="22"/>
    </row>
    <row r="24" spans="1:16">
      <c r="A24" s="397" t="s">
        <v>1</v>
      </c>
      <c r="B24" s="36"/>
      <c r="C24" s="75" t="s">
        <v>79</v>
      </c>
      <c r="D24" s="68">
        <f>D2</f>
        <v>43831</v>
      </c>
      <c r="E24" s="68">
        <f t="shared" ref="E24:P24" si="8">E2</f>
        <v>43862</v>
      </c>
      <c r="F24" s="68">
        <f t="shared" si="8"/>
        <v>43891</v>
      </c>
      <c r="G24" s="68">
        <f t="shared" si="8"/>
        <v>43922</v>
      </c>
      <c r="H24" s="68">
        <f t="shared" si="8"/>
        <v>43952</v>
      </c>
      <c r="I24" s="68">
        <f t="shared" si="8"/>
        <v>43983</v>
      </c>
      <c r="J24" s="68">
        <f t="shared" si="8"/>
        <v>44013</v>
      </c>
      <c r="K24" s="68">
        <f t="shared" si="8"/>
        <v>44044</v>
      </c>
      <c r="L24" s="68">
        <f t="shared" si="8"/>
        <v>44075</v>
      </c>
      <c r="M24" s="68">
        <f t="shared" si="8"/>
        <v>44105</v>
      </c>
      <c r="N24" s="68">
        <f t="shared" si="8"/>
        <v>44136</v>
      </c>
      <c r="O24" s="68">
        <f t="shared" si="8"/>
        <v>44166</v>
      </c>
      <c r="P24" s="68" t="str">
        <f t="shared" si="8"/>
        <v>2020</v>
      </c>
    </row>
    <row r="25" spans="1:16">
      <c r="A25" s="397"/>
      <c r="B25" s="21" t="s">
        <v>10</v>
      </c>
      <c r="C25" s="21">
        <v>4717.5</v>
      </c>
      <c r="D25" s="21">
        <v>456</v>
      </c>
      <c r="E25" s="21">
        <v>376</v>
      </c>
      <c r="F25" s="21">
        <v>307</v>
      </c>
      <c r="G25" s="21">
        <v>257</v>
      </c>
      <c r="H25" s="21"/>
      <c r="I25" s="21"/>
      <c r="J25" s="21"/>
      <c r="K25" s="21"/>
      <c r="L25" s="21"/>
      <c r="M25" s="21"/>
      <c r="N25" s="21"/>
      <c r="O25" s="21"/>
      <c r="P25" s="36">
        <f>SUM(D25:O25)</f>
        <v>1396</v>
      </c>
    </row>
    <row r="26" spans="1:16">
      <c r="A26" s="397"/>
      <c r="B26" s="21" t="s">
        <v>11</v>
      </c>
      <c r="C26" s="26">
        <f>'Prod. No.'!C36</f>
        <v>87014.917199999996</v>
      </c>
      <c r="D26" s="26">
        <f>'Prod. No.'!D36</f>
        <v>9916.31</v>
      </c>
      <c r="E26" s="26">
        <f>'Prod. No.'!E36</f>
        <v>8001.369999999999</v>
      </c>
      <c r="F26" s="26">
        <f>'Prod. No.'!F36</f>
        <v>6255.88</v>
      </c>
      <c r="G26" s="26">
        <f>'Prod. No.'!G36</f>
        <v>5280.26</v>
      </c>
      <c r="H26" s="26">
        <f>'Prod. No.'!H36</f>
        <v>0</v>
      </c>
      <c r="I26" s="26">
        <f>'Prod. No.'!I36</f>
        <v>0</v>
      </c>
      <c r="J26" s="26">
        <f>'Prod. No.'!J36</f>
        <v>0</v>
      </c>
      <c r="K26" s="26">
        <f>'Prod. No.'!K36</f>
        <v>0</v>
      </c>
      <c r="L26" s="26">
        <f>'Prod. No.'!L36</f>
        <v>0</v>
      </c>
      <c r="M26" s="26">
        <f>'Prod. No.'!M36</f>
        <v>0</v>
      </c>
      <c r="N26" s="26">
        <f>'Prod. No.'!N36</f>
        <v>0</v>
      </c>
      <c r="O26" s="26">
        <f>'Prod. No.'!O36</f>
        <v>0</v>
      </c>
      <c r="P26" s="113">
        <f>SUM(D26:O26)</f>
        <v>29453.82</v>
      </c>
    </row>
    <row r="27" spans="1:16">
      <c r="A27" s="397"/>
      <c r="B27" s="7" t="s">
        <v>2</v>
      </c>
      <c r="C27" s="25">
        <v>10.874623297155443</v>
      </c>
      <c r="D27" s="110">
        <f>C28*1.05</f>
        <v>19.367390155802862</v>
      </c>
      <c r="E27" s="110">
        <f>$D27</f>
        <v>19.367390155802862</v>
      </c>
      <c r="F27" s="110">
        <f t="shared" ref="F27:P27" si="9">$D27</f>
        <v>19.367390155802862</v>
      </c>
      <c r="G27" s="110">
        <f t="shared" si="9"/>
        <v>19.367390155802862</v>
      </c>
      <c r="H27" s="110">
        <f t="shared" si="9"/>
        <v>19.367390155802862</v>
      </c>
      <c r="I27" s="110">
        <f t="shared" si="9"/>
        <v>19.367390155802862</v>
      </c>
      <c r="J27" s="110">
        <f t="shared" si="9"/>
        <v>19.367390155802862</v>
      </c>
      <c r="K27" s="110">
        <f t="shared" si="9"/>
        <v>19.367390155802862</v>
      </c>
      <c r="L27" s="110">
        <f t="shared" si="9"/>
        <v>19.367390155802862</v>
      </c>
      <c r="M27" s="110">
        <f t="shared" si="9"/>
        <v>19.367390155802862</v>
      </c>
      <c r="N27" s="110">
        <f t="shared" si="9"/>
        <v>19.367390155802862</v>
      </c>
      <c r="O27" s="110">
        <f t="shared" si="9"/>
        <v>19.367390155802862</v>
      </c>
      <c r="P27" s="110">
        <f t="shared" si="9"/>
        <v>19.367390155802862</v>
      </c>
    </row>
    <row r="28" spans="1:16">
      <c r="A28" s="397"/>
      <c r="B28" s="24" t="s">
        <v>12</v>
      </c>
      <c r="C28" s="25">
        <f>C26/C25</f>
        <v>18.445133481717011</v>
      </c>
      <c r="D28" s="25">
        <f>D26/D25</f>
        <v>21.746293859649121</v>
      </c>
      <c r="E28" s="25">
        <f t="shared" ref="E28:P28" si="10">E26/E25</f>
        <v>21.280239361702126</v>
      </c>
      <c r="F28" s="25">
        <f t="shared" si="10"/>
        <v>20.377459283387623</v>
      </c>
      <c r="G28" s="25">
        <f t="shared" si="10"/>
        <v>20.545758754863815</v>
      </c>
      <c r="H28" s="25" t="e">
        <f t="shared" si="10"/>
        <v>#DIV/0!</v>
      </c>
      <c r="I28" s="25" t="e">
        <f>I26/I25</f>
        <v>#DIV/0!</v>
      </c>
      <c r="J28" s="25" t="e">
        <f t="shared" si="10"/>
        <v>#DIV/0!</v>
      </c>
      <c r="K28" s="25" t="e">
        <f t="shared" si="10"/>
        <v>#DIV/0!</v>
      </c>
      <c r="L28" s="25" t="e">
        <f t="shared" si="10"/>
        <v>#DIV/0!</v>
      </c>
      <c r="M28" s="25" t="e">
        <f t="shared" si="10"/>
        <v>#DIV/0!</v>
      </c>
      <c r="N28" s="25" t="e">
        <f t="shared" si="10"/>
        <v>#DIV/0!</v>
      </c>
      <c r="O28" s="25" t="e">
        <f t="shared" si="10"/>
        <v>#DIV/0!</v>
      </c>
      <c r="P28" s="35">
        <f t="shared" si="10"/>
        <v>21.098724928366764</v>
      </c>
    </row>
    <row r="32" spans="1:16">
      <c r="C32" s="22" t="s">
        <v>42</v>
      </c>
      <c r="P32" s="22" t="s">
        <v>42</v>
      </c>
    </row>
    <row r="37" spans="1:2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>
        <v>841</v>
      </c>
    </row>
  </sheetData>
  <mergeCells count="4">
    <mergeCell ref="A2:A6"/>
    <mergeCell ref="A24:A28"/>
    <mergeCell ref="A14:A18"/>
    <mergeCell ref="A8:A12"/>
  </mergeCells>
  <pageMargins left="0.7" right="0.7" top="0.75" bottom="0.75" header="0.3" footer="0.3"/>
  <pageSetup paperSize="9" scale="69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2:AC37"/>
  <sheetViews>
    <sheetView zoomScale="80" zoomScaleNormal="80" zoomScaleSheetLayoutView="80" workbookViewId="0">
      <selection activeCell="G31" sqref="G31"/>
    </sheetView>
  </sheetViews>
  <sheetFormatPr defaultColWidth="9" defaultRowHeight="15"/>
  <cols>
    <col min="1" max="1" width="11.140625" style="22" bestFit="1" customWidth="1"/>
    <col min="2" max="2" width="24.42578125" style="22" customWidth="1"/>
    <col min="3" max="3" width="10.85546875" style="22" customWidth="1"/>
    <col min="4" max="4" width="12.140625" style="22" customWidth="1"/>
    <col min="5" max="6" width="9.5703125" style="22" customWidth="1"/>
    <col min="7" max="7" width="9.42578125" style="22" customWidth="1"/>
    <col min="8" max="8" width="9.42578125" style="22" hidden="1" customWidth="1"/>
    <col min="9" max="9" width="9.85546875" style="22" hidden="1" customWidth="1"/>
    <col min="10" max="11" width="9.42578125" style="22" hidden="1" customWidth="1"/>
    <col min="12" max="15" width="8.28515625" style="22" hidden="1" customWidth="1"/>
    <col min="16" max="16" width="13.140625" style="22" bestFit="1" customWidth="1"/>
    <col min="17" max="16384" width="9" style="22"/>
  </cols>
  <sheetData>
    <row r="2" spans="1:25">
      <c r="A2" s="397" t="s">
        <v>0</v>
      </c>
      <c r="B2" s="70"/>
      <c r="C2" s="75" t="s">
        <v>79</v>
      </c>
      <c r="D2" s="68">
        <v>43831</v>
      </c>
      <c r="E2" s="68">
        <v>43862</v>
      </c>
      <c r="F2" s="68">
        <v>43891</v>
      </c>
      <c r="G2" s="68">
        <v>43922</v>
      </c>
      <c r="H2" s="68">
        <v>43952</v>
      </c>
      <c r="I2" s="68">
        <v>43983</v>
      </c>
      <c r="J2" s="68">
        <v>44013</v>
      </c>
      <c r="K2" s="68">
        <v>44044</v>
      </c>
      <c r="L2" s="68">
        <v>44075</v>
      </c>
      <c r="M2" s="68">
        <v>44105</v>
      </c>
      <c r="N2" s="68">
        <v>44136</v>
      </c>
      <c r="O2" s="68">
        <v>44166</v>
      </c>
      <c r="P2" s="29" t="str">
        <f>'Prod. No.'!P2</f>
        <v>2020</v>
      </c>
    </row>
    <row r="3" spans="1:25" s="23" customFormat="1">
      <c r="A3" s="397"/>
      <c r="B3" s="32" t="s">
        <v>22</v>
      </c>
      <c r="C3" s="21">
        <f>'LP No.'!C3</f>
        <v>1102.2</v>
      </c>
      <c r="D3" s="21">
        <f>'LP No.'!D3</f>
        <v>63.8</v>
      </c>
      <c r="E3" s="21">
        <f>'LP No.'!E3</f>
        <v>75.5</v>
      </c>
      <c r="F3" s="21">
        <f>'LP No.'!F3</f>
        <v>63.4</v>
      </c>
      <c r="G3" s="21">
        <f>'LP No.'!G3</f>
        <v>101.6</v>
      </c>
      <c r="H3" s="21">
        <f>'LP No.'!H3</f>
        <v>0</v>
      </c>
      <c r="I3" s="21">
        <f>'LP No.'!I3</f>
        <v>0</v>
      </c>
      <c r="J3" s="21">
        <f>'LP No.'!J3</f>
        <v>0</v>
      </c>
      <c r="K3" s="21">
        <f>'LP No.'!K3</f>
        <v>0</v>
      </c>
      <c r="L3" s="21">
        <f>'LP No.'!L3</f>
        <v>0</v>
      </c>
      <c r="M3" s="21">
        <f>'LP No.'!M3</f>
        <v>0</v>
      </c>
      <c r="N3" s="21">
        <f>'LP No.'!N3</f>
        <v>0</v>
      </c>
      <c r="O3" s="21">
        <f>'LP No.'!O3</f>
        <v>0</v>
      </c>
      <c r="P3" s="36">
        <f>SUM(D3:O3)</f>
        <v>304.3</v>
      </c>
    </row>
    <row r="4" spans="1:25" s="23" customFormat="1">
      <c r="A4" s="397"/>
      <c r="B4" s="32" t="s">
        <v>56</v>
      </c>
      <c r="C4" s="40">
        <f>RM!C5</f>
        <v>1703627.59</v>
      </c>
      <c r="D4" s="40">
        <f>RM!D5</f>
        <v>139995</v>
      </c>
      <c r="E4" s="40">
        <f>RM!E5</f>
        <v>158330</v>
      </c>
      <c r="F4" s="40">
        <f>RM!F5</f>
        <v>152805.15</v>
      </c>
      <c r="G4" s="40">
        <f>RM!G5</f>
        <v>159925</v>
      </c>
      <c r="H4" s="40">
        <f>RM!H5</f>
        <v>0</v>
      </c>
      <c r="I4" s="40">
        <f>RM!I5</f>
        <v>0</v>
      </c>
      <c r="J4" s="40">
        <f>RM!J5</f>
        <v>0</v>
      </c>
      <c r="K4" s="40">
        <f>RM!K5</f>
        <v>0</v>
      </c>
      <c r="L4" s="40">
        <f>RM!L5</f>
        <v>0</v>
      </c>
      <c r="M4" s="40">
        <f>RM!M5</f>
        <v>0</v>
      </c>
      <c r="N4" s="40">
        <f>RM!N5</f>
        <v>0</v>
      </c>
      <c r="O4" s="40">
        <f>RM!O5</f>
        <v>0</v>
      </c>
      <c r="P4" s="36">
        <f>SUM(D4:O4)</f>
        <v>611055.15</v>
      </c>
    </row>
    <row r="5" spans="1:25" s="23" customFormat="1">
      <c r="A5" s="397"/>
      <c r="B5" s="7" t="s">
        <v>2</v>
      </c>
      <c r="C5" s="110">
        <v>1083.5261653757993</v>
      </c>
      <c r="D5" s="110">
        <f>C6*1.05</f>
        <v>1622.9440841045182</v>
      </c>
      <c r="E5" s="110">
        <f>$D5</f>
        <v>1622.9440841045182</v>
      </c>
      <c r="F5" s="110">
        <f t="shared" ref="F5:P5" si="0">$D5</f>
        <v>1622.9440841045182</v>
      </c>
      <c r="G5" s="110">
        <f t="shared" si="0"/>
        <v>1622.9440841045182</v>
      </c>
      <c r="H5" s="110">
        <f t="shared" si="0"/>
        <v>1622.9440841045182</v>
      </c>
      <c r="I5" s="110">
        <f t="shared" si="0"/>
        <v>1622.9440841045182</v>
      </c>
      <c r="J5" s="110">
        <f t="shared" si="0"/>
        <v>1622.9440841045182</v>
      </c>
      <c r="K5" s="110">
        <f t="shared" si="0"/>
        <v>1622.9440841045182</v>
      </c>
      <c r="L5" s="110">
        <f t="shared" si="0"/>
        <v>1622.9440841045182</v>
      </c>
      <c r="M5" s="110">
        <f t="shared" si="0"/>
        <v>1622.9440841045182</v>
      </c>
      <c r="N5" s="110">
        <f t="shared" si="0"/>
        <v>1622.9440841045182</v>
      </c>
      <c r="O5" s="110">
        <f t="shared" si="0"/>
        <v>1622.9440841045182</v>
      </c>
      <c r="P5" s="110">
        <f t="shared" si="0"/>
        <v>1622.9440841045182</v>
      </c>
      <c r="R5" s="23" t="s">
        <v>0</v>
      </c>
    </row>
    <row r="6" spans="1:25" s="23" customFormat="1">
      <c r="A6" s="397"/>
      <c r="B6" s="33" t="s">
        <v>12</v>
      </c>
      <c r="C6" s="110">
        <f>C4/C3</f>
        <v>1545.6610324804935</v>
      </c>
      <c r="D6" s="110">
        <f>D4/D3</f>
        <v>2194.2789968652037</v>
      </c>
      <c r="E6" s="110">
        <f>E4/E3</f>
        <v>2097.0860927152316</v>
      </c>
      <c r="F6" s="110">
        <f>F4/F3</f>
        <v>2410.1758675078863</v>
      </c>
      <c r="G6" s="110">
        <f t="shared" ref="G6:O6" si="1">G4/G3</f>
        <v>1574.0649606299214</v>
      </c>
      <c r="H6" s="110" t="e">
        <f t="shared" si="1"/>
        <v>#DIV/0!</v>
      </c>
      <c r="I6" s="110" t="e">
        <f t="shared" si="1"/>
        <v>#DIV/0!</v>
      </c>
      <c r="J6" s="110" t="e">
        <f t="shared" si="1"/>
        <v>#DIV/0!</v>
      </c>
      <c r="K6" s="110" t="e">
        <f t="shared" si="1"/>
        <v>#DIV/0!</v>
      </c>
      <c r="L6" s="110" t="e">
        <f t="shared" si="1"/>
        <v>#DIV/0!</v>
      </c>
      <c r="M6" s="110" t="e">
        <f t="shared" si="1"/>
        <v>#DIV/0!</v>
      </c>
      <c r="N6" s="110" t="e">
        <f t="shared" si="1"/>
        <v>#DIV/0!</v>
      </c>
      <c r="O6" s="110" t="e">
        <f t="shared" si="1"/>
        <v>#DIV/0!</v>
      </c>
      <c r="P6" s="111">
        <f>P4/P3</f>
        <v>2008.0681892868879</v>
      </c>
    </row>
    <row r="7" spans="1:25" s="39" customFormat="1"/>
    <row r="8" spans="1:25" ht="15" customHeight="1">
      <c r="A8" s="398" t="s">
        <v>66</v>
      </c>
      <c r="B8" s="70"/>
      <c r="C8" s="68" t="str">
        <f t="shared" ref="C8:P8" si="2">C2</f>
        <v>2019</v>
      </c>
      <c r="D8" s="68">
        <f>D2</f>
        <v>43831</v>
      </c>
      <c r="E8" s="68">
        <f t="shared" si="2"/>
        <v>43862</v>
      </c>
      <c r="F8" s="68">
        <f t="shared" si="2"/>
        <v>43891</v>
      </c>
      <c r="G8" s="68">
        <f t="shared" si="2"/>
        <v>43922</v>
      </c>
      <c r="H8" s="68">
        <f t="shared" si="2"/>
        <v>43952</v>
      </c>
      <c r="I8" s="68">
        <f t="shared" si="2"/>
        <v>43983</v>
      </c>
      <c r="J8" s="68">
        <f t="shared" si="2"/>
        <v>44013</v>
      </c>
      <c r="K8" s="68">
        <f t="shared" si="2"/>
        <v>44044</v>
      </c>
      <c r="L8" s="68">
        <f t="shared" si="2"/>
        <v>44075</v>
      </c>
      <c r="M8" s="68">
        <f t="shared" si="2"/>
        <v>44105</v>
      </c>
      <c r="N8" s="68">
        <f t="shared" si="2"/>
        <v>44136</v>
      </c>
      <c r="O8" s="68">
        <f t="shared" si="2"/>
        <v>44166</v>
      </c>
      <c r="P8" s="68" t="str">
        <f t="shared" si="2"/>
        <v>2020</v>
      </c>
    </row>
    <row r="9" spans="1:25">
      <c r="A9" s="398"/>
      <c r="B9" s="32" t="s">
        <v>22</v>
      </c>
      <c r="C9" s="40">
        <f>'LP No.'!C9</f>
        <v>5006.3999999999996</v>
      </c>
      <c r="D9" s="40">
        <f>'LP No.'!D9</f>
        <v>399.6</v>
      </c>
      <c r="E9" s="40">
        <f>'LP No.'!E9</f>
        <v>367.5</v>
      </c>
      <c r="F9" s="40">
        <f>'LP No.'!F9</f>
        <v>363</v>
      </c>
      <c r="G9" s="40">
        <f>'LP No.'!G9</f>
        <v>355</v>
      </c>
      <c r="H9" s="40">
        <f>'LP No.'!H9</f>
        <v>0</v>
      </c>
      <c r="I9" s="40">
        <f>'LP No.'!I9</f>
        <v>0</v>
      </c>
      <c r="J9" s="40">
        <f>'LP No.'!J9</f>
        <v>0</v>
      </c>
      <c r="K9" s="40">
        <f>'LP No.'!K9</f>
        <v>0</v>
      </c>
      <c r="L9" s="40">
        <f>'LP No.'!L9</f>
        <v>0</v>
      </c>
      <c r="M9" s="40">
        <f>'LP No.'!M9</f>
        <v>0</v>
      </c>
      <c r="N9" s="40">
        <f>'LP No.'!N9</f>
        <v>0</v>
      </c>
      <c r="O9" s="40">
        <f>'LP No.'!O9</f>
        <v>0</v>
      </c>
      <c r="P9" s="36">
        <f>SUM(D9:O9)</f>
        <v>1485.1</v>
      </c>
    </row>
    <row r="10" spans="1:25">
      <c r="A10" s="398"/>
      <c r="B10" s="32" t="s">
        <v>56</v>
      </c>
      <c r="C10" s="40">
        <f>RM!C14</f>
        <v>1287854</v>
      </c>
      <c r="D10" s="40">
        <f>RM!D14</f>
        <v>107125</v>
      </c>
      <c r="E10" s="40">
        <f>RM!E14</f>
        <v>93575</v>
      </c>
      <c r="F10" s="40">
        <f>RM!F14</f>
        <v>83075</v>
      </c>
      <c r="G10" s="40">
        <f>RM!G14</f>
        <v>60175</v>
      </c>
      <c r="H10" s="40">
        <f>RM!H14</f>
        <v>0</v>
      </c>
      <c r="I10" s="40">
        <f>RM!I14</f>
        <v>0</v>
      </c>
      <c r="J10" s="40">
        <f>RM!J14</f>
        <v>0</v>
      </c>
      <c r="K10" s="40">
        <f>RM!K14</f>
        <v>0</v>
      </c>
      <c r="L10" s="40">
        <f>RM!L14</f>
        <v>0</v>
      </c>
      <c r="M10" s="40">
        <f>RM!M14</f>
        <v>0</v>
      </c>
      <c r="N10" s="40">
        <f>RM!N14</f>
        <v>0</v>
      </c>
      <c r="O10" s="40">
        <f>RM!O14</f>
        <v>0</v>
      </c>
      <c r="P10" s="36">
        <f>SUM(D10:O10)</f>
        <v>343950</v>
      </c>
    </row>
    <row r="11" spans="1:25">
      <c r="A11" s="398"/>
      <c r="B11" s="7" t="s">
        <v>2</v>
      </c>
      <c r="C11" s="110">
        <v>183.80854251434536</v>
      </c>
      <c r="D11" s="110">
        <f>C12*1.05</f>
        <v>270.10360738255036</v>
      </c>
      <c r="E11" s="110">
        <f>$D11</f>
        <v>270.10360738255036</v>
      </c>
      <c r="F11" s="110">
        <f t="shared" ref="F11:P11" si="3">$D11</f>
        <v>270.10360738255036</v>
      </c>
      <c r="G11" s="110">
        <f t="shared" si="3"/>
        <v>270.10360738255036</v>
      </c>
      <c r="H11" s="110">
        <f t="shared" si="3"/>
        <v>270.10360738255036</v>
      </c>
      <c r="I11" s="110">
        <f t="shared" si="3"/>
        <v>270.10360738255036</v>
      </c>
      <c r="J11" s="110">
        <f t="shared" si="3"/>
        <v>270.10360738255036</v>
      </c>
      <c r="K11" s="110">
        <f t="shared" si="3"/>
        <v>270.10360738255036</v>
      </c>
      <c r="L11" s="110">
        <f t="shared" si="3"/>
        <v>270.10360738255036</v>
      </c>
      <c r="M11" s="110">
        <f t="shared" si="3"/>
        <v>270.10360738255036</v>
      </c>
      <c r="N11" s="110">
        <f t="shared" si="3"/>
        <v>270.10360738255036</v>
      </c>
      <c r="O11" s="110">
        <f t="shared" si="3"/>
        <v>270.10360738255036</v>
      </c>
      <c r="P11" s="110">
        <f t="shared" si="3"/>
        <v>270.10360738255036</v>
      </c>
    </row>
    <row r="12" spans="1:25">
      <c r="A12" s="398"/>
      <c r="B12" s="33" t="s">
        <v>28</v>
      </c>
      <c r="C12" s="110">
        <f t="shared" ref="C12:P12" si="4">C10/C9</f>
        <v>257.24153084052415</v>
      </c>
      <c r="D12" s="110">
        <f>D10/D9</f>
        <v>268.08058058058054</v>
      </c>
      <c r="E12" s="110">
        <f t="shared" si="4"/>
        <v>254.62585034013605</v>
      </c>
      <c r="F12" s="110">
        <f t="shared" si="4"/>
        <v>228.85674931129478</v>
      </c>
      <c r="G12" s="110">
        <f t="shared" si="4"/>
        <v>169.50704225352112</v>
      </c>
      <c r="H12" s="110" t="e">
        <f t="shared" si="4"/>
        <v>#DIV/0!</v>
      </c>
      <c r="I12" s="110" t="e">
        <f t="shared" si="4"/>
        <v>#DIV/0!</v>
      </c>
      <c r="J12" s="110" t="e">
        <f t="shared" si="4"/>
        <v>#DIV/0!</v>
      </c>
      <c r="K12" s="110" t="e">
        <f t="shared" si="4"/>
        <v>#DIV/0!</v>
      </c>
      <c r="L12" s="110" t="e">
        <f t="shared" si="4"/>
        <v>#DIV/0!</v>
      </c>
      <c r="M12" s="110" t="e">
        <f t="shared" si="4"/>
        <v>#DIV/0!</v>
      </c>
      <c r="N12" s="110" t="e">
        <f t="shared" si="4"/>
        <v>#DIV/0!</v>
      </c>
      <c r="O12" s="110" t="e">
        <f t="shared" si="4"/>
        <v>#DIV/0!</v>
      </c>
      <c r="P12" s="111">
        <f t="shared" si="4"/>
        <v>231.60056561847688</v>
      </c>
      <c r="S12" s="22" t="s">
        <v>54</v>
      </c>
      <c r="Y12" s="22" t="s">
        <v>55</v>
      </c>
    </row>
    <row r="13" spans="1:25" s="62" customFormat="1"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5"/>
    </row>
    <row r="14" spans="1:25">
      <c r="A14" s="398" t="s">
        <v>167</v>
      </c>
      <c r="B14" s="70"/>
      <c r="C14" s="68" t="str">
        <f t="shared" ref="C14:P14" si="5">C8</f>
        <v>2019</v>
      </c>
      <c r="D14" s="68">
        <f>D8</f>
        <v>43831</v>
      </c>
      <c r="E14" s="68">
        <f t="shared" si="5"/>
        <v>43862</v>
      </c>
      <c r="F14" s="68">
        <f t="shared" si="5"/>
        <v>43891</v>
      </c>
      <c r="G14" s="68">
        <f t="shared" si="5"/>
        <v>43922</v>
      </c>
      <c r="H14" s="68">
        <f t="shared" si="5"/>
        <v>43952</v>
      </c>
      <c r="I14" s="68">
        <f t="shared" si="5"/>
        <v>43983</v>
      </c>
      <c r="J14" s="68">
        <f t="shared" si="5"/>
        <v>44013</v>
      </c>
      <c r="K14" s="68">
        <f t="shared" si="5"/>
        <v>44044</v>
      </c>
      <c r="L14" s="68">
        <f t="shared" si="5"/>
        <v>44075</v>
      </c>
      <c r="M14" s="68">
        <f t="shared" si="5"/>
        <v>44105</v>
      </c>
      <c r="N14" s="68">
        <f t="shared" si="5"/>
        <v>44136</v>
      </c>
      <c r="O14" s="68">
        <f t="shared" si="5"/>
        <v>44166</v>
      </c>
      <c r="P14" s="68" t="str">
        <f t="shared" si="5"/>
        <v>2020</v>
      </c>
    </row>
    <row r="15" spans="1:25">
      <c r="A15" s="398"/>
      <c r="B15" s="34" t="s">
        <v>23</v>
      </c>
      <c r="C15" s="40">
        <f>'LP No.'!C15</f>
        <v>3430</v>
      </c>
      <c r="D15" s="40">
        <f>'LP No.'!D15</f>
        <v>245</v>
      </c>
      <c r="E15" s="40">
        <f>'LP No.'!E15</f>
        <v>225</v>
      </c>
      <c r="F15" s="40">
        <f>'LP No.'!F15</f>
        <v>231</v>
      </c>
      <c r="G15" s="40">
        <f>'LP No.'!G15</f>
        <v>179</v>
      </c>
      <c r="H15" s="40">
        <f>'LP No.'!H15</f>
        <v>0</v>
      </c>
      <c r="I15" s="40">
        <f>'LP No.'!I15</f>
        <v>0</v>
      </c>
      <c r="J15" s="40">
        <f>'LP No.'!J9</f>
        <v>0</v>
      </c>
      <c r="K15" s="40">
        <f>'LP No.'!K15</f>
        <v>0</v>
      </c>
      <c r="L15" s="40">
        <f>'LP No.'!L15</f>
        <v>0</v>
      </c>
      <c r="M15" s="40">
        <f>'LP No.'!M15</f>
        <v>0</v>
      </c>
      <c r="N15" s="40">
        <f>'LP No.'!N15</f>
        <v>0</v>
      </c>
      <c r="O15" s="40">
        <f>'LP No.'!O15</f>
        <v>0</v>
      </c>
      <c r="P15" s="36">
        <f>SUM(D15:O15)</f>
        <v>880</v>
      </c>
    </row>
    <row r="16" spans="1:25">
      <c r="A16" s="398"/>
      <c r="B16" s="34" t="s">
        <v>56</v>
      </c>
      <c r="C16" s="40">
        <f>RM!C23</f>
        <v>691982</v>
      </c>
      <c r="D16" s="40">
        <f>RM!D23</f>
        <v>30660</v>
      </c>
      <c r="E16" s="40">
        <f>RM!E23</f>
        <v>46175</v>
      </c>
      <c r="F16" s="40">
        <f>RM!F23</f>
        <v>48725</v>
      </c>
      <c r="G16" s="40">
        <f>RM!G23</f>
        <v>34450</v>
      </c>
      <c r="H16" s="40">
        <f>RM!H23</f>
        <v>0</v>
      </c>
      <c r="I16" s="40">
        <f>RM!I23</f>
        <v>0</v>
      </c>
      <c r="J16" s="40">
        <f>RM!J23</f>
        <v>0</v>
      </c>
      <c r="K16" s="40">
        <f>RM!K23</f>
        <v>0</v>
      </c>
      <c r="L16" s="40">
        <f>RM!L23</f>
        <v>0</v>
      </c>
      <c r="M16" s="40">
        <f>RM!M23</f>
        <v>0</v>
      </c>
      <c r="N16" s="40">
        <f>RM!N23</f>
        <v>0</v>
      </c>
      <c r="O16" s="40">
        <f>RM!O23</f>
        <v>0</v>
      </c>
      <c r="P16" s="36">
        <f>SUM(D16:O16)</f>
        <v>160010</v>
      </c>
    </row>
    <row r="17" spans="1:16">
      <c r="A17" s="398"/>
      <c r="B17" s="7" t="s">
        <v>2</v>
      </c>
      <c r="C17" s="110">
        <v>265.57391730903993</v>
      </c>
      <c r="D17" s="110">
        <f>C18*1.05</f>
        <v>211.83122448979591</v>
      </c>
      <c r="E17" s="110">
        <f>$D17</f>
        <v>211.83122448979591</v>
      </c>
      <c r="F17" s="110">
        <f t="shared" ref="F17:P17" si="6">$D17</f>
        <v>211.83122448979591</v>
      </c>
      <c r="G17" s="110">
        <f t="shared" si="6"/>
        <v>211.83122448979591</v>
      </c>
      <c r="H17" s="110">
        <f t="shared" si="6"/>
        <v>211.83122448979591</v>
      </c>
      <c r="I17" s="110">
        <f t="shared" si="6"/>
        <v>211.83122448979591</v>
      </c>
      <c r="J17" s="110">
        <f t="shared" si="6"/>
        <v>211.83122448979591</v>
      </c>
      <c r="K17" s="110">
        <f t="shared" si="6"/>
        <v>211.83122448979591</v>
      </c>
      <c r="L17" s="110">
        <f t="shared" si="6"/>
        <v>211.83122448979591</v>
      </c>
      <c r="M17" s="110">
        <f t="shared" si="6"/>
        <v>211.83122448979591</v>
      </c>
      <c r="N17" s="110">
        <f t="shared" si="6"/>
        <v>211.83122448979591</v>
      </c>
      <c r="O17" s="110">
        <f t="shared" si="6"/>
        <v>211.83122448979591</v>
      </c>
      <c r="P17" s="110">
        <f t="shared" si="6"/>
        <v>211.83122448979591</v>
      </c>
    </row>
    <row r="18" spans="1:16">
      <c r="A18" s="398"/>
      <c r="B18" s="33" t="s">
        <v>28</v>
      </c>
      <c r="C18" s="110">
        <f>C16/C15</f>
        <v>201.74402332361515</v>
      </c>
      <c r="D18" s="110">
        <f>D16/D15</f>
        <v>125.14285714285714</v>
      </c>
      <c r="E18" s="110">
        <f>E16/E15</f>
        <v>205.22222222222223</v>
      </c>
      <c r="F18" s="110">
        <f>F16/F15</f>
        <v>210.93073593073592</v>
      </c>
      <c r="G18" s="110">
        <f t="shared" ref="G18:P18" si="7">G16/G15</f>
        <v>192.45810055865923</v>
      </c>
      <c r="H18" s="110" t="e">
        <f t="shared" si="7"/>
        <v>#DIV/0!</v>
      </c>
      <c r="I18" s="110" t="e">
        <f t="shared" si="7"/>
        <v>#DIV/0!</v>
      </c>
      <c r="J18" s="110" t="e">
        <f t="shared" si="7"/>
        <v>#DIV/0!</v>
      </c>
      <c r="K18" s="110" t="e">
        <f t="shared" si="7"/>
        <v>#DIV/0!</v>
      </c>
      <c r="L18" s="110" t="e">
        <f t="shared" si="7"/>
        <v>#DIV/0!</v>
      </c>
      <c r="M18" s="110" t="e">
        <f t="shared" si="7"/>
        <v>#DIV/0!</v>
      </c>
      <c r="N18" s="110" t="e">
        <f t="shared" si="7"/>
        <v>#DIV/0!</v>
      </c>
      <c r="O18" s="110" t="e">
        <f t="shared" si="7"/>
        <v>#DIV/0!</v>
      </c>
      <c r="P18" s="111">
        <f t="shared" si="7"/>
        <v>181.82954545454547</v>
      </c>
    </row>
    <row r="23" spans="1:16" s="39" customFormat="1">
      <c r="A23" s="22"/>
    </row>
    <row r="24" spans="1:16">
      <c r="A24" s="397" t="s">
        <v>1</v>
      </c>
      <c r="B24" s="36"/>
      <c r="C24" s="68" t="str">
        <f t="shared" ref="C24:P24" si="8">C2</f>
        <v>2019</v>
      </c>
      <c r="D24" s="68">
        <f>D2</f>
        <v>43831</v>
      </c>
      <c r="E24" s="68">
        <f t="shared" si="8"/>
        <v>43862</v>
      </c>
      <c r="F24" s="68">
        <f t="shared" si="8"/>
        <v>43891</v>
      </c>
      <c r="G24" s="68">
        <f t="shared" si="8"/>
        <v>43922</v>
      </c>
      <c r="H24" s="68">
        <f t="shared" si="8"/>
        <v>43952</v>
      </c>
      <c r="I24" s="68">
        <f t="shared" si="8"/>
        <v>43983</v>
      </c>
      <c r="J24" s="68">
        <f t="shared" si="8"/>
        <v>44013</v>
      </c>
      <c r="K24" s="68">
        <f t="shared" si="8"/>
        <v>44044</v>
      </c>
      <c r="L24" s="68">
        <f t="shared" si="8"/>
        <v>44075</v>
      </c>
      <c r="M24" s="68">
        <f t="shared" si="8"/>
        <v>44105</v>
      </c>
      <c r="N24" s="68">
        <f t="shared" si="8"/>
        <v>44136</v>
      </c>
      <c r="O24" s="68">
        <f t="shared" si="8"/>
        <v>44166</v>
      </c>
      <c r="P24" s="68" t="str">
        <f t="shared" si="8"/>
        <v>2020</v>
      </c>
    </row>
    <row r="25" spans="1:16">
      <c r="A25" s="397"/>
      <c r="B25" s="21" t="s">
        <v>10</v>
      </c>
      <c r="C25" s="21">
        <f>'LP No.'!C25</f>
        <v>4717.5</v>
      </c>
      <c r="D25" s="21">
        <f>'LP No.'!D25</f>
        <v>456</v>
      </c>
      <c r="E25" s="21">
        <f>'LP No.'!E25</f>
        <v>376</v>
      </c>
      <c r="F25" s="21">
        <f>'LP No.'!F25</f>
        <v>307</v>
      </c>
      <c r="G25" s="21">
        <f>'LP No.'!G25</f>
        <v>257</v>
      </c>
      <c r="H25" s="21">
        <f>'LP No.'!H25</f>
        <v>0</v>
      </c>
      <c r="I25" s="21">
        <f>'LP No.'!I25</f>
        <v>0</v>
      </c>
      <c r="J25" s="21">
        <f>'LP No.'!J25</f>
        <v>0</v>
      </c>
      <c r="K25" s="21">
        <f>'LP No.'!K25</f>
        <v>0</v>
      </c>
      <c r="L25" s="21">
        <f>'LP No.'!L25</f>
        <v>0</v>
      </c>
      <c r="M25" s="21">
        <f>'LP No.'!M25</f>
        <v>0</v>
      </c>
      <c r="N25" s="21">
        <f>'LP No.'!N25</f>
        <v>0</v>
      </c>
      <c r="O25" s="21">
        <f>'LP No.'!O25</f>
        <v>0</v>
      </c>
      <c r="P25" s="36">
        <f>SUM(D25:O25)</f>
        <v>1396</v>
      </c>
    </row>
    <row r="26" spans="1:16">
      <c r="A26" s="397"/>
      <c r="B26" s="21" t="s">
        <v>56</v>
      </c>
      <c r="C26" s="26">
        <f>RM!C36</f>
        <v>2761852.8991740094</v>
      </c>
      <c r="D26" s="26">
        <f>RM!D36</f>
        <v>300095.16999999993</v>
      </c>
      <c r="E26" s="26">
        <f>RM!E36</f>
        <v>247284.63999999998</v>
      </c>
      <c r="F26" s="26">
        <f>RM!F36</f>
        <v>193007.04</v>
      </c>
      <c r="G26" s="26">
        <f>RM!G36</f>
        <v>162312.43</v>
      </c>
      <c r="H26" s="26">
        <f>RM!H36</f>
        <v>0</v>
      </c>
      <c r="I26" s="26">
        <f>RM!I36</f>
        <v>0</v>
      </c>
      <c r="J26" s="26">
        <f>RM!J36</f>
        <v>0</v>
      </c>
      <c r="K26" s="26">
        <f>RM!K36</f>
        <v>0</v>
      </c>
      <c r="L26" s="26">
        <f>RM!L36</f>
        <v>0</v>
      </c>
      <c r="M26" s="26">
        <f>RM!M36</f>
        <v>0</v>
      </c>
      <c r="N26" s="26">
        <f>RM!N36</f>
        <v>0</v>
      </c>
      <c r="O26" s="26">
        <f>RM!O36</f>
        <v>0</v>
      </c>
      <c r="P26" s="36">
        <f>SUM(D26:O26)</f>
        <v>902699.28</v>
      </c>
    </row>
    <row r="27" spans="1:16">
      <c r="A27" s="397"/>
      <c r="B27" s="7" t="s">
        <v>2</v>
      </c>
      <c r="C27" s="110">
        <v>373.16405760621677</v>
      </c>
      <c r="D27" s="110">
        <f>C28*1.05</f>
        <v>614.72083606416754</v>
      </c>
      <c r="E27" s="110">
        <f>$D27</f>
        <v>614.72083606416754</v>
      </c>
      <c r="F27" s="110">
        <f t="shared" ref="F27:P27" si="9">$D27</f>
        <v>614.72083606416754</v>
      </c>
      <c r="G27" s="110">
        <f t="shared" si="9"/>
        <v>614.72083606416754</v>
      </c>
      <c r="H27" s="110">
        <f t="shared" si="9"/>
        <v>614.72083606416754</v>
      </c>
      <c r="I27" s="110">
        <f t="shared" si="9"/>
        <v>614.72083606416754</v>
      </c>
      <c r="J27" s="110">
        <f t="shared" si="9"/>
        <v>614.72083606416754</v>
      </c>
      <c r="K27" s="110">
        <f t="shared" si="9"/>
        <v>614.72083606416754</v>
      </c>
      <c r="L27" s="110">
        <f t="shared" si="9"/>
        <v>614.72083606416754</v>
      </c>
      <c r="M27" s="110">
        <f t="shared" si="9"/>
        <v>614.72083606416754</v>
      </c>
      <c r="N27" s="110">
        <f t="shared" si="9"/>
        <v>614.72083606416754</v>
      </c>
      <c r="O27" s="110">
        <f t="shared" si="9"/>
        <v>614.72083606416754</v>
      </c>
      <c r="P27" s="110">
        <f t="shared" si="9"/>
        <v>614.72083606416754</v>
      </c>
    </row>
    <row r="28" spans="1:16">
      <c r="A28" s="397"/>
      <c r="B28" s="24" t="s">
        <v>12</v>
      </c>
      <c r="C28" s="110">
        <f t="shared" ref="C28:P28" si="10">C26/C25</f>
        <v>585.44841529920711</v>
      </c>
      <c r="D28" s="110">
        <f>D26/D25</f>
        <v>658.10344298245593</v>
      </c>
      <c r="E28" s="110">
        <f t="shared" si="10"/>
        <v>657.67191489361699</v>
      </c>
      <c r="F28" s="110">
        <f t="shared" si="10"/>
        <v>628.68742671009772</v>
      </c>
      <c r="G28" s="110">
        <f t="shared" si="10"/>
        <v>631.56587548638129</v>
      </c>
      <c r="H28" s="110" t="e">
        <f t="shared" si="10"/>
        <v>#DIV/0!</v>
      </c>
      <c r="I28" s="110" t="e">
        <f>I26/I25</f>
        <v>#DIV/0!</v>
      </c>
      <c r="J28" s="110" t="e">
        <f t="shared" si="10"/>
        <v>#DIV/0!</v>
      </c>
      <c r="K28" s="110" t="e">
        <f t="shared" si="10"/>
        <v>#DIV/0!</v>
      </c>
      <c r="L28" s="110" t="e">
        <f t="shared" si="10"/>
        <v>#DIV/0!</v>
      </c>
      <c r="M28" s="110" t="e">
        <f t="shared" si="10"/>
        <v>#DIV/0!</v>
      </c>
      <c r="N28" s="110" t="e">
        <f t="shared" si="10"/>
        <v>#DIV/0!</v>
      </c>
      <c r="O28" s="110" t="e">
        <f t="shared" si="10"/>
        <v>#DIV/0!</v>
      </c>
      <c r="P28" s="111">
        <f t="shared" si="10"/>
        <v>646.63272206303725</v>
      </c>
    </row>
    <row r="32" spans="1:16">
      <c r="P32" s="22" t="s">
        <v>42</v>
      </c>
    </row>
    <row r="37" spans="1:2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</sheetData>
  <mergeCells count="4">
    <mergeCell ref="A2:A6"/>
    <mergeCell ref="A8:A12"/>
    <mergeCell ref="A14:A18"/>
    <mergeCell ref="A24:A28"/>
  </mergeCells>
  <pageMargins left="0.7" right="0.7" top="0.75" bottom="0.75" header="0.3" footer="0.3"/>
  <pageSetup paperSize="9" scale="6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P62"/>
  <sheetViews>
    <sheetView zoomScale="80" zoomScaleNormal="80" zoomScaleSheetLayoutView="80" workbookViewId="0">
      <selection activeCell="G31" sqref="G31"/>
    </sheetView>
  </sheetViews>
  <sheetFormatPr defaultColWidth="9.5703125" defaultRowHeight="15"/>
  <cols>
    <col min="1" max="1" width="10.85546875" style="47" customWidth="1"/>
    <col min="2" max="2" width="18.7109375" style="1" customWidth="1"/>
    <col min="3" max="7" width="9.85546875" style="1" customWidth="1"/>
    <col min="8" max="8" width="9.85546875" style="1" hidden="1" customWidth="1"/>
    <col min="9" max="15" width="8.28515625" style="1" hidden="1" customWidth="1"/>
    <col min="16" max="16" width="9.28515625" style="1" customWidth="1"/>
    <col min="17" max="16384" width="9.5703125" style="1"/>
  </cols>
  <sheetData>
    <row r="1" spans="1:16">
      <c r="A1" s="42"/>
      <c r="B1" s="29"/>
      <c r="C1" s="73" t="s">
        <v>79</v>
      </c>
      <c r="D1" s="29">
        <v>43831</v>
      </c>
      <c r="E1" s="29">
        <v>43862</v>
      </c>
      <c r="F1" s="29">
        <v>43891</v>
      </c>
      <c r="G1" s="29">
        <v>43922</v>
      </c>
      <c r="H1" s="29">
        <v>43952</v>
      </c>
      <c r="I1" s="29">
        <v>43983</v>
      </c>
      <c r="J1" s="29">
        <v>44013</v>
      </c>
      <c r="K1" s="29">
        <v>44044</v>
      </c>
      <c r="L1" s="29">
        <v>44075</v>
      </c>
      <c r="M1" s="29">
        <v>44105</v>
      </c>
      <c r="N1" s="29">
        <v>44136</v>
      </c>
      <c r="O1" s="29">
        <v>44166</v>
      </c>
      <c r="P1" s="29" t="str">
        <f>'Prod. No.'!P2</f>
        <v>2020</v>
      </c>
    </row>
    <row r="2" spans="1:16" ht="15.75">
      <c r="A2" s="399" t="s">
        <v>0</v>
      </c>
      <c r="B2" s="43" t="s">
        <v>29</v>
      </c>
      <c r="C2" s="43">
        <v>0.5334757834757835</v>
      </c>
      <c r="D2" s="43">
        <v>0.30239898989898989</v>
      </c>
      <c r="E2" s="43">
        <v>0.35152116402116401</v>
      </c>
      <c r="F2" s="43">
        <v>0.27477904040404039</v>
      </c>
      <c r="G2" s="43">
        <v>0.32623792270531399</v>
      </c>
      <c r="H2" s="43"/>
      <c r="I2" s="43"/>
      <c r="J2" s="43"/>
      <c r="K2" s="43"/>
      <c r="L2" s="43"/>
      <c r="M2" s="43"/>
      <c r="N2" s="43"/>
      <c r="O2" s="43"/>
      <c r="P2" s="43">
        <v>0.31324968434343436</v>
      </c>
    </row>
    <row r="3" spans="1:16" ht="15.75">
      <c r="A3" s="400"/>
      <c r="B3" s="43" t="s">
        <v>30</v>
      </c>
      <c r="C3" s="43">
        <v>1.0963905734102832</v>
      </c>
      <c r="D3" s="43">
        <v>1.1702127659574468</v>
      </c>
      <c r="E3" s="43">
        <v>1.7915435802993811</v>
      </c>
      <c r="F3" s="43">
        <v>1.773492779792841</v>
      </c>
      <c r="G3" s="43">
        <v>2.2551794366179378</v>
      </c>
      <c r="H3" s="43"/>
      <c r="I3" s="43"/>
      <c r="J3" s="43"/>
      <c r="K3" s="43"/>
      <c r="L3" s="43"/>
      <c r="M3" s="43"/>
      <c r="N3" s="43"/>
      <c r="O3" s="43"/>
      <c r="P3" s="43">
        <v>1.7091116793356671</v>
      </c>
    </row>
    <row r="4" spans="1:16" ht="15.75">
      <c r="A4" s="400"/>
      <c r="B4" s="43" t="s">
        <v>31</v>
      </c>
      <c r="C4" s="43">
        <v>0.6650200928828609</v>
      </c>
      <c r="D4" s="43">
        <v>0.91881075491209929</v>
      </c>
      <c r="E4" s="43">
        <v>1.3054545454545452</v>
      </c>
      <c r="F4" s="43">
        <v>0.91439729990356811</v>
      </c>
      <c r="G4" s="43">
        <v>1.0016164658634541</v>
      </c>
      <c r="H4" s="43"/>
      <c r="I4" s="43"/>
      <c r="J4" s="43"/>
      <c r="K4" s="43"/>
      <c r="L4" s="43"/>
      <c r="M4" s="43"/>
      <c r="N4" s="43"/>
      <c r="O4" s="43"/>
      <c r="P4" s="43">
        <v>0.31156269841269846</v>
      </c>
    </row>
    <row r="5" spans="1:16" ht="15.75">
      <c r="A5" s="400"/>
      <c r="B5" s="44" t="s">
        <v>32</v>
      </c>
      <c r="C5" s="44">
        <v>0.99841490498650698</v>
      </c>
      <c r="D5" s="44">
        <v>0.99766899766899764</v>
      </c>
      <c r="E5" s="44">
        <v>0.99862745456874624</v>
      </c>
      <c r="F5" s="44">
        <v>0.99894651454336669</v>
      </c>
      <c r="G5" s="44">
        <v>0.99899860806521068</v>
      </c>
      <c r="H5" s="44"/>
      <c r="I5" s="44"/>
      <c r="J5" s="44"/>
      <c r="K5" s="44"/>
      <c r="L5" s="44"/>
      <c r="M5" s="44"/>
      <c r="N5" s="44"/>
      <c r="O5" s="44"/>
      <c r="P5" s="44">
        <v>0.99863903699784284</v>
      </c>
    </row>
    <row r="6" spans="1:16" ht="15.75">
      <c r="A6" s="400"/>
      <c r="B6" s="45" t="s">
        <v>33</v>
      </c>
      <c r="C6" s="45">
        <v>0.39308244301994305</v>
      </c>
      <c r="D6" s="45">
        <v>0.28929924242424243</v>
      </c>
      <c r="E6" s="45">
        <v>0.29927248677248675</v>
      </c>
      <c r="F6" s="45">
        <v>0.25773358585858586</v>
      </c>
      <c r="G6" s="45">
        <v>0.2041566022544283</v>
      </c>
      <c r="H6" s="45"/>
      <c r="I6" s="45"/>
      <c r="J6" s="45"/>
      <c r="K6" s="45"/>
      <c r="L6" s="45"/>
      <c r="M6" s="45"/>
      <c r="N6" s="45"/>
      <c r="O6" s="45"/>
      <c r="P6" s="45">
        <v>0.261534617003367</v>
      </c>
    </row>
    <row r="7" spans="1:16" ht="15.75">
      <c r="A7" s="400"/>
      <c r="B7" s="45" t="s">
        <v>34</v>
      </c>
      <c r="C7" s="45">
        <v>1.097953391211548</v>
      </c>
      <c r="D7" s="45">
        <v>1.1674849972722312</v>
      </c>
      <c r="E7" s="45">
        <v>1.7943060112386076</v>
      </c>
      <c r="F7" s="45">
        <v>1.7749379726893506</v>
      </c>
      <c r="G7" s="45">
        <v>2.2565992049196386</v>
      </c>
      <c r="H7" s="45"/>
      <c r="I7" s="45"/>
      <c r="J7" s="45"/>
      <c r="K7" s="45"/>
      <c r="L7" s="45"/>
      <c r="M7" s="45"/>
      <c r="N7" s="45"/>
      <c r="O7" s="45"/>
      <c r="P7" s="45">
        <v>1.7112660670651116</v>
      </c>
    </row>
    <row r="8" spans="1:16" ht="15.75">
      <c r="A8" s="401"/>
      <c r="B8" s="46" t="s">
        <v>35</v>
      </c>
      <c r="C8" s="46">
        <v>0.43090209620383096</v>
      </c>
      <c r="D8" s="46">
        <v>0.3369652233288597</v>
      </c>
      <c r="E8" s="46">
        <v>0.53624938375401876</v>
      </c>
      <c r="F8" s="46">
        <v>0.45697919973207402</v>
      </c>
      <c r="G8" s="46">
        <v>0.46023828543627404</v>
      </c>
      <c r="H8" s="46"/>
      <c r="I8" s="46"/>
      <c r="J8" s="46"/>
      <c r="K8" s="46"/>
      <c r="L8" s="46"/>
      <c r="M8" s="46"/>
      <c r="N8" s="46"/>
      <c r="O8" s="46"/>
      <c r="P8" s="46">
        <v>0.4469462092149985</v>
      </c>
    </row>
    <row r="9" spans="1:16" ht="33.75" customHeight="1">
      <c r="A9" s="93"/>
    </row>
    <row r="10" spans="1:16" ht="16.5" customHeight="1">
      <c r="A10" s="93"/>
    </row>
    <row r="11" spans="1:16" ht="16.5" customHeight="1"/>
    <row r="12" spans="1:16">
      <c r="A12" s="42"/>
      <c r="B12" s="2"/>
      <c r="C12" s="73" t="s">
        <v>79</v>
      </c>
      <c r="D12" s="29">
        <f>D1</f>
        <v>43831</v>
      </c>
      <c r="E12" s="29">
        <f>E1</f>
        <v>43862</v>
      </c>
      <c r="F12" s="29">
        <f>F1</f>
        <v>43891</v>
      </c>
      <c r="G12" s="29">
        <f>G1</f>
        <v>43922</v>
      </c>
      <c r="H12" s="29">
        <f t="shared" ref="H12:P12" si="0">H1</f>
        <v>43952</v>
      </c>
      <c r="I12" s="29">
        <f t="shared" si="0"/>
        <v>43983</v>
      </c>
      <c r="J12" s="29">
        <f t="shared" si="0"/>
        <v>44013</v>
      </c>
      <c r="K12" s="29">
        <f t="shared" si="0"/>
        <v>44044</v>
      </c>
      <c r="L12" s="29">
        <f t="shared" si="0"/>
        <v>44075</v>
      </c>
      <c r="M12" s="29">
        <f t="shared" si="0"/>
        <v>44105</v>
      </c>
      <c r="N12" s="29">
        <f t="shared" si="0"/>
        <v>44136</v>
      </c>
      <c r="O12" s="29">
        <f t="shared" si="0"/>
        <v>44166</v>
      </c>
      <c r="P12" s="29" t="str">
        <f t="shared" si="0"/>
        <v>2020</v>
      </c>
    </row>
    <row r="13" spans="1:16" ht="15.75">
      <c r="A13" s="399" t="s">
        <v>66</v>
      </c>
      <c r="B13" s="43" t="s">
        <v>29</v>
      </c>
      <c r="C13" s="43">
        <v>0.51919599508550818</v>
      </c>
      <c r="D13" s="43">
        <v>0.47726521164021163</v>
      </c>
      <c r="E13" s="43">
        <v>0.45256991685563114</v>
      </c>
      <c r="F13" s="43">
        <v>0.45164448051948053</v>
      </c>
      <c r="G13" s="43">
        <v>0.36965148378191859</v>
      </c>
      <c r="H13" s="43"/>
      <c r="I13" s="43"/>
      <c r="J13" s="43"/>
      <c r="K13" s="43"/>
      <c r="L13" s="43"/>
      <c r="M13" s="43"/>
      <c r="N13" s="43"/>
      <c r="O13" s="43"/>
      <c r="P13" s="43">
        <v>0.43773884479717812</v>
      </c>
    </row>
    <row r="14" spans="1:16" ht="15.75">
      <c r="A14" s="400"/>
      <c r="B14" s="43" t="s">
        <v>30</v>
      </c>
      <c r="C14" s="43">
        <v>0.97800628479962404</v>
      </c>
      <c r="D14" s="43">
        <v>1.048209626509321</v>
      </c>
      <c r="E14" s="43">
        <v>1.0075557015139507</v>
      </c>
      <c r="F14" s="43">
        <v>1.0148601358024425</v>
      </c>
      <c r="G14" s="43">
        <v>1.053467993548828</v>
      </c>
      <c r="H14" s="43"/>
      <c r="I14" s="43"/>
      <c r="J14" s="43"/>
      <c r="K14" s="43"/>
      <c r="L14" s="43"/>
      <c r="M14" s="43"/>
      <c r="N14" s="43"/>
      <c r="O14" s="43"/>
      <c r="P14" s="43">
        <v>1.0294882812967947</v>
      </c>
    </row>
    <row r="15" spans="1:16" ht="15.75">
      <c r="A15" s="400"/>
      <c r="B15" s="43" t="s">
        <v>31</v>
      </c>
      <c r="C15" s="43">
        <v>0.76354921426987521</v>
      </c>
      <c r="D15" s="43">
        <v>1.1254385502669411</v>
      </c>
      <c r="E15" s="43">
        <v>0.94808688348537662</v>
      </c>
      <c r="F15" s="43">
        <v>0.99118891288405453</v>
      </c>
      <c r="G15" s="43">
        <v>0.62696802841918298</v>
      </c>
      <c r="H15" s="43"/>
      <c r="I15" s="43"/>
      <c r="J15" s="43"/>
      <c r="K15" s="43"/>
      <c r="L15" s="43"/>
      <c r="M15" s="43"/>
      <c r="N15" s="43"/>
      <c r="O15" s="43"/>
      <c r="P15" s="43">
        <v>0.33076941962270601</v>
      </c>
    </row>
    <row r="16" spans="1:16" ht="15.75">
      <c r="A16" s="400"/>
      <c r="B16" s="44" t="s">
        <v>32</v>
      </c>
      <c r="C16" s="44">
        <v>0.98484494177016391</v>
      </c>
      <c r="D16" s="44">
        <v>0.98953000404740432</v>
      </c>
      <c r="E16" s="44">
        <v>0.98992946675871474</v>
      </c>
      <c r="F16" s="44">
        <v>0.98967341243776652</v>
      </c>
      <c r="G16" s="44">
        <v>0.99109654812244141</v>
      </c>
      <c r="H16" s="44"/>
      <c r="I16" s="44"/>
      <c r="J16" s="44"/>
      <c r="K16" s="44"/>
      <c r="L16" s="44"/>
      <c r="M16" s="44"/>
      <c r="N16" s="44"/>
      <c r="O16" s="44"/>
      <c r="P16" s="44">
        <v>0.98996020846170718</v>
      </c>
    </row>
    <row r="17" spans="1:16" ht="15.75">
      <c r="A17" s="400"/>
      <c r="B17" s="45" t="s">
        <v>33</v>
      </c>
      <c r="C17" s="45">
        <v>0.36833255305867668</v>
      </c>
      <c r="D17" s="45">
        <v>0.35751625881834215</v>
      </c>
      <c r="E17" s="45">
        <v>0.36848544973544978</v>
      </c>
      <c r="F17" s="45">
        <v>0.33534752284752273</v>
      </c>
      <c r="G17" s="45">
        <v>0.21214199447895096</v>
      </c>
      <c r="H17" s="45"/>
      <c r="I17" s="45"/>
      <c r="J17" s="45"/>
      <c r="K17" s="45"/>
      <c r="L17" s="45"/>
      <c r="M17" s="45"/>
      <c r="N17" s="45"/>
      <c r="O17" s="45"/>
      <c r="P17" s="45">
        <v>0.31750551146384476</v>
      </c>
    </row>
    <row r="18" spans="1:16" ht="15.75">
      <c r="A18" s="400"/>
      <c r="B18" s="45" t="s">
        <v>34</v>
      </c>
      <c r="C18" s="45">
        <v>1.0040928334312151</v>
      </c>
      <c r="D18" s="45">
        <v>1.0708711185450397</v>
      </c>
      <c r="E18" s="45">
        <v>1.024734968446426</v>
      </c>
      <c r="F18" s="45">
        <v>1.0324126234761315</v>
      </c>
      <c r="G18" s="45">
        <v>1.0706702788913243</v>
      </c>
      <c r="H18" s="45"/>
      <c r="I18" s="45"/>
      <c r="J18" s="45"/>
      <c r="K18" s="45"/>
      <c r="L18" s="45"/>
      <c r="M18" s="45"/>
      <c r="N18" s="45"/>
      <c r="O18" s="45"/>
      <c r="P18" s="45">
        <v>1.0484139897896827</v>
      </c>
    </row>
    <row r="19" spans="1:16" ht="15.75">
      <c r="A19" s="401"/>
      <c r="B19" s="46" t="s">
        <v>35</v>
      </c>
      <c r="C19" s="46">
        <v>0.36423512894531734</v>
      </c>
      <c r="D19" s="46">
        <v>0.37884535786570184</v>
      </c>
      <c r="E19" s="46">
        <v>0.37379729310387771</v>
      </c>
      <c r="F19" s="46">
        <v>0.34264177550963387</v>
      </c>
      <c r="G19" s="46">
        <v>0.2251118506114389</v>
      </c>
      <c r="H19" s="46"/>
      <c r="I19" s="46"/>
      <c r="J19" s="46"/>
      <c r="K19" s="46"/>
      <c r="L19" s="46"/>
      <c r="M19" s="46"/>
      <c r="N19" s="46"/>
      <c r="O19" s="46"/>
      <c r="P19" s="46">
        <v>0.32953520215683452</v>
      </c>
    </row>
    <row r="20" spans="1:16">
      <c r="A20" s="54"/>
      <c r="B20" s="2"/>
      <c r="C20" s="73" t="s">
        <v>150</v>
      </c>
      <c r="D20" s="29">
        <f>D12</f>
        <v>43831</v>
      </c>
      <c r="E20" s="29">
        <f t="shared" ref="E20:P20" si="1">E12</f>
        <v>43862</v>
      </c>
      <c r="F20" s="29">
        <f t="shared" si="1"/>
        <v>43891</v>
      </c>
      <c r="G20" s="29">
        <f t="shared" si="1"/>
        <v>43922</v>
      </c>
      <c r="H20" s="29">
        <f t="shared" si="1"/>
        <v>43952</v>
      </c>
      <c r="I20" s="29">
        <f t="shared" si="1"/>
        <v>43983</v>
      </c>
      <c r="J20" s="29">
        <f t="shared" si="1"/>
        <v>44013</v>
      </c>
      <c r="K20" s="29">
        <f t="shared" si="1"/>
        <v>44044</v>
      </c>
      <c r="L20" s="29">
        <f t="shared" si="1"/>
        <v>44075</v>
      </c>
      <c r="M20" s="29">
        <f t="shared" si="1"/>
        <v>44105</v>
      </c>
      <c r="N20" s="29">
        <f t="shared" si="1"/>
        <v>44136</v>
      </c>
      <c r="O20" s="29">
        <f t="shared" si="1"/>
        <v>44166</v>
      </c>
      <c r="P20" s="29" t="str">
        <f t="shared" si="1"/>
        <v>2020</v>
      </c>
    </row>
    <row r="21" spans="1:16" ht="15.75">
      <c r="A21" s="399" t="s">
        <v>167</v>
      </c>
      <c r="B21" s="43" t="s">
        <v>29</v>
      </c>
      <c r="C21" s="43">
        <v>0.54902945113788493</v>
      </c>
      <c r="D21" s="43">
        <v>0.29282407407407407</v>
      </c>
      <c r="E21" s="43">
        <v>0.40436070261437906</v>
      </c>
      <c r="F21" s="43">
        <v>0.39256535947712418</v>
      </c>
      <c r="G21" s="43">
        <v>0.40174532940019669</v>
      </c>
      <c r="H21" s="43"/>
      <c r="I21" s="43"/>
      <c r="J21" s="43"/>
      <c r="K21" s="43"/>
      <c r="L21" s="43"/>
      <c r="M21" s="248"/>
      <c r="N21" s="248"/>
      <c r="O21" s="43"/>
      <c r="P21" s="48">
        <v>0.36704088808519186</v>
      </c>
    </row>
    <row r="22" spans="1:16" ht="15.75">
      <c r="A22" s="400"/>
      <c r="B22" s="43" t="s">
        <v>30</v>
      </c>
      <c r="C22" s="43">
        <v>0.81059443384869267</v>
      </c>
      <c r="D22" s="43">
        <v>0.72106154714850368</v>
      </c>
      <c r="E22" s="43">
        <v>0.79530243717641114</v>
      </c>
      <c r="F22" s="43">
        <v>0.77939646201873047</v>
      </c>
      <c r="G22" s="43">
        <v>0.79551085661485954</v>
      </c>
      <c r="H22" s="43"/>
      <c r="I22" s="43"/>
      <c r="J22" s="43"/>
      <c r="K22" s="43"/>
      <c r="L22" s="43"/>
      <c r="M22" s="248"/>
      <c r="N22" s="248"/>
      <c r="O22" s="43"/>
      <c r="P22" s="48">
        <v>0.77317157990785135</v>
      </c>
    </row>
    <row r="23" spans="1:16" ht="15.75">
      <c r="A23" s="400"/>
      <c r="B23" s="43" t="s">
        <v>31</v>
      </c>
      <c r="C23" s="43">
        <v>0.67411170414612553</v>
      </c>
      <c r="D23" s="43">
        <v>0.7872523491186969</v>
      </c>
      <c r="E23" s="43">
        <v>0.91137973457581867</v>
      </c>
      <c r="F23" s="43">
        <v>0.81293774406391672</v>
      </c>
      <c r="G23" s="43">
        <v>0.56660455984292979</v>
      </c>
      <c r="H23" s="43"/>
      <c r="I23" s="43"/>
      <c r="J23" s="43"/>
      <c r="K23" s="43"/>
      <c r="L23" s="43"/>
      <c r="M23" s="248"/>
      <c r="N23" s="248"/>
      <c r="O23" s="43"/>
      <c r="P23" s="248">
        <v>0.14221388758130873</v>
      </c>
    </row>
    <row r="24" spans="1:16" ht="15.75">
      <c r="A24" s="400"/>
      <c r="B24" s="44" t="s">
        <v>32</v>
      </c>
      <c r="C24" s="44">
        <v>0.9863849466152087</v>
      </c>
      <c r="D24" s="44">
        <v>0.9902882066866312</v>
      </c>
      <c r="E24" s="44">
        <v>0.98986521832084684</v>
      </c>
      <c r="F24" s="44">
        <v>0.99113033504218129</v>
      </c>
      <c r="G24" s="44">
        <v>0.99050293025753577</v>
      </c>
      <c r="H24" s="44"/>
      <c r="I24" s="44"/>
      <c r="J24" s="44"/>
      <c r="K24" s="44"/>
      <c r="L24" s="44"/>
      <c r="M24" s="44"/>
      <c r="N24" s="44"/>
      <c r="O24" s="44"/>
      <c r="P24" s="50">
        <v>0.99045365783119643</v>
      </c>
    </row>
    <row r="25" spans="1:16" ht="15.75">
      <c r="A25" s="400"/>
      <c r="B25" s="45" t="s">
        <v>33</v>
      </c>
      <c r="C25" s="45">
        <v>0.44147144132083888</v>
      </c>
      <c r="D25" s="45">
        <v>0.29282407407407407</v>
      </c>
      <c r="E25" s="45">
        <v>0.40436070261437906</v>
      </c>
      <c r="F25" s="45">
        <v>0.39256535947712418</v>
      </c>
      <c r="G25" s="45">
        <v>0.40174532940019669</v>
      </c>
      <c r="H25" s="45"/>
      <c r="I25" s="45"/>
      <c r="J25" s="45"/>
      <c r="K25" s="45"/>
      <c r="L25" s="45"/>
      <c r="M25" s="44"/>
      <c r="N25" s="44"/>
      <c r="O25" s="45"/>
      <c r="P25" s="50">
        <v>0.36704088808519192</v>
      </c>
    </row>
    <row r="26" spans="1:16" ht="15.75">
      <c r="A26" s="400"/>
      <c r="B26" s="45" t="s">
        <v>34</v>
      </c>
      <c r="C26" s="45">
        <v>0.8225444981706187</v>
      </c>
      <c r="D26" s="45">
        <v>0.72885375494071147</v>
      </c>
      <c r="E26" s="45">
        <v>0.80409142568506131</v>
      </c>
      <c r="F26" s="45">
        <v>0.78835092006891161</v>
      </c>
      <c r="G26" s="45">
        <v>0.80323902768480548</v>
      </c>
      <c r="H26" s="45"/>
      <c r="I26" s="45"/>
      <c r="J26" s="45"/>
      <c r="K26" s="45"/>
      <c r="L26" s="45"/>
      <c r="M26" s="44"/>
      <c r="N26" s="44"/>
      <c r="O26" s="45"/>
      <c r="P26" s="50">
        <v>0.78152524087254438</v>
      </c>
    </row>
    <row r="27" spans="1:16" ht="15.75">
      <c r="A27" s="401"/>
      <c r="B27" s="46" t="s">
        <v>35</v>
      </c>
      <c r="C27" s="236">
        <v>0.35818587211357</v>
      </c>
      <c r="D27" s="236">
        <v>0.21135317744561899</v>
      </c>
      <c r="E27" s="236">
        <v>0.3218477208016659</v>
      </c>
      <c r="F27" s="236">
        <v>0.30673428496270527</v>
      </c>
      <c r="G27" s="236">
        <v>0.31963284683742726</v>
      </c>
      <c r="H27" s="236"/>
      <c r="I27" s="236"/>
      <c r="J27" s="236"/>
      <c r="K27" s="236"/>
      <c r="L27" s="236"/>
      <c r="M27" s="236"/>
      <c r="N27" s="236"/>
      <c r="O27" s="236"/>
      <c r="P27" s="236">
        <v>0.28411333381462017</v>
      </c>
    </row>
    <row r="29" spans="1:16">
      <c r="P29" s="293"/>
    </row>
    <row r="35" spans="1:16" ht="15" customHeight="1">
      <c r="A35" s="386" t="s">
        <v>1</v>
      </c>
      <c r="B35" s="2"/>
      <c r="C35" s="73" t="s">
        <v>79</v>
      </c>
      <c r="D35" s="29">
        <f>D12</f>
        <v>43831</v>
      </c>
      <c r="E35" s="29">
        <f t="shared" ref="E35:P35" si="2">E12</f>
        <v>43862</v>
      </c>
      <c r="F35" s="29">
        <f t="shared" si="2"/>
        <v>43891</v>
      </c>
      <c r="G35" s="29">
        <f t="shared" si="2"/>
        <v>43922</v>
      </c>
      <c r="H35" s="29">
        <f t="shared" si="2"/>
        <v>43952</v>
      </c>
      <c r="I35" s="29">
        <f t="shared" si="2"/>
        <v>43983</v>
      </c>
      <c r="J35" s="29">
        <f t="shared" si="2"/>
        <v>44013</v>
      </c>
      <c r="K35" s="29">
        <f t="shared" si="2"/>
        <v>44044</v>
      </c>
      <c r="L35" s="29">
        <f t="shared" si="2"/>
        <v>44075</v>
      </c>
      <c r="M35" s="29">
        <f t="shared" si="2"/>
        <v>44105</v>
      </c>
      <c r="N35" s="29">
        <f t="shared" si="2"/>
        <v>44136</v>
      </c>
      <c r="O35" s="29">
        <f t="shared" si="2"/>
        <v>44166</v>
      </c>
      <c r="P35" s="29" t="str">
        <f t="shared" si="2"/>
        <v>2020</v>
      </c>
    </row>
    <row r="36" spans="1:16" ht="15.75">
      <c r="A36" s="386"/>
      <c r="B36" s="43" t="s">
        <v>29</v>
      </c>
      <c r="C36" s="43">
        <v>0.97795860685630931</v>
      </c>
      <c r="D36" s="43">
        <v>0.93333333333333335</v>
      </c>
      <c r="E36" s="43">
        <v>0.82255747126436785</v>
      </c>
      <c r="F36" s="48">
        <v>0.90322580645161288</v>
      </c>
      <c r="G36" s="43">
        <v>0.83333333333333337</v>
      </c>
      <c r="H36" s="43"/>
      <c r="I36" s="43"/>
      <c r="J36" s="43"/>
      <c r="K36" s="43"/>
      <c r="L36" s="43"/>
      <c r="M36" s="43"/>
      <c r="N36" s="43"/>
      <c r="O36" s="43"/>
      <c r="P36" s="43">
        <v>0.87378472222222225</v>
      </c>
    </row>
    <row r="37" spans="1:16" ht="15.75">
      <c r="A37" s="386"/>
      <c r="B37" s="43" t="s">
        <v>30</v>
      </c>
      <c r="C37" s="43">
        <v>1.0582210732599364</v>
      </c>
      <c r="D37" s="43">
        <v>1.1494699331848552</v>
      </c>
      <c r="E37" s="43">
        <v>1.0500485564304465</v>
      </c>
      <c r="F37" s="48">
        <v>0.93772989150766917</v>
      </c>
      <c r="G37" s="43">
        <v>0.76463079028888414</v>
      </c>
      <c r="H37" s="43"/>
      <c r="I37" s="43"/>
      <c r="J37" s="43"/>
      <c r="K37" s="43"/>
      <c r="L37" s="43"/>
      <c r="M37" s="43"/>
      <c r="N37" s="43"/>
      <c r="O37" s="43"/>
      <c r="P37" s="43">
        <v>0.98617815873979109</v>
      </c>
    </row>
    <row r="38" spans="1:16" ht="15.75">
      <c r="A38" s="386"/>
      <c r="B38" s="43" t="s">
        <v>31</v>
      </c>
      <c r="C38" s="43">
        <v>0.79113819996908719</v>
      </c>
      <c r="D38" s="43">
        <v>1.1530593023255813</v>
      </c>
      <c r="E38" s="43">
        <v>1.00017125</v>
      </c>
      <c r="F38" s="49">
        <v>0.69509777777777781</v>
      </c>
      <c r="G38" s="43">
        <v>0.91038965517241388</v>
      </c>
      <c r="H38" s="43"/>
      <c r="I38" s="43"/>
      <c r="J38" s="43"/>
      <c r="K38" s="43"/>
      <c r="L38" s="43"/>
      <c r="M38" s="43"/>
      <c r="N38" s="43"/>
      <c r="O38" s="43"/>
      <c r="P38" s="43">
        <v>0.28457797101449273</v>
      </c>
    </row>
    <row r="39" spans="1:16" ht="15.75">
      <c r="A39" s="386"/>
      <c r="B39" s="44" t="s">
        <v>32</v>
      </c>
      <c r="C39" s="44">
        <v>0.78965809128366282</v>
      </c>
      <c r="D39" s="44">
        <v>0.93125669707211756</v>
      </c>
      <c r="E39" s="44">
        <v>0.9594693603953296</v>
      </c>
      <c r="F39" s="50">
        <v>0.92407546367143878</v>
      </c>
      <c r="G39" s="44">
        <v>0.90766799345292037</v>
      </c>
      <c r="H39" s="44"/>
      <c r="I39" s="44"/>
      <c r="J39" s="44"/>
      <c r="K39" s="44"/>
      <c r="L39" s="44"/>
      <c r="M39" s="44"/>
      <c r="N39" s="44"/>
      <c r="O39" s="44"/>
      <c r="P39" s="44">
        <v>0.93282233772784084</v>
      </c>
    </row>
    <row r="40" spans="1:16" ht="15.75">
      <c r="A40" s="386"/>
      <c r="B40" s="45" t="s">
        <v>33</v>
      </c>
      <c r="C40" s="45">
        <v>0.75542487235594458</v>
      </c>
      <c r="D40" s="45">
        <v>0.77951388888888884</v>
      </c>
      <c r="E40" s="45">
        <v>0.72988505747126442</v>
      </c>
      <c r="F40" s="50">
        <v>0.59879032258064513</v>
      </c>
      <c r="G40" s="45">
        <v>0.64263888888888887</v>
      </c>
      <c r="H40" s="45"/>
      <c r="I40" s="45"/>
      <c r="J40" s="45"/>
      <c r="K40" s="45"/>
      <c r="L40" s="45"/>
      <c r="M40" s="45"/>
      <c r="N40" s="45"/>
      <c r="O40" s="45"/>
      <c r="P40" s="45">
        <v>0.68661458333333336</v>
      </c>
    </row>
    <row r="41" spans="1:16" ht="15.75">
      <c r="A41" s="386"/>
      <c r="B41" s="45" t="s">
        <v>34</v>
      </c>
      <c r="C41" s="45">
        <v>1.3895629657226722</v>
      </c>
      <c r="D41" s="45">
        <v>1.2275676353306748</v>
      </c>
      <c r="E41" s="45">
        <v>1.0898901331195878</v>
      </c>
      <c r="F41" s="50">
        <v>1.0068173059044649</v>
      </c>
      <c r="G41" s="45">
        <v>0.83414355938447116</v>
      </c>
      <c r="H41" s="45"/>
      <c r="I41" s="45"/>
      <c r="J41" s="45"/>
      <c r="K41" s="45"/>
      <c r="L41" s="45"/>
      <c r="M41" s="45"/>
      <c r="N41" s="45"/>
      <c r="O41" s="45"/>
      <c r="P41" s="45">
        <v>1.0504092936163876</v>
      </c>
    </row>
    <row r="42" spans="1:16" ht="15.75">
      <c r="A42" s="386"/>
      <c r="B42" s="46" t="s">
        <v>35</v>
      </c>
      <c r="C42" s="46">
        <v>0.82891233140487863</v>
      </c>
      <c r="D42" s="46">
        <v>0.89112514079564675</v>
      </c>
      <c r="E42" s="46">
        <v>0.76325262065247024</v>
      </c>
      <c r="F42" s="51">
        <v>0.55709964743844931</v>
      </c>
      <c r="G42" s="46">
        <v>0.48655823274488591</v>
      </c>
      <c r="H42" s="46"/>
      <c r="I42" s="46"/>
      <c r="J42" s="46"/>
      <c r="K42" s="46"/>
      <c r="L42" s="46"/>
      <c r="M42" s="46"/>
      <c r="N42" s="46"/>
      <c r="O42" s="46"/>
      <c r="P42" s="46">
        <v>0.67277604001145275</v>
      </c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</sheetData>
  <mergeCells count="4">
    <mergeCell ref="A13:A19"/>
    <mergeCell ref="A21:A27"/>
    <mergeCell ref="A2:A8"/>
    <mergeCell ref="A35:A42"/>
  </mergeCells>
  <pageMargins left="0.7" right="0.7" top="0.75" bottom="0.75" header="0.3" footer="0.3"/>
  <pageSetup paperSize="9" scale="5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226"/>
  <sheetViews>
    <sheetView topLeftCell="A136" zoomScale="80" zoomScaleNormal="80" zoomScaleSheetLayoutView="80" workbookViewId="0">
      <selection activeCell="D138" sqref="D138"/>
    </sheetView>
  </sheetViews>
  <sheetFormatPr defaultColWidth="9" defaultRowHeight="18.75" customHeight="1"/>
  <cols>
    <col min="1" max="1" width="9.5703125" style="72" customWidth="1"/>
    <col min="2" max="2" width="28.85546875" style="72" customWidth="1"/>
    <col min="3" max="3" width="10.7109375" style="258" hidden="1" customWidth="1"/>
    <col min="4" max="4" width="10.7109375" style="138" customWidth="1"/>
    <col min="5" max="5" width="10.42578125" style="82" customWidth="1"/>
    <col min="6" max="8" width="10.42578125" style="72" customWidth="1"/>
    <col min="9" max="15" width="10.42578125" style="72" hidden="1" customWidth="1"/>
    <col min="16" max="16" width="10.42578125" style="95" hidden="1" customWidth="1"/>
    <col min="17" max="17" width="10.7109375" style="72" customWidth="1"/>
    <col min="18" max="19" width="10.28515625" style="72" customWidth="1"/>
    <col min="20" max="21" width="9.28515625" style="72" customWidth="1"/>
    <col min="22" max="22" width="9" style="72"/>
    <col min="23" max="23" width="2.5703125" style="72" customWidth="1"/>
    <col min="24" max="24" width="5.42578125" style="72" bestFit="1" customWidth="1"/>
    <col min="25" max="16384" width="9" style="72"/>
  </cols>
  <sheetData>
    <row r="1" spans="1:29" s="127" customFormat="1" ht="18.75" customHeight="1" thickBot="1">
      <c r="A1" s="405" t="s">
        <v>58</v>
      </c>
      <c r="B1" s="144" t="s">
        <v>76</v>
      </c>
      <c r="C1" s="327" t="s">
        <v>74</v>
      </c>
      <c r="D1" s="312" t="s">
        <v>79</v>
      </c>
      <c r="E1" s="286">
        <v>43831</v>
      </c>
      <c r="F1" s="139">
        <v>43862</v>
      </c>
      <c r="G1" s="139">
        <v>43891</v>
      </c>
      <c r="H1" s="139">
        <v>43922</v>
      </c>
      <c r="I1" s="139">
        <v>43952</v>
      </c>
      <c r="J1" s="139">
        <v>43983</v>
      </c>
      <c r="K1" s="139">
        <v>44013</v>
      </c>
      <c r="L1" s="139">
        <v>44044</v>
      </c>
      <c r="M1" s="139">
        <v>44075</v>
      </c>
      <c r="N1" s="139">
        <v>44105</v>
      </c>
      <c r="O1" s="139">
        <v>44136</v>
      </c>
      <c r="P1" s="139">
        <v>44166</v>
      </c>
      <c r="Q1" s="287" t="s">
        <v>150</v>
      </c>
    </row>
    <row r="2" spans="1:29" s="127" customFormat="1" ht="18.75" customHeight="1">
      <c r="A2" s="406"/>
      <c r="B2" s="145" t="s">
        <v>68</v>
      </c>
      <c r="C2" s="328">
        <v>1929862.21</v>
      </c>
      <c r="D2" s="313">
        <f>RM!C5</f>
        <v>1703627.59</v>
      </c>
      <c r="E2" s="348">
        <f>RM!D5</f>
        <v>139995</v>
      </c>
      <c r="F2" s="85">
        <f>RM!E5</f>
        <v>158330</v>
      </c>
      <c r="G2" s="85">
        <f>RM!F5</f>
        <v>152805.15</v>
      </c>
      <c r="H2" s="85">
        <f>RM!G5</f>
        <v>159925</v>
      </c>
      <c r="I2" s="85">
        <f>RM!H5</f>
        <v>0</v>
      </c>
      <c r="J2" s="85">
        <f>RM!I5</f>
        <v>0</v>
      </c>
      <c r="K2" s="85">
        <f>RM!J5</f>
        <v>0</v>
      </c>
      <c r="L2" s="85">
        <f>RM!K5</f>
        <v>0</v>
      </c>
      <c r="M2" s="85">
        <f>RM!L5</f>
        <v>0</v>
      </c>
      <c r="N2" s="85">
        <f>RM!M5</f>
        <v>0</v>
      </c>
      <c r="O2" s="85">
        <f>RM!N5</f>
        <v>0</v>
      </c>
      <c r="P2" s="85">
        <f>RM!O5</f>
        <v>0</v>
      </c>
      <c r="Q2" s="103">
        <f>SUM(E2:P2)</f>
        <v>611055.15</v>
      </c>
    </row>
    <row r="3" spans="1:29" s="127" customFormat="1" ht="18.75" customHeight="1">
      <c r="A3" s="406"/>
      <c r="B3" s="146" t="s">
        <v>59</v>
      </c>
      <c r="C3" s="329">
        <v>395464.02875000011</v>
      </c>
      <c r="D3" s="154">
        <v>514735.73000000027</v>
      </c>
      <c r="E3" s="349">
        <v>39641</v>
      </c>
      <c r="F3" s="80">
        <v>41438</v>
      </c>
      <c r="G3" s="80">
        <v>39137.740000000049</v>
      </c>
      <c r="H3" s="80"/>
      <c r="I3" s="80"/>
      <c r="J3" s="80"/>
      <c r="K3" s="80"/>
      <c r="L3" s="80"/>
      <c r="M3" s="80"/>
      <c r="N3" s="80"/>
      <c r="O3" s="79"/>
      <c r="P3" s="99"/>
      <c r="Q3" s="104">
        <f>SUM(E3:P3)</f>
        <v>120216.74000000005</v>
      </c>
    </row>
    <row r="4" spans="1:29" s="127" customFormat="1" ht="18.75" customHeight="1">
      <c r="A4" s="406"/>
      <c r="B4" s="147" t="s">
        <v>60</v>
      </c>
      <c r="C4" s="337">
        <v>0.20491827172987656</v>
      </c>
      <c r="D4" s="155">
        <f>D3/D2</f>
        <v>0.30214099197583449</v>
      </c>
      <c r="E4" s="350">
        <f>E3/E2</f>
        <v>0.2831601128611736</v>
      </c>
      <c r="F4" s="114">
        <f t="shared" ref="F4:Q4" si="0">F3/F2</f>
        <v>0.26171919408829658</v>
      </c>
      <c r="G4" s="114">
        <f t="shared" si="0"/>
        <v>0.25612840928463504</v>
      </c>
      <c r="H4" s="114">
        <f t="shared" si="0"/>
        <v>0</v>
      </c>
      <c r="I4" s="114" t="e">
        <f t="shared" si="0"/>
        <v>#DIV/0!</v>
      </c>
      <c r="J4" s="114" t="e">
        <f t="shared" si="0"/>
        <v>#DIV/0!</v>
      </c>
      <c r="K4" s="114" t="e">
        <f t="shared" si="0"/>
        <v>#DIV/0!</v>
      </c>
      <c r="L4" s="114" t="e">
        <f t="shared" si="0"/>
        <v>#DIV/0!</v>
      </c>
      <c r="M4" s="114" t="e">
        <f t="shared" si="0"/>
        <v>#DIV/0!</v>
      </c>
      <c r="N4" s="114" t="e">
        <f t="shared" si="0"/>
        <v>#DIV/0!</v>
      </c>
      <c r="O4" s="114" t="e">
        <f t="shared" si="0"/>
        <v>#DIV/0!</v>
      </c>
      <c r="P4" s="115" t="e">
        <f t="shared" si="0"/>
        <v>#DIV/0!</v>
      </c>
      <c r="Q4" s="116">
        <f t="shared" si="0"/>
        <v>0.19673631749932891</v>
      </c>
    </row>
    <row r="5" spans="1:29" s="127" customFormat="1" ht="18.75" customHeight="1" thickBot="1">
      <c r="A5" s="406"/>
      <c r="B5" s="342" t="s">
        <v>153</v>
      </c>
      <c r="C5" s="344">
        <v>0.14051018831170778</v>
      </c>
      <c r="D5" s="156">
        <v>0.18442644455688892</v>
      </c>
      <c r="E5" s="351">
        <v>0.317</v>
      </c>
      <c r="F5" s="117">
        <v>0.317</v>
      </c>
      <c r="G5" s="117">
        <v>0.317</v>
      </c>
      <c r="H5" s="117">
        <v>0.317</v>
      </c>
      <c r="I5" s="117">
        <v>0.317</v>
      </c>
      <c r="J5" s="117">
        <v>0.317</v>
      </c>
      <c r="K5" s="117">
        <v>0.317</v>
      </c>
      <c r="L5" s="117">
        <v>0.317</v>
      </c>
      <c r="M5" s="117">
        <v>0.317</v>
      </c>
      <c r="N5" s="117">
        <v>0.317</v>
      </c>
      <c r="O5" s="117">
        <v>0.317</v>
      </c>
      <c r="P5" s="117">
        <v>0.317</v>
      </c>
      <c r="Q5" s="119">
        <v>0.317</v>
      </c>
    </row>
    <row r="6" spans="1:29" ht="18.75" customHeight="1" thickBot="1">
      <c r="A6" s="406"/>
      <c r="B6" s="149"/>
      <c r="C6" s="345" t="s">
        <v>74</v>
      </c>
      <c r="D6" s="315" t="s">
        <v>79</v>
      </c>
      <c r="E6" s="352">
        <f>E1</f>
        <v>43831</v>
      </c>
      <c r="F6" s="84">
        <f t="shared" ref="F6:P6" si="1">F1</f>
        <v>43862</v>
      </c>
      <c r="G6" s="84">
        <f t="shared" si="1"/>
        <v>43891</v>
      </c>
      <c r="H6" s="84">
        <f t="shared" si="1"/>
        <v>43922</v>
      </c>
      <c r="I6" s="84">
        <f t="shared" si="1"/>
        <v>43952</v>
      </c>
      <c r="J6" s="84">
        <f t="shared" si="1"/>
        <v>43983</v>
      </c>
      <c r="K6" s="84">
        <f t="shared" si="1"/>
        <v>44013</v>
      </c>
      <c r="L6" s="84">
        <f t="shared" si="1"/>
        <v>44044</v>
      </c>
      <c r="M6" s="84">
        <f t="shared" si="1"/>
        <v>44075</v>
      </c>
      <c r="N6" s="84">
        <f t="shared" si="1"/>
        <v>44105</v>
      </c>
      <c r="O6" s="84">
        <f t="shared" si="1"/>
        <v>44136</v>
      </c>
      <c r="P6" s="84">
        <f t="shared" si="1"/>
        <v>44166</v>
      </c>
      <c r="Q6" s="102" t="str">
        <f>'Prod. No.'!P2</f>
        <v>2020</v>
      </c>
    </row>
    <row r="7" spans="1:29" ht="18.75" customHeight="1">
      <c r="A7" s="406"/>
      <c r="B7" s="145" t="s">
        <v>69</v>
      </c>
      <c r="C7" s="328">
        <v>1198535</v>
      </c>
      <c r="D7" s="313">
        <f>RM!C14</f>
        <v>1287854</v>
      </c>
      <c r="E7" s="348">
        <f>RM!D14</f>
        <v>107125</v>
      </c>
      <c r="F7" s="85">
        <f>RM!E14</f>
        <v>93575</v>
      </c>
      <c r="G7" s="85">
        <f>RM!F14</f>
        <v>83075</v>
      </c>
      <c r="H7" s="85">
        <f>RM!G14</f>
        <v>60175</v>
      </c>
      <c r="I7" s="85">
        <f>RM!H14</f>
        <v>0</v>
      </c>
      <c r="J7" s="85">
        <f>RM!I14</f>
        <v>0</v>
      </c>
      <c r="K7" s="85">
        <f>RM!J14</f>
        <v>0</v>
      </c>
      <c r="L7" s="85">
        <f>RM!K14</f>
        <v>0</v>
      </c>
      <c r="M7" s="85">
        <f>RM!L14</f>
        <v>0</v>
      </c>
      <c r="N7" s="85">
        <f>RM!M14</f>
        <v>0</v>
      </c>
      <c r="O7" s="85">
        <f>RM!N14</f>
        <v>0</v>
      </c>
      <c r="P7" s="85">
        <f>RM!O14</f>
        <v>0</v>
      </c>
      <c r="Q7" s="103">
        <f>SUM(E7:P7)</f>
        <v>343950</v>
      </c>
    </row>
    <row r="8" spans="1:29" ht="18.75" customHeight="1">
      <c r="A8" s="406"/>
      <c r="B8" s="146" t="s">
        <v>59</v>
      </c>
      <c r="C8" s="329">
        <v>3733550.7237500004</v>
      </c>
      <c r="D8" s="154">
        <v>2949959.1660000007</v>
      </c>
      <c r="E8" s="353">
        <v>257552</v>
      </c>
      <c r="F8" s="80">
        <v>247668</v>
      </c>
      <c r="G8" s="80">
        <v>237157.76000000001</v>
      </c>
      <c r="H8" s="80"/>
      <c r="I8" s="80"/>
      <c r="J8" s="80"/>
      <c r="K8" s="80"/>
      <c r="L8" s="80"/>
      <c r="M8" s="80"/>
      <c r="N8" s="80"/>
      <c r="O8" s="79"/>
      <c r="P8" s="99"/>
      <c r="Q8" s="104">
        <f>SUM(E8:P8)</f>
        <v>742377.76</v>
      </c>
    </row>
    <row r="9" spans="1:29" ht="18.75" customHeight="1">
      <c r="A9" s="406"/>
      <c r="B9" s="147" t="s">
        <v>60</v>
      </c>
      <c r="C9" s="337">
        <v>3.115095281948379</v>
      </c>
      <c r="D9" s="155">
        <f>D8/D7</f>
        <v>2.2906006162189199</v>
      </c>
      <c r="E9" s="155">
        <f t="shared" ref="E9:Q9" si="2">E8/E7</f>
        <v>2.4042193698949825</v>
      </c>
      <c r="F9" s="114">
        <f t="shared" si="2"/>
        <v>2.6467325674592574</v>
      </c>
      <c r="G9" s="114">
        <f t="shared" si="2"/>
        <v>2.8547428227505267</v>
      </c>
      <c r="H9" s="114">
        <f t="shared" si="2"/>
        <v>0</v>
      </c>
      <c r="I9" s="114" t="e">
        <f t="shared" si="2"/>
        <v>#DIV/0!</v>
      </c>
      <c r="J9" s="114" t="e">
        <f t="shared" si="2"/>
        <v>#DIV/0!</v>
      </c>
      <c r="K9" s="114" t="e">
        <f t="shared" si="2"/>
        <v>#DIV/0!</v>
      </c>
      <c r="L9" s="114" t="e">
        <f t="shared" si="2"/>
        <v>#DIV/0!</v>
      </c>
      <c r="M9" s="114" t="e">
        <f t="shared" si="2"/>
        <v>#DIV/0!</v>
      </c>
      <c r="N9" s="114" t="e">
        <f t="shared" si="2"/>
        <v>#DIV/0!</v>
      </c>
      <c r="O9" s="114" t="e">
        <f t="shared" si="2"/>
        <v>#DIV/0!</v>
      </c>
      <c r="P9" s="115" t="e">
        <f>P8/P7</f>
        <v>#DIV/0!</v>
      </c>
      <c r="Q9" s="116">
        <f t="shared" si="2"/>
        <v>2.1583886029946213</v>
      </c>
    </row>
    <row r="10" spans="1:29" ht="18.75" customHeight="1" thickBot="1">
      <c r="A10" s="406"/>
      <c r="B10" s="342" t="s">
        <v>153</v>
      </c>
      <c r="C10" s="344">
        <v>2.3586335817276018</v>
      </c>
      <c r="D10" s="156">
        <v>2.8035857537535414</v>
      </c>
      <c r="E10" s="351">
        <v>2.4</v>
      </c>
      <c r="F10" s="117">
        <v>2.4</v>
      </c>
      <c r="G10" s="117">
        <v>2.4</v>
      </c>
      <c r="H10" s="117">
        <v>2.4</v>
      </c>
      <c r="I10" s="117">
        <v>2.4</v>
      </c>
      <c r="J10" s="117">
        <v>2.4</v>
      </c>
      <c r="K10" s="117">
        <v>2.4</v>
      </c>
      <c r="L10" s="117">
        <v>2.4</v>
      </c>
      <c r="M10" s="117">
        <v>2.4</v>
      </c>
      <c r="N10" s="117">
        <v>2.4</v>
      </c>
      <c r="O10" s="117">
        <v>2.4</v>
      </c>
      <c r="P10" s="117">
        <v>2.4</v>
      </c>
      <c r="Q10" s="119">
        <f t="shared" ref="Q10" si="3">$E10</f>
        <v>2.4</v>
      </c>
    </row>
    <row r="11" spans="1:29" ht="18.75" customHeight="1">
      <c r="A11" s="406"/>
      <c r="B11" s="150" t="s">
        <v>158</v>
      </c>
      <c r="C11" s="346">
        <v>2397422.2599999998</v>
      </c>
      <c r="D11" s="305">
        <v>61523.679999999993</v>
      </c>
      <c r="E11" s="354">
        <f>'Prod. No.'!D36</f>
        <v>9916.31</v>
      </c>
      <c r="F11" s="87">
        <f>'Prod. No.'!E36</f>
        <v>8001.369999999999</v>
      </c>
      <c r="G11" s="87">
        <f>'Prod. No.'!F36</f>
        <v>6255.88</v>
      </c>
      <c r="H11" s="87">
        <f>'Prod. No.'!G36</f>
        <v>5280.26</v>
      </c>
      <c r="I11" s="87">
        <f>'Prod. No.'!H36</f>
        <v>0</v>
      </c>
      <c r="J11" s="87">
        <f>'Prod. No.'!I36</f>
        <v>0</v>
      </c>
      <c r="K11" s="87">
        <f>'Prod. No.'!J36</f>
        <v>0</v>
      </c>
      <c r="L11" s="87">
        <f>'Prod. No.'!K36</f>
        <v>0</v>
      </c>
      <c r="M11" s="87">
        <f>'Prod. No.'!L36</f>
        <v>0</v>
      </c>
      <c r="N11" s="87">
        <f>'Prod. No.'!M36</f>
        <v>0</v>
      </c>
      <c r="O11" s="87">
        <f>'Prod. No.'!N36</f>
        <v>0</v>
      </c>
      <c r="P11" s="87">
        <f>'Prod. No.'!O36</f>
        <v>0</v>
      </c>
      <c r="Q11" s="105">
        <f>'Prod. No.'!P36</f>
        <v>29453.82</v>
      </c>
      <c r="U11" s="72" t="s">
        <v>0</v>
      </c>
      <c r="AC11" s="127" t="s">
        <v>71</v>
      </c>
    </row>
    <row r="12" spans="1:29" ht="18.75" customHeight="1">
      <c r="A12" s="406"/>
      <c r="B12" s="343" t="s">
        <v>59</v>
      </c>
      <c r="C12" s="347">
        <v>2013656.4474999998</v>
      </c>
      <c r="D12" s="154">
        <v>1238488</v>
      </c>
      <c r="E12" s="355">
        <v>181584</v>
      </c>
      <c r="F12" s="80">
        <v>153432</v>
      </c>
      <c r="G12" s="80">
        <v>115545</v>
      </c>
      <c r="H12" s="80"/>
      <c r="I12" s="80"/>
      <c r="J12" s="80"/>
      <c r="K12" s="80"/>
      <c r="L12" s="80"/>
      <c r="M12" s="80"/>
      <c r="N12" s="80"/>
      <c r="O12" s="80"/>
      <c r="P12" s="80"/>
      <c r="Q12" s="104">
        <f>SUM(E12:P12)</f>
        <v>450561</v>
      </c>
    </row>
    <row r="13" spans="1:29" ht="18.75" customHeight="1">
      <c r="A13" s="406"/>
      <c r="B13" s="147" t="s">
        <v>157</v>
      </c>
      <c r="C13" s="337">
        <v>0.8399256489342849</v>
      </c>
      <c r="D13" s="155">
        <v>20.130265289722594</v>
      </c>
      <c r="E13" s="350">
        <f>E12/E11</f>
        <v>18.31165020052822</v>
      </c>
      <c r="F13" s="114">
        <f t="shared" ref="F13:O13" si="4">F12/F11</f>
        <v>19.175716158607841</v>
      </c>
      <c r="G13" s="114">
        <f t="shared" si="4"/>
        <v>18.469823589966559</v>
      </c>
      <c r="H13" s="114">
        <f t="shared" si="4"/>
        <v>0</v>
      </c>
      <c r="I13" s="114" t="e">
        <f t="shared" si="4"/>
        <v>#DIV/0!</v>
      </c>
      <c r="J13" s="114" t="e">
        <f t="shared" si="4"/>
        <v>#DIV/0!</v>
      </c>
      <c r="K13" s="114" t="e">
        <f t="shared" si="4"/>
        <v>#DIV/0!</v>
      </c>
      <c r="L13" s="114" t="e">
        <f t="shared" si="4"/>
        <v>#DIV/0!</v>
      </c>
      <c r="M13" s="114" t="e">
        <f t="shared" si="4"/>
        <v>#DIV/0!</v>
      </c>
      <c r="N13" s="114" t="e">
        <f t="shared" si="4"/>
        <v>#DIV/0!</v>
      </c>
      <c r="O13" s="114" t="e">
        <f t="shared" si="4"/>
        <v>#DIV/0!</v>
      </c>
      <c r="P13" s="115" t="e">
        <f>P12/P11</f>
        <v>#DIV/0!</v>
      </c>
      <c r="Q13" s="116">
        <f>Q12/Q11</f>
        <v>15.297200838465095</v>
      </c>
    </row>
    <row r="14" spans="1:29" ht="18.75" customHeight="1" thickBot="1">
      <c r="A14" s="406"/>
      <c r="B14" s="342" t="s">
        <v>153</v>
      </c>
      <c r="C14" s="344">
        <v>0.81</v>
      </c>
      <c r="D14" s="156">
        <v>24.175252632205208</v>
      </c>
      <c r="E14" s="379">
        <f>D13*0.9</f>
        <v>18.117238760750336</v>
      </c>
      <c r="F14" s="318">
        <f>$E14</f>
        <v>18.117238760750336</v>
      </c>
      <c r="G14" s="318">
        <f t="shared" ref="G14:Q14" si="5">$E14</f>
        <v>18.117238760750336</v>
      </c>
      <c r="H14" s="318">
        <f t="shared" si="5"/>
        <v>18.117238760750336</v>
      </c>
      <c r="I14" s="318">
        <f t="shared" si="5"/>
        <v>18.117238760750336</v>
      </c>
      <c r="J14" s="318">
        <f t="shared" si="5"/>
        <v>18.117238760750336</v>
      </c>
      <c r="K14" s="318">
        <f t="shared" si="5"/>
        <v>18.117238760750336</v>
      </c>
      <c r="L14" s="318">
        <f t="shared" si="5"/>
        <v>18.117238760750336</v>
      </c>
      <c r="M14" s="318">
        <f t="shared" si="5"/>
        <v>18.117238760750336</v>
      </c>
      <c r="N14" s="318">
        <f t="shared" si="5"/>
        <v>18.117238760750336</v>
      </c>
      <c r="O14" s="318">
        <f t="shared" si="5"/>
        <v>18.117238760750336</v>
      </c>
      <c r="P14" s="318">
        <f t="shared" si="5"/>
        <v>18.117238760750336</v>
      </c>
      <c r="Q14" s="341">
        <f t="shared" si="5"/>
        <v>18.117238760750336</v>
      </c>
    </row>
    <row r="15" spans="1:29" ht="18.75" customHeight="1">
      <c r="A15" s="406"/>
      <c r="B15" s="145" t="s">
        <v>168</v>
      </c>
      <c r="C15" s="346">
        <v>679800</v>
      </c>
      <c r="D15" s="305">
        <f>RM!C23</f>
        <v>691982</v>
      </c>
      <c r="E15" s="354">
        <f>RM!D23</f>
        <v>30660</v>
      </c>
      <c r="F15" s="87">
        <f>RM!E23</f>
        <v>46175</v>
      </c>
      <c r="G15" s="87">
        <f>RM!F23</f>
        <v>48725</v>
      </c>
      <c r="H15" s="87">
        <f>RM!G23</f>
        <v>34450</v>
      </c>
      <c r="I15" s="87">
        <f>RM!H23</f>
        <v>0</v>
      </c>
      <c r="J15" s="87">
        <f>RM!I23</f>
        <v>0</v>
      </c>
      <c r="K15" s="87">
        <f>RM!J23</f>
        <v>0</v>
      </c>
      <c r="L15" s="87">
        <f>RM!K23</f>
        <v>0</v>
      </c>
      <c r="M15" s="87">
        <f>RM!L23</f>
        <v>0</v>
      </c>
      <c r="N15" s="87">
        <f>RM!M23</f>
        <v>0</v>
      </c>
      <c r="O15" s="87">
        <f>RM!N23</f>
        <v>0</v>
      </c>
      <c r="P15" s="100">
        <f>RM!N23</f>
        <v>0</v>
      </c>
      <c r="Q15" s="103">
        <f>SUM(E15:P15)</f>
        <v>160010</v>
      </c>
    </row>
    <row r="16" spans="1:29" ht="18.75" customHeight="1">
      <c r="A16" s="406"/>
      <c r="B16" s="146" t="s">
        <v>59</v>
      </c>
      <c r="C16" s="347">
        <v>1122234</v>
      </c>
      <c r="D16" s="154">
        <v>1295234</v>
      </c>
      <c r="E16" s="349">
        <v>81639</v>
      </c>
      <c r="F16" s="80">
        <v>90325</v>
      </c>
      <c r="G16" s="80">
        <v>85469</v>
      </c>
      <c r="H16" s="80"/>
      <c r="I16" s="80"/>
      <c r="J16" s="80"/>
      <c r="K16" s="80"/>
      <c r="L16" s="80"/>
      <c r="M16" s="80"/>
      <c r="N16" s="80"/>
      <c r="O16" s="80"/>
      <c r="P16" s="101"/>
      <c r="Q16" s="104">
        <f>SUM(E16:P16)</f>
        <v>257433</v>
      </c>
    </row>
    <row r="17" spans="1:29" ht="18.75" customHeight="1">
      <c r="A17" s="406"/>
      <c r="B17" s="147" t="s">
        <v>60</v>
      </c>
      <c r="C17" s="337">
        <v>1.6508296557811122</v>
      </c>
      <c r="D17" s="155">
        <f>D16/D15</f>
        <v>1.8717741212921724</v>
      </c>
      <c r="E17" s="350">
        <f>E16/E15</f>
        <v>2.662720156555773</v>
      </c>
      <c r="F17" s="114">
        <f t="shared" ref="F17:Q17" si="6">F16/F15</f>
        <v>1.9561451001624255</v>
      </c>
      <c r="G17" s="114">
        <f t="shared" si="6"/>
        <v>1.7541097998973834</v>
      </c>
      <c r="H17" s="114">
        <f t="shared" si="6"/>
        <v>0</v>
      </c>
      <c r="I17" s="114" t="e">
        <f t="shared" si="6"/>
        <v>#DIV/0!</v>
      </c>
      <c r="J17" s="114" t="e">
        <f t="shared" si="6"/>
        <v>#DIV/0!</v>
      </c>
      <c r="K17" s="114" t="e">
        <f t="shared" si="6"/>
        <v>#DIV/0!</v>
      </c>
      <c r="L17" s="114" t="e">
        <f t="shared" si="6"/>
        <v>#DIV/0!</v>
      </c>
      <c r="M17" s="114" t="e">
        <f t="shared" si="6"/>
        <v>#DIV/0!</v>
      </c>
      <c r="N17" s="114" t="e">
        <f t="shared" si="6"/>
        <v>#DIV/0!</v>
      </c>
      <c r="O17" s="114" t="e">
        <f t="shared" si="6"/>
        <v>#DIV/0!</v>
      </c>
      <c r="P17" s="114" t="e">
        <f t="shared" si="6"/>
        <v>#DIV/0!</v>
      </c>
      <c r="Q17" s="116">
        <f t="shared" si="6"/>
        <v>1.6088556965189675</v>
      </c>
    </row>
    <row r="18" spans="1:29" ht="24.75" customHeight="1" thickBot="1">
      <c r="A18" s="407"/>
      <c r="B18" s="342" t="s">
        <v>153</v>
      </c>
      <c r="C18" s="344">
        <v>2.2057727272727274</v>
      </c>
      <c r="D18" s="156">
        <v>2.16</v>
      </c>
      <c r="E18" s="351">
        <v>2.3849999999999998</v>
      </c>
      <c r="F18" s="117">
        <v>2.4300000000000002</v>
      </c>
      <c r="G18" s="117">
        <v>2.1960000000000002</v>
      </c>
      <c r="H18" s="117">
        <v>2.1240000000000001</v>
      </c>
      <c r="I18" s="117">
        <v>2.1059999999999999</v>
      </c>
      <c r="J18" s="117">
        <v>1.6380000000000001</v>
      </c>
      <c r="K18" s="117">
        <v>1.53</v>
      </c>
      <c r="L18" s="117">
        <v>2.0699999999999998</v>
      </c>
      <c r="M18" s="117">
        <v>2.1059999999999999</v>
      </c>
      <c r="N18" s="117">
        <v>2.2410000000000001</v>
      </c>
      <c r="O18" s="117">
        <v>2.9160000000000004</v>
      </c>
      <c r="P18" s="118">
        <v>2.8800000000000003</v>
      </c>
      <c r="Q18" s="119">
        <v>2.1534741671028561</v>
      </c>
    </row>
    <row r="20" spans="1:29" s="83" customFormat="1" ht="18.75" customHeight="1">
      <c r="B20" s="122"/>
      <c r="C20" s="122"/>
      <c r="D20" s="121"/>
      <c r="E20" s="121"/>
      <c r="F20" s="38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</row>
    <row r="21" spans="1:29" s="83" customFormat="1" ht="18.75" customHeight="1">
      <c r="C21" s="25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U21" s="72" t="s">
        <v>1</v>
      </c>
      <c r="AC21" s="72" t="s">
        <v>43</v>
      </c>
    </row>
    <row r="22" spans="1:29" s="319" customFormat="1" ht="18.75" customHeight="1"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</row>
    <row r="23" spans="1:29" s="319" customFormat="1" ht="18.75" customHeight="1" thickBot="1"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</row>
    <row r="24" spans="1:29" s="319" customFormat="1" ht="18.75" customHeight="1" thickBot="1">
      <c r="A24" s="402" t="s">
        <v>161</v>
      </c>
      <c r="B24" s="144" t="s">
        <v>76</v>
      </c>
      <c r="C24" s="327" t="s">
        <v>74</v>
      </c>
      <c r="D24" s="312" t="s">
        <v>79</v>
      </c>
      <c r="E24" s="151">
        <v>43831</v>
      </c>
      <c r="F24" s="139">
        <v>43862</v>
      </c>
      <c r="G24" s="139">
        <v>43891</v>
      </c>
      <c r="H24" s="139">
        <v>43922</v>
      </c>
      <c r="I24" s="139">
        <v>43952</v>
      </c>
      <c r="J24" s="139">
        <v>43983</v>
      </c>
      <c r="K24" s="139">
        <v>44013</v>
      </c>
      <c r="L24" s="139">
        <v>44044</v>
      </c>
      <c r="M24" s="139">
        <v>44075</v>
      </c>
      <c r="N24" s="139">
        <v>44105</v>
      </c>
      <c r="O24" s="139">
        <v>44136</v>
      </c>
      <c r="P24" s="139">
        <v>44166</v>
      </c>
      <c r="Q24" s="287" t="s">
        <v>150</v>
      </c>
    </row>
    <row r="25" spans="1:29" s="319" customFormat="1" ht="18.75" customHeight="1">
      <c r="A25" s="403"/>
      <c r="B25" s="145" t="s">
        <v>163</v>
      </c>
      <c r="C25" s="328">
        <v>1929862.21</v>
      </c>
      <c r="D25" s="313"/>
      <c r="E25" s="140">
        <v>805025.95172504475</v>
      </c>
      <c r="F25" s="85">
        <v>768099.2755032049</v>
      </c>
      <c r="G25" s="85">
        <v>866491.72311085463</v>
      </c>
      <c r="H25" s="85">
        <v>876642.83208924951</v>
      </c>
      <c r="I25" s="85">
        <v>711060.40951560833</v>
      </c>
      <c r="J25" s="85">
        <v>810522.06617076939</v>
      </c>
      <c r="K25" s="85">
        <v>889730.66826616228</v>
      </c>
      <c r="L25" s="85">
        <v>700145.78563502268</v>
      </c>
      <c r="M25" s="85">
        <v>925000.32668599579</v>
      </c>
      <c r="N25" s="85">
        <v>917374.17569345934</v>
      </c>
      <c r="O25" s="85">
        <v>892608.95027854841</v>
      </c>
      <c r="P25" s="85">
        <v>885926.84592968156</v>
      </c>
      <c r="Q25" s="103">
        <f>SUM(E25:E25)</f>
        <v>805025.95172504475</v>
      </c>
    </row>
    <row r="26" spans="1:29" s="319" customFormat="1" ht="18.75" customHeight="1">
      <c r="A26" s="403"/>
      <c r="B26" s="146" t="s">
        <v>164</v>
      </c>
      <c r="C26" s="329">
        <v>395464.02875000011</v>
      </c>
      <c r="D26" s="154"/>
      <c r="E26" s="152">
        <v>786743</v>
      </c>
      <c r="F26" s="80"/>
      <c r="G26" s="80"/>
      <c r="H26" s="80"/>
      <c r="I26" s="80"/>
      <c r="J26" s="80"/>
      <c r="K26" s="80"/>
      <c r="L26" s="80"/>
      <c r="M26" s="80"/>
      <c r="N26" s="80"/>
      <c r="O26" s="79"/>
      <c r="P26" s="99"/>
      <c r="Q26" s="104">
        <f>SUM(E26:P26)</f>
        <v>786743</v>
      </c>
    </row>
    <row r="27" spans="1:29" s="319" customFormat="1" ht="18.75" customHeight="1" thickBot="1">
      <c r="A27" s="404"/>
      <c r="B27" s="326" t="s">
        <v>60</v>
      </c>
      <c r="C27" s="330">
        <v>0.20491827172987656</v>
      </c>
      <c r="D27" s="332" t="e">
        <f>D26/D25</f>
        <v>#DIV/0!</v>
      </c>
      <c r="E27" s="331">
        <f>E26/E25</f>
        <v>0.97728899088797416</v>
      </c>
      <c r="F27" s="321">
        <f t="shared" ref="F27:Q27" si="7">F26/F25</f>
        <v>0</v>
      </c>
      <c r="G27" s="321">
        <f t="shared" si="7"/>
        <v>0</v>
      </c>
      <c r="H27" s="321">
        <f t="shared" si="7"/>
        <v>0</v>
      </c>
      <c r="I27" s="321">
        <f t="shared" si="7"/>
        <v>0</v>
      </c>
      <c r="J27" s="321">
        <f t="shared" si="7"/>
        <v>0</v>
      </c>
      <c r="K27" s="321">
        <f t="shared" si="7"/>
        <v>0</v>
      </c>
      <c r="L27" s="321">
        <f t="shared" si="7"/>
        <v>0</v>
      </c>
      <c r="M27" s="321">
        <f t="shared" si="7"/>
        <v>0</v>
      </c>
      <c r="N27" s="321">
        <f t="shared" si="7"/>
        <v>0</v>
      </c>
      <c r="O27" s="321">
        <f t="shared" si="7"/>
        <v>0</v>
      </c>
      <c r="P27" s="321">
        <f t="shared" si="7"/>
        <v>0</v>
      </c>
      <c r="Q27" s="322">
        <f t="shared" si="7"/>
        <v>0.97728899088797416</v>
      </c>
    </row>
    <row r="28" spans="1:29" s="319" customFormat="1" ht="18.75" customHeight="1">
      <c r="A28" s="402" t="s">
        <v>162</v>
      </c>
      <c r="B28" s="145" t="s">
        <v>163</v>
      </c>
      <c r="C28" s="328">
        <v>1929862.21</v>
      </c>
      <c r="D28" s="313"/>
      <c r="E28" s="140">
        <v>307220.48676677822</v>
      </c>
      <c r="F28" s="85">
        <v>312556.59154290357</v>
      </c>
      <c r="G28" s="85">
        <v>336863.581285953</v>
      </c>
      <c r="H28" s="85">
        <v>364376.27480804443</v>
      </c>
      <c r="I28" s="85">
        <v>303868.1892336171</v>
      </c>
      <c r="J28" s="85">
        <v>291290.63677007996</v>
      </c>
      <c r="K28" s="85">
        <v>338500.80967748351</v>
      </c>
      <c r="L28" s="85">
        <v>274277.16309234628</v>
      </c>
      <c r="M28" s="85">
        <v>315546.96251084807</v>
      </c>
      <c r="N28" s="85">
        <v>325295.69361091434</v>
      </c>
      <c r="O28" s="85">
        <v>302258.03711257142</v>
      </c>
      <c r="P28" s="85">
        <v>292300.48264952772</v>
      </c>
      <c r="Q28" s="103">
        <f>SUM(E28:E28)</f>
        <v>307220.48676677822</v>
      </c>
    </row>
    <row r="29" spans="1:29" s="319" customFormat="1" ht="18.75" customHeight="1">
      <c r="A29" s="403"/>
      <c r="B29" s="146" t="s">
        <v>164</v>
      </c>
      <c r="C29" s="329">
        <v>395464.02875000011</v>
      </c>
      <c r="D29" s="154"/>
      <c r="E29" s="152">
        <v>428572</v>
      </c>
      <c r="F29" s="80"/>
      <c r="G29" s="80"/>
      <c r="H29" s="80"/>
      <c r="I29" s="80"/>
      <c r="J29" s="80"/>
      <c r="K29" s="80"/>
      <c r="L29" s="80"/>
      <c r="M29" s="80"/>
      <c r="N29" s="80"/>
      <c r="O29" s="79"/>
      <c r="P29" s="99"/>
      <c r="Q29" s="104">
        <f>SUM(E29:P29)</f>
        <v>428572</v>
      </c>
    </row>
    <row r="30" spans="1:29" s="319" customFormat="1" ht="18.75" customHeight="1" thickBot="1">
      <c r="A30" s="404"/>
      <c r="B30" s="326" t="s">
        <v>60</v>
      </c>
      <c r="C30" s="330">
        <v>0.20491827172987656</v>
      </c>
      <c r="D30" s="332" t="e">
        <f>D29/D28</f>
        <v>#DIV/0!</v>
      </c>
      <c r="E30" s="325">
        <f>E29/E28</f>
        <v>1.3949981152309805</v>
      </c>
      <c r="F30" s="320">
        <f t="shared" ref="F30:Q30" si="8">F29/F28</f>
        <v>0</v>
      </c>
      <c r="G30" s="320">
        <f t="shared" si="8"/>
        <v>0</v>
      </c>
      <c r="H30" s="320">
        <f t="shared" si="8"/>
        <v>0</v>
      </c>
      <c r="I30" s="320">
        <f t="shared" si="8"/>
        <v>0</v>
      </c>
      <c r="J30" s="320">
        <f t="shared" si="8"/>
        <v>0</v>
      </c>
      <c r="K30" s="320">
        <f t="shared" si="8"/>
        <v>0</v>
      </c>
      <c r="L30" s="320">
        <f t="shared" si="8"/>
        <v>0</v>
      </c>
      <c r="M30" s="320">
        <f t="shared" si="8"/>
        <v>0</v>
      </c>
      <c r="N30" s="320">
        <f t="shared" si="8"/>
        <v>0</v>
      </c>
      <c r="O30" s="320">
        <f t="shared" si="8"/>
        <v>0</v>
      </c>
      <c r="P30" s="323">
        <f t="shared" si="8"/>
        <v>0</v>
      </c>
      <c r="Q30" s="324">
        <f t="shared" si="8"/>
        <v>1.3949981152309805</v>
      </c>
    </row>
    <row r="31" spans="1:29" s="319" customFormat="1" ht="18.75" customHeight="1"/>
    <row r="32" spans="1:29" s="319" customFormat="1" ht="18.75" customHeight="1">
      <c r="B32" s="122"/>
      <c r="C32" s="122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</row>
    <row r="33" spans="1:27" s="319" customFormat="1" ht="18.75" customHeight="1"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</row>
    <row r="34" spans="1:27" s="319" customFormat="1" ht="18.75" customHeight="1"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</row>
    <row r="35" spans="1:27" s="319" customFormat="1" ht="18.75" customHeight="1"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</row>
    <row r="36" spans="1:27" s="319" customFormat="1" ht="18.75" customHeight="1"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</row>
    <row r="37" spans="1:27" s="319" customFormat="1" ht="18.75" customHeight="1"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</row>
    <row r="38" spans="1:27" s="319" customFormat="1" ht="18.75" customHeight="1"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</row>
    <row r="39" spans="1:27" s="319" customFormat="1" ht="18.75" customHeight="1"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</row>
    <row r="40" spans="1:27" s="319" customFormat="1" ht="18.75" customHeight="1"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</row>
    <row r="41" spans="1:27" s="319" customFormat="1" ht="18.75" customHeight="1"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</row>
    <row r="42" spans="1:27" s="319" customFormat="1" ht="18.75" customHeight="1"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</row>
    <row r="43" spans="1:27" s="83" customFormat="1" ht="18.75" customHeight="1">
      <c r="C43" s="258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T43" s="389"/>
      <c r="U43" s="389"/>
      <c r="V43" s="72"/>
      <c r="W43" s="72"/>
      <c r="X43" s="72"/>
      <c r="Y43" s="72"/>
      <c r="Z43" s="72"/>
      <c r="AA43" s="72"/>
    </row>
    <row r="44" spans="1:27" ht="18.75" customHeight="1" thickBot="1"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7" ht="18.75" customHeight="1" thickBot="1">
      <c r="A45" s="408" t="s">
        <v>62</v>
      </c>
      <c r="B45" s="89" t="s">
        <v>77</v>
      </c>
      <c r="C45" s="356" t="s">
        <v>74</v>
      </c>
      <c r="D45" s="312" t="str">
        <f>D1</f>
        <v>2019</v>
      </c>
      <c r="E45" s="286">
        <f t="shared" ref="E45:Q45" si="9">E6</f>
        <v>43831</v>
      </c>
      <c r="F45" s="139">
        <f t="shared" si="9"/>
        <v>43862</v>
      </c>
      <c r="G45" s="139">
        <f t="shared" si="9"/>
        <v>43891</v>
      </c>
      <c r="H45" s="139">
        <f t="shared" si="9"/>
        <v>43922</v>
      </c>
      <c r="I45" s="139">
        <f t="shared" si="9"/>
        <v>43952</v>
      </c>
      <c r="J45" s="139">
        <f t="shared" si="9"/>
        <v>43983</v>
      </c>
      <c r="K45" s="139">
        <f t="shared" si="9"/>
        <v>44013</v>
      </c>
      <c r="L45" s="139">
        <f t="shared" si="9"/>
        <v>44044</v>
      </c>
      <c r="M45" s="139">
        <f t="shared" si="9"/>
        <v>44075</v>
      </c>
      <c r="N45" s="139">
        <f t="shared" si="9"/>
        <v>44105</v>
      </c>
      <c r="O45" s="139">
        <f t="shared" si="9"/>
        <v>44136</v>
      </c>
      <c r="P45" s="139">
        <f t="shared" si="9"/>
        <v>44166</v>
      </c>
      <c r="Q45" s="102" t="str">
        <f t="shared" si="9"/>
        <v>2020</v>
      </c>
    </row>
    <row r="46" spans="1:27" ht="18.75" customHeight="1">
      <c r="A46" s="409"/>
      <c r="B46" s="90" t="s">
        <v>68</v>
      </c>
      <c r="C46" s="98">
        <v>1936803.02</v>
      </c>
      <c r="D46" s="313">
        <f>RM!C5</f>
        <v>1703627.59</v>
      </c>
      <c r="E46" s="348">
        <f>RM!D5</f>
        <v>139995</v>
      </c>
      <c r="F46" s="85">
        <f>RM!E5</f>
        <v>158330</v>
      </c>
      <c r="G46" s="85">
        <f>RM!F5</f>
        <v>152805.15</v>
      </c>
      <c r="H46" s="85">
        <f>RM!G5</f>
        <v>159925</v>
      </c>
      <c r="I46" s="85">
        <f>RM!H5</f>
        <v>0</v>
      </c>
      <c r="J46" s="85">
        <f>RM!I5</f>
        <v>0</v>
      </c>
      <c r="K46" s="85">
        <f>RM!J5</f>
        <v>0</v>
      </c>
      <c r="L46" s="85">
        <f>RM!K5</f>
        <v>0</v>
      </c>
      <c r="M46" s="85">
        <f>RM!L5</f>
        <v>0</v>
      </c>
      <c r="N46" s="85">
        <f>RM!M5</f>
        <v>0</v>
      </c>
      <c r="O46" s="85">
        <f>RM!N5</f>
        <v>0</v>
      </c>
      <c r="P46" s="98">
        <f>RM!N5</f>
        <v>0</v>
      </c>
      <c r="Q46" s="103">
        <f>SUM(E46:P46)</f>
        <v>611055.15</v>
      </c>
    </row>
    <row r="47" spans="1:27" ht="18.75" customHeight="1">
      <c r="A47" s="409"/>
      <c r="B47" s="91" t="s">
        <v>63</v>
      </c>
      <c r="C47" s="311">
        <v>657146</v>
      </c>
      <c r="D47" s="154">
        <v>608818</v>
      </c>
      <c r="E47" s="154">
        <v>44329</v>
      </c>
      <c r="F47" s="79">
        <v>39362</v>
      </c>
      <c r="G47" s="79">
        <v>36906</v>
      </c>
      <c r="H47" s="79"/>
      <c r="I47" s="79"/>
      <c r="J47" s="79"/>
      <c r="K47" s="79"/>
      <c r="L47" s="79"/>
      <c r="M47" s="79"/>
      <c r="N47" s="79"/>
      <c r="O47" s="79"/>
      <c r="P47" s="99"/>
      <c r="Q47" s="104">
        <f>SUM(E47:P47)</f>
        <v>120597</v>
      </c>
    </row>
    <row r="48" spans="1:27" ht="18.75" customHeight="1">
      <c r="A48" s="409"/>
      <c r="B48" s="92" t="s">
        <v>64</v>
      </c>
      <c r="C48" s="115">
        <v>0.33929418387627258</v>
      </c>
      <c r="D48" s="155">
        <f t="shared" ref="D48:Q48" si="10">D47/D46</f>
        <v>0.35736566111846074</v>
      </c>
      <c r="E48" s="350">
        <f t="shared" si="10"/>
        <v>0.31664702310796816</v>
      </c>
      <c r="F48" s="114">
        <f t="shared" si="10"/>
        <v>0.24860733910187582</v>
      </c>
      <c r="G48" s="114">
        <f t="shared" si="10"/>
        <v>0.24152327326664055</v>
      </c>
      <c r="H48" s="114">
        <f t="shared" si="10"/>
        <v>0</v>
      </c>
      <c r="I48" s="114" t="e">
        <f t="shared" si="10"/>
        <v>#DIV/0!</v>
      </c>
      <c r="J48" s="114" t="e">
        <f t="shared" si="10"/>
        <v>#DIV/0!</v>
      </c>
      <c r="K48" s="114" t="e">
        <f t="shared" si="10"/>
        <v>#DIV/0!</v>
      </c>
      <c r="L48" s="114" t="e">
        <f t="shared" si="10"/>
        <v>#DIV/0!</v>
      </c>
      <c r="M48" s="114" t="e">
        <f t="shared" si="10"/>
        <v>#DIV/0!</v>
      </c>
      <c r="N48" s="114" t="e">
        <f t="shared" si="10"/>
        <v>#DIV/0!</v>
      </c>
      <c r="O48" s="114" t="e">
        <f t="shared" si="10"/>
        <v>#DIV/0!</v>
      </c>
      <c r="P48" s="115" t="e">
        <f t="shared" si="10"/>
        <v>#DIV/0!</v>
      </c>
      <c r="Q48" s="116">
        <f t="shared" si="10"/>
        <v>0.19735861812145761</v>
      </c>
    </row>
    <row r="49" spans="1:17" ht="18.75" customHeight="1" thickBot="1">
      <c r="A49" s="409"/>
      <c r="B49" s="136" t="s">
        <v>153</v>
      </c>
      <c r="C49" s="118">
        <v>0.26266186954204562</v>
      </c>
      <c r="D49" s="156">
        <v>0.31</v>
      </c>
      <c r="E49" s="351">
        <v>0.371</v>
      </c>
      <c r="F49" s="117">
        <v>0.371</v>
      </c>
      <c r="G49" s="117">
        <v>0.371</v>
      </c>
      <c r="H49" s="117">
        <v>0.371</v>
      </c>
      <c r="I49" s="117">
        <v>0.371</v>
      </c>
      <c r="J49" s="117">
        <v>0.371</v>
      </c>
      <c r="K49" s="117">
        <v>0.371</v>
      </c>
      <c r="L49" s="117">
        <v>0.371</v>
      </c>
      <c r="M49" s="117">
        <v>0.371</v>
      </c>
      <c r="N49" s="117">
        <v>0.371</v>
      </c>
      <c r="O49" s="117">
        <v>0.371</v>
      </c>
      <c r="P49" s="117">
        <v>0.371</v>
      </c>
      <c r="Q49" s="119">
        <v>0.37099999999999994</v>
      </c>
    </row>
    <row r="50" spans="1:17" s="83" customFormat="1" ht="18.75" customHeight="1">
      <c r="A50" s="409"/>
      <c r="B50" s="90" t="s">
        <v>69</v>
      </c>
      <c r="C50" s="98">
        <v>1199035</v>
      </c>
      <c r="D50" s="313">
        <f>RM!C14</f>
        <v>1287854</v>
      </c>
      <c r="E50" s="348">
        <f>RM!D14</f>
        <v>107125</v>
      </c>
      <c r="F50" s="85">
        <f>RM!E14</f>
        <v>93575</v>
      </c>
      <c r="G50" s="85">
        <f>RM!F14</f>
        <v>83075</v>
      </c>
      <c r="H50" s="85">
        <f>RM!G14</f>
        <v>60175</v>
      </c>
      <c r="I50" s="85">
        <f>RM!H14</f>
        <v>0</v>
      </c>
      <c r="J50" s="85">
        <f>RM!I14</f>
        <v>0</v>
      </c>
      <c r="K50" s="85">
        <f>RM!J14</f>
        <v>0</v>
      </c>
      <c r="L50" s="85">
        <f>RM!K14</f>
        <v>0</v>
      </c>
      <c r="M50" s="85">
        <f>RM!L14</f>
        <v>0</v>
      </c>
      <c r="N50" s="85">
        <f>RM!M14</f>
        <v>0</v>
      </c>
      <c r="O50" s="85">
        <f>RM!N14</f>
        <v>0</v>
      </c>
      <c r="P50" s="98">
        <f>RM!N14</f>
        <v>0</v>
      </c>
      <c r="Q50" s="103">
        <f>SUM(E50:P50)</f>
        <v>343950</v>
      </c>
    </row>
    <row r="51" spans="1:17" s="83" customFormat="1" ht="18.75" customHeight="1">
      <c r="A51" s="409"/>
      <c r="B51" s="91" t="s">
        <v>63</v>
      </c>
      <c r="C51" s="311">
        <v>2253611</v>
      </c>
      <c r="D51" s="154">
        <v>2524064</v>
      </c>
      <c r="E51" s="357">
        <v>242061</v>
      </c>
      <c r="F51" s="79">
        <v>211441</v>
      </c>
      <c r="G51" s="79">
        <v>187968</v>
      </c>
      <c r="H51" s="79"/>
      <c r="I51" s="79"/>
      <c r="J51" s="79"/>
      <c r="K51" s="79"/>
      <c r="L51" s="79"/>
      <c r="M51" s="79"/>
      <c r="N51" s="79"/>
      <c r="O51" s="79"/>
      <c r="P51" s="99"/>
      <c r="Q51" s="104">
        <f>SUM(E51:P51)</f>
        <v>641470</v>
      </c>
    </row>
    <row r="52" spans="1:17" s="83" customFormat="1" ht="18.75" customHeight="1">
      <c r="A52" s="409"/>
      <c r="B52" s="92" t="s">
        <v>64</v>
      </c>
      <c r="C52" s="115">
        <v>1.8795206144941556</v>
      </c>
      <c r="D52" s="155">
        <f>D51/D50</f>
        <v>1.9598991811183566</v>
      </c>
      <c r="E52" s="350">
        <f>E51/E50</f>
        <v>2.2596126021003502</v>
      </c>
      <c r="F52" s="114">
        <f>F51/F50</f>
        <v>2.2595885653219341</v>
      </c>
      <c r="G52" s="114">
        <f t="shared" ref="G52:O52" si="11">G51/G50</f>
        <v>2.2626301534757749</v>
      </c>
      <c r="H52" s="114">
        <f t="shared" si="11"/>
        <v>0</v>
      </c>
      <c r="I52" s="114" t="e">
        <f t="shared" si="11"/>
        <v>#DIV/0!</v>
      </c>
      <c r="J52" s="114" t="e">
        <f t="shared" si="11"/>
        <v>#DIV/0!</v>
      </c>
      <c r="K52" s="114" t="e">
        <f t="shared" si="11"/>
        <v>#DIV/0!</v>
      </c>
      <c r="L52" s="114" t="e">
        <f t="shared" si="11"/>
        <v>#DIV/0!</v>
      </c>
      <c r="M52" s="114" t="e">
        <f t="shared" si="11"/>
        <v>#DIV/0!</v>
      </c>
      <c r="N52" s="114" t="e">
        <f t="shared" si="11"/>
        <v>#DIV/0!</v>
      </c>
      <c r="O52" s="114" t="e">
        <f t="shared" si="11"/>
        <v>#DIV/0!</v>
      </c>
      <c r="P52" s="115" t="e">
        <f>P51/P50</f>
        <v>#DIV/0!</v>
      </c>
      <c r="Q52" s="116">
        <f>Q51/Q50</f>
        <v>1.8650094490478266</v>
      </c>
    </row>
    <row r="53" spans="1:17" s="83" customFormat="1" ht="18.75" customHeight="1" thickBot="1">
      <c r="A53" s="409"/>
      <c r="B53" s="136" t="s">
        <v>153</v>
      </c>
      <c r="C53" s="118">
        <v>2.1486288391254771</v>
      </c>
      <c r="D53" s="156">
        <v>1.6915685530447402</v>
      </c>
      <c r="E53" s="351">
        <v>2.1059999999999999</v>
      </c>
      <c r="F53" s="117">
        <v>2.1059999999999999</v>
      </c>
      <c r="G53" s="117">
        <v>2.1059999999999999</v>
      </c>
      <c r="H53" s="117">
        <v>2.1059999999999999</v>
      </c>
      <c r="I53" s="117">
        <v>2.1059999999999999</v>
      </c>
      <c r="J53" s="117">
        <v>2.1059999999999999</v>
      </c>
      <c r="K53" s="117">
        <v>2.1059999999999999</v>
      </c>
      <c r="L53" s="117">
        <v>2.1059999999999999</v>
      </c>
      <c r="M53" s="117">
        <v>2.1059999999999999</v>
      </c>
      <c r="N53" s="117">
        <v>2.1059999999999999</v>
      </c>
      <c r="O53" s="117">
        <v>2.1059999999999999</v>
      </c>
      <c r="P53" s="117">
        <v>2.1059999999999999</v>
      </c>
      <c r="Q53" s="119">
        <f t="shared" ref="Q53" si="12">$E53</f>
        <v>2.1059999999999999</v>
      </c>
    </row>
    <row r="54" spans="1:17" s="52" customFormat="1" ht="18.75" customHeight="1">
      <c r="A54" s="409"/>
      <c r="B54" s="90" t="s">
        <v>168</v>
      </c>
      <c r="C54" s="100">
        <v>679800</v>
      </c>
      <c r="D54" s="305">
        <f t="shared" ref="D54:P54" si="13">D15</f>
        <v>691982</v>
      </c>
      <c r="E54" s="354">
        <f t="shared" si="13"/>
        <v>30660</v>
      </c>
      <c r="F54" s="87">
        <f t="shared" si="13"/>
        <v>46175</v>
      </c>
      <c r="G54" s="87">
        <f t="shared" si="13"/>
        <v>48725</v>
      </c>
      <c r="H54" s="87">
        <f t="shared" si="13"/>
        <v>34450</v>
      </c>
      <c r="I54" s="87">
        <f t="shared" si="13"/>
        <v>0</v>
      </c>
      <c r="J54" s="87">
        <f t="shared" si="13"/>
        <v>0</v>
      </c>
      <c r="K54" s="87">
        <f t="shared" si="13"/>
        <v>0</v>
      </c>
      <c r="L54" s="87">
        <f t="shared" si="13"/>
        <v>0</v>
      </c>
      <c r="M54" s="87">
        <f t="shared" si="13"/>
        <v>0</v>
      </c>
      <c r="N54" s="87">
        <f t="shared" si="13"/>
        <v>0</v>
      </c>
      <c r="O54" s="87">
        <f t="shared" si="13"/>
        <v>0</v>
      </c>
      <c r="P54" s="100">
        <f t="shared" si="13"/>
        <v>0</v>
      </c>
      <c r="Q54" s="103">
        <f>SUM(E54:P54)</f>
        <v>160010</v>
      </c>
    </row>
    <row r="55" spans="1:17" s="52" customFormat="1" ht="18.75" customHeight="1">
      <c r="A55" s="409"/>
      <c r="B55" s="91" t="s">
        <v>63</v>
      </c>
      <c r="C55" s="304">
        <v>1346457</v>
      </c>
      <c r="D55" s="154">
        <v>1462545.5996466433</v>
      </c>
      <c r="E55" s="349">
        <v>98788.5</v>
      </c>
      <c r="F55" s="80">
        <v>106256.8</v>
      </c>
      <c r="G55" s="80">
        <v>98393</v>
      </c>
      <c r="H55" s="80"/>
      <c r="I55" s="80"/>
      <c r="J55" s="80"/>
      <c r="K55" s="80"/>
      <c r="L55" s="80"/>
      <c r="M55" s="80"/>
      <c r="N55" s="80"/>
      <c r="O55" s="80"/>
      <c r="P55" s="101"/>
      <c r="Q55" s="104">
        <f>SUM(E55:P55)</f>
        <v>303438.3</v>
      </c>
    </row>
    <row r="56" spans="1:17" s="52" customFormat="1" ht="18.75" customHeight="1">
      <c r="A56" s="409"/>
      <c r="B56" s="92" t="s">
        <v>64</v>
      </c>
      <c r="C56" s="115">
        <v>1.9806663724624889</v>
      </c>
      <c r="D56" s="155">
        <f t="shared" ref="D56:Q56" si="14">D55/D54</f>
        <v>2.1135601788003782</v>
      </c>
      <c r="E56" s="350">
        <f>E55/E54</f>
        <v>3.2220645792563603</v>
      </c>
      <c r="F56" s="114">
        <f t="shared" si="14"/>
        <v>2.3011759610178668</v>
      </c>
      <c r="G56" s="114">
        <f t="shared" si="14"/>
        <v>2.0193535146228836</v>
      </c>
      <c r="H56" s="114">
        <f t="shared" si="14"/>
        <v>0</v>
      </c>
      <c r="I56" s="114" t="e">
        <f t="shared" si="14"/>
        <v>#DIV/0!</v>
      </c>
      <c r="J56" s="114" t="e">
        <f t="shared" si="14"/>
        <v>#DIV/0!</v>
      </c>
      <c r="K56" s="114" t="e">
        <f t="shared" si="14"/>
        <v>#DIV/0!</v>
      </c>
      <c r="L56" s="114" t="e">
        <f t="shared" si="14"/>
        <v>#DIV/0!</v>
      </c>
      <c r="M56" s="114" t="e">
        <f t="shared" si="14"/>
        <v>#DIV/0!</v>
      </c>
      <c r="N56" s="114" t="e">
        <f t="shared" si="14"/>
        <v>#DIV/0!</v>
      </c>
      <c r="O56" s="114" t="e">
        <f t="shared" si="14"/>
        <v>#DIV/0!</v>
      </c>
      <c r="P56" s="115" t="e">
        <f t="shared" si="14"/>
        <v>#DIV/0!</v>
      </c>
      <c r="Q56" s="116">
        <f t="shared" si="14"/>
        <v>1.896370851821761</v>
      </c>
    </row>
    <row r="57" spans="1:17" s="52" customFormat="1" ht="18.75" customHeight="1" thickBot="1">
      <c r="A57" s="410"/>
      <c r="B57" s="136" t="s">
        <v>153</v>
      </c>
      <c r="C57" s="118">
        <v>2.73</v>
      </c>
      <c r="D57" s="156">
        <v>2.4323546517214321</v>
      </c>
      <c r="E57" s="351">
        <v>2.65</v>
      </c>
      <c r="F57" s="117">
        <v>2.7</v>
      </c>
      <c r="G57" s="117">
        <v>2.44</v>
      </c>
      <c r="H57" s="117">
        <v>2.36</v>
      </c>
      <c r="I57" s="117">
        <v>2.34</v>
      </c>
      <c r="J57" s="117">
        <v>1.82</v>
      </c>
      <c r="K57" s="117">
        <v>1.7</v>
      </c>
      <c r="L57" s="117">
        <v>2.2999999999999998</v>
      </c>
      <c r="M57" s="117">
        <v>2.34</v>
      </c>
      <c r="N57" s="117">
        <v>2.4900000000000002</v>
      </c>
      <c r="O57" s="117">
        <v>3.24</v>
      </c>
      <c r="P57" s="118">
        <v>3.2</v>
      </c>
      <c r="Q57" s="119">
        <v>2.39</v>
      </c>
    </row>
    <row r="58" spans="1:17" s="52" customFormat="1" ht="18.75" customHeight="1">
      <c r="A58" s="81"/>
      <c r="B58" s="77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1:17" s="52" customFormat="1" ht="18.75" customHeight="1">
      <c r="A59" s="81"/>
      <c r="B59" s="124"/>
      <c r="C59" s="124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</row>
    <row r="60" spans="1:17" s="52" customFormat="1" ht="18.75" customHeight="1">
      <c r="A60" s="81"/>
      <c r="B60" s="77"/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1:17" s="52" customFormat="1" ht="18.75" customHeight="1">
      <c r="A61" s="81"/>
      <c r="B61" s="77"/>
      <c r="C61" s="77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1:17" s="52" customFormat="1" ht="18.75" customHeight="1">
      <c r="A62" s="81"/>
      <c r="B62" s="77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1:17" s="52" customFormat="1" ht="18.75" customHeight="1">
      <c r="A63" s="81"/>
      <c r="B63" s="77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1:17" s="52" customFormat="1" ht="18.75" customHeight="1">
      <c r="A64" s="81"/>
      <c r="B64" s="77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1:22" s="52" customFormat="1" ht="18.75" customHeight="1">
      <c r="A65" s="81"/>
      <c r="B65" s="77"/>
      <c r="C65" s="77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1:22" s="52" customFormat="1" ht="18.75" customHeight="1" thickBot="1">
      <c r="A66" s="81"/>
      <c r="B66" s="77"/>
      <c r="C66" s="77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1:22" s="52" customFormat="1" ht="18.75" customHeight="1" thickBot="1">
      <c r="A67" s="405" t="s">
        <v>65</v>
      </c>
      <c r="B67" s="89" t="s">
        <v>78</v>
      </c>
      <c r="C67" s="274" t="s">
        <v>74</v>
      </c>
      <c r="D67" s="312" t="s">
        <v>79</v>
      </c>
      <c r="E67" s="286">
        <f t="shared" ref="E67:Q67" si="15">E6</f>
        <v>43831</v>
      </c>
      <c r="F67" s="139">
        <f t="shared" si="15"/>
        <v>43862</v>
      </c>
      <c r="G67" s="139">
        <f t="shared" si="15"/>
        <v>43891</v>
      </c>
      <c r="H67" s="139">
        <f t="shared" si="15"/>
        <v>43922</v>
      </c>
      <c r="I67" s="139">
        <f t="shared" si="15"/>
        <v>43952</v>
      </c>
      <c r="J67" s="139">
        <f t="shared" si="15"/>
        <v>43983</v>
      </c>
      <c r="K67" s="139">
        <f t="shared" si="15"/>
        <v>44013</v>
      </c>
      <c r="L67" s="139">
        <f t="shared" si="15"/>
        <v>44044</v>
      </c>
      <c r="M67" s="139">
        <f t="shared" si="15"/>
        <v>44075</v>
      </c>
      <c r="N67" s="139">
        <f t="shared" si="15"/>
        <v>44105</v>
      </c>
      <c r="O67" s="139">
        <f t="shared" si="15"/>
        <v>44136</v>
      </c>
      <c r="P67" s="139">
        <f t="shared" si="15"/>
        <v>44166</v>
      </c>
      <c r="Q67" s="102" t="str">
        <f t="shared" si="15"/>
        <v>2020</v>
      </c>
    </row>
    <row r="68" spans="1:22" s="52" customFormat="1" ht="18.75" customHeight="1">
      <c r="A68" s="406"/>
      <c r="B68" s="90" t="s">
        <v>67</v>
      </c>
      <c r="C68" s="98">
        <v>1198535</v>
      </c>
      <c r="D68" s="313">
        <f t="shared" ref="D68:P68" si="16">D7</f>
        <v>1287854</v>
      </c>
      <c r="E68" s="348">
        <f t="shared" si="16"/>
        <v>107125</v>
      </c>
      <c r="F68" s="85">
        <f t="shared" si="16"/>
        <v>93575</v>
      </c>
      <c r="G68" s="85">
        <f t="shared" si="16"/>
        <v>83075</v>
      </c>
      <c r="H68" s="85">
        <f t="shared" si="16"/>
        <v>60175</v>
      </c>
      <c r="I68" s="85">
        <f t="shared" si="16"/>
        <v>0</v>
      </c>
      <c r="J68" s="85">
        <f t="shared" si="16"/>
        <v>0</v>
      </c>
      <c r="K68" s="85">
        <f t="shared" si="16"/>
        <v>0</v>
      </c>
      <c r="L68" s="85">
        <f t="shared" si="16"/>
        <v>0</v>
      </c>
      <c r="M68" s="85">
        <f t="shared" si="16"/>
        <v>0</v>
      </c>
      <c r="N68" s="85">
        <f t="shared" si="16"/>
        <v>0</v>
      </c>
      <c r="O68" s="85">
        <f t="shared" si="16"/>
        <v>0</v>
      </c>
      <c r="P68" s="98">
        <f t="shared" si="16"/>
        <v>0</v>
      </c>
      <c r="Q68" s="103">
        <f>SUM(E68:P68)</f>
        <v>343950</v>
      </c>
      <c r="V68" s="72"/>
    </row>
    <row r="69" spans="1:22" s="52" customFormat="1" ht="18.75" customHeight="1">
      <c r="A69" s="406"/>
      <c r="B69" s="91" t="s">
        <v>63</v>
      </c>
      <c r="C69" s="311">
        <v>57385</v>
      </c>
      <c r="D69" s="360">
        <v>32034</v>
      </c>
      <c r="E69" s="357">
        <v>388</v>
      </c>
      <c r="F69" s="79">
        <v>59</v>
      </c>
      <c r="G69" s="79">
        <v>-179</v>
      </c>
      <c r="H69" s="79"/>
      <c r="I69" s="79"/>
      <c r="J69" s="79"/>
      <c r="K69" s="79"/>
      <c r="L69" s="79"/>
      <c r="M69" s="79"/>
      <c r="N69" s="79"/>
      <c r="O69" s="79"/>
      <c r="P69" s="99"/>
      <c r="Q69" s="86">
        <f>SUM(E69:P69)</f>
        <v>268</v>
      </c>
    </row>
    <row r="70" spans="1:22" s="52" customFormat="1" ht="18.75" customHeight="1">
      <c r="A70" s="406"/>
      <c r="B70" s="92" t="s">
        <v>64</v>
      </c>
      <c r="C70" s="358">
        <v>4.7879285961611465E-2</v>
      </c>
      <c r="D70" s="155">
        <f t="shared" ref="D70:Q70" si="17">D69/D68</f>
        <v>2.4873937573669066E-2</v>
      </c>
      <c r="E70" s="350">
        <f>E69/E68</f>
        <v>3.6219369894982499E-3</v>
      </c>
      <c r="F70" s="114">
        <f t="shared" si="17"/>
        <v>6.3051028586695167E-4</v>
      </c>
      <c r="G70" s="114">
        <f t="shared" si="17"/>
        <v>-2.1546795064700574E-3</v>
      </c>
      <c r="H70" s="114">
        <f t="shared" si="17"/>
        <v>0</v>
      </c>
      <c r="I70" s="114" t="e">
        <f t="shared" si="17"/>
        <v>#DIV/0!</v>
      </c>
      <c r="J70" s="114" t="e">
        <f t="shared" si="17"/>
        <v>#DIV/0!</v>
      </c>
      <c r="K70" s="114" t="e">
        <f t="shared" si="17"/>
        <v>#DIV/0!</v>
      </c>
      <c r="L70" s="114" t="e">
        <f t="shared" si="17"/>
        <v>#DIV/0!</v>
      </c>
      <c r="M70" s="114" t="e">
        <f t="shared" si="17"/>
        <v>#DIV/0!</v>
      </c>
      <c r="N70" s="114" t="e">
        <f t="shared" si="17"/>
        <v>#DIV/0!</v>
      </c>
      <c r="O70" s="114" t="e">
        <f t="shared" si="17"/>
        <v>#DIV/0!</v>
      </c>
      <c r="P70" s="115" t="e">
        <f t="shared" si="17"/>
        <v>#DIV/0!</v>
      </c>
      <c r="Q70" s="116">
        <f t="shared" si="17"/>
        <v>7.7918302078790517E-4</v>
      </c>
    </row>
    <row r="71" spans="1:22" s="52" customFormat="1" ht="18.75" customHeight="1" thickBot="1">
      <c r="A71" s="406"/>
      <c r="B71" s="136" t="s">
        <v>153</v>
      </c>
      <c r="C71" s="359">
        <v>5.2062609793656602E-2</v>
      </c>
      <c r="D71" s="156">
        <v>4.309135736545032E-2</v>
      </c>
      <c r="E71" s="351">
        <v>1.2140382768805141E-2</v>
      </c>
      <c r="F71" s="117">
        <v>1.2140382768805141E-2</v>
      </c>
      <c r="G71" s="117">
        <v>1.2140382768805141E-2</v>
      </c>
      <c r="H71" s="117">
        <v>1.2140382768805141E-2</v>
      </c>
      <c r="I71" s="117">
        <v>1.2140382768805141E-2</v>
      </c>
      <c r="J71" s="117">
        <v>1.2140382768805141E-2</v>
      </c>
      <c r="K71" s="117">
        <v>1.2140382768805141E-2</v>
      </c>
      <c r="L71" s="117">
        <v>1.2140382768805141E-2</v>
      </c>
      <c r="M71" s="117">
        <v>1.2140382768805141E-2</v>
      </c>
      <c r="N71" s="117">
        <v>1.2140382768805141E-2</v>
      </c>
      <c r="O71" s="117">
        <v>1.2140382768805141E-2</v>
      </c>
      <c r="P71" s="117">
        <v>1.2140382768805144E-2</v>
      </c>
      <c r="Q71" s="119">
        <f t="shared" ref="Q71" si="18">$E71</f>
        <v>1.2140382768805141E-2</v>
      </c>
    </row>
    <row r="72" spans="1:22" ht="18.75" customHeight="1">
      <c r="A72" s="406"/>
      <c r="B72" s="90" t="s">
        <v>168</v>
      </c>
      <c r="C72" s="100">
        <v>679800</v>
      </c>
      <c r="D72" s="305">
        <f t="shared" ref="D72:O72" si="19">D54</f>
        <v>691982</v>
      </c>
      <c r="E72" s="354">
        <f t="shared" si="19"/>
        <v>30660</v>
      </c>
      <c r="F72" s="87">
        <f t="shared" si="19"/>
        <v>46175</v>
      </c>
      <c r="G72" s="87">
        <f t="shared" si="19"/>
        <v>48725</v>
      </c>
      <c r="H72" s="87">
        <f t="shared" si="19"/>
        <v>34450</v>
      </c>
      <c r="I72" s="87">
        <f t="shared" si="19"/>
        <v>0</v>
      </c>
      <c r="J72" s="87">
        <f t="shared" si="19"/>
        <v>0</v>
      </c>
      <c r="K72" s="87">
        <f t="shared" si="19"/>
        <v>0</v>
      </c>
      <c r="L72" s="87">
        <f t="shared" si="19"/>
        <v>0</v>
      </c>
      <c r="M72" s="87">
        <f t="shared" si="19"/>
        <v>0</v>
      </c>
      <c r="N72" s="87">
        <f t="shared" si="19"/>
        <v>0</v>
      </c>
      <c r="O72" s="87">
        <f t="shared" si="19"/>
        <v>0</v>
      </c>
      <c r="P72" s="100">
        <f>P54</f>
        <v>0</v>
      </c>
      <c r="Q72" s="105">
        <f>SUM(E72:P72)</f>
        <v>160010</v>
      </c>
    </row>
    <row r="73" spans="1:22" ht="18.75" customHeight="1">
      <c r="A73" s="406"/>
      <c r="B73" s="91" t="s">
        <v>63</v>
      </c>
      <c r="C73" s="304">
        <v>21248</v>
      </c>
      <c r="D73" s="361">
        <v>23566</v>
      </c>
      <c r="E73" s="349">
        <v>1108</v>
      </c>
      <c r="F73" s="80">
        <v>1330</v>
      </c>
      <c r="G73" s="80">
        <v>1303</v>
      </c>
      <c r="H73" s="80"/>
      <c r="I73" s="80"/>
      <c r="J73" s="80"/>
      <c r="K73" s="80"/>
      <c r="L73" s="80"/>
      <c r="M73" s="80"/>
      <c r="N73" s="80"/>
      <c r="O73" s="80"/>
      <c r="P73" s="101"/>
      <c r="Q73" s="88">
        <f>SUM(E73:P73)</f>
        <v>3741</v>
      </c>
    </row>
    <row r="74" spans="1:22" ht="18.75" customHeight="1">
      <c r="A74" s="406"/>
      <c r="B74" s="92" t="s">
        <v>64</v>
      </c>
      <c r="C74" s="358">
        <v>3.125625183877611E-2</v>
      </c>
      <c r="D74" s="155">
        <f>D73/D72</f>
        <v>3.4055799139283971E-2</v>
      </c>
      <c r="E74" s="350">
        <f>E73/E72</f>
        <v>3.6138290932811477E-2</v>
      </c>
      <c r="F74" s="114">
        <f t="shared" ref="F74:Q74" si="20">F73/F72</f>
        <v>2.8803465078505685E-2</v>
      </c>
      <c r="G74" s="114">
        <f t="shared" si="20"/>
        <v>2.6741918932786043E-2</v>
      </c>
      <c r="H74" s="114">
        <f t="shared" si="20"/>
        <v>0</v>
      </c>
      <c r="I74" s="114" t="e">
        <f t="shared" si="20"/>
        <v>#DIV/0!</v>
      </c>
      <c r="J74" s="114" t="e">
        <f t="shared" si="20"/>
        <v>#DIV/0!</v>
      </c>
      <c r="K74" s="114" t="e">
        <f t="shared" si="20"/>
        <v>#DIV/0!</v>
      </c>
      <c r="L74" s="114" t="e">
        <f t="shared" si="20"/>
        <v>#DIV/0!</v>
      </c>
      <c r="M74" s="114" t="e">
        <f t="shared" si="20"/>
        <v>#DIV/0!</v>
      </c>
      <c r="N74" s="114" t="e">
        <f t="shared" si="20"/>
        <v>#DIV/0!</v>
      </c>
      <c r="O74" s="114" t="e">
        <f t="shared" si="20"/>
        <v>#DIV/0!</v>
      </c>
      <c r="P74" s="115" t="e">
        <f>P73/P72</f>
        <v>#DIV/0!</v>
      </c>
      <c r="Q74" s="116">
        <f t="shared" si="20"/>
        <v>2.3379788763202299E-2</v>
      </c>
    </row>
    <row r="75" spans="1:22" ht="21" customHeight="1" thickBot="1">
      <c r="A75" s="407"/>
      <c r="B75" s="136" t="s">
        <v>153</v>
      </c>
      <c r="C75" s="359">
        <v>0.04</v>
      </c>
      <c r="D75" s="156">
        <v>0.04</v>
      </c>
      <c r="E75" s="351">
        <v>0.05</v>
      </c>
      <c r="F75" s="117">
        <v>0.04</v>
      </c>
      <c r="G75" s="117">
        <v>0.04</v>
      </c>
      <c r="H75" s="117">
        <v>0.04</v>
      </c>
      <c r="I75" s="117">
        <v>0.04</v>
      </c>
      <c r="J75" s="117">
        <v>0.03</v>
      </c>
      <c r="K75" s="117">
        <v>0.03</v>
      </c>
      <c r="L75" s="117">
        <v>0.03</v>
      </c>
      <c r="M75" s="117">
        <v>0.04</v>
      </c>
      <c r="N75" s="117">
        <v>0.04</v>
      </c>
      <c r="O75" s="117">
        <v>0.04</v>
      </c>
      <c r="P75" s="118">
        <v>0.04</v>
      </c>
      <c r="Q75" s="119">
        <v>0.04</v>
      </c>
    </row>
    <row r="77" spans="1:22" ht="18.75" customHeight="1">
      <c r="B77" s="122"/>
      <c r="C77" s="122"/>
      <c r="P77" s="135"/>
      <c r="Q77" s="120"/>
    </row>
    <row r="78" spans="1:22" s="181" customFormat="1" ht="18.75" customHeight="1">
      <c r="B78" s="122"/>
      <c r="C78" s="122"/>
    </row>
    <row r="79" spans="1:22" s="181" customFormat="1" ht="18.75" customHeight="1">
      <c r="B79" s="122"/>
      <c r="C79" s="122"/>
    </row>
    <row r="80" spans="1:22" s="181" customFormat="1" ht="18.75" customHeight="1">
      <c r="B80" s="122"/>
      <c r="C80" s="122"/>
    </row>
    <row r="81" spans="1:17" s="181" customFormat="1" ht="18.75" customHeight="1">
      <c r="B81" s="122"/>
      <c r="C81" s="122"/>
    </row>
    <row r="82" spans="1:17" s="181" customFormat="1" ht="18.75" customHeight="1">
      <c r="B82" s="122"/>
      <c r="C82" s="122"/>
    </row>
    <row r="83" spans="1:17" s="181" customFormat="1" ht="18.75" customHeight="1">
      <c r="B83" s="122"/>
      <c r="C83" s="122"/>
    </row>
    <row r="84" spans="1:17" s="181" customFormat="1" ht="18.75" customHeight="1">
      <c r="B84" s="122"/>
      <c r="C84" s="122"/>
    </row>
    <row r="85" spans="1:17" s="181" customFormat="1" ht="18.75" customHeight="1">
      <c r="B85" s="122"/>
      <c r="C85" s="122"/>
    </row>
    <row r="86" spans="1:17" s="52" customFormat="1" ht="18.75" customHeight="1">
      <c r="B86" s="77"/>
      <c r="C86" s="77"/>
      <c r="E86" s="78"/>
      <c r="F86" s="78"/>
      <c r="G86" s="126"/>
      <c r="H86" s="126"/>
      <c r="I86" s="126"/>
      <c r="J86" s="126"/>
      <c r="K86" s="126"/>
      <c r="L86" s="126"/>
      <c r="M86" s="126"/>
      <c r="N86" s="126"/>
    </row>
    <row r="87" spans="1:17" s="52" customFormat="1" ht="18.75" customHeight="1" thickBot="1">
      <c r="B87" s="77"/>
      <c r="C87" s="77"/>
      <c r="E87" s="78"/>
      <c r="F87" s="78"/>
      <c r="G87" s="126"/>
      <c r="H87" s="126"/>
      <c r="I87" s="126"/>
      <c r="J87" s="126"/>
      <c r="K87" s="126"/>
      <c r="L87" s="126"/>
      <c r="M87" s="126"/>
      <c r="N87" s="126"/>
    </row>
    <row r="88" spans="1:17" s="52" customFormat="1" ht="18.75" customHeight="1" thickBot="1">
      <c r="B88" s="77"/>
      <c r="C88" s="77"/>
      <c r="D88" s="312" t="s">
        <v>79</v>
      </c>
      <c r="E88" s="151">
        <v>43831</v>
      </c>
      <c r="F88" s="151">
        <v>43862</v>
      </c>
      <c r="G88" s="151">
        <v>43891</v>
      </c>
      <c r="H88" s="151">
        <v>43922</v>
      </c>
      <c r="I88" s="151">
        <v>43952</v>
      </c>
      <c r="J88" s="151">
        <v>43983</v>
      </c>
      <c r="K88" s="151">
        <v>44013</v>
      </c>
      <c r="L88" s="151">
        <v>44044</v>
      </c>
      <c r="M88" s="151">
        <v>44075</v>
      </c>
      <c r="N88" s="151">
        <v>44105</v>
      </c>
      <c r="O88" s="151">
        <v>44136</v>
      </c>
      <c r="P88" s="151">
        <v>44166</v>
      </c>
      <c r="Q88" s="287" t="s">
        <v>150</v>
      </c>
    </row>
    <row r="89" spans="1:17" s="52" customFormat="1" ht="18.75" customHeight="1">
      <c r="A89" s="418" t="s">
        <v>0</v>
      </c>
      <c r="B89" s="131" t="s">
        <v>159</v>
      </c>
      <c r="C89" s="275">
        <v>19080</v>
      </c>
      <c r="D89" s="281">
        <v>18720</v>
      </c>
      <c r="E89" s="364">
        <v>1584</v>
      </c>
      <c r="F89" s="251">
        <v>1512</v>
      </c>
      <c r="G89" s="251">
        <v>1584</v>
      </c>
      <c r="H89" s="251"/>
      <c r="I89" s="251"/>
      <c r="J89" s="251"/>
      <c r="K89" s="251"/>
      <c r="L89" s="251"/>
      <c r="M89" s="251"/>
      <c r="N89" s="251"/>
      <c r="O89" s="251"/>
      <c r="P89" s="251"/>
      <c r="Q89" s="251">
        <f>SUM(E89:P89)</f>
        <v>4680</v>
      </c>
    </row>
    <row r="90" spans="1:17" s="52" customFormat="1" ht="18.75" customHeight="1">
      <c r="A90" s="419"/>
      <c r="B90" s="132" t="s">
        <v>160</v>
      </c>
      <c r="C90" s="362">
        <v>886.25</v>
      </c>
      <c r="D90" s="368">
        <v>1089.4133333333334</v>
      </c>
      <c r="E90" s="365">
        <v>19.75</v>
      </c>
      <c r="F90" s="252">
        <v>91.25</v>
      </c>
      <c r="G90" s="252">
        <v>35</v>
      </c>
      <c r="H90" s="252"/>
      <c r="I90" s="252"/>
      <c r="J90" s="252"/>
      <c r="K90" s="252"/>
      <c r="L90" s="252"/>
      <c r="M90" s="252"/>
      <c r="N90" s="252"/>
      <c r="O90" s="252"/>
      <c r="P90" s="252"/>
      <c r="Q90" s="252">
        <f>SUM(E90:P90)</f>
        <v>146</v>
      </c>
    </row>
    <row r="91" spans="1:17" s="52" customFormat="1" ht="18.75" customHeight="1">
      <c r="A91" s="419"/>
      <c r="B91" s="132" t="s">
        <v>156</v>
      </c>
      <c r="C91" s="363">
        <v>4.6449161425576521E-2</v>
      </c>
      <c r="D91" s="369">
        <v>5.8195156695156701E-2</v>
      </c>
      <c r="E91" s="366">
        <f t="shared" ref="E91:Q91" si="21">E90/E89</f>
        <v>1.2468434343434344E-2</v>
      </c>
      <c r="F91" s="259">
        <f t="shared" si="21"/>
        <v>6.0350529100529099E-2</v>
      </c>
      <c r="G91" s="259">
        <f t="shared" si="21"/>
        <v>2.2095959595959596E-2</v>
      </c>
      <c r="H91" s="259" t="e">
        <f t="shared" si="21"/>
        <v>#DIV/0!</v>
      </c>
      <c r="I91" s="259" t="e">
        <f t="shared" si="21"/>
        <v>#DIV/0!</v>
      </c>
      <c r="J91" s="259" t="e">
        <f t="shared" si="21"/>
        <v>#DIV/0!</v>
      </c>
      <c r="K91" s="259" t="e">
        <f t="shared" si="21"/>
        <v>#DIV/0!</v>
      </c>
      <c r="L91" s="259" t="e">
        <f t="shared" si="21"/>
        <v>#DIV/0!</v>
      </c>
      <c r="M91" s="259" t="e">
        <f t="shared" si="21"/>
        <v>#DIV/0!</v>
      </c>
      <c r="N91" s="259" t="e">
        <f t="shared" si="21"/>
        <v>#DIV/0!</v>
      </c>
      <c r="O91" s="259" t="e">
        <f t="shared" si="21"/>
        <v>#DIV/0!</v>
      </c>
      <c r="P91" s="259" t="e">
        <f t="shared" si="21"/>
        <v>#DIV/0!</v>
      </c>
      <c r="Q91" s="259">
        <f t="shared" si="21"/>
        <v>3.1196581196581197E-2</v>
      </c>
    </row>
    <row r="92" spans="1:17" s="52" customFormat="1" ht="18.75" customHeight="1" thickBot="1">
      <c r="A92" s="420"/>
      <c r="B92" s="133" t="s">
        <v>108</v>
      </c>
      <c r="C92" s="279">
        <v>0.06</v>
      </c>
      <c r="D92" s="285">
        <v>4.1804245283018869E-2</v>
      </c>
      <c r="E92" s="367">
        <f>D91*0.9</f>
        <v>5.2375641025641032E-2</v>
      </c>
      <c r="F92" s="264">
        <f t="shared" ref="F92:Q92" si="22">$E92</f>
        <v>5.2375641025641032E-2</v>
      </c>
      <c r="G92" s="264">
        <f t="shared" si="22"/>
        <v>5.2375641025641032E-2</v>
      </c>
      <c r="H92" s="264">
        <f t="shared" si="22"/>
        <v>5.2375641025641032E-2</v>
      </c>
      <c r="I92" s="264">
        <f t="shared" si="22"/>
        <v>5.2375641025641032E-2</v>
      </c>
      <c r="J92" s="264">
        <f t="shared" si="22"/>
        <v>5.2375641025641032E-2</v>
      </c>
      <c r="K92" s="264">
        <f t="shared" si="22"/>
        <v>5.2375641025641032E-2</v>
      </c>
      <c r="L92" s="264">
        <f t="shared" si="22"/>
        <v>5.2375641025641032E-2</v>
      </c>
      <c r="M92" s="264">
        <f t="shared" si="22"/>
        <v>5.2375641025641032E-2</v>
      </c>
      <c r="N92" s="264">
        <f t="shared" si="22"/>
        <v>5.2375641025641032E-2</v>
      </c>
      <c r="O92" s="264">
        <f t="shared" si="22"/>
        <v>5.2375641025641032E-2</v>
      </c>
      <c r="P92" s="264">
        <f t="shared" si="22"/>
        <v>5.2375641025641032E-2</v>
      </c>
      <c r="Q92" s="292">
        <f t="shared" si="22"/>
        <v>5.2375641025641032E-2</v>
      </c>
    </row>
    <row r="93" spans="1:17" s="52" customFormat="1" ht="18.75" customHeight="1">
      <c r="B93" s="77"/>
      <c r="C93" s="77"/>
      <c r="E93" s="78"/>
      <c r="F93" s="78"/>
      <c r="G93" s="126"/>
      <c r="H93" s="126"/>
      <c r="I93" s="126"/>
      <c r="J93" s="126"/>
      <c r="K93" s="126"/>
      <c r="L93" s="126"/>
      <c r="M93" s="126"/>
      <c r="N93" s="126"/>
    </row>
    <row r="94" spans="1:17" s="52" customFormat="1" ht="18.75" customHeight="1">
      <c r="B94" s="77"/>
      <c r="C94" s="77"/>
      <c r="E94" s="78"/>
      <c r="F94" s="78"/>
      <c r="G94" s="126"/>
      <c r="H94" s="126"/>
      <c r="I94" s="126"/>
      <c r="J94" s="126"/>
      <c r="K94" s="126"/>
      <c r="L94" s="126"/>
      <c r="M94" s="126"/>
      <c r="N94" s="126"/>
    </row>
    <row r="95" spans="1:17" s="52" customFormat="1" ht="18.75" customHeight="1">
      <c r="B95" s="77"/>
      <c r="C95" s="77"/>
      <c r="E95" s="78"/>
      <c r="F95" s="78"/>
      <c r="G95" s="126"/>
      <c r="H95" s="126"/>
      <c r="I95" s="126"/>
      <c r="J95" s="126"/>
      <c r="K95" s="126"/>
      <c r="L95" s="126"/>
      <c r="M95" s="126"/>
      <c r="N95" s="126"/>
    </row>
    <row r="96" spans="1:17" s="181" customFormat="1" ht="18.75" customHeight="1">
      <c r="B96" s="122"/>
      <c r="C96" s="122"/>
    </row>
    <row r="97" spans="1:17" s="181" customFormat="1" ht="18.75" customHeight="1">
      <c r="B97" s="122"/>
      <c r="C97" s="122"/>
    </row>
    <row r="100" spans="1:17" s="52" customFormat="1" ht="18.75" customHeight="1" thickBot="1"/>
    <row r="101" spans="1:17" s="52" customFormat="1" ht="18.75" customHeight="1" thickBot="1">
      <c r="C101" s="274">
        <v>2018</v>
      </c>
      <c r="D101" s="280">
        <v>2019</v>
      </c>
      <c r="E101" s="286">
        <f t="shared" ref="E101:Q101" si="23">E1</f>
        <v>43831</v>
      </c>
      <c r="F101" s="139">
        <f t="shared" si="23"/>
        <v>43862</v>
      </c>
      <c r="G101" s="139">
        <f t="shared" si="23"/>
        <v>43891</v>
      </c>
      <c r="H101" s="139">
        <f t="shared" si="23"/>
        <v>43922</v>
      </c>
      <c r="I101" s="139">
        <f t="shared" si="23"/>
        <v>43952</v>
      </c>
      <c r="J101" s="139">
        <f t="shared" si="23"/>
        <v>43983</v>
      </c>
      <c r="K101" s="139">
        <f t="shared" si="23"/>
        <v>44013</v>
      </c>
      <c r="L101" s="139">
        <f t="shared" si="23"/>
        <v>44044</v>
      </c>
      <c r="M101" s="139">
        <f t="shared" si="23"/>
        <v>44075</v>
      </c>
      <c r="N101" s="139">
        <f t="shared" si="23"/>
        <v>44105</v>
      </c>
      <c r="O101" s="139">
        <f t="shared" si="23"/>
        <v>44136</v>
      </c>
      <c r="P101" s="139">
        <f t="shared" si="23"/>
        <v>44166</v>
      </c>
      <c r="Q101" s="287" t="str">
        <f t="shared" si="23"/>
        <v>2020</v>
      </c>
    </row>
    <row r="102" spans="1:17" s="52" customFormat="1" ht="18.75" customHeight="1">
      <c r="A102" s="414" t="s">
        <v>80</v>
      </c>
      <c r="B102" s="131" t="s">
        <v>75</v>
      </c>
      <c r="C102" s="275">
        <v>135168</v>
      </c>
      <c r="D102" s="281">
        <v>122976</v>
      </c>
      <c r="E102" s="288">
        <v>12096</v>
      </c>
      <c r="F102" s="251">
        <v>10584</v>
      </c>
      <c r="G102" s="251">
        <v>11088</v>
      </c>
      <c r="H102" s="251"/>
      <c r="I102" s="251"/>
      <c r="J102" s="251"/>
      <c r="K102" s="251"/>
      <c r="L102" s="251"/>
      <c r="M102" s="251"/>
      <c r="N102" s="251"/>
      <c r="O102" s="251"/>
      <c r="P102" s="251"/>
      <c r="Q102" s="250">
        <f>SUM(E102:O102)</f>
        <v>33768</v>
      </c>
    </row>
    <row r="103" spans="1:17" s="52" customFormat="1" ht="18.75" customHeight="1">
      <c r="A103" s="415"/>
      <c r="B103" s="132" t="s">
        <v>104</v>
      </c>
      <c r="C103" s="276">
        <v>5531.5833333333339</v>
      </c>
      <c r="D103" s="282">
        <v>5559.8999999999987</v>
      </c>
      <c r="E103" s="289">
        <v>466</v>
      </c>
      <c r="F103" s="266">
        <v>378.7</v>
      </c>
      <c r="G103" s="266">
        <v>238.45000000000005</v>
      </c>
      <c r="H103" s="266"/>
      <c r="I103" s="266"/>
      <c r="J103" s="266"/>
      <c r="K103" s="266"/>
      <c r="L103" s="266"/>
      <c r="M103" s="266"/>
      <c r="N103" s="266"/>
      <c r="O103" s="266"/>
      <c r="P103" s="266"/>
      <c r="Q103" s="267">
        <f>SUM(E103:P103)</f>
        <v>1083.1500000000001</v>
      </c>
    </row>
    <row r="104" spans="1:17" s="52" customFormat="1" ht="18.75" customHeight="1">
      <c r="A104" s="415"/>
      <c r="B104" s="132" t="s">
        <v>105</v>
      </c>
      <c r="C104" s="277">
        <v>4.0923764007260104E-2</v>
      </c>
      <c r="D104" s="283">
        <f>D103/D102</f>
        <v>4.521126073380171E-2</v>
      </c>
      <c r="E104" s="290">
        <f>E103/E102</f>
        <v>3.8525132275132275E-2</v>
      </c>
      <c r="F104" s="268">
        <f t="shared" ref="F104:Q104" si="24">F103/F102</f>
        <v>3.5780423280423281E-2</v>
      </c>
      <c r="G104" s="268">
        <f t="shared" si="24"/>
        <v>2.1505230880230885E-2</v>
      </c>
      <c r="H104" s="268" t="e">
        <f t="shared" si="24"/>
        <v>#DIV/0!</v>
      </c>
      <c r="I104" s="268" t="e">
        <f t="shared" si="24"/>
        <v>#DIV/0!</v>
      </c>
      <c r="J104" s="268" t="e">
        <f t="shared" si="24"/>
        <v>#DIV/0!</v>
      </c>
      <c r="K104" s="268" t="e">
        <f t="shared" si="24"/>
        <v>#DIV/0!</v>
      </c>
      <c r="L104" s="268" t="e">
        <f t="shared" si="24"/>
        <v>#DIV/0!</v>
      </c>
      <c r="M104" s="268" t="e">
        <f t="shared" si="24"/>
        <v>#DIV/0!</v>
      </c>
      <c r="N104" s="268" t="e">
        <f t="shared" si="24"/>
        <v>#DIV/0!</v>
      </c>
      <c r="O104" s="268" t="e">
        <f t="shared" si="24"/>
        <v>#DIV/0!</v>
      </c>
      <c r="P104" s="268" t="e">
        <f t="shared" si="24"/>
        <v>#DIV/0!</v>
      </c>
      <c r="Q104" s="269">
        <f t="shared" si="24"/>
        <v>3.2076226012793183E-2</v>
      </c>
    </row>
    <row r="105" spans="1:17" s="52" customFormat="1" ht="18.75" customHeight="1">
      <c r="A105" s="415"/>
      <c r="B105" s="132" t="s">
        <v>103</v>
      </c>
      <c r="C105" s="278">
        <v>6.0217297762478486E-2</v>
      </c>
      <c r="D105" s="284">
        <v>3.6831387606534094E-2</v>
      </c>
      <c r="E105" s="298">
        <f>D104*0.9</f>
        <v>4.069013466042154E-2</v>
      </c>
      <c r="F105" s="299">
        <f>$E105</f>
        <v>4.069013466042154E-2</v>
      </c>
      <c r="G105" s="299">
        <f t="shared" ref="G105:Q105" si="25">$E105</f>
        <v>4.069013466042154E-2</v>
      </c>
      <c r="H105" s="299">
        <f t="shared" si="25"/>
        <v>4.069013466042154E-2</v>
      </c>
      <c r="I105" s="299">
        <f t="shared" si="25"/>
        <v>4.069013466042154E-2</v>
      </c>
      <c r="J105" s="299">
        <f t="shared" si="25"/>
        <v>4.069013466042154E-2</v>
      </c>
      <c r="K105" s="299">
        <f t="shared" si="25"/>
        <v>4.069013466042154E-2</v>
      </c>
      <c r="L105" s="299">
        <f t="shared" si="25"/>
        <v>4.069013466042154E-2</v>
      </c>
      <c r="M105" s="299">
        <f t="shared" si="25"/>
        <v>4.069013466042154E-2</v>
      </c>
      <c r="N105" s="299">
        <f t="shared" si="25"/>
        <v>4.069013466042154E-2</v>
      </c>
      <c r="O105" s="299">
        <f t="shared" si="25"/>
        <v>4.069013466042154E-2</v>
      </c>
      <c r="P105" s="299">
        <f t="shared" si="25"/>
        <v>4.069013466042154E-2</v>
      </c>
      <c r="Q105" s="300">
        <f t="shared" si="25"/>
        <v>4.069013466042154E-2</v>
      </c>
    </row>
    <row r="106" spans="1:17" s="52" customFormat="1" ht="18.75" customHeight="1">
      <c r="A106" s="415"/>
      <c r="B106" s="132" t="s">
        <v>109</v>
      </c>
      <c r="C106" s="276">
        <v>2744.9916666666668</v>
      </c>
      <c r="D106" s="282">
        <v>2345.7016666666668</v>
      </c>
      <c r="E106" s="289">
        <v>202.58333333333334</v>
      </c>
      <c r="F106" s="266">
        <v>149.91666666666669</v>
      </c>
      <c r="G106" s="266">
        <v>149.91666666666671</v>
      </c>
      <c r="H106" s="266"/>
      <c r="I106" s="266"/>
      <c r="J106" s="266"/>
      <c r="K106" s="266"/>
      <c r="L106" s="266"/>
      <c r="M106" s="266"/>
      <c r="N106" s="266"/>
      <c r="O106" s="266"/>
      <c r="P106" s="266"/>
      <c r="Q106" s="267">
        <f>SUM(E106:P106)</f>
        <v>502.41666666666674</v>
      </c>
    </row>
    <row r="107" spans="1:17" s="52" customFormat="1" ht="18.75" customHeight="1">
      <c r="A107" s="415"/>
      <c r="B107" s="132" t="s">
        <v>110</v>
      </c>
      <c r="C107" s="277">
        <v>2.0307999427872477E-2</v>
      </c>
      <c r="D107" s="290">
        <f>D106/D102</f>
        <v>1.9074467104692516E-2</v>
      </c>
      <c r="E107" s="290">
        <f>E106/E102</f>
        <v>1.6747960758377426E-2</v>
      </c>
      <c r="F107" s="268">
        <f t="shared" ref="F107:Q107" si="26">F106/F102</f>
        <v>1.4164462081128749E-2</v>
      </c>
      <c r="G107" s="268">
        <f t="shared" si="26"/>
        <v>1.35206228956229E-2</v>
      </c>
      <c r="H107" s="268" t="e">
        <f t="shared" si="26"/>
        <v>#DIV/0!</v>
      </c>
      <c r="I107" s="268" t="e">
        <f t="shared" si="26"/>
        <v>#DIV/0!</v>
      </c>
      <c r="J107" s="268" t="e">
        <f t="shared" si="26"/>
        <v>#DIV/0!</v>
      </c>
      <c r="K107" s="268" t="e">
        <f t="shared" si="26"/>
        <v>#DIV/0!</v>
      </c>
      <c r="L107" s="268" t="e">
        <f t="shared" si="26"/>
        <v>#DIV/0!</v>
      </c>
      <c r="M107" s="268" t="e">
        <f t="shared" si="26"/>
        <v>#DIV/0!</v>
      </c>
      <c r="N107" s="268" t="e">
        <f t="shared" si="26"/>
        <v>#DIV/0!</v>
      </c>
      <c r="O107" s="268" t="e">
        <f t="shared" si="26"/>
        <v>#DIV/0!</v>
      </c>
      <c r="P107" s="268" t="e">
        <f t="shared" si="26"/>
        <v>#DIV/0!</v>
      </c>
      <c r="Q107" s="269">
        <f t="shared" si="26"/>
        <v>1.4878484561320385E-2</v>
      </c>
    </row>
    <row r="108" spans="1:17" s="52" customFormat="1" ht="18.75" customHeight="1">
      <c r="A108" s="415"/>
      <c r="B108" s="132" t="s">
        <v>111</v>
      </c>
      <c r="C108" s="278">
        <v>5.774311531841652E-2</v>
      </c>
      <c r="D108" s="284">
        <v>1.827719948508523E-2</v>
      </c>
      <c r="E108" s="301">
        <f>D107*0.9</f>
        <v>1.7167020394223267E-2</v>
      </c>
      <c r="F108" s="272">
        <f>$E108</f>
        <v>1.7167020394223267E-2</v>
      </c>
      <c r="G108" s="272">
        <f t="shared" ref="G108:Q108" si="27">$E108</f>
        <v>1.7167020394223267E-2</v>
      </c>
      <c r="H108" s="272">
        <f t="shared" si="27"/>
        <v>1.7167020394223267E-2</v>
      </c>
      <c r="I108" s="272">
        <f t="shared" si="27"/>
        <v>1.7167020394223267E-2</v>
      </c>
      <c r="J108" s="272">
        <f t="shared" si="27"/>
        <v>1.7167020394223267E-2</v>
      </c>
      <c r="K108" s="272">
        <f t="shared" si="27"/>
        <v>1.7167020394223267E-2</v>
      </c>
      <c r="L108" s="272">
        <f t="shared" si="27"/>
        <v>1.7167020394223267E-2</v>
      </c>
      <c r="M108" s="272">
        <f t="shared" si="27"/>
        <v>1.7167020394223267E-2</v>
      </c>
      <c r="N108" s="272">
        <f t="shared" si="27"/>
        <v>1.7167020394223267E-2</v>
      </c>
      <c r="O108" s="272">
        <f t="shared" si="27"/>
        <v>1.7167020394223267E-2</v>
      </c>
      <c r="P108" s="272">
        <f t="shared" si="27"/>
        <v>1.7167020394223267E-2</v>
      </c>
      <c r="Q108" s="302">
        <f t="shared" si="27"/>
        <v>1.7167020394223267E-2</v>
      </c>
    </row>
    <row r="109" spans="1:17" s="52" customFormat="1" ht="18.75" customHeight="1">
      <c r="A109" s="416"/>
      <c r="B109" s="132" t="s">
        <v>107</v>
      </c>
      <c r="C109" s="277">
        <v>6.1231763435132584E-2</v>
      </c>
      <c r="D109" s="283">
        <v>6.4285727838494219E-2</v>
      </c>
      <c r="E109" s="290">
        <f>(E106+E103)/E102</f>
        <v>5.5273093033509704E-2</v>
      </c>
      <c r="F109" s="268">
        <f t="shared" ref="F109:Q109" si="28">(F106+F103)/F102</f>
        <v>4.9944885361552026E-2</v>
      </c>
      <c r="G109" s="268">
        <f t="shared" si="28"/>
        <v>3.5025853775853787E-2</v>
      </c>
      <c r="H109" s="268" t="e">
        <f t="shared" si="28"/>
        <v>#DIV/0!</v>
      </c>
      <c r="I109" s="268" t="e">
        <f t="shared" si="28"/>
        <v>#DIV/0!</v>
      </c>
      <c r="J109" s="268" t="e">
        <f t="shared" si="28"/>
        <v>#DIV/0!</v>
      </c>
      <c r="K109" s="268" t="e">
        <f t="shared" si="28"/>
        <v>#DIV/0!</v>
      </c>
      <c r="L109" s="268" t="e">
        <f t="shared" si="28"/>
        <v>#DIV/0!</v>
      </c>
      <c r="M109" s="268" t="e">
        <f t="shared" si="28"/>
        <v>#DIV/0!</v>
      </c>
      <c r="N109" s="268" t="e">
        <f t="shared" si="28"/>
        <v>#DIV/0!</v>
      </c>
      <c r="O109" s="268" t="e">
        <f t="shared" si="28"/>
        <v>#DIV/0!</v>
      </c>
      <c r="P109" s="268" t="e">
        <f t="shared" si="28"/>
        <v>#DIV/0!</v>
      </c>
      <c r="Q109" s="269">
        <f t="shared" si="28"/>
        <v>4.6954710574113566E-2</v>
      </c>
    </row>
    <row r="110" spans="1:17" s="52" customFormat="1" ht="18.75" customHeight="1" thickBot="1">
      <c r="A110" s="417"/>
      <c r="B110" s="133" t="s">
        <v>108</v>
      </c>
      <c r="C110" s="279">
        <v>0.11796041308089501</v>
      </c>
      <c r="D110" s="285">
        <v>0.05</v>
      </c>
      <c r="E110" s="291">
        <f>D109*0.9</f>
        <v>5.7857155054644796E-2</v>
      </c>
      <c r="F110" s="265">
        <f>$E110</f>
        <v>5.7857155054644796E-2</v>
      </c>
      <c r="G110" s="265">
        <f t="shared" ref="G110:P110" si="29">$E110</f>
        <v>5.7857155054644796E-2</v>
      </c>
      <c r="H110" s="265">
        <f t="shared" si="29"/>
        <v>5.7857155054644796E-2</v>
      </c>
      <c r="I110" s="265">
        <f t="shared" si="29"/>
        <v>5.7857155054644796E-2</v>
      </c>
      <c r="J110" s="265">
        <f t="shared" si="29"/>
        <v>5.7857155054644796E-2</v>
      </c>
      <c r="K110" s="265">
        <f t="shared" si="29"/>
        <v>5.7857155054644796E-2</v>
      </c>
      <c r="L110" s="265">
        <f t="shared" si="29"/>
        <v>5.7857155054644796E-2</v>
      </c>
      <c r="M110" s="265">
        <f t="shared" si="29"/>
        <v>5.7857155054644796E-2</v>
      </c>
      <c r="N110" s="265">
        <f t="shared" si="29"/>
        <v>5.7857155054644796E-2</v>
      </c>
      <c r="O110" s="265">
        <f t="shared" si="29"/>
        <v>5.7857155054644796E-2</v>
      </c>
      <c r="P110" s="265">
        <f t="shared" si="29"/>
        <v>5.7857155054644796E-2</v>
      </c>
      <c r="Q110" s="273">
        <f>$E110</f>
        <v>5.7857155054644796E-2</v>
      </c>
    </row>
    <row r="111" spans="1:17" s="52" customFormat="1" ht="18.75" customHeight="1" thickBot="1"/>
    <row r="112" spans="1:17" s="52" customFormat="1" ht="18.75" customHeight="1" thickBot="1">
      <c r="D112" s="312" t="s">
        <v>79</v>
      </c>
      <c r="E112" s="151">
        <v>43831</v>
      </c>
      <c r="F112" s="151">
        <v>43862</v>
      </c>
      <c r="G112" s="151">
        <v>43891</v>
      </c>
      <c r="H112" s="151">
        <v>43922</v>
      </c>
      <c r="I112" s="151">
        <v>43952</v>
      </c>
      <c r="J112" s="151">
        <v>43983</v>
      </c>
      <c r="K112" s="151">
        <v>44013</v>
      </c>
      <c r="L112" s="151">
        <v>44044</v>
      </c>
      <c r="M112" s="151">
        <v>44075</v>
      </c>
      <c r="N112" s="151">
        <v>44105</v>
      </c>
      <c r="O112" s="151">
        <v>44136</v>
      </c>
      <c r="P112" s="151">
        <v>44166</v>
      </c>
      <c r="Q112" s="287" t="s">
        <v>150</v>
      </c>
    </row>
    <row r="113" spans="1:17" s="52" customFormat="1" ht="18.75" customHeight="1">
      <c r="A113" s="411" t="s">
        <v>43</v>
      </c>
      <c r="B113" s="131" t="s">
        <v>75</v>
      </c>
      <c r="C113" s="251">
        <v>58121.5</v>
      </c>
      <c r="D113" s="251">
        <v>65376</v>
      </c>
      <c r="E113" s="251">
        <v>6048</v>
      </c>
      <c r="F113" s="251">
        <v>4896</v>
      </c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0">
        <f>SUM(E113:O113)</f>
        <v>10944</v>
      </c>
    </row>
    <row r="114" spans="1:17" s="52" customFormat="1" ht="18.75" customHeight="1">
      <c r="A114" s="412"/>
      <c r="B114" s="132" t="s">
        <v>104</v>
      </c>
      <c r="C114" s="266">
        <v>1611.6299999999999</v>
      </c>
      <c r="D114" s="266">
        <v>1568.9</v>
      </c>
      <c r="E114" s="266">
        <v>67.25</v>
      </c>
      <c r="F114" s="266">
        <v>99.2</v>
      </c>
      <c r="G114" s="266"/>
      <c r="H114" s="266"/>
      <c r="I114" s="266"/>
      <c r="J114" s="266"/>
      <c r="K114" s="266"/>
      <c r="L114" s="266"/>
      <c r="M114" s="266"/>
      <c r="N114" s="266"/>
      <c r="O114" s="266"/>
      <c r="P114" s="266"/>
      <c r="Q114" s="267">
        <f>SUM(E114:P114)</f>
        <v>166.45</v>
      </c>
    </row>
    <row r="115" spans="1:17" s="52" customFormat="1" ht="18.75" customHeight="1">
      <c r="A115" s="412"/>
      <c r="B115" s="132" t="s">
        <v>105</v>
      </c>
      <c r="C115" s="268">
        <v>2.7728637423328716E-2</v>
      </c>
      <c r="D115" s="268">
        <f>D114/D113</f>
        <v>2.3998103279490948E-2</v>
      </c>
      <c r="E115" s="268">
        <f>E114/E113</f>
        <v>1.1119378306878307E-2</v>
      </c>
      <c r="F115" s="268">
        <f t="shared" ref="F115:Q115" si="30">F114/F113</f>
        <v>2.0261437908496733E-2</v>
      </c>
      <c r="G115" s="268" t="e">
        <f t="shared" si="30"/>
        <v>#DIV/0!</v>
      </c>
      <c r="H115" s="268" t="e">
        <f t="shared" si="30"/>
        <v>#DIV/0!</v>
      </c>
      <c r="I115" s="268" t="e">
        <f t="shared" si="30"/>
        <v>#DIV/0!</v>
      </c>
      <c r="J115" s="268" t="e">
        <f t="shared" si="30"/>
        <v>#DIV/0!</v>
      </c>
      <c r="K115" s="268" t="e">
        <f t="shared" si="30"/>
        <v>#DIV/0!</v>
      </c>
      <c r="L115" s="268" t="e">
        <f t="shared" si="30"/>
        <v>#DIV/0!</v>
      </c>
      <c r="M115" s="268" t="e">
        <f t="shared" si="30"/>
        <v>#DIV/0!</v>
      </c>
      <c r="N115" s="268" t="e">
        <f t="shared" si="30"/>
        <v>#DIV/0!</v>
      </c>
      <c r="O115" s="268" t="e">
        <f t="shared" si="30"/>
        <v>#DIV/0!</v>
      </c>
      <c r="P115" s="268" t="e">
        <f t="shared" si="30"/>
        <v>#DIV/0!</v>
      </c>
      <c r="Q115" s="269">
        <f t="shared" si="30"/>
        <v>1.5209247076023391E-2</v>
      </c>
    </row>
    <row r="116" spans="1:17" s="52" customFormat="1" ht="18.75" customHeight="1">
      <c r="A116" s="412"/>
      <c r="B116" s="132" t="s">
        <v>103</v>
      </c>
      <c r="C116" s="260">
        <v>2.660608861178548E-2</v>
      </c>
      <c r="D116" s="270">
        <f>C115*0.9</f>
        <v>2.4955773680995844E-2</v>
      </c>
      <c r="E116" s="270">
        <f>D115*0.9</f>
        <v>2.1598292951541854E-2</v>
      </c>
      <c r="F116" s="270">
        <f>$E116</f>
        <v>2.1598292951541854E-2</v>
      </c>
      <c r="G116" s="270">
        <f t="shared" ref="G116:Q116" si="31">$E116</f>
        <v>2.1598292951541854E-2</v>
      </c>
      <c r="H116" s="270">
        <f t="shared" si="31"/>
        <v>2.1598292951541854E-2</v>
      </c>
      <c r="I116" s="270">
        <f t="shared" si="31"/>
        <v>2.1598292951541854E-2</v>
      </c>
      <c r="J116" s="270">
        <f t="shared" si="31"/>
        <v>2.1598292951541854E-2</v>
      </c>
      <c r="K116" s="270">
        <f t="shared" si="31"/>
        <v>2.1598292951541854E-2</v>
      </c>
      <c r="L116" s="270">
        <f t="shared" si="31"/>
        <v>2.1598292951541854E-2</v>
      </c>
      <c r="M116" s="270">
        <f t="shared" si="31"/>
        <v>2.1598292951541854E-2</v>
      </c>
      <c r="N116" s="270">
        <f t="shared" si="31"/>
        <v>2.1598292951541854E-2</v>
      </c>
      <c r="O116" s="270">
        <f t="shared" si="31"/>
        <v>2.1598292951541854E-2</v>
      </c>
      <c r="P116" s="270">
        <f t="shared" si="31"/>
        <v>2.1598292951541854E-2</v>
      </c>
      <c r="Q116" s="271">
        <f t="shared" si="31"/>
        <v>2.1598292951541854E-2</v>
      </c>
    </row>
    <row r="117" spans="1:17" s="52" customFormat="1" ht="18.75" customHeight="1">
      <c r="A117" s="412"/>
      <c r="B117" s="132" t="s">
        <v>109</v>
      </c>
      <c r="C117" s="266">
        <v>817.56</v>
      </c>
      <c r="D117" s="266">
        <v>546.85</v>
      </c>
      <c r="E117" s="266">
        <v>17.75</v>
      </c>
      <c r="F117" s="266">
        <v>21.7</v>
      </c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7">
        <f>SUM(E117:P117)</f>
        <v>39.450000000000003</v>
      </c>
    </row>
    <row r="118" spans="1:17" s="52" customFormat="1" ht="18.75" customHeight="1">
      <c r="A118" s="412"/>
      <c r="B118" s="132" t="s">
        <v>110</v>
      </c>
      <c r="C118" s="268">
        <v>1.4066395395851793E-2</v>
      </c>
      <c r="D118" s="268">
        <f>D117/D113</f>
        <v>8.3646904062652967E-3</v>
      </c>
      <c r="E118" s="268">
        <f>E117/E113</f>
        <v>2.9348544973544972E-3</v>
      </c>
      <c r="F118" s="268">
        <f t="shared" ref="F118:Q118" si="32">F117/F113</f>
        <v>4.43218954248366E-3</v>
      </c>
      <c r="G118" s="268" t="e">
        <f t="shared" si="32"/>
        <v>#DIV/0!</v>
      </c>
      <c r="H118" s="268" t="e">
        <f t="shared" si="32"/>
        <v>#DIV/0!</v>
      </c>
      <c r="I118" s="268" t="e">
        <f t="shared" si="32"/>
        <v>#DIV/0!</v>
      </c>
      <c r="J118" s="268" t="e">
        <f t="shared" si="32"/>
        <v>#DIV/0!</v>
      </c>
      <c r="K118" s="268" t="e">
        <f t="shared" si="32"/>
        <v>#DIV/0!</v>
      </c>
      <c r="L118" s="268" t="e">
        <f t="shared" si="32"/>
        <v>#DIV/0!</v>
      </c>
      <c r="M118" s="268" t="e">
        <f t="shared" si="32"/>
        <v>#DIV/0!</v>
      </c>
      <c r="N118" s="268" t="e">
        <f t="shared" si="32"/>
        <v>#DIV/0!</v>
      </c>
      <c r="O118" s="268" t="e">
        <f t="shared" si="32"/>
        <v>#DIV/0!</v>
      </c>
      <c r="P118" s="268" t="e">
        <f t="shared" si="32"/>
        <v>#DIV/0!</v>
      </c>
      <c r="Q118" s="269">
        <f t="shared" si="32"/>
        <v>3.6047149122807021E-3</v>
      </c>
    </row>
    <row r="119" spans="1:17" s="52" customFormat="1" ht="18.75" customHeight="1">
      <c r="A119" s="412"/>
      <c r="B119" s="132" t="s">
        <v>106</v>
      </c>
      <c r="C119" s="260">
        <v>1.2659755856266613E-2</v>
      </c>
      <c r="D119" s="270">
        <f>C118*0.9</f>
        <v>1.2659755856266613E-2</v>
      </c>
      <c r="E119" s="270">
        <f>D118*0.9</f>
        <v>7.5282213656387674E-3</v>
      </c>
      <c r="F119" s="270">
        <f>$E119</f>
        <v>7.5282213656387674E-3</v>
      </c>
      <c r="G119" s="270">
        <f t="shared" ref="G119:Q119" si="33">$E119</f>
        <v>7.5282213656387674E-3</v>
      </c>
      <c r="H119" s="270">
        <f t="shared" si="33"/>
        <v>7.5282213656387674E-3</v>
      </c>
      <c r="I119" s="270">
        <f t="shared" si="33"/>
        <v>7.5282213656387674E-3</v>
      </c>
      <c r="J119" s="270">
        <f t="shared" si="33"/>
        <v>7.5282213656387674E-3</v>
      </c>
      <c r="K119" s="270">
        <f t="shared" si="33"/>
        <v>7.5282213656387674E-3</v>
      </c>
      <c r="L119" s="270">
        <f t="shared" si="33"/>
        <v>7.5282213656387674E-3</v>
      </c>
      <c r="M119" s="270">
        <f t="shared" si="33"/>
        <v>7.5282213656387674E-3</v>
      </c>
      <c r="N119" s="270">
        <f t="shared" si="33"/>
        <v>7.5282213656387674E-3</v>
      </c>
      <c r="O119" s="270">
        <f t="shared" si="33"/>
        <v>7.5282213656387674E-3</v>
      </c>
      <c r="P119" s="270">
        <f t="shared" si="33"/>
        <v>7.5282213656387674E-3</v>
      </c>
      <c r="Q119" s="271">
        <f t="shared" si="33"/>
        <v>7.5282213656387674E-3</v>
      </c>
    </row>
    <row r="120" spans="1:17" s="52" customFormat="1" ht="18.75" customHeight="1">
      <c r="A120" s="412"/>
      <c r="B120" s="132" t="s">
        <v>107</v>
      </c>
      <c r="C120" s="260">
        <v>4.1795032819180504E-2</v>
      </c>
      <c r="D120" s="268">
        <f>(D117+D114)/D113</f>
        <v>3.2362793685756244E-2</v>
      </c>
      <c r="E120" s="268">
        <f>(E117+E114)/E113</f>
        <v>1.4054232804232803E-2</v>
      </c>
      <c r="F120" s="268">
        <f t="shared" ref="F120:Q120" si="34">(F117+F114)/F113</f>
        <v>2.4693627450980395E-2</v>
      </c>
      <c r="G120" s="268" t="e">
        <f t="shared" si="34"/>
        <v>#DIV/0!</v>
      </c>
      <c r="H120" s="268" t="e">
        <f t="shared" si="34"/>
        <v>#DIV/0!</v>
      </c>
      <c r="I120" s="268" t="e">
        <f t="shared" si="34"/>
        <v>#DIV/0!</v>
      </c>
      <c r="J120" s="268" t="e">
        <f t="shared" si="34"/>
        <v>#DIV/0!</v>
      </c>
      <c r="K120" s="268" t="e">
        <f t="shared" si="34"/>
        <v>#DIV/0!</v>
      </c>
      <c r="L120" s="268" t="e">
        <f t="shared" si="34"/>
        <v>#DIV/0!</v>
      </c>
      <c r="M120" s="268" t="e">
        <f t="shared" si="34"/>
        <v>#DIV/0!</v>
      </c>
      <c r="N120" s="268" t="e">
        <f t="shared" si="34"/>
        <v>#DIV/0!</v>
      </c>
      <c r="O120" s="268" t="e">
        <f t="shared" si="34"/>
        <v>#DIV/0!</v>
      </c>
      <c r="P120" s="268" t="e">
        <f t="shared" si="34"/>
        <v>#DIV/0!</v>
      </c>
      <c r="Q120" s="269">
        <f t="shared" si="34"/>
        <v>1.8813961988304092E-2</v>
      </c>
    </row>
    <row r="121" spans="1:17" s="52" customFormat="1" ht="18.75" customHeight="1" thickBot="1">
      <c r="A121" s="413"/>
      <c r="B121" s="133" t="s">
        <v>108</v>
      </c>
      <c r="C121" s="261">
        <v>3.5000000000000003E-2</v>
      </c>
      <c r="D121" s="264">
        <f>C120*0.9</f>
        <v>3.7615529537262452E-2</v>
      </c>
      <c r="E121" s="264">
        <f>D120*0.9</f>
        <v>2.9126514317180621E-2</v>
      </c>
      <c r="F121" s="264">
        <f>$E121</f>
        <v>2.9126514317180621E-2</v>
      </c>
      <c r="G121" s="264">
        <f t="shared" ref="G121:Q121" si="35">$E121</f>
        <v>2.9126514317180621E-2</v>
      </c>
      <c r="H121" s="264">
        <f t="shared" si="35"/>
        <v>2.9126514317180621E-2</v>
      </c>
      <c r="I121" s="264">
        <f t="shared" si="35"/>
        <v>2.9126514317180621E-2</v>
      </c>
      <c r="J121" s="264">
        <f t="shared" si="35"/>
        <v>2.9126514317180621E-2</v>
      </c>
      <c r="K121" s="264">
        <f t="shared" si="35"/>
        <v>2.9126514317180621E-2</v>
      </c>
      <c r="L121" s="264">
        <f t="shared" si="35"/>
        <v>2.9126514317180621E-2</v>
      </c>
      <c r="M121" s="264">
        <f t="shared" si="35"/>
        <v>2.9126514317180621E-2</v>
      </c>
      <c r="N121" s="264">
        <f t="shared" si="35"/>
        <v>2.9126514317180621E-2</v>
      </c>
      <c r="O121" s="264">
        <f t="shared" si="35"/>
        <v>2.9126514317180621E-2</v>
      </c>
      <c r="P121" s="264">
        <f t="shared" si="35"/>
        <v>2.9126514317180621E-2</v>
      </c>
      <c r="Q121" s="292">
        <f t="shared" si="35"/>
        <v>2.9126514317180621E-2</v>
      </c>
    </row>
    <row r="122" spans="1:17" s="52" customFormat="1" ht="18.75" customHeight="1">
      <c r="B122" s="77"/>
      <c r="C122" s="77"/>
      <c r="E122" s="78"/>
      <c r="F122" s="78"/>
      <c r="G122" s="126"/>
      <c r="H122" s="126"/>
      <c r="I122" s="126"/>
      <c r="J122" s="126"/>
      <c r="K122" s="126"/>
      <c r="L122" s="126"/>
      <c r="M122" s="126"/>
      <c r="N122" s="126"/>
    </row>
    <row r="123" spans="1:17" s="52" customFormat="1" ht="18.75" customHeight="1">
      <c r="B123" s="77"/>
      <c r="C123" s="77"/>
      <c r="E123" s="78"/>
      <c r="F123" s="78"/>
      <c r="G123" s="126"/>
      <c r="H123" s="126"/>
      <c r="I123" s="126"/>
      <c r="J123" s="126"/>
      <c r="K123" s="126"/>
      <c r="L123" s="126"/>
      <c r="M123" s="126"/>
      <c r="N123" s="126"/>
    </row>
    <row r="124" spans="1:17" s="52" customFormat="1" ht="18.75" customHeight="1" thickBot="1">
      <c r="B124" s="77"/>
      <c r="C124" s="77"/>
      <c r="E124" s="78"/>
      <c r="F124" s="78"/>
      <c r="G124" s="126"/>
      <c r="H124" s="126"/>
      <c r="I124" s="126"/>
      <c r="J124" s="126"/>
      <c r="K124" s="126"/>
      <c r="L124" s="126"/>
      <c r="M124" s="126"/>
      <c r="N124" s="126"/>
    </row>
    <row r="125" spans="1:17" s="125" customFormat="1" ht="18.75" customHeight="1" thickBot="1">
      <c r="C125" s="258"/>
      <c r="D125" s="312" t="s">
        <v>79</v>
      </c>
      <c r="E125" s="151">
        <v>43831</v>
      </c>
      <c r="F125" s="151">
        <v>43862</v>
      </c>
      <c r="G125" s="151">
        <v>43891</v>
      </c>
      <c r="H125" s="151">
        <v>43922</v>
      </c>
      <c r="I125" s="151">
        <v>43952</v>
      </c>
      <c r="J125" s="151">
        <v>43983</v>
      </c>
      <c r="K125" s="151">
        <v>44013</v>
      </c>
      <c r="L125" s="151">
        <v>44044</v>
      </c>
      <c r="M125" s="151">
        <v>44075</v>
      </c>
      <c r="N125" s="151">
        <v>44105</v>
      </c>
      <c r="O125" s="151">
        <v>44136</v>
      </c>
      <c r="P125" s="335">
        <v>44166</v>
      </c>
      <c r="Q125" s="312" t="s">
        <v>150</v>
      </c>
    </row>
    <row r="126" spans="1:17" s="125" customFormat="1" ht="18.75" customHeight="1">
      <c r="A126" s="418" t="s">
        <v>1</v>
      </c>
      <c r="B126" s="131" t="s">
        <v>75</v>
      </c>
      <c r="C126" s="275">
        <v>17040</v>
      </c>
      <c r="D126" s="281">
        <v>10968</v>
      </c>
      <c r="E126" s="364">
        <v>720</v>
      </c>
      <c r="F126" s="251">
        <v>696</v>
      </c>
      <c r="G126" s="251">
        <v>744</v>
      </c>
      <c r="H126" s="251"/>
      <c r="I126" s="251"/>
      <c r="J126" s="251"/>
      <c r="K126" s="251"/>
      <c r="L126" s="251"/>
      <c r="M126" s="251"/>
      <c r="N126" s="251"/>
      <c r="O126" s="251"/>
      <c r="P126" s="275"/>
      <c r="Q126" s="281">
        <f>SUM(E126:P126)</f>
        <v>2160</v>
      </c>
    </row>
    <row r="127" spans="1:17" s="125" customFormat="1" ht="18.75" customHeight="1">
      <c r="A127" s="419"/>
      <c r="B127" s="134" t="s">
        <v>155</v>
      </c>
      <c r="C127" s="362">
        <v>1072.25</v>
      </c>
      <c r="D127" s="368">
        <v>436.25</v>
      </c>
      <c r="E127" s="365">
        <v>112.25</v>
      </c>
      <c r="F127" s="252">
        <v>89</v>
      </c>
      <c r="G127" s="252">
        <v>264.75</v>
      </c>
      <c r="H127" s="252"/>
      <c r="I127" s="252"/>
      <c r="J127" s="252"/>
      <c r="K127" s="252"/>
      <c r="L127" s="252"/>
      <c r="M127" s="252"/>
      <c r="N127" s="252"/>
      <c r="O127" s="252"/>
      <c r="P127" s="362"/>
      <c r="Q127" s="368">
        <f>SUM(E127:P127)</f>
        <v>466</v>
      </c>
    </row>
    <row r="128" spans="1:17" s="125" customFormat="1" ht="18.75" customHeight="1">
      <c r="A128" s="419"/>
      <c r="B128" s="134" t="s">
        <v>156</v>
      </c>
      <c r="C128" s="363">
        <v>6.2925469483568072E-2</v>
      </c>
      <c r="D128" s="369">
        <v>3.9774799416484319E-2</v>
      </c>
      <c r="E128" s="366">
        <f t="shared" ref="E128:Q128" si="36">E127/E126</f>
        <v>0.15590277777777778</v>
      </c>
      <c r="F128" s="259">
        <f t="shared" si="36"/>
        <v>0.1278735632183908</v>
      </c>
      <c r="G128" s="259">
        <f t="shared" si="36"/>
        <v>0.35584677419354838</v>
      </c>
      <c r="H128" s="259" t="e">
        <f t="shared" si="36"/>
        <v>#DIV/0!</v>
      </c>
      <c r="I128" s="259" t="e">
        <f t="shared" si="36"/>
        <v>#DIV/0!</v>
      </c>
      <c r="J128" s="259" t="e">
        <f t="shared" si="36"/>
        <v>#DIV/0!</v>
      </c>
      <c r="K128" s="259" t="e">
        <f t="shared" si="36"/>
        <v>#DIV/0!</v>
      </c>
      <c r="L128" s="259" t="e">
        <f t="shared" si="36"/>
        <v>#DIV/0!</v>
      </c>
      <c r="M128" s="259" t="e">
        <f t="shared" si="36"/>
        <v>#DIV/0!</v>
      </c>
      <c r="N128" s="259" t="e">
        <f t="shared" si="36"/>
        <v>#DIV/0!</v>
      </c>
      <c r="O128" s="259" t="e">
        <f t="shared" si="36"/>
        <v>#DIV/0!</v>
      </c>
      <c r="P128" s="370" t="e">
        <f t="shared" si="36"/>
        <v>#DIV/0!</v>
      </c>
      <c r="Q128" s="369">
        <f t="shared" si="36"/>
        <v>0.21574074074074073</v>
      </c>
    </row>
    <row r="129" spans="1:28" s="125" customFormat="1" ht="18.75" customHeight="1" thickBot="1">
      <c r="A129" s="420"/>
      <c r="B129" s="133" t="s">
        <v>108</v>
      </c>
      <c r="C129" s="279">
        <v>0.1</v>
      </c>
      <c r="D129" s="285">
        <v>5.6632922535211266E-2</v>
      </c>
      <c r="E129" s="373">
        <f>D128*0.9</f>
        <v>3.5797319474835887E-2</v>
      </c>
      <c r="F129" s="294">
        <f>$E129</f>
        <v>3.5797319474835887E-2</v>
      </c>
      <c r="G129" s="294">
        <f t="shared" ref="G129:Q129" si="37">$E129</f>
        <v>3.5797319474835887E-2</v>
      </c>
      <c r="H129" s="294">
        <f t="shared" si="37"/>
        <v>3.5797319474835887E-2</v>
      </c>
      <c r="I129" s="294">
        <f t="shared" si="37"/>
        <v>3.5797319474835887E-2</v>
      </c>
      <c r="J129" s="294">
        <f t="shared" si="37"/>
        <v>3.5797319474835887E-2</v>
      </c>
      <c r="K129" s="294">
        <f t="shared" si="37"/>
        <v>3.5797319474835887E-2</v>
      </c>
      <c r="L129" s="294">
        <f t="shared" si="37"/>
        <v>3.5797319474835887E-2</v>
      </c>
      <c r="M129" s="294">
        <f t="shared" si="37"/>
        <v>3.5797319474835887E-2</v>
      </c>
      <c r="N129" s="294">
        <f t="shared" si="37"/>
        <v>3.5797319474835887E-2</v>
      </c>
      <c r="O129" s="294">
        <f t="shared" si="37"/>
        <v>3.5797319474835887E-2</v>
      </c>
      <c r="P129" s="371">
        <f t="shared" si="37"/>
        <v>3.5797319474835887E-2</v>
      </c>
      <c r="Q129" s="372">
        <f t="shared" si="37"/>
        <v>3.5797319474835887E-2</v>
      </c>
    </row>
    <row r="130" spans="1:28" s="125" customFormat="1" ht="18.75" customHeight="1">
      <c r="C130" s="258"/>
      <c r="D130" s="138"/>
    </row>
    <row r="131" spans="1:28" s="125" customFormat="1" ht="18.75" customHeight="1">
      <c r="C131" s="258"/>
      <c r="D131" s="138"/>
    </row>
    <row r="132" spans="1:28" s="125" customFormat="1" ht="18.75" customHeight="1">
      <c r="C132" s="258"/>
      <c r="D132" s="138"/>
    </row>
    <row r="133" spans="1:28" s="125" customFormat="1" ht="18.75" customHeight="1">
      <c r="C133" s="258"/>
      <c r="D133" s="138"/>
    </row>
    <row r="134" spans="1:28" s="125" customFormat="1" ht="18.75" customHeight="1">
      <c r="C134" s="258"/>
      <c r="D134" s="138"/>
    </row>
    <row r="135" spans="1:28" s="125" customFormat="1" ht="18.75" customHeight="1">
      <c r="C135" s="258"/>
      <c r="D135" s="138"/>
    </row>
    <row r="136" spans="1:28" s="125" customFormat="1" ht="18.75" customHeight="1">
      <c r="C136" s="258"/>
      <c r="D136" s="138"/>
    </row>
    <row r="137" spans="1:28" ht="18.75" customHeight="1" thickBot="1"/>
    <row r="138" spans="1:28" ht="18.75" customHeight="1" thickBot="1">
      <c r="D138" s="312" t="s">
        <v>79</v>
      </c>
      <c r="E138" s="151">
        <v>43831</v>
      </c>
      <c r="F138" s="151">
        <v>43862</v>
      </c>
      <c r="G138" s="151">
        <v>43891</v>
      </c>
      <c r="H138" s="151">
        <v>43922</v>
      </c>
      <c r="I138" s="151">
        <v>43952</v>
      </c>
      <c r="J138" s="151">
        <v>43983</v>
      </c>
      <c r="K138" s="151">
        <v>44013</v>
      </c>
      <c r="L138" s="151">
        <v>44044</v>
      </c>
      <c r="M138" s="151">
        <v>44075</v>
      </c>
      <c r="N138" s="151">
        <v>44105</v>
      </c>
      <c r="O138" s="151">
        <v>44136</v>
      </c>
      <c r="P138" s="335">
        <v>44166</v>
      </c>
      <c r="Q138" s="338" t="s">
        <v>150</v>
      </c>
    </row>
    <row r="139" spans="1:28" s="127" customFormat="1" ht="18.75" customHeight="1">
      <c r="A139" s="402" t="s">
        <v>170</v>
      </c>
      <c r="B139" s="150" t="s">
        <v>165</v>
      </c>
      <c r="C139" s="306">
        <v>5325621.47</v>
      </c>
      <c r="D139" s="307">
        <f>RM!C5+RM!C14</f>
        <v>2991481.59</v>
      </c>
      <c r="E139" s="307">
        <f>RM!D5+RM!D14</f>
        <v>247120</v>
      </c>
      <c r="F139" s="307">
        <f>RM!E5+RM!E14</f>
        <v>251905</v>
      </c>
      <c r="G139" s="307">
        <f>RM!F5+RM!F14</f>
        <v>235880.15</v>
      </c>
      <c r="H139" s="307">
        <f>RM!G5+RM!G14</f>
        <v>220100</v>
      </c>
      <c r="I139" s="307">
        <f>RM!H5+RM!H14</f>
        <v>0</v>
      </c>
      <c r="J139" s="307">
        <f>RM!I5+RM!I14</f>
        <v>0</v>
      </c>
      <c r="K139" s="307">
        <f>RM!J5+RM!J14</f>
        <v>0</v>
      </c>
      <c r="L139" s="307">
        <f>RM!K5+RM!K14</f>
        <v>0</v>
      </c>
      <c r="M139" s="307">
        <f>RM!L5+RM!L14</f>
        <v>0</v>
      </c>
      <c r="N139" s="307">
        <f>RM!M5+RM!M14</f>
        <v>0</v>
      </c>
      <c r="O139" s="307">
        <f>RM!N5+RM!N14</f>
        <v>0</v>
      </c>
      <c r="P139" s="307">
        <f>RM!O5+RM!O14</f>
        <v>0</v>
      </c>
      <c r="Q139" s="307">
        <f>RM!P5+RM!P14</f>
        <v>955005.15</v>
      </c>
    </row>
    <row r="140" spans="1:28" s="127" customFormat="1" ht="18.75" customHeight="1">
      <c r="A140" s="403"/>
      <c r="B140" s="253" t="s">
        <v>154</v>
      </c>
      <c r="C140" s="303">
        <v>1595357</v>
      </c>
      <c r="D140" s="157">
        <v>1695757.41</v>
      </c>
      <c r="E140" s="153">
        <v>110271.2</v>
      </c>
      <c r="F140" s="153">
        <v>137866.99</v>
      </c>
      <c r="G140" s="153">
        <v>93039.38</v>
      </c>
      <c r="H140" s="153"/>
      <c r="I140" s="153"/>
      <c r="J140" s="153"/>
      <c r="K140" s="153"/>
      <c r="L140" s="153"/>
      <c r="M140" s="153"/>
      <c r="N140" s="153"/>
      <c r="O140" s="153"/>
      <c r="P140" s="336"/>
      <c r="Q140" s="157">
        <f>SUM(E140:P140)</f>
        <v>341177.57</v>
      </c>
      <c r="AB140" s="380"/>
    </row>
    <row r="141" spans="1:28" s="127" customFormat="1" ht="18.75" customHeight="1">
      <c r="A141" s="403"/>
      <c r="B141" s="147" t="s">
        <v>73</v>
      </c>
      <c r="C141" s="115">
        <v>0.29956259733946133</v>
      </c>
      <c r="D141" s="155">
        <f>D140/D139</f>
        <v>0.56686205780728205</v>
      </c>
      <c r="E141" s="143">
        <f t="shared" ref="E141:Q141" si="38">E140/E139</f>
        <v>0.44622531563612816</v>
      </c>
      <c r="F141" s="114">
        <f t="shared" si="38"/>
        <v>0.54729755264881597</v>
      </c>
      <c r="G141" s="114">
        <f t="shared" si="38"/>
        <v>0.39443497047123299</v>
      </c>
      <c r="H141" s="114">
        <f t="shared" si="38"/>
        <v>0</v>
      </c>
      <c r="I141" s="114" t="e">
        <f t="shared" si="38"/>
        <v>#DIV/0!</v>
      </c>
      <c r="J141" s="114" t="e">
        <f t="shared" si="38"/>
        <v>#DIV/0!</v>
      </c>
      <c r="K141" s="114" t="e">
        <f t="shared" si="38"/>
        <v>#DIV/0!</v>
      </c>
      <c r="L141" s="114" t="e">
        <f t="shared" si="38"/>
        <v>#DIV/0!</v>
      </c>
      <c r="M141" s="114" t="e">
        <f t="shared" si="38"/>
        <v>#DIV/0!</v>
      </c>
      <c r="N141" s="114" t="e">
        <f t="shared" si="38"/>
        <v>#DIV/0!</v>
      </c>
      <c r="O141" s="114" t="e">
        <f t="shared" si="38"/>
        <v>#DIV/0!</v>
      </c>
      <c r="P141" s="115" t="e">
        <f t="shared" si="38"/>
        <v>#DIV/0!</v>
      </c>
      <c r="Q141" s="155">
        <f t="shared" si="38"/>
        <v>0.3572520734574049</v>
      </c>
    </row>
    <row r="142" spans="1:28" s="127" customFormat="1" ht="18.75" customHeight="1" thickBot="1">
      <c r="A142" s="403"/>
      <c r="B142" s="148" t="s">
        <v>2</v>
      </c>
      <c r="C142" s="308"/>
      <c r="D142" s="309">
        <v>0.33</v>
      </c>
      <c r="E142" s="141">
        <f>D141*0.9</f>
        <v>0.51017585202655391</v>
      </c>
      <c r="F142" s="117">
        <v>0.51017585202655402</v>
      </c>
      <c r="G142" s="117">
        <v>0.51017585202655391</v>
      </c>
      <c r="H142" s="117">
        <v>0.51017585202655391</v>
      </c>
      <c r="I142" s="117">
        <v>0.51017585202655391</v>
      </c>
      <c r="J142" s="117">
        <v>0.51017585202655391</v>
      </c>
      <c r="K142" s="117">
        <v>0.51017585202655391</v>
      </c>
      <c r="L142" s="117">
        <v>0.51017585202655391</v>
      </c>
      <c r="M142" s="117">
        <v>0.51017585202655391</v>
      </c>
      <c r="N142" s="117">
        <v>0.51017585202655391</v>
      </c>
      <c r="O142" s="117">
        <v>0.51017585202655391</v>
      </c>
      <c r="P142" s="118">
        <v>0.51017585202655391</v>
      </c>
      <c r="Q142" s="339">
        <v>0.51017585202655391</v>
      </c>
    </row>
    <row r="143" spans="1:28" s="127" customFormat="1" ht="18.75" customHeight="1">
      <c r="A143" s="403"/>
      <c r="B143" s="150" t="s">
        <v>61</v>
      </c>
      <c r="C143" s="100">
        <v>2197224.2599999998</v>
      </c>
      <c r="D143" s="305">
        <f>RM!C36</f>
        <v>2761852.8991740094</v>
      </c>
      <c r="E143" s="142">
        <f>RM!D36</f>
        <v>300095.16999999993</v>
      </c>
      <c r="F143" s="87">
        <f>RM!E36</f>
        <v>247284.63999999998</v>
      </c>
      <c r="G143" s="87">
        <f>RM!F36</f>
        <v>193007.04</v>
      </c>
      <c r="H143" s="87">
        <f>RM!G36</f>
        <v>162312.43</v>
      </c>
      <c r="I143" s="87">
        <f>RM!H36</f>
        <v>0</v>
      </c>
      <c r="J143" s="87">
        <f>RM!I36</f>
        <v>0</v>
      </c>
      <c r="K143" s="87">
        <f>RM!J36</f>
        <v>0</v>
      </c>
      <c r="L143" s="87">
        <f>RM!K36</f>
        <v>0</v>
      </c>
      <c r="M143" s="87">
        <f>RM!L36</f>
        <v>0</v>
      </c>
      <c r="N143" s="87">
        <f>RM!M36</f>
        <v>0</v>
      </c>
      <c r="O143" s="87">
        <f>RM!N36</f>
        <v>0</v>
      </c>
      <c r="P143" s="100">
        <f>RM!O36</f>
        <v>0</v>
      </c>
      <c r="Q143" s="340">
        <f>SUM(E143:O143)</f>
        <v>902699.28</v>
      </c>
    </row>
    <row r="144" spans="1:28" s="127" customFormat="1" ht="18.75" customHeight="1">
      <c r="A144" s="403"/>
      <c r="B144" s="253" t="s">
        <v>144</v>
      </c>
      <c r="C144" s="304"/>
      <c r="D144" s="254">
        <v>225682.06999999995</v>
      </c>
      <c r="E144" s="255">
        <v>19366.3</v>
      </c>
      <c r="F144" s="256">
        <v>4879.5</v>
      </c>
      <c r="G144" s="256">
        <v>22121.96</v>
      </c>
      <c r="H144" s="256">
        <v>0</v>
      </c>
      <c r="I144" s="256">
        <v>0</v>
      </c>
      <c r="J144" s="256">
        <v>0</v>
      </c>
      <c r="K144" s="256">
        <v>0</v>
      </c>
      <c r="L144" s="256">
        <v>0</v>
      </c>
      <c r="M144" s="256">
        <v>0</v>
      </c>
      <c r="N144" s="256">
        <v>0</v>
      </c>
      <c r="O144" s="256">
        <v>0</v>
      </c>
      <c r="P144" s="257">
        <v>0</v>
      </c>
      <c r="Q144" s="154">
        <f>SUM(E144:P144)</f>
        <v>46367.759999999995</v>
      </c>
    </row>
    <row r="145" spans="1:17" s="127" customFormat="1" ht="18.75" customHeight="1">
      <c r="A145" s="403"/>
      <c r="B145" s="147" t="s">
        <v>73</v>
      </c>
      <c r="C145" s="115">
        <v>0.20132674122212726</v>
      </c>
      <c r="D145" s="333">
        <f>D144/D143</f>
        <v>8.1714008036957705E-2</v>
      </c>
      <c r="E145" s="114">
        <f>E144/E143</f>
        <v>6.4533861041482288E-2</v>
      </c>
      <c r="F145" s="114">
        <f t="shared" ref="F145:Q145" si="39">F144/F143</f>
        <v>1.9732321425220752E-2</v>
      </c>
      <c r="G145" s="334">
        <f t="shared" si="39"/>
        <v>0.11461737354243658</v>
      </c>
      <c r="H145" s="155">
        <f t="shared" si="39"/>
        <v>0</v>
      </c>
      <c r="I145" s="155" t="e">
        <f t="shared" si="39"/>
        <v>#DIV/0!</v>
      </c>
      <c r="J145" s="155" t="e">
        <f t="shared" si="39"/>
        <v>#DIV/0!</v>
      </c>
      <c r="K145" s="155" t="e">
        <f t="shared" si="39"/>
        <v>#DIV/0!</v>
      </c>
      <c r="L145" s="155" t="e">
        <f t="shared" si="39"/>
        <v>#DIV/0!</v>
      </c>
      <c r="M145" s="155" t="e">
        <f t="shared" si="39"/>
        <v>#DIV/0!</v>
      </c>
      <c r="N145" s="155" t="e">
        <f t="shared" si="39"/>
        <v>#DIV/0!</v>
      </c>
      <c r="O145" s="155" t="e">
        <f t="shared" si="39"/>
        <v>#DIV/0!</v>
      </c>
      <c r="P145" s="333" t="e">
        <f t="shared" si="39"/>
        <v>#DIV/0!</v>
      </c>
      <c r="Q145" s="155">
        <f t="shared" si="39"/>
        <v>5.1365677393694159E-2</v>
      </c>
    </row>
    <row r="146" spans="1:17" s="127" customFormat="1" ht="18.75" customHeight="1" thickBot="1">
      <c r="A146" s="403"/>
      <c r="B146" s="148" t="s">
        <v>2</v>
      </c>
      <c r="C146" s="118">
        <v>0.22079579510005098</v>
      </c>
      <c r="D146" s="156">
        <v>0.22079579510005098</v>
      </c>
      <c r="E146" s="141">
        <f>D145*0.9</f>
        <v>7.3542607233261933E-2</v>
      </c>
      <c r="F146" s="117">
        <f t="shared" ref="F146:Q146" si="40">$E146</f>
        <v>7.3542607233261933E-2</v>
      </c>
      <c r="G146" s="117">
        <f t="shared" si="40"/>
        <v>7.3542607233261933E-2</v>
      </c>
      <c r="H146" s="117">
        <f t="shared" si="40"/>
        <v>7.3542607233261933E-2</v>
      </c>
      <c r="I146" s="117">
        <f t="shared" si="40"/>
        <v>7.3542607233261933E-2</v>
      </c>
      <c r="J146" s="117">
        <f t="shared" si="40"/>
        <v>7.3542607233261933E-2</v>
      </c>
      <c r="K146" s="117">
        <f t="shared" si="40"/>
        <v>7.3542607233261933E-2</v>
      </c>
      <c r="L146" s="117">
        <f t="shared" si="40"/>
        <v>7.3542607233261933E-2</v>
      </c>
      <c r="M146" s="117">
        <f t="shared" si="40"/>
        <v>7.3542607233261933E-2</v>
      </c>
      <c r="N146" s="117">
        <f t="shared" si="40"/>
        <v>7.3542607233261933E-2</v>
      </c>
      <c r="O146" s="117">
        <f t="shared" si="40"/>
        <v>7.3542607233261933E-2</v>
      </c>
      <c r="P146" s="118">
        <f t="shared" si="40"/>
        <v>7.3542607233261933E-2</v>
      </c>
      <c r="Q146" s="339">
        <f t="shared" si="40"/>
        <v>7.3542607233261933E-2</v>
      </c>
    </row>
    <row r="147" spans="1:17" s="137" customFormat="1" ht="18.75" customHeight="1">
      <c r="A147" s="403"/>
      <c r="B147" s="145" t="s">
        <v>168</v>
      </c>
      <c r="C147" s="100">
        <v>638250</v>
      </c>
      <c r="D147" s="305">
        <f>RM!C23</f>
        <v>691982</v>
      </c>
      <c r="E147" s="142">
        <f>RM!D23</f>
        <v>30660</v>
      </c>
      <c r="F147" s="87">
        <f>RM!E23</f>
        <v>46175</v>
      </c>
      <c r="G147" s="87">
        <f>RM!F23</f>
        <v>48725</v>
      </c>
      <c r="H147" s="87">
        <f>RM!G23</f>
        <v>34450</v>
      </c>
      <c r="I147" s="87">
        <f>RM!H23</f>
        <v>0</v>
      </c>
      <c r="J147" s="87">
        <f>RM!I23</f>
        <v>0</v>
      </c>
      <c r="K147" s="87">
        <f>RM!J23</f>
        <v>0</v>
      </c>
      <c r="L147" s="87">
        <f>RM!K23</f>
        <v>0</v>
      </c>
      <c r="M147" s="87">
        <f>RM!L23</f>
        <v>0</v>
      </c>
      <c r="N147" s="87">
        <f>RM!M23</f>
        <v>0</v>
      </c>
      <c r="O147" s="87">
        <f>RM!N23</f>
        <v>0</v>
      </c>
      <c r="P147" s="100">
        <f>RM!O23</f>
        <v>0</v>
      </c>
      <c r="Q147" s="340">
        <f>RM!P23</f>
        <v>160010</v>
      </c>
    </row>
    <row r="148" spans="1:17" s="137" customFormat="1" ht="18.75" customHeight="1">
      <c r="A148" s="403"/>
      <c r="B148" s="146" t="s">
        <v>72</v>
      </c>
      <c r="C148" s="304">
        <v>502798.99000000005</v>
      </c>
      <c r="D148" s="154">
        <v>551910</v>
      </c>
      <c r="E148" s="152">
        <v>4674.0099999999993</v>
      </c>
      <c r="F148" s="80">
        <v>101234</v>
      </c>
      <c r="G148" s="80">
        <v>21752</v>
      </c>
      <c r="H148" s="80"/>
      <c r="I148" s="80"/>
      <c r="J148" s="80"/>
      <c r="K148" s="80"/>
      <c r="L148" s="80"/>
      <c r="M148" s="80"/>
      <c r="N148" s="80"/>
      <c r="O148" s="80"/>
      <c r="P148" s="101"/>
      <c r="Q148" s="154">
        <f>SUM(E148:P148)</f>
        <v>127660.01</v>
      </c>
    </row>
    <row r="149" spans="1:17" s="137" customFormat="1" ht="18.75" customHeight="1">
      <c r="A149" s="403"/>
      <c r="B149" s="147" t="s">
        <v>73</v>
      </c>
      <c r="C149" s="115">
        <v>0.78777750097924015</v>
      </c>
      <c r="D149" s="143">
        <f>D148/D147</f>
        <v>0.79757854973106235</v>
      </c>
      <c r="E149" s="143">
        <f>E148/E147</f>
        <v>0.15244651011089366</v>
      </c>
      <c r="F149" s="143">
        <f t="shared" ref="F149:P149" si="41">F148/F147</f>
        <v>2.1923984840281538</v>
      </c>
      <c r="G149" s="143">
        <f t="shared" si="41"/>
        <v>0.44642380708055412</v>
      </c>
      <c r="H149" s="143">
        <f t="shared" si="41"/>
        <v>0</v>
      </c>
      <c r="I149" s="143" t="e">
        <f t="shared" si="41"/>
        <v>#DIV/0!</v>
      </c>
      <c r="J149" s="143" t="e">
        <f t="shared" si="41"/>
        <v>#DIV/0!</v>
      </c>
      <c r="K149" s="143" t="e">
        <f t="shared" si="41"/>
        <v>#DIV/0!</v>
      </c>
      <c r="L149" s="143" t="e">
        <f t="shared" si="41"/>
        <v>#DIV/0!</v>
      </c>
      <c r="M149" s="143" t="e">
        <f t="shared" si="41"/>
        <v>#DIV/0!</v>
      </c>
      <c r="N149" s="143" t="e">
        <f t="shared" si="41"/>
        <v>#DIV/0!</v>
      </c>
      <c r="O149" s="143" t="e">
        <f t="shared" si="41"/>
        <v>#DIV/0!</v>
      </c>
      <c r="P149" s="337" t="e">
        <f t="shared" si="41"/>
        <v>#DIV/0!</v>
      </c>
      <c r="Q149" s="155">
        <f t="shared" ref="Q149" si="42">Q148/Q147</f>
        <v>0.79782519842509836</v>
      </c>
    </row>
    <row r="150" spans="1:17" s="137" customFormat="1" ht="18.75" customHeight="1" thickBot="1">
      <c r="A150" s="404"/>
      <c r="B150" s="148" t="s">
        <v>2</v>
      </c>
      <c r="C150" s="118">
        <v>0.84392678199173399</v>
      </c>
      <c r="D150" s="156">
        <v>0.84392678199173399</v>
      </c>
      <c r="E150" s="141">
        <f>D149*0.9</f>
        <v>0.71782069475795618</v>
      </c>
      <c r="F150" s="117">
        <f>$E150</f>
        <v>0.71782069475795618</v>
      </c>
      <c r="G150" s="117">
        <f t="shared" ref="G150:Q150" si="43">$E150</f>
        <v>0.71782069475795618</v>
      </c>
      <c r="H150" s="117">
        <f t="shared" si="43"/>
        <v>0.71782069475795618</v>
      </c>
      <c r="I150" s="117">
        <f t="shared" si="43"/>
        <v>0.71782069475795618</v>
      </c>
      <c r="J150" s="117">
        <f t="shared" si="43"/>
        <v>0.71782069475795618</v>
      </c>
      <c r="K150" s="117">
        <f t="shared" si="43"/>
        <v>0.71782069475795618</v>
      </c>
      <c r="L150" s="117">
        <f t="shared" si="43"/>
        <v>0.71782069475795618</v>
      </c>
      <c r="M150" s="117">
        <f t="shared" si="43"/>
        <v>0.71782069475795618</v>
      </c>
      <c r="N150" s="117">
        <f t="shared" si="43"/>
        <v>0.71782069475795618</v>
      </c>
      <c r="O150" s="117">
        <f t="shared" si="43"/>
        <v>0.71782069475795618</v>
      </c>
      <c r="P150" s="118">
        <f t="shared" si="43"/>
        <v>0.71782069475795618</v>
      </c>
      <c r="Q150" s="156">
        <f t="shared" si="43"/>
        <v>0.71782069475795618</v>
      </c>
    </row>
    <row r="151" spans="1:17" s="127" customFormat="1" ht="18.75" customHeight="1">
      <c r="A151" s="297"/>
      <c r="C151" s="258"/>
      <c r="D151" s="138"/>
    </row>
    <row r="152" spans="1:17" s="249" customFormat="1" ht="18.75" customHeight="1">
      <c r="A152" s="297"/>
      <c r="B152" s="122"/>
      <c r="C152" s="122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</row>
    <row r="153" spans="1:17" s="249" customFormat="1" ht="18.75" customHeight="1">
      <c r="A153" s="297"/>
      <c r="B153" s="127"/>
      <c r="C153" s="258"/>
      <c r="D153" s="138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</row>
    <row r="154" spans="1:17" s="127" customFormat="1" ht="18.75" customHeight="1">
      <c r="A154" s="297"/>
      <c r="B154" s="126"/>
      <c r="C154" s="126"/>
      <c r="D154" s="52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52"/>
      <c r="P154" s="52"/>
      <c r="Q154" s="52"/>
    </row>
    <row r="155" spans="1:17" s="127" customFormat="1" ht="18.75" customHeight="1">
      <c r="A155" s="297"/>
      <c r="B155" s="125"/>
      <c r="C155" s="258"/>
      <c r="D155" s="138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</row>
    <row r="156" spans="1:17" s="127" customFormat="1" ht="18.75" customHeight="1">
      <c r="A156" s="297"/>
      <c r="B156" s="125"/>
      <c r="C156" s="258"/>
      <c r="D156" s="138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</row>
    <row r="157" spans="1:17" s="127" customFormat="1" ht="18.75" customHeight="1" thickBot="1">
      <c r="A157" s="297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</row>
    <row r="158" spans="1:17" s="127" customFormat="1" ht="18.75" customHeight="1" thickBot="1">
      <c r="A158" s="402" t="s">
        <v>171</v>
      </c>
      <c r="B158" s="144"/>
      <c r="C158" s="310" t="s">
        <v>74</v>
      </c>
      <c r="D158" s="312" t="s">
        <v>79</v>
      </c>
      <c r="E158" s="286">
        <v>43831</v>
      </c>
      <c r="F158" s="151">
        <v>43862</v>
      </c>
      <c r="G158" s="151">
        <v>43891</v>
      </c>
      <c r="H158" s="151">
        <v>43922</v>
      </c>
      <c r="I158" s="151">
        <v>43952</v>
      </c>
      <c r="J158" s="151">
        <v>43983</v>
      </c>
      <c r="K158" s="151">
        <v>44013</v>
      </c>
      <c r="L158" s="151">
        <v>44044</v>
      </c>
      <c r="M158" s="151">
        <v>44075</v>
      </c>
      <c r="N158" s="151">
        <v>44105</v>
      </c>
      <c r="O158" s="151">
        <v>44136</v>
      </c>
      <c r="P158" s="151">
        <v>44166</v>
      </c>
      <c r="Q158" s="287" t="s">
        <v>150</v>
      </c>
    </row>
    <row r="159" spans="1:17" s="127" customFormat="1" ht="18.75" customHeight="1">
      <c r="A159" s="403"/>
      <c r="B159" s="145" t="s">
        <v>152</v>
      </c>
      <c r="C159" s="98">
        <v>1929862.21</v>
      </c>
      <c r="D159" s="313">
        <v>2161339.2000000002</v>
      </c>
      <c r="E159" s="348">
        <v>334000</v>
      </c>
      <c r="F159" s="140">
        <v>334000</v>
      </c>
      <c r="G159" s="140">
        <v>334000</v>
      </c>
      <c r="H159" s="140">
        <v>334000</v>
      </c>
      <c r="I159" s="140">
        <v>334000</v>
      </c>
      <c r="J159" s="140">
        <v>334000</v>
      </c>
      <c r="K159" s="140">
        <v>334000</v>
      </c>
      <c r="L159" s="140">
        <v>334000</v>
      </c>
      <c r="M159" s="140">
        <v>334000</v>
      </c>
      <c r="N159" s="140">
        <v>334000</v>
      </c>
      <c r="O159" s="140">
        <v>334000</v>
      </c>
      <c r="P159" s="140">
        <v>334000</v>
      </c>
      <c r="Q159" s="103">
        <f>SUM(E159:F159)</f>
        <v>668000</v>
      </c>
    </row>
    <row r="160" spans="1:17" s="127" customFormat="1" ht="18.75" customHeight="1">
      <c r="A160" s="403"/>
      <c r="B160" s="146" t="s">
        <v>151</v>
      </c>
      <c r="C160" s="311">
        <v>190778</v>
      </c>
      <c r="D160" s="154">
        <v>1921439.4800000002</v>
      </c>
      <c r="E160" s="349">
        <f>E140</f>
        <v>110271.2</v>
      </c>
      <c r="F160" s="152">
        <f>F140</f>
        <v>137866.99</v>
      </c>
      <c r="G160" s="152">
        <f>G140</f>
        <v>93039.38</v>
      </c>
      <c r="H160" s="152">
        <f t="shared" ref="H160:P160" si="44">H140</f>
        <v>0</v>
      </c>
      <c r="I160" s="152">
        <f t="shared" si="44"/>
        <v>0</v>
      </c>
      <c r="J160" s="152">
        <f t="shared" si="44"/>
        <v>0</v>
      </c>
      <c r="K160" s="152">
        <f t="shared" si="44"/>
        <v>0</v>
      </c>
      <c r="L160" s="152">
        <f t="shared" si="44"/>
        <v>0</v>
      </c>
      <c r="M160" s="152">
        <f t="shared" si="44"/>
        <v>0</v>
      </c>
      <c r="N160" s="152">
        <f t="shared" si="44"/>
        <v>0</v>
      </c>
      <c r="O160" s="152">
        <f t="shared" si="44"/>
        <v>0</v>
      </c>
      <c r="P160" s="152">
        <f t="shared" si="44"/>
        <v>0</v>
      </c>
      <c r="Q160" s="104">
        <f>SUM(E160:P160)</f>
        <v>341177.57</v>
      </c>
    </row>
    <row r="161" spans="1:17" s="127" customFormat="1" ht="18.75" customHeight="1">
      <c r="A161" s="403"/>
      <c r="B161" s="147" t="s">
        <v>8</v>
      </c>
      <c r="C161" s="115">
        <v>9.8855762349997003E-2</v>
      </c>
      <c r="D161" s="314">
        <f>D160/D159</f>
        <v>0.88900413225281805</v>
      </c>
      <c r="E161" s="374">
        <f>E160/E159</f>
        <v>0.33015329341317362</v>
      </c>
      <c r="F161" s="295">
        <f t="shared" ref="F161:Q161" si="45">F160/F159</f>
        <v>0.41277541916167659</v>
      </c>
      <c r="G161" s="295">
        <f t="shared" si="45"/>
        <v>0.27856101796407184</v>
      </c>
      <c r="H161" s="295">
        <f t="shared" si="45"/>
        <v>0</v>
      </c>
      <c r="I161" s="295">
        <f t="shared" si="45"/>
        <v>0</v>
      </c>
      <c r="J161" s="295">
        <f t="shared" si="45"/>
        <v>0</v>
      </c>
      <c r="K161" s="295">
        <f t="shared" si="45"/>
        <v>0</v>
      </c>
      <c r="L161" s="295">
        <f t="shared" si="45"/>
        <v>0</v>
      </c>
      <c r="M161" s="295">
        <f t="shared" si="45"/>
        <v>0</v>
      </c>
      <c r="N161" s="295">
        <f t="shared" si="45"/>
        <v>0</v>
      </c>
      <c r="O161" s="295">
        <f t="shared" si="45"/>
        <v>0</v>
      </c>
      <c r="P161" s="295">
        <f t="shared" si="45"/>
        <v>0</v>
      </c>
      <c r="Q161" s="375">
        <f t="shared" si="45"/>
        <v>0.51074486526946106</v>
      </c>
    </row>
    <row r="162" spans="1:17" s="127" customFormat="1" ht="18.75" customHeight="1" thickBot="1">
      <c r="A162" s="403"/>
      <c r="B162" s="148" t="s">
        <v>2</v>
      </c>
      <c r="C162" s="118">
        <v>5.3721949859619485E-2</v>
      </c>
      <c r="D162" s="296">
        <v>0.9</v>
      </c>
      <c r="E162" s="376">
        <v>1</v>
      </c>
      <c r="F162" s="316">
        <v>1</v>
      </c>
      <c r="G162" s="316">
        <v>1</v>
      </c>
      <c r="H162" s="316">
        <v>1</v>
      </c>
      <c r="I162" s="316">
        <v>1</v>
      </c>
      <c r="J162" s="316">
        <v>1</v>
      </c>
      <c r="K162" s="316">
        <v>1</v>
      </c>
      <c r="L162" s="316">
        <v>1</v>
      </c>
      <c r="M162" s="316">
        <v>1</v>
      </c>
      <c r="N162" s="316">
        <v>1</v>
      </c>
      <c r="O162" s="316">
        <v>1</v>
      </c>
      <c r="P162" s="316">
        <v>1</v>
      </c>
      <c r="Q162" s="377">
        <v>1</v>
      </c>
    </row>
    <row r="163" spans="1:17" s="127" customFormat="1" ht="18.75" customHeight="1" thickBot="1">
      <c r="A163" s="403"/>
      <c r="B163" s="149"/>
      <c r="C163" s="274" t="s">
        <v>74</v>
      </c>
      <c r="D163" s="315" t="s">
        <v>79</v>
      </c>
      <c r="E163" s="352">
        <f>E158</f>
        <v>43831</v>
      </c>
      <c r="F163" s="84">
        <f t="shared" ref="F163:P163" si="46">F158</f>
        <v>43862</v>
      </c>
      <c r="G163" s="84">
        <f t="shared" si="46"/>
        <v>43891</v>
      </c>
      <c r="H163" s="84">
        <f t="shared" si="46"/>
        <v>43922</v>
      </c>
      <c r="I163" s="84">
        <f t="shared" si="46"/>
        <v>43952</v>
      </c>
      <c r="J163" s="84">
        <f t="shared" si="46"/>
        <v>43983</v>
      </c>
      <c r="K163" s="84">
        <f t="shared" si="46"/>
        <v>44013</v>
      </c>
      <c r="L163" s="84">
        <f t="shared" si="46"/>
        <v>44044</v>
      </c>
      <c r="M163" s="84">
        <f t="shared" si="46"/>
        <v>44075</v>
      </c>
      <c r="N163" s="84">
        <f t="shared" si="46"/>
        <v>44105</v>
      </c>
      <c r="O163" s="84">
        <f t="shared" si="46"/>
        <v>44136</v>
      </c>
      <c r="P163" s="84">
        <f t="shared" si="46"/>
        <v>44166</v>
      </c>
      <c r="Q163" s="287">
        <v>2020</v>
      </c>
    </row>
    <row r="164" spans="1:17" s="52" customFormat="1" ht="18.75" customHeight="1">
      <c r="A164" s="403"/>
      <c r="B164" s="145" t="s">
        <v>169</v>
      </c>
      <c r="C164" s="98">
        <v>1198535</v>
      </c>
      <c r="D164" s="313">
        <v>1243269</v>
      </c>
      <c r="E164" s="348">
        <v>133285.41250000001</v>
      </c>
      <c r="F164" s="140">
        <v>133285.41250000001</v>
      </c>
      <c r="G164" s="140">
        <v>133285.41250000001</v>
      </c>
      <c r="H164" s="140">
        <v>133285.41250000001</v>
      </c>
      <c r="I164" s="140">
        <v>133285.41250000001</v>
      </c>
      <c r="J164" s="140">
        <v>133285.41250000001</v>
      </c>
      <c r="K164" s="140">
        <v>133285.41250000001</v>
      </c>
      <c r="L164" s="140">
        <v>133285.41250000001</v>
      </c>
      <c r="M164" s="140">
        <v>133285.41250000001</v>
      </c>
      <c r="N164" s="140">
        <v>133285.41250000001</v>
      </c>
      <c r="O164" s="140">
        <v>133285.41250000001</v>
      </c>
      <c r="P164" s="140">
        <v>133285.41250000001</v>
      </c>
      <c r="Q164" s="104">
        <f>SUM(E164:F164)</f>
        <v>266570.82500000001</v>
      </c>
    </row>
    <row r="165" spans="1:17" s="125" customFormat="1" ht="18.75" customHeight="1">
      <c r="A165" s="403"/>
      <c r="B165" s="146" t="s">
        <v>151</v>
      </c>
      <c r="C165" s="311">
        <v>962219</v>
      </c>
      <c r="D165" s="154">
        <v>551910</v>
      </c>
      <c r="E165" s="349">
        <f>E148</f>
        <v>4674.0099999999993</v>
      </c>
      <c r="F165" s="349">
        <f t="shared" ref="F165:P165" si="47">F148</f>
        <v>101234</v>
      </c>
      <c r="G165" s="349">
        <f t="shared" si="47"/>
        <v>21752</v>
      </c>
      <c r="H165" s="349">
        <f t="shared" si="47"/>
        <v>0</v>
      </c>
      <c r="I165" s="349">
        <f t="shared" si="47"/>
        <v>0</v>
      </c>
      <c r="J165" s="349">
        <f t="shared" si="47"/>
        <v>0</v>
      </c>
      <c r="K165" s="349">
        <f t="shared" si="47"/>
        <v>0</v>
      </c>
      <c r="L165" s="349">
        <f t="shared" si="47"/>
        <v>0</v>
      </c>
      <c r="M165" s="349">
        <f t="shared" si="47"/>
        <v>0</v>
      </c>
      <c r="N165" s="349">
        <f t="shared" si="47"/>
        <v>0</v>
      </c>
      <c r="O165" s="349">
        <f t="shared" si="47"/>
        <v>0</v>
      </c>
      <c r="P165" s="349">
        <f t="shared" si="47"/>
        <v>0</v>
      </c>
      <c r="Q165" s="104">
        <f>SUM(E165:P165)</f>
        <v>127660.01</v>
      </c>
    </row>
    <row r="166" spans="1:17" s="125" customFormat="1" ht="18.75" customHeight="1">
      <c r="A166" s="403"/>
      <c r="B166" s="147" t="s">
        <v>8</v>
      </c>
      <c r="C166" s="115">
        <v>0.80282928742172732</v>
      </c>
      <c r="D166" s="314">
        <f>D165/D164</f>
        <v>0.44391841186420639</v>
      </c>
      <c r="E166" s="374">
        <f>E165/E164</f>
        <v>3.5067678542841284E-2</v>
      </c>
      <c r="F166" s="295">
        <f t="shared" ref="F166:Q166" si="48">F165/F164</f>
        <v>0.75952797910273939</v>
      </c>
      <c r="G166" s="295">
        <f t="shared" si="48"/>
        <v>0.16319865461646074</v>
      </c>
      <c r="H166" s="295">
        <f t="shared" si="48"/>
        <v>0</v>
      </c>
      <c r="I166" s="295">
        <f t="shared" si="48"/>
        <v>0</v>
      </c>
      <c r="J166" s="295">
        <f t="shared" si="48"/>
        <v>0</v>
      </c>
      <c r="K166" s="295">
        <f t="shared" si="48"/>
        <v>0</v>
      </c>
      <c r="L166" s="295">
        <f t="shared" si="48"/>
        <v>0</v>
      </c>
      <c r="M166" s="295">
        <f t="shared" si="48"/>
        <v>0</v>
      </c>
      <c r="N166" s="295">
        <f t="shared" si="48"/>
        <v>0</v>
      </c>
      <c r="O166" s="295">
        <f t="shared" si="48"/>
        <v>0</v>
      </c>
      <c r="P166" s="295">
        <f t="shared" si="48"/>
        <v>0</v>
      </c>
      <c r="Q166" s="375">
        <f t="shared" si="48"/>
        <v>0.47889715613102068</v>
      </c>
    </row>
    <row r="167" spans="1:17" s="263" customFormat="1" ht="18.75" customHeight="1" thickBot="1">
      <c r="A167" s="404"/>
      <c r="B167" s="148" t="s">
        <v>2</v>
      </c>
      <c r="C167" s="118">
        <v>1.5598090508183851</v>
      </c>
      <c r="D167" s="156">
        <v>1.5598090508183851</v>
      </c>
      <c r="E167" s="376">
        <v>1</v>
      </c>
      <c r="F167" s="316">
        <v>1</v>
      </c>
      <c r="G167" s="316">
        <v>1</v>
      </c>
      <c r="H167" s="316">
        <v>1</v>
      </c>
      <c r="I167" s="316">
        <v>1</v>
      </c>
      <c r="J167" s="316">
        <v>1</v>
      </c>
      <c r="K167" s="316">
        <v>1</v>
      </c>
      <c r="L167" s="316">
        <v>1</v>
      </c>
      <c r="M167" s="316">
        <v>1</v>
      </c>
      <c r="N167" s="316">
        <v>1</v>
      </c>
      <c r="O167" s="316">
        <v>1</v>
      </c>
      <c r="P167" s="316">
        <v>1</v>
      </c>
      <c r="Q167" s="377">
        <v>1</v>
      </c>
    </row>
    <row r="168" spans="1:17" s="263" customFormat="1" ht="18.75" customHeight="1">
      <c r="C168" s="258"/>
      <c r="D168" s="138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</row>
    <row r="169" spans="1:17" s="263" customFormat="1" ht="18.75" customHeight="1">
      <c r="C169" s="258"/>
      <c r="D169" s="317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</row>
    <row r="170" spans="1:17" s="263" customFormat="1" ht="18.75" customHeight="1">
      <c r="C170" s="258"/>
      <c r="D170" s="138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</row>
    <row r="171" spans="1:17" s="263" customFormat="1" ht="18.75" customHeight="1">
      <c r="C171" s="258"/>
      <c r="D171" s="138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</row>
    <row r="172" spans="1:17" s="263" customFormat="1" ht="18.75" customHeight="1">
      <c r="C172" s="258"/>
      <c r="D172" s="138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</row>
    <row r="173" spans="1:17" s="263" customFormat="1" ht="18.75" customHeight="1">
      <c r="C173" s="258"/>
      <c r="D173" s="138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</row>
    <row r="174" spans="1:17" s="263" customFormat="1" ht="18.75" customHeight="1">
      <c r="C174" s="258"/>
      <c r="D174" s="138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</row>
    <row r="175" spans="1:17" s="263" customFormat="1" ht="18.75" customHeight="1">
      <c r="C175" s="258"/>
      <c r="D175" s="138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</row>
    <row r="176" spans="1:17" s="263" customFormat="1" ht="18.75" customHeight="1">
      <c r="C176" s="258"/>
      <c r="D176" s="138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</row>
    <row r="177" spans="2:17" s="263" customFormat="1" ht="18.75" customHeight="1">
      <c r="C177" s="258"/>
      <c r="D177" s="138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</row>
    <row r="178" spans="2:17" s="263" customFormat="1" ht="18.75" customHeight="1">
      <c r="C178" s="258"/>
      <c r="D178" s="138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</row>
    <row r="179" spans="2:17" s="263" customFormat="1" ht="18.75" customHeight="1">
      <c r="C179" s="258"/>
      <c r="D179" s="138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</row>
    <row r="180" spans="2:17" s="263" customFormat="1" ht="18.75" customHeight="1">
      <c r="C180" s="258"/>
      <c r="D180" s="138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</row>
    <row r="181" spans="2:17" s="263" customFormat="1" ht="18.75" customHeight="1">
      <c r="C181" s="258"/>
      <c r="D181" s="138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</row>
    <row r="182" spans="2:17" s="263" customFormat="1" ht="18.75" customHeight="1">
      <c r="C182" s="258"/>
      <c r="D182" s="138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</row>
    <row r="183" spans="2:17" s="263" customFormat="1" ht="18.75" customHeight="1">
      <c r="C183" s="258"/>
      <c r="D183" s="138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</row>
    <row r="184" spans="2:17" s="263" customFormat="1" ht="18.75" customHeight="1">
      <c r="C184" s="258"/>
      <c r="D184" s="138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</row>
    <row r="185" spans="2:17" s="263" customFormat="1" ht="18.75" customHeight="1">
      <c r="C185" s="258"/>
      <c r="D185" s="138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</row>
    <row r="186" spans="2:17" s="263" customFormat="1" ht="18.75" customHeight="1">
      <c r="B186" s="125"/>
      <c r="C186" s="258"/>
      <c r="D186" s="138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</row>
    <row r="187" spans="2:17" s="263" customFormat="1" ht="18.75" customHeight="1">
      <c r="B187" s="125"/>
      <c r="C187" s="258"/>
      <c r="D187" s="138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</row>
    <row r="188" spans="2:17" s="263" customFormat="1" ht="18.75" customHeight="1">
      <c r="B188" s="125"/>
      <c r="C188" s="258"/>
      <c r="D188" s="138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</row>
    <row r="189" spans="2:17" s="263" customFormat="1" ht="18.75" customHeight="1">
      <c r="B189" s="125"/>
      <c r="C189" s="258"/>
      <c r="D189" s="138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</row>
    <row r="190" spans="2:17" s="263" customFormat="1" ht="18.75" customHeight="1">
      <c r="B190" s="125"/>
      <c r="C190" s="258"/>
      <c r="D190" s="138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</row>
    <row r="191" spans="2:17" s="263" customFormat="1" ht="18.75" customHeight="1">
      <c r="B191" s="125"/>
      <c r="C191" s="258"/>
      <c r="D191" s="138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</row>
    <row r="192" spans="2:17" s="263" customFormat="1" ht="18.75" customHeight="1">
      <c r="B192" s="125"/>
      <c r="C192" s="258"/>
      <c r="D192" s="138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</row>
    <row r="193" spans="1:17" s="263" customFormat="1" ht="18.75" customHeight="1">
      <c r="B193" s="125"/>
      <c r="C193" s="258"/>
      <c r="D193" s="138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</row>
    <row r="194" spans="1:17" s="263" customFormat="1" ht="18.75" customHeight="1">
      <c r="B194" s="125"/>
      <c r="C194" s="258"/>
      <c r="D194" s="138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</row>
    <row r="195" spans="1:17" s="52" customFormat="1" ht="18.75" customHeight="1">
      <c r="A195" s="263"/>
      <c r="B195" s="125"/>
      <c r="C195" s="258"/>
      <c r="D195" s="138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</row>
    <row r="196" spans="1:17" s="125" customFormat="1" ht="18.75" customHeight="1">
      <c r="C196" s="258"/>
      <c r="D196" s="138"/>
    </row>
    <row r="197" spans="1:17" s="125" customFormat="1" ht="18.75" customHeight="1">
      <c r="C197" s="258"/>
      <c r="D197" s="138"/>
    </row>
    <row r="198" spans="1:17" s="125" customFormat="1" ht="18.75" customHeight="1">
      <c r="C198" s="258"/>
      <c r="D198" s="138"/>
    </row>
    <row r="199" spans="1:17" s="125" customFormat="1" ht="18.75" customHeight="1">
      <c r="B199" s="72"/>
      <c r="C199" s="258"/>
      <c r="D199" s="138"/>
      <c r="E199" s="8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95"/>
      <c r="Q199" s="72"/>
    </row>
    <row r="200" spans="1:17" s="125" customFormat="1" ht="18.75" customHeight="1">
      <c r="B200" s="72"/>
      <c r="C200" s="258"/>
      <c r="D200" s="138"/>
      <c r="E200" s="8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95"/>
      <c r="Q200" s="72"/>
    </row>
    <row r="201" spans="1:17" s="125" customFormat="1" ht="18.75" customHeight="1">
      <c r="B201" s="72"/>
      <c r="C201" s="258"/>
      <c r="D201" s="138"/>
      <c r="E201" s="8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95"/>
      <c r="Q201" s="72"/>
    </row>
    <row r="202" spans="1:17" s="125" customFormat="1" ht="18.75" customHeight="1">
      <c r="B202" s="72"/>
      <c r="C202" s="258"/>
      <c r="D202" s="138"/>
      <c r="E202" s="8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95"/>
      <c r="Q202" s="72"/>
    </row>
    <row r="203" spans="1:17" s="125" customFormat="1" ht="18.75" customHeight="1">
      <c r="B203" s="72"/>
      <c r="C203" s="258"/>
      <c r="D203" s="138"/>
      <c r="E203" s="8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95"/>
      <c r="Q203" s="72"/>
    </row>
    <row r="204" spans="1:17" s="125" customFormat="1" ht="18.75" customHeight="1">
      <c r="B204" s="72"/>
      <c r="C204" s="258"/>
      <c r="D204" s="138"/>
      <c r="E204" s="8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95"/>
      <c r="Q204" s="72"/>
    </row>
    <row r="205" spans="1:17" s="125" customFormat="1" ht="18.75" customHeight="1">
      <c r="B205" s="72"/>
      <c r="C205" s="258"/>
      <c r="D205" s="138"/>
      <c r="E205" s="8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95"/>
      <c r="Q205" s="72"/>
    </row>
    <row r="206" spans="1:17" s="125" customFormat="1" ht="18.75" customHeight="1">
      <c r="B206" s="72"/>
      <c r="C206" s="258"/>
      <c r="D206" s="138"/>
      <c r="E206" s="8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95"/>
      <c r="Q206" s="72"/>
    </row>
    <row r="207" spans="1:17" s="125" customFormat="1" ht="18.75" customHeight="1">
      <c r="B207" s="72"/>
      <c r="C207" s="258"/>
      <c r="D207" s="138"/>
      <c r="E207" s="8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95"/>
      <c r="Q207" s="72"/>
    </row>
    <row r="208" spans="1:17" s="125" customFormat="1" ht="18.75" customHeight="1">
      <c r="B208" s="72"/>
      <c r="C208" s="258"/>
      <c r="D208" s="138"/>
      <c r="E208" s="8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95"/>
      <c r="Q208" s="72"/>
    </row>
    <row r="209" spans="2:17" s="125" customFormat="1" ht="18.75" customHeight="1">
      <c r="B209" s="72"/>
      <c r="C209" s="258"/>
      <c r="D209" s="138"/>
      <c r="E209" s="8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95"/>
      <c r="Q209" s="72"/>
    </row>
    <row r="210" spans="2:17" s="125" customFormat="1" ht="18.75" customHeight="1">
      <c r="B210" s="72"/>
      <c r="C210" s="258"/>
      <c r="D210" s="138"/>
      <c r="E210" s="8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95"/>
      <c r="Q210" s="72"/>
    </row>
    <row r="211" spans="2:17" s="125" customFormat="1" ht="18.75" customHeight="1">
      <c r="B211" s="72"/>
      <c r="C211" s="258"/>
      <c r="D211" s="138"/>
      <c r="E211" s="8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95"/>
      <c r="Q211" s="72"/>
    </row>
    <row r="212" spans="2:17" s="125" customFormat="1" ht="18.75" customHeight="1">
      <c r="B212" s="72"/>
      <c r="C212" s="258"/>
      <c r="D212" s="138"/>
      <c r="E212" s="8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95"/>
      <c r="Q212" s="72"/>
    </row>
    <row r="213" spans="2:17" s="125" customFormat="1" ht="18.75" customHeight="1">
      <c r="B213" s="72"/>
      <c r="C213" s="258"/>
      <c r="D213" s="138"/>
      <c r="E213" s="8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95"/>
      <c r="Q213" s="72"/>
    </row>
    <row r="214" spans="2:17" s="125" customFormat="1" ht="18.75" customHeight="1">
      <c r="B214" s="72"/>
      <c r="C214" s="258"/>
      <c r="D214" s="138"/>
      <c r="E214" s="8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95"/>
      <c r="Q214" s="72"/>
    </row>
    <row r="215" spans="2:17" s="125" customFormat="1" ht="18.75" customHeight="1">
      <c r="B215" s="72"/>
      <c r="C215" s="258"/>
      <c r="D215" s="138"/>
      <c r="E215" s="8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95"/>
      <c r="Q215" s="72"/>
    </row>
    <row r="216" spans="2:17" s="125" customFormat="1" ht="18.75" customHeight="1">
      <c r="B216" s="72"/>
      <c r="C216" s="258"/>
      <c r="D216" s="138"/>
      <c r="E216" s="8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95"/>
      <c r="Q216" s="72"/>
    </row>
    <row r="217" spans="2:17" s="125" customFormat="1" ht="18.75" customHeight="1">
      <c r="B217" s="72"/>
      <c r="C217" s="258"/>
      <c r="D217" s="138"/>
      <c r="E217" s="8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95"/>
      <c r="Q217" s="72"/>
    </row>
    <row r="218" spans="2:17" s="125" customFormat="1" ht="18.75" customHeight="1">
      <c r="B218" s="72"/>
      <c r="C218" s="258"/>
      <c r="D218" s="138"/>
      <c r="E218" s="8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95"/>
      <c r="Q218" s="72"/>
    </row>
    <row r="219" spans="2:17" s="125" customFormat="1" ht="18.75" customHeight="1">
      <c r="B219" s="72"/>
      <c r="C219" s="258"/>
      <c r="D219" s="138"/>
      <c r="E219" s="8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95"/>
      <c r="Q219" s="72"/>
    </row>
    <row r="220" spans="2:17" s="125" customFormat="1" ht="18.75" customHeight="1">
      <c r="B220" s="72"/>
      <c r="C220" s="258"/>
      <c r="D220" s="138"/>
      <c r="E220" s="8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95"/>
      <c r="Q220" s="72"/>
    </row>
    <row r="221" spans="2:17" s="125" customFormat="1" ht="18.75" customHeight="1">
      <c r="B221" s="72"/>
      <c r="C221" s="258"/>
      <c r="D221" s="138"/>
      <c r="E221" s="8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95"/>
      <c r="Q221" s="72"/>
    </row>
    <row r="222" spans="2:17" s="125" customFormat="1" ht="18.75" customHeight="1">
      <c r="B222" s="72"/>
      <c r="C222" s="258"/>
      <c r="D222" s="138"/>
      <c r="E222" s="8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95"/>
      <c r="Q222" s="72"/>
    </row>
    <row r="223" spans="2:17" s="125" customFormat="1" ht="18.75" customHeight="1">
      <c r="B223" s="72"/>
      <c r="C223" s="258"/>
      <c r="D223" s="138"/>
      <c r="E223" s="8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95"/>
      <c r="Q223" s="72"/>
    </row>
    <row r="224" spans="2:17" s="125" customFormat="1" ht="18.75" customHeight="1">
      <c r="B224" s="72"/>
      <c r="C224" s="258"/>
      <c r="D224" s="138"/>
      <c r="E224" s="8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95"/>
      <c r="Q224" s="72"/>
    </row>
    <row r="225" spans="2:17" s="125" customFormat="1" ht="18.75" customHeight="1">
      <c r="B225" s="72"/>
      <c r="C225" s="258"/>
      <c r="D225" s="138"/>
      <c r="E225" s="8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95"/>
      <c r="Q225" s="72"/>
    </row>
    <row r="226" spans="2:17" s="125" customFormat="1" ht="18.75" customHeight="1">
      <c r="B226" s="72"/>
      <c r="C226" s="258"/>
      <c r="D226" s="138"/>
      <c r="E226" s="8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95"/>
      <c r="Q226" s="72"/>
    </row>
  </sheetData>
  <mergeCells count="12">
    <mergeCell ref="A158:A167"/>
    <mergeCell ref="A1:A18"/>
    <mergeCell ref="T43:U43"/>
    <mergeCell ref="A45:A57"/>
    <mergeCell ref="A67:A75"/>
    <mergeCell ref="A113:A121"/>
    <mergeCell ref="A102:A110"/>
    <mergeCell ref="A89:A92"/>
    <mergeCell ref="A126:A129"/>
    <mergeCell ref="A139:A150"/>
    <mergeCell ref="A24:A27"/>
    <mergeCell ref="A28:A30"/>
  </mergeCells>
  <pageMargins left="0.22" right="0.7" top="0.35" bottom="0.26" header="0.3" footer="0.18"/>
  <pageSetup paperSize="9" scale="7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S88"/>
  <sheetViews>
    <sheetView topLeftCell="A31" zoomScale="120" zoomScaleNormal="120" workbookViewId="0">
      <selection activeCell="D138" sqref="D138"/>
    </sheetView>
  </sheetViews>
  <sheetFormatPr defaultColWidth="10.85546875" defaultRowHeight="15"/>
  <cols>
    <col min="1" max="1" width="3.42578125" style="41" customWidth="1"/>
    <col min="2" max="2" width="25.28515625" style="41" customWidth="1"/>
    <col min="3" max="7" width="9.5703125" style="41" customWidth="1"/>
    <col min="8" max="9" width="6.42578125" style="41" customWidth="1"/>
    <col min="10" max="10" width="7.42578125" style="41" customWidth="1"/>
    <col min="11" max="11" width="13" style="41" bestFit="1" customWidth="1"/>
    <col min="12" max="16384" width="10.85546875" style="41"/>
  </cols>
  <sheetData>
    <row r="3" spans="2:19" ht="30">
      <c r="B3" s="71"/>
      <c r="C3" s="196" t="s">
        <v>15</v>
      </c>
      <c r="D3" s="197">
        <v>43379</v>
      </c>
      <c r="E3" s="197" t="s">
        <v>1</v>
      </c>
    </row>
    <row r="4" spans="2:19">
      <c r="B4" s="71" t="s">
        <v>102</v>
      </c>
      <c r="C4" s="71">
        <v>64</v>
      </c>
      <c r="D4" s="71">
        <v>18</v>
      </c>
      <c r="E4" s="71">
        <v>9</v>
      </c>
    </row>
    <row r="5" spans="2:19">
      <c r="B5" s="71" t="s">
        <v>101</v>
      </c>
      <c r="C5" s="71">
        <v>6</v>
      </c>
      <c r="D5" s="71">
        <v>1</v>
      </c>
      <c r="E5" s="71">
        <v>3</v>
      </c>
    </row>
    <row r="6" spans="2:19" ht="14.25" customHeight="1"/>
    <row r="11" spans="2:19" ht="14.25" customHeight="1"/>
    <row r="12" spans="2:19" ht="15.75" thickBot="1"/>
    <row r="13" spans="2:19">
      <c r="B13" s="432" t="s">
        <v>130</v>
      </c>
      <c r="C13" s="433"/>
      <c r="D13" s="433"/>
      <c r="E13" s="433"/>
      <c r="F13" s="433"/>
      <c r="G13" s="433"/>
      <c r="H13" s="433"/>
      <c r="I13" s="433"/>
      <c r="J13" s="433"/>
      <c r="K13" s="434"/>
      <c r="L13"/>
      <c r="M13"/>
      <c r="N13"/>
      <c r="O13"/>
      <c r="P13"/>
      <c r="Q13"/>
      <c r="R13"/>
      <c r="S13"/>
    </row>
    <row r="14" spans="2:19" ht="15.75" thickBot="1">
      <c r="B14" s="435"/>
      <c r="C14" s="436"/>
      <c r="D14" s="436"/>
      <c r="E14" s="436"/>
      <c r="F14" s="436"/>
      <c r="G14" s="436"/>
      <c r="H14" s="436"/>
      <c r="I14" s="436"/>
      <c r="J14" s="436"/>
      <c r="K14" s="437"/>
      <c r="L14"/>
      <c r="M14"/>
      <c r="N14"/>
      <c r="O14"/>
      <c r="P14"/>
      <c r="Q14"/>
      <c r="R14"/>
      <c r="S14"/>
    </row>
    <row r="15" spans="2:19" ht="15.75" thickBot="1">
      <c r="B15" s="228"/>
      <c r="C15" s="228"/>
      <c r="D15" s="228"/>
      <c r="E15" s="228"/>
      <c r="F15" s="106"/>
      <c r="G15" s="228"/>
      <c r="H15" s="229"/>
      <c r="I15" s="106"/>
      <c r="J15" s="228"/>
      <c r="K15" s="228"/>
      <c r="L15" s="106"/>
      <c r="M15" s="106"/>
      <c r="N15" s="106"/>
      <c r="O15" s="106"/>
      <c r="P15" s="106"/>
      <c r="Q15" s="106"/>
      <c r="R15" s="106"/>
      <c r="S15" s="106"/>
    </row>
    <row r="16" spans="2:19" s="245" customFormat="1" ht="30.75" customHeight="1" thickBot="1">
      <c r="B16" s="238" t="s">
        <v>128</v>
      </c>
      <c r="C16" s="239" t="s">
        <v>129</v>
      </c>
      <c r="D16" s="239" t="s">
        <v>102</v>
      </c>
      <c r="E16" s="240" t="s">
        <v>101</v>
      </c>
      <c r="F16" s="241"/>
      <c r="G16" s="238" t="s">
        <v>131</v>
      </c>
      <c r="H16" s="240" t="s">
        <v>132</v>
      </c>
      <c r="I16" s="241"/>
      <c r="J16" s="242" t="s">
        <v>102</v>
      </c>
      <c r="K16" s="243" t="s">
        <v>101</v>
      </c>
      <c r="L16" s="244"/>
      <c r="M16" s="244"/>
      <c r="N16" s="244"/>
      <c r="O16" s="244"/>
      <c r="P16" s="244"/>
      <c r="Q16" s="244"/>
      <c r="R16" s="244"/>
      <c r="S16" s="244"/>
    </row>
    <row r="17" spans="2:19">
      <c r="B17" s="438" t="s">
        <v>1</v>
      </c>
      <c r="C17" s="200" t="s">
        <v>133</v>
      </c>
      <c r="D17" s="200">
        <v>4</v>
      </c>
      <c r="E17" s="230">
        <v>1</v>
      </c>
      <c r="F17" s="198"/>
      <c r="G17" s="199">
        <v>5</v>
      </c>
      <c r="H17" s="201"/>
      <c r="I17" s="198"/>
      <c r="J17" s="438">
        <f>SUM(D17:D20)</f>
        <v>9</v>
      </c>
      <c r="K17" s="441">
        <f>SUM(E17:E20)</f>
        <v>3</v>
      </c>
      <c r="L17"/>
      <c r="M17"/>
      <c r="N17"/>
      <c r="O17"/>
      <c r="P17"/>
      <c r="Q17"/>
      <c r="R17"/>
      <c r="S17"/>
    </row>
    <row r="18" spans="2:19">
      <c r="B18" s="439"/>
      <c r="C18" s="203" t="s">
        <v>145</v>
      </c>
      <c r="D18" s="203">
        <v>3</v>
      </c>
      <c r="E18" s="231">
        <v>1</v>
      </c>
      <c r="F18" s="198"/>
      <c r="G18" s="202">
        <v>4</v>
      </c>
      <c r="H18" s="204"/>
      <c r="I18" s="198"/>
      <c r="J18" s="439"/>
      <c r="K18" s="442"/>
      <c r="L18"/>
      <c r="M18"/>
      <c r="N18"/>
      <c r="O18"/>
      <c r="P18"/>
      <c r="Q18"/>
      <c r="R18"/>
      <c r="S18"/>
    </row>
    <row r="19" spans="2:19">
      <c r="B19" s="439"/>
      <c r="C19" s="203" t="s">
        <v>134</v>
      </c>
      <c r="D19" s="203">
        <v>1</v>
      </c>
      <c r="E19" s="204">
        <v>0</v>
      </c>
      <c r="F19" s="198"/>
      <c r="G19" s="202">
        <v>1</v>
      </c>
      <c r="H19" s="204"/>
      <c r="I19" s="198"/>
      <c r="J19" s="439"/>
      <c r="K19" s="442"/>
      <c r="L19"/>
      <c r="M19"/>
      <c r="N19"/>
      <c r="O19"/>
      <c r="P19"/>
      <c r="Q19"/>
      <c r="R19"/>
      <c r="S19"/>
    </row>
    <row r="20" spans="2:19" ht="15.75" thickBot="1">
      <c r="B20" s="440"/>
      <c r="C20" s="206" t="s">
        <v>135</v>
      </c>
      <c r="D20" s="206">
        <v>1</v>
      </c>
      <c r="E20" s="232">
        <v>1</v>
      </c>
      <c r="F20" s="198"/>
      <c r="G20" s="205">
        <v>2</v>
      </c>
      <c r="H20" s="207"/>
      <c r="I20" s="198"/>
      <c r="J20" s="440"/>
      <c r="K20" s="443"/>
      <c r="L20"/>
      <c r="M20"/>
      <c r="N20"/>
      <c r="O20"/>
      <c r="P20"/>
      <c r="Q20"/>
      <c r="R20"/>
      <c r="S20"/>
    </row>
    <row r="21" spans="2:19" ht="15.75" thickBot="1">
      <c r="B21" s="228"/>
      <c r="C21" s="228"/>
      <c r="D21" s="228"/>
      <c r="E21" s="228"/>
      <c r="F21" s="106"/>
      <c r="G21" s="228"/>
      <c r="H21" s="229"/>
      <c r="I21" s="106"/>
      <c r="J21" s="228"/>
      <c r="K21" s="228"/>
      <c r="L21" s="106"/>
      <c r="M21" s="106"/>
      <c r="N21" s="106"/>
      <c r="O21" s="106"/>
      <c r="P21" s="106"/>
      <c r="Q21" s="106"/>
      <c r="R21" s="106"/>
      <c r="S21" s="106"/>
    </row>
    <row r="22" spans="2:19">
      <c r="B22" s="444" t="s">
        <v>142</v>
      </c>
      <c r="C22" s="209" t="s">
        <v>136</v>
      </c>
      <c r="D22" s="209">
        <v>14</v>
      </c>
      <c r="E22" s="210">
        <v>0</v>
      </c>
      <c r="F22" s="198"/>
      <c r="G22" s="208">
        <f>SUM(D22:E22)</f>
        <v>14</v>
      </c>
      <c r="H22" s="210"/>
      <c r="I22" s="198"/>
      <c r="J22" s="444">
        <f>SUM(D22:D31)</f>
        <v>64</v>
      </c>
      <c r="K22" s="447">
        <f>SUM(E22:E31)</f>
        <v>6</v>
      </c>
      <c r="L22"/>
      <c r="M22"/>
      <c r="N22"/>
      <c r="O22"/>
      <c r="P22"/>
      <c r="Q22"/>
      <c r="R22"/>
      <c r="S22"/>
    </row>
    <row r="23" spans="2:19">
      <c r="B23" s="445"/>
      <c r="C23" s="212" t="s">
        <v>137</v>
      </c>
      <c r="D23" s="212">
        <v>9</v>
      </c>
      <c r="E23" s="213">
        <v>0</v>
      </c>
      <c r="F23" s="198"/>
      <c r="G23" s="211">
        <f t="shared" ref="G23:G31" si="0">SUM(D23:E23)</f>
        <v>9</v>
      </c>
      <c r="H23" s="213"/>
      <c r="I23" s="198"/>
      <c r="J23" s="445"/>
      <c r="K23" s="448"/>
      <c r="L23"/>
      <c r="M23"/>
      <c r="N23"/>
      <c r="O23"/>
      <c r="P23"/>
      <c r="Q23"/>
      <c r="R23"/>
      <c r="S23"/>
    </row>
    <row r="24" spans="2:19">
      <c r="B24" s="445"/>
      <c r="C24" s="212" t="s">
        <v>138</v>
      </c>
      <c r="D24" s="212">
        <v>7</v>
      </c>
      <c r="E24" s="233">
        <v>2</v>
      </c>
      <c r="F24" s="198"/>
      <c r="G24" s="211">
        <f t="shared" si="0"/>
        <v>9</v>
      </c>
      <c r="H24" s="213"/>
      <c r="I24" s="198"/>
      <c r="J24" s="445"/>
      <c r="K24" s="448"/>
      <c r="L24"/>
      <c r="M24"/>
      <c r="N24"/>
      <c r="O24"/>
      <c r="P24"/>
      <c r="Q24"/>
      <c r="R24"/>
      <c r="S24"/>
    </row>
    <row r="25" spans="2:19">
      <c r="B25" s="445"/>
      <c r="C25" s="212" t="s">
        <v>143</v>
      </c>
      <c r="D25" s="212">
        <v>7</v>
      </c>
      <c r="E25" s="233">
        <v>2</v>
      </c>
      <c r="F25" s="198"/>
      <c r="G25" s="211">
        <f t="shared" si="0"/>
        <v>9</v>
      </c>
      <c r="H25" s="213"/>
      <c r="I25" s="198"/>
      <c r="J25" s="445"/>
      <c r="K25" s="448"/>
      <c r="L25"/>
      <c r="M25"/>
      <c r="N25"/>
      <c r="O25"/>
      <c r="P25"/>
      <c r="Q25"/>
      <c r="R25"/>
      <c r="S25"/>
    </row>
    <row r="26" spans="2:19">
      <c r="B26" s="445"/>
      <c r="C26" s="212" t="s">
        <v>135</v>
      </c>
      <c r="D26" s="212">
        <v>7</v>
      </c>
      <c r="E26" s="233">
        <v>1</v>
      </c>
      <c r="F26" s="198"/>
      <c r="G26" s="211">
        <f t="shared" si="0"/>
        <v>8</v>
      </c>
      <c r="H26" s="213"/>
      <c r="I26" s="198"/>
      <c r="J26" s="445"/>
      <c r="K26" s="448"/>
      <c r="L26"/>
      <c r="M26"/>
      <c r="N26"/>
      <c r="O26"/>
      <c r="P26"/>
      <c r="Q26"/>
      <c r="R26"/>
      <c r="S26"/>
    </row>
    <row r="27" spans="2:19">
      <c r="B27" s="445"/>
      <c r="C27" s="212" t="s">
        <v>145</v>
      </c>
      <c r="D27" s="212">
        <v>5</v>
      </c>
      <c r="E27" s="213">
        <v>0</v>
      </c>
      <c r="F27" s="198"/>
      <c r="G27" s="211">
        <f t="shared" si="0"/>
        <v>5</v>
      </c>
      <c r="H27" s="213"/>
      <c r="I27" s="198"/>
      <c r="J27" s="445"/>
      <c r="K27" s="448"/>
      <c r="L27"/>
      <c r="M27"/>
      <c r="N27"/>
      <c r="O27"/>
      <c r="P27"/>
      <c r="Q27"/>
      <c r="R27"/>
      <c r="S27"/>
    </row>
    <row r="28" spans="2:19">
      <c r="B28" s="445"/>
      <c r="C28" s="212" t="s">
        <v>133</v>
      </c>
      <c r="D28" s="212">
        <v>5</v>
      </c>
      <c r="E28" s="213">
        <v>0</v>
      </c>
      <c r="F28" s="198"/>
      <c r="G28" s="211">
        <f t="shared" si="0"/>
        <v>5</v>
      </c>
      <c r="H28" s="213"/>
      <c r="I28" s="198"/>
      <c r="J28" s="445"/>
      <c r="K28" s="448"/>
      <c r="L28"/>
      <c r="M28"/>
      <c r="N28"/>
      <c r="O28"/>
      <c r="P28"/>
      <c r="Q28"/>
      <c r="R28"/>
      <c r="S28"/>
    </row>
    <row r="29" spans="2:19">
      <c r="B29" s="445"/>
      <c r="C29" s="212" t="s">
        <v>134</v>
      </c>
      <c r="D29" s="212">
        <v>5</v>
      </c>
      <c r="E29" s="213">
        <v>0</v>
      </c>
      <c r="F29" s="198"/>
      <c r="G29" s="211">
        <f t="shared" si="0"/>
        <v>5</v>
      </c>
      <c r="H29" s="213"/>
      <c r="I29" s="198"/>
      <c r="J29" s="445"/>
      <c r="K29" s="448"/>
      <c r="L29"/>
      <c r="M29"/>
      <c r="N29"/>
      <c r="O29"/>
      <c r="P29"/>
      <c r="Q29"/>
      <c r="R29"/>
      <c r="S29"/>
    </row>
    <row r="30" spans="2:19">
      <c r="B30" s="445"/>
      <c r="C30" s="212" t="s">
        <v>139</v>
      </c>
      <c r="D30" s="212">
        <v>3</v>
      </c>
      <c r="E30" s="233">
        <v>1</v>
      </c>
      <c r="F30" s="198"/>
      <c r="G30" s="211">
        <f t="shared" si="0"/>
        <v>4</v>
      </c>
      <c r="H30" s="213"/>
      <c r="I30" s="198"/>
      <c r="J30" s="445"/>
      <c r="K30" s="448"/>
      <c r="L30"/>
      <c r="M30"/>
      <c r="N30"/>
      <c r="O30"/>
      <c r="P30"/>
      <c r="Q30"/>
      <c r="R30"/>
      <c r="S30"/>
    </row>
    <row r="31" spans="2:19" ht="15.75" thickBot="1">
      <c r="B31" s="446"/>
      <c r="C31" s="215" t="s">
        <v>140</v>
      </c>
      <c r="D31" s="215">
        <v>2</v>
      </c>
      <c r="E31" s="216">
        <v>0</v>
      </c>
      <c r="F31" s="198"/>
      <c r="G31" s="214">
        <f t="shared" si="0"/>
        <v>2</v>
      </c>
      <c r="H31" s="216"/>
      <c r="I31" s="198"/>
      <c r="J31" s="446"/>
      <c r="K31" s="449"/>
      <c r="L31"/>
      <c r="M31"/>
      <c r="N31"/>
      <c r="O31"/>
      <c r="P31"/>
      <c r="Q31"/>
      <c r="R31"/>
      <c r="S31"/>
    </row>
    <row r="32" spans="2:19" ht="15.75" thickBot="1">
      <c r="B32" s="228"/>
      <c r="C32" s="228"/>
      <c r="D32" s="228"/>
      <c r="E32" s="228"/>
      <c r="F32" s="106"/>
      <c r="G32" s="228"/>
      <c r="H32" s="229"/>
      <c r="I32" s="106"/>
      <c r="J32" s="228"/>
      <c r="K32" s="228"/>
      <c r="L32" s="106"/>
      <c r="M32" s="106"/>
      <c r="N32" s="106"/>
      <c r="O32" s="106"/>
      <c r="P32" s="106"/>
      <c r="Q32" s="106"/>
      <c r="R32" s="106"/>
      <c r="S32" s="106"/>
    </row>
    <row r="33" spans="1:19">
      <c r="B33" s="423" t="s">
        <v>141</v>
      </c>
      <c r="C33" s="218" t="s">
        <v>143</v>
      </c>
      <c r="D33" s="218">
        <v>5</v>
      </c>
      <c r="E33" s="219">
        <v>0</v>
      </c>
      <c r="F33" s="198"/>
      <c r="G33" s="217">
        <v>5</v>
      </c>
      <c r="H33" s="219"/>
      <c r="I33" s="198"/>
      <c r="J33" s="426">
        <f>SUM(D33:D38)</f>
        <v>18</v>
      </c>
      <c r="K33" s="429">
        <f>SUM(E33:E37)</f>
        <v>1</v>
      </c>
      <c r="L33"/>
      <c r="M33"/>
      <c r="N33"/>
      <c r="O33"/>
      <c r="P33"/>
      <c r="Q33"/>
      <c r="R33"/>
      <c r="S33"/>
    </row>
    <row r="34" spans="1:19">
      <c r="B34" s="424"/>
      <c r="C34" s="221" t="s">
        <v>133</v>
      </c>
      <c r="D34" s="221">
        <v>4</v>
      </c>
      <c r="E34" s="234">
        <v>1</v>
      </c>
      <c r="F34" s="198"/>
      <c r="G34" s="220">
        <v>5</v>
      </c>
      <c r="H34" s="222"/>
      <c r="I34" s="198"/>
      <c r="J34" s="427"/>
      <c r="K34" s="430"/>
      <c r="L34"/>
      <c r="M34"/>
      <c r="N34"/>
      <c r="O34"/>
      <c r="P34"/>
      <c r="Q34"/>
      <c r="R34"/>
      <c r="S34"/>
    </row>
    <row r="35" spans="1:19">
      <c r="B35" s="424"/>
      <c r="C35" s="221" t="s">
        <v>135</v>
      </c>
      <c r="D35" s="221">
        <v>4</v>
      </c>
      <c r="E35" s="222">
        <v>0</v>
      </c>
      <c r="F35" s="198"/>
      <c r="G35" s="220">
        <v>2</v>
      </c>
      <c r="H35" s="222"/>
      <c r="I35" s="198"/>
      <c r="J35" s="427"/>
      <c r="K35" s="430"/>
      <c r="L35"/>
      <c r="M35"/>
      <c r="N35"/>
      <c r="O35"/>
      <c r="P35"/>
      <c r="Q35"/>
      <c r="R35"/>
      <c r="S35"/>
    </row>
    <row r="36" spans="1:19">
      <c r="B36" s="424"/>
      <c r="C36" s="221" t="s">
        <v>139</v>
      </c>
      <c r="D36" s="221">
        <v>2</v>
      </c>
      <c r="E36" s="222">
        <v>0</v>
      </c>
      <c r="F36" s="198"/>
      <c r="G36" s="220">
        <v>2</v>
      </c>
      <c r="H36" s="222"/>
      <c r="I36" s="198"/>
      <c r="J36" s="427"/>
      <c r="K36" s="430"/>
      <c r="L36"/>
      <c r="M36"/>
      <c r="N36"/>
      <c r="O36"/>
      <c r="P36"/>
      <c r="Q36"/>
      <c r="R36"/>
      <c r="S36"/>
    </row>
    <row r="37" spans="1:19">
      <c r="B37" s="424"/>
      <c r="C37" s="221" t="s">
        <v>145</v>
      </c>
      <c r="D37" s="221">
        <v>2</v>
      </c>
      <c r="E37" s="222">
        <v>0</v>
      </c>
      <c r="F37" s="198"/>
      <c r="G37" s="220">
        <v>1</v>
      </c>
      <c r="H37" s="222"/>
      <c r="I37" s="198"/>
      <c r="J37" s="427"/>
      <c r="K37" s="430"/>
      <c r="L37"/>
      <c r="M37"/>
      <c r="N37"/>
      <c r="O37"/>
      <c r="P37"/>
      <c r="Q37"/>
      <c r="R37"/>
      <c r="S37"/>
    </row>
    <row r="38" spans="1:19" ht="15.75" thickBot="1">
      <c r="B38" s="425"/>
      <c r="C38" s="224" t="s">
        <v>134</v>
      </c>
      <c r="D38" s="224">
        <v>1</v>
      </c>
      <c r="E38" s="225">
        <v>0</v>
      </c>
      <c r="F38" s="235"/>
      <c r="G38" s="223">
        <v>4</v>
      </c>
      <c r="H38" s="225"/>
      <c r="I38" s="235"/>
      <c r="J38" s="428"/>
      <c r="K38" s="431"/>
      <c r="L38"/>
      <c r="M38"/>
      <c r="N38"/>
      <c r="O38"/>
      <c r="P38"/>
      <c r="Q38"/>
      <c r="R38"/>
      <c r="S38"/>
    </row>
    <row r="39" spans="1:19">
      <c r="B39" s="226"/>
      <c r="C39" s="226"/>
      <c r="D39" s="227"/>
      <c r="E39"/>
      <c r="F39"/>
      <c r="G39"/>
      <c r="H39"/>
      <c r="I39"/>
      <c r="J39" s="227"/>
      <c r="K39"/>
      <c r="L39"/>
      <c r="M39"/>
      <c r="N39"/>
      <c r="O39"/>
      <c r="P39"/>
      <c r="Q39"/>
      <c r="R39"/>
      <c r="S39"/>
    </row>
    <row r="40" spans="1:19">
      <c r="B40"/>
      <c r="C40"/>
      <c r="D40"/>
      <c r="E40"/>
      <c r="F40"/>
      <c r="G40"/>
      <c r="H40"/>
      <c r="I40"/>
      <c r="J40" s="195">
        <f>SUM(J17:J38)</f>
        <v>91</v>
      </c>
      <c r="K40" s="195">
        <f>SUM(K17:K38)</f>
        <v>10</v>
      </c>
      <c r="L40"/>
      <c r="M40"/>
      <c r="N40"/>
      <c r="O40"/>
      <c r="P40"/>
      <c r="Q40"/>
      <c r="R40"/>
      <c r="S40"/>
    </row>
    <row r="41" spans="1:19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>
      <c r="A46" s="168" t="s">
        <v>70</v>
      </c>
      <c r="B46" s="168" t="s">
        <v>97</v>
      </c>
      <c r="D46" s="168" t="s">
        <v>96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>
      <c r="A47" s="168" t="s">
        <v>81</v>
      </c>
      <c r="B47" s="168" t="s">
        <v>94</v>
      </c>
      <c r="D47" s="168" t="s">
        <v>93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>
      <c r="A48" s="168" t="s">
        <v>82</v>
      </c>
      <c r="B48" s="168" t="s">
        <v>91</v>
      </c>
      <c r="D48" s="168" t="s">
        <v>90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50" spans="1:13">
      <c r="B50" s="180" t="s">
        <v>100</v>
      </c>
    </row>
    <row r="51" spans="1:13">
      <c r="B51" s="422" t="s">
        <v>99</v>
      </c>
      <c r="C51" s="162">
        <v>2015</v>
      </c>
      <c r="D51" s="179">
        <v>2016</v>
      </c>
      <c r="E51" s="162">
        <v>2017</v>
      </c>
      <c r="F51" s="162">
        <v>2018</v>
      </c>
      <c r="G51" s="246">
        <v>2019</v>
      </c>
    </row>
    <row r="52" spans="1:13">
      <c r="B52" s="422"/>
      <c r="C52" s="178" t="s">
        <v>8</v>
      </c>
      <c r="D52" s="177" t="s">
        <v>8</v>
      </c>
      <c r="E52" s="176" t="s">
        <v>8</v>
      </c>
      <c r="F52" s="175" t="s">
        <v>8</v>
      </c>
      <c r="G52" s="175" t="s">
        <v>8</v>
      </c>
    </row>
    <row r="53" spans="1:13" ht="25.5">
      <c r="A53" s="41">
        <v>1</v>
      </c>
      <c r="B53" s="162" t="s">
        <v>98</v>
      </c>
      <c r="C53" s="161">
        <v>0.68200000000000005</v>
      </c>
      <c r="D53" s="160">
        <v>0.75</v>
      </c>
      <c r="E53" s="159">
        <v>0.83299999999999996</v>
      </c>
      <c r="F53" s="158">
        <v>0.83299999999999996</v>
      </c>
      <c r="G53" s="158">
        <v>0.95799999999999996</v>
      </c>
    </row>
    <row r="54" spans="1:13">
      <c r="A54" s="41">
        <v>2</v>
      </c>
      <c r="B54" s="162" t="s">
        <v>95</v>
      </c>
      <c r="C54" s="161">
        <v>0.83299999999999996</v>
      </c>
      <c r="D54" s="160">
        <v>0.91700000000000004</v>
      </c>
      <c r="E54" s="159">
        <v>1</v>
      </c>
      <c r="F54" s="158">
        <v>0.91700000000000004</v>
      </c>
      <c r="G54" s="158">
        <v>0.91700000000000004</v>
      </c>
    </row>
    <row r="55" spans="1:13" ht="43.5" customHeight="1">
      <c r="A55" s="41">
        <v>3</v>
      </c>
      <c r="B55" s="174" t="s">
        <v>92</v>
      </c>
      <c r="C55" s="173">
        <v>0.7</v>
      </c>
      <c r="D55" s="172">
        <v>0.76500000000000001</v>
      </c>
      <c r="E55" s="171">
        <v>0.64700000000000002</v>
      </c>
      <c r="F55" s="170">
        <v>0.82399999999999995</v>
      </c>
      <c r="G55" s="170">
        <v>0.85299999999999998</v>
      </c>
    </row>
    <row r="56" spans="1:13" ht="25.5">
      <c r="A56" s="41">
        <v>4</v>
      </c>
      <c r="B56" s="162" t="s">
        <v>89</v>
      </c>
      <c r="C56" s="161">
        <v>0.72199999999999998</v>
      </c>
      <c r="D56" s="160">
        <v>0.77800000000000002</v>
      </c>
      <c r="E56" s="159">
        <v>0.77800000000000002</v>
      </c>
      <c r="F56" s="158">
        <v>0.88900000000000001</v>
      </c>
      <c r="G56" s="158">
        <v>0.94399999999999995</v>
      </c>
    </row>
    <row r="57" spans="1:13" ht="51">
      <c r="A57" s="41">
        <v>5</v>
      </c>
      <c r="B57" s="169" t="s">
        <v>88</v>
      </c>
      <c r="C57" s="161">
        <v>0.78600000000000003</v>
      </c>
      <c r="D57" s="160">
        <v>0.78600000000000003</v>
      </c>
      <c r="E57" s="159">
        <v>0.71399999999999997</v>
      </c>
      <c r="F57" s="158">
        <v>0.78600000000000003</v>
      </c>
      <c r="G57" s="158">
        <v>0.92</v>
      </c>
      <c r="J57" s="168"/>
      <c r="K57" s="168"/>
      <c r="M57" s="168"/>
    </row>
    <row r="58" spans="1:13">
      <c r="A58" s="41">
        <v>6</v>
      </c>
      <c r="B58" s="162" t="s">
        <v>87</v>
      </c>
      <c r="C58" s="161">
        <v>0.81299999999999994</v>
      </c>
      <c r="D58" s="160">
        <v>0.875</v>
      </c>
      <c r="E58" s="159">
        <v>0.93799999999999994</v>
      </c>
      <c r="F58" s="158">
        <v>0.81299999999999994</v>
      </c>
      <c r="G58" s="158">
        <v>0.93799999999999994</v>
      </c>
      <c r="J58" s="168"/>
      <c r="K58" s="168"/>
      <c r="M58" s="168"/>
    </row>
    <row r="59" spans="1:13" ht="34.5" customHeight="1">
      <c r="A59" s="41">
        <v>7</v>
      </c>
      <c r="B59" s="162" t="s">
        <v>86</v>
      </c>
      <c r="C59" s="161">
        <v>0.9</v>
      </c>
      <c r="D59" s="160">
        <v>0.8</v>
      </c>
      <c r="E59" s="159">
        <v>0.9</v>
      </c>
      <c r="F59" s="158">
        <v>0.8</v>
      </c>
      <c r="G59" s="158">
        <v>0.9</v>
      </c>
    </row>
    <row r="60" spans="1:13" ht="25.5">
      <c r="A60" s="41">
        <v>8</v>
      </c>
      <c r="B60" s="162" t="s">
        <v>85</v>
      </c>
      <c r="C60" s="161">
        <v>0.75</v>
      </c>
      <c r="D60" s="160">
        <v>0.72199999999999998</v>
      </c>
      <c r="E60" s="159">
        <v>0.72199999999999998</v>
      </c>
      <c r="F60" s="158">
        <v>0.88900000000000001</v>
      </c>
      <c r="G60" s="158">
        <v>0.94</v>
      </c>
      <c r="J60" s="168"/>
      <c r="K60" s="168"/>
      <c r="M60" s="168"/>
    </row>
    <row r="61" spans="1:13">
      <c r="B61" s="167" t="s">
        <v>84</v>
      </c>
      <c r="C61" s="166">
        <v>0.754</v>
      </c>
      <c r="D61" s="165">
        <v>0.78800000000000003</v>
      </c>
      <c r="E61" s="164">
        <v>0.78800000000000003</v>
      </c>
      <c r="F61" s="163">
        <v>0.84199999999999997</v>
      </c>
      <c r="G61" s="163">
        <v>0.91800000000000004</v>
      </c>
    </row>
    <row r="62" spans="1:13">
      <c r="B62" s="162" t="s">
        <v>83</v>
      </c>
      <c r="C62" s="161" t="s">
        <v>82</v>
      </c>
      <c r="D62" s="160" t="s">
        <v>81</v>
      </c>
      <c r="E62" s="159" t="s">
        <v>82</v>
      </c>
      <c r="F62" s="158" t="s">
        <v>81</v>
      </c>
      <c r="G62" s="158" t="s">
        <v>70</v>
      </c>
    </row>
    <row r="66" spans="2:10">
      <c r="B66" s="180" t="s">
        <v>112</v>
      </c>
    </row>
    <row r="67" spans="2:10" ht="15.75" thickBot="1">
      <c r="C67" s="421">
        <v>2019</v>
      </c>
      <c r="D67" s="421"/>
      <c r="E67" s="421"/>
      <c r="F67" s="421"/>
      <c r="G67" s="421">
        <v>2020</v>
      </c>
      <c r="H67" s="421"/>
      <c r="I67" s="421"/>
      <c r="J67" s="421"/>
    </row>
    <row r="68" spans="2:10">
      <c r="B68" s="187" t="s">
        <v>113</v>
      </c>
      <c r="C68" s="182" t="s">
        <v>146</v>
      </c>
      <c r="D68" s="182" t="s">
        <v>147</v>
      </c>
      <c r="E68" s="182" t="s">
        <v>148</v>
      </c>
      <c r="F68" s="182" t="s">
        <v>149</v>
      </c>
      <c r="G68" s="182" t="s">
        <v>146</v>
      </c>
      <c r="H68" s="182" t="s">
        <v>147</v>
      </c>
      <c r="I68" s="182" t="s">
        <v>148</v>
      </c>
      <c r="J68" s="182" t="s">
        <v>149</v>
      </c>
    </row>
    <row r="69" spans="2:10">
      <c r="B69" s="188" t="s">
        <v>114</v>
      </c>
      <c r="C69" s="192">
        <v>1</v>
      </c>
      <c r="D69" s="192">
        <v>0.8</v>
      </c>
      <c r="E69" s="192">
        <v>0.7</v>
      </c>
      <c r="F69" s="192">
        <v>0.66666666666666663</v>
      </c>
      <c r="G69" s="192">
        <v>1</v>
      </c>
      <c r="H69" s="192"/>
      <c r="I69" s="192"/>
      <c r="J69" s="192"/>
    </row>
    <row r="70" spans="2:10">
      <c r="B70" s="189" t="s">
        <v>115</v>
      </c>
      <c r="C70" s="193">
        <v>0.76666666666666672</v>
      </c>
      <c r="D70" s="193">
        <v>0.77777777777777779</v>
      </c>
      <c r="E70" s="193">
        <v>0.83333333333333337</v>
      </c>
      <c r="F70" s="193">
        <v>0.84444444444444444</v>
      </c>
      <c r="G70" s="193">
        <v>0.94444444444444442</v>
      </c>
      <c r="H70" s="193"/>
      <c r="I70" s="193"/>
      <c r="J70" s="193"/>
    </row>
    <row r="71" spans="2:10">
      <c r="B71" s="190" t="s">
        <v>116</v>
      </c>
      <c r="C71" s="185">
        <v>0.72</v>
      </c>
      <c r="D71" s="185">
        <v>0.94</v>
      </c>
      <c r="E71" s="185">
        <v>0.8</v>
      </c>
      <c r="F71" s="185">
        <v>0.86</v>
      </c>
      <c r="G71" s="185">
        <v>0.86</v>
      </c>
      <c r="H71" s="185"/>
      <c r="I71" s="185"/>
      <c r="J71" s="185"/>
    </row>
    <row r="72" spans="2:10">
      <c r="B72" s="189" t="s">
        <v>117</v>
      </c>
      <c r="C72" s="184">
        <v>0.56666666666666665</v>
      </c>
      <c r="D72" s="184">
        <v>0.6333333333333333</v>
      </c>
      <c r="E72" s="184">
        <v>0.76666666666666672</v>
      </c>
      <c r="F72" s="184">
        <v>0.6</v>
      </c>
      <c r="G72" s="184">
        <v>0.76666666666666672</v>
      </c>
      <c r="H72" s="184"/>
      <c r="I72" s="184"/>
      <c r="J72" s="184"/>
    </row>
    <row r="73" spans="2:10" ht="15.75" thickBot="1">
      <c r="B73" s="191" t="s">
        <v>118</v>
      </c>
      <c r="C73" s="186">
        <v>0.76</v>
      </c>
      <c r="D73" s="186">
        <v>0.8</v>
      </c>
      <c r="E73" s="186">
        <v>0.79500000000000004</v>
      </c>
      <c r="F73" s="186">
        <v>0.78500000000000003</v>
      </c>
      <c r="G73" s="186">
        <v>0.90500000000000003</v>
      </c>
      <c r="H73" s="186"/>
      <c r="I73" s="186"/>
      <c r="J73" s="186"/>
    </row>
    <row r="75" spans="2:10" ht="15.75" thickBot="1"/>
    <row r="76" spans="2:10">
      <c r="B76" s="187" t="s">
        <v>113</v>
      </c>
      <c r="C76" s="183" t="s">
        <v>119</v>
      </c>
    </row>
    <row r="77" spans="2:10">
      <c r="B77" s="190" t="s">
        <v>120</v>
      </c>
      <c r="C77" s="194">
        <v>8.5</v>
      </c>
    </row>
    <row r="78" spans="2:10">
      <c r="B78" s="190" t="s">
        <v>121</v>
      </c>
      <c r="C78" s="194">
        <v>13.684210526315789</v>
      </c>
    </row>
    <row r="79" spans="2:10">
      <c r="B79" s="190" t="s">
        <v>122</v>
      </c>
      <c r="C79" s="194">
        <v>14.200000000000001</v>
      </c>
    </row>
    <row r="80" spans="2:10">
      <c r="B80" s="190" t="s">
        <v>123</v>
      </c>
      <c r="C80" s="194">
        <v>7.1000000000000005</v>
      </c>
    </row>
    <row r="81" spans="2:19">
      <c r="B81" s="190" t="s">
        <v>124</v>
      </c>
      <c r="C81" s="194">
        <v>4.2</v>
      </c>
    </row>
    <row r="82" spans="2:19">
      <c r="B82" s="190" t="s">
        <v>125</v>
      </c>
      <c r="C82" s="194">
        <v>12.470588235294118</v>
      </c>
    </row>
    <row r="83" spans="2:19">
      <c r="B83" s="190" t="s">
        <v>126</v>
      </c>
      <c r="C83" s="194">
        <v>10.5</v>
      </c>
    </row>
    <row r="84" spans="2:19" ht="15.75" thickBot="1">
      <c r="B84" s="191" t="s">
        <v>127</v>
      </c>
      <c r="C84" s="194">
        <v>70.654798761609911</v>
      </c>
    </row>
    <row r="88" spans="2:19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</sheetData>
  <mergeCells count="13">
    <mergeCell ref="K33:K38"/>
    <mergeCell ref="B13:K14"/>
    <mergeCell ref="B17:B20"/>
    <mergeCell ref="J17:J20"/>
    <mergeCell ref="K17:K20"/>
    <mergeCell ref="B22:B31"/>
    <mergeCell ref="J22:J31"/>
    <mergeCell ref="K22:K31"/>
    <mergeCell ref="C67:F67"/>
    <mergeCell ref="G67:J67"/>
    <mergeCell ref="B51:B52"/>
    <mergeCell ref="B33:B38"/>
    <mergeCell ref="J33:J38"/>
  </mergeCells>
  <conditionalFormatting sqref="B69:D72 B77:B83">
    <cfRule type="expression" dxfId="5" priority="8" stopIfTrue="1">
      <formula>$E69&lt;0.8</formula>
    </cfRule>
  </conditionalFormatting>
  <conditionalFormatting sqref="E69:E72">
    <cfRule type="expression" dxfId="4" priority="5" stopIfTrue="1">
      <formula>$E69&lt;0.8</formula>
    </cfRule>
  </conditionalFormatting>
  <conditionalFormatting sqref="F69:F72">
    <cfRule type="expression" dxfId="3" priority="4" stopIfTrue="1">
      <formula>$E69&lt;0.8</formula>
    </cfRule>
  </conditionalFormatting>
  <conditionalFormatting sqref="G69:H72">
    <cfRule type="expression" dxfId="2" priority="3" stopIfTrue="1">
      <formula>$E69&lt;0.8</formula>
    </cfRule>
  </conditionalFormatting>
  <conditionalFormatting sqref="I69:I72">
    <cfRule type="expression" dxfId="1" priority="2" stopIfTrue="1">
      <formula>$E69&lt;0.8</formula>
    </cfRule>
  </conditionalFormatting>
  <conditionalFormatting sqref="J69:J72">
    <cfRule type="expression" dxfId="0" priority="1" stopIfTrue="1">
      <formula>$E69&lt;0.8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safety</vt:lpstr>
      <vt:lpstr>Prod. No.</vt:lpstr>
      <vt:lpstr>Prod. kg</vt:lpstr>
      <vt:lpstr>RM</vt:lpstr>
      <vt:lpstr>LP No.</vt:lpstr>
      <vt:lpstr>LP Kg</vt:lpstr>
      <vt:lpstr>OEE</vt:lpstr>
      <vt:lpstr>consumption</vt:lpstr>
      <vt:lpstr>audit</vt:lpstr>
      <vt:lpstr>OEE!Print_Area</vt:lpstr>
      <vt:lpstr>'Prod. kg'!Print_Area</vt:lpstr>
      <vt:lpstr>'Prod. No.'!Print_Area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2020-05-13T12:12:00Z</dcterms:modified>
</cp:coreProperties>
</file>