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\Wind Tunnel\"/>
    </mc:Choice>
  </mc:AlternateContent>
  <xr:revisionPtr revIDLastSave="0" documentId="13_ncr:1_{170A2F0D-E4FA-4B5B-8041-132921F5CFB7}" xr6:coauthVersionLast="43" xr6:coauthVersionMax="43" xr10:uidLastSave="{00000000-0000-0000-0000-000000000000}"/>
  <bookViews>
    <workbookView xWindow="-120" yWindow="-120" windowWidth="29040" windowHeight="17790" activeTab="1" xr2:uid="{113C3611-CF55-4381-AB73-BE34BD584726}"/>
  </bookViews>
  <sheets>
    <sheet name="Tunnel Airflow" sheetId="2" r:id="rId1"/>
    <sheet name="tunnel calibr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1" l="1"/>
  <c r="D73" i="1"/>
  <c r="C73" i="1"/>
  <c r="D72" i="1"/>
  <c r="C72" i="1"/>
  <c r="A14" i="1" l="1"/>
  <c r="E14" i="1" s="1"/>
  <c r="A15" i="1" l="1"/>
  <c r="B13" i="1"/>
  <c r="B14" i="1"/>
  <c r="C13" i="1"/>
  <c r="C14" i="1"/>
  <c r="B15" i="1" l="1"/>
  <c r="E15" i="1"/>
  <c r="A16" i="1"/>
  <c r="E16" i="1" s="1"/>
  <c r="C15" i="1"/>
  <c r="A17" i="1" l="1"/>
  <c r="E17" i="1" s="1"/>
  <c r="B16" i="1"/>
  <c r="C16" i="1"/>
  <c r="A18" i="1" l="1"/>
  <c r="E18" i="1" s="1"/>
  <c r="B17" i="1"/>
  <c r="C17" i="1"/>
  <c r="A19" i="1" l="1"/>
  <c r="E19" i="1" s="1"/>
  <c r="C18" i="1"/>
  <c r="B18" i="1"/>
  <c r="A20" i="1" l="1"/>
  <c r="E20" i="1" s="1"/>
  <c r="C19" i="1"/>
  <c r="B19" i="1"/>
  <c r="A21" i="1" l="1"/>
  <c r="E21" i="1" s="1"/>
  <c r="B20" i="1"/>
  <c r="C20" i="1"/>
  <c r="A22" i="1" l="1"/>
  <c r="E22" i="1" s="1"/>
  <c r="C21" i="1"/>
  <c r="B21" i="1"/>
  <c r="A23" i="1" l="1"/>
  <c r="E23" i="1" s="1"/>
  <c r="C22" i="1"/>
  <c r="B22" i="1"/>
  <c r="A24" i="1" l="1"/>
  <c r="E24" i="1" s="1"/>
  <c r="B23" i="1"/>
  <c r="C23" i="1"/>
  <c r="A25" i="1" l="1"/>
  <c r="E25" i="1" s="1"/>
  <c r="B24" i="1"/>
  <c r="C24" i="1"/>
  <c r="A26" i="1" l="1"/>
  <c r="E26" i="1" s="1"/>
  <c r="B25" i="1"/>
  <c r="C25" i="1"/>
  <c r="A27" i="1" l="1"/>
  <c r="E27" i="1" s="1"/>
  <c r="B26" i="1"/>
  <c r="C26" i="1"/>
  <c r="A28" i="1" l="1"/>
  <c r="E28" i="1" s="1"/>
  <c r="C27" i="1"/>
  <c r="B27" i="1"/>
  <c r="A29" i="1" l="1"/>
  <c r="E29" i="1" s="1"/>
  <c r="C28" i="1"/>
  <c r="B28" i="1"/>
  <c r="A30" i="1" l="1"/>
  <c r="E30" i="1" s="1"/>
  <c r="B29" i="1"/>
  <c r="C29" i="1"/>
  <c r="A31" i="1" l="1"/>
  <c r="E31" i="1" s="1"/>
  <c r="C30" i="1"/>
  <c r="B30" i="1"/>
  <c r="A32" i="1" l="1"/>
  <c r="E32" i="1" s="1"/>
  <c r="B31" i="1"/>
  <c r="C31" i="1"/>
  <c r="A33" i="1" l="1"/>
  <c r="E33" i="1" s="1"/>
  <c r="C32" i="1"/>
  <c r="B32" i="1"/>
  <c r="C33" i="1" l="1"/>
  <c r="B33" i="1"/>
</calcChain>
</file>

<file path=xl/sharedStrings.xml><?xml version="1.0" encoding="utf-8"?>
<sst xmlns="http://schemas.openxmlformats.org/spreadsheetml/2006/main" count="29" uniqueCount="25">
  <si>
    <t>percent</t>
  </si>
  <si>
    <t>pwm1</t>
  </si>
  <si>
    <t>pwm2</t>
  </si>
  <si>
    <t>pwm min</t>
  </si>
  <si>
    <t>desired velocity</t>
  </si>
  <si>
    <t>a</t>
  </si>
  <si>
    <t>b</t>
  </si>
  <si>
    <t>c</t>
  </si>
  <si>
    <t>hot wire round 1</t>
  </si>
  <si>
    <t>pwm scale</t>
  </si>
  <si>
    <t>Tunnel base convertion from %setting to the PWM percentages for each fan bank is a linear relationship defined by:</t>
  </si>
  <si>
    <t>Tunnel was ran with the base pwm values and airflow was measured with a hot wire anemometer.  This data is marked as round 1.</t>
  </si>
  <si>
    <t>The goal is to have a linear relationship between wind tunnel % setting and airflow velocity.  The raw pwm settings produced a two section curved response (see graph).</t>
  </si>
  <si>
    <t>Polynomials were fit to the two sections and used to calculate what tunnel % setting would be required to get the desired velocity at each point.</t>
  </si>
  <si>
    <t>low section</t>
  </si>
  <si>
    <t>high section</t>
  </si>
  <si>
    <t>Polynomial Fit Constants</t>
  </si>
  <si>
    <t>Polynomial Reverse Lookup Calculation</t>
  </si>
  <si>
    <t>A table was constructed of the % input needed to feed into the PWM calculations in order to meet the velocity at the desired wind tunnel setting %.</t>
  </si>
  <si>
    <t>wind tunnel percent input</t>
  </si>
  <si>
    <t>desired vel
(from linear fit)</t>
  </si>
  <si>
    <t>percent compensated
(from reverse lookup equation)</t>
  </si>
  <si>
    <t>The two section polynomial fits on the percent input graph are used to modify the wind tunnel percent setting prior to running the PWM setting calculation.</t>
  </si>
  <si>
    <t>These values were modified from the calculated value to push the polynomial fits to increase accuracy in this region</t>
  </si>
  <si>
    <t>desired vel (vel = 10.68 * percent setting)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</si>
</sst>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 readingOrder="1"/>
    </xf>
    <xf numFmtId="0" fontId="0" fillId="0" borderId="1" xfId="0" applyBorder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Uncalibrated Wind</a:t>
            </a:r>
            <a:r>
              <a:rPr lang="en-US" baseline="0"/>
              <a:t> Tunnel Airflow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'tunnel calibration'!$D$12</c:f>
              <c:strCache>
                <c:ptCount val="1"/>
                <c:pt idx="0">
                  <c:v>hot wire round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'tunnel calibration'!$A$13:$A$33</c:f>
              <c:numCache>
                <c:formatCode>General</c:formatCode>
                <c:ptCount val="21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85</c:v>
                </c:pt>
                <c:pt idx="4">
                  <c:v>80</c:v>
                </c:pt>
                <c:pt idx="5">
                  <c:v>75</c:v>
                </c:pt>
                <c:pt idx="6">
                  <c:v>70</c:v>
                </c:pt>
                <c:pt idx="7">
                  <c:v>65</c:v>
                </c:pt>
                <c:pt idx="8">
                  <c:v>60</c:v>
                </c:pt>
                <c:pt idx="9">
                  <c:v>55</c:v>
                </c:pt>
                <c:pt idx="10">
                  <c:v>50</c:v>
                </c:pt>
                <c:pt idx="11">
                  <c:v>45</c:v>
                </c:pt>
                <c:pt idx="12">
                  <c:v>40</c:v>
                </c:pt>
                <c:pt idx="13">
                  <c:v>35</c:v>
                </c:pt>
                <c:pt idx="14">
                  <c:v>30</c:v>
                </c:pt>
                <c:pt idx="15">
                  <c:v>25</c:v>
                </c:pt>
                <c:pt idx="16">
                  <c:v>20</c:v>
                </c:pt>
                <c:pt idx="17">
                  <c:v>15</c:v>
                </c:pt>
                <c:pt idx="18">
                  <c:v>10</c:v>
                </c:pt>
                <c:pt idx="19">
                  <c:v>5</c:v>
                </c:pt>
                <c:pt idx="20">
                  <c:v>0</c:v>
                </c:pt>
              </c:numCache>
            </c:numRef>
          </c:xVal>
          <c:yVal>
            <c:numRef>
              <c:f>'tunnel calibration'!$D$13:$D$33</c:f>
              <c:numCache>
                <c:formatCode>General</c:formatCode>
                <c:ptCount val="21"/>
                <c:pt idx="0">
                  <c:v>1068</c:v>
                </c:pt>
                <c:pt idx="1">
                  <c:v>1047</c:v>
                </c:pt>
                <c:pt idx="2">
                  <c:v>1011</c:v>
                </c:pt>
                <c:pt idx="3">
                  <c:v>960</c:v>
                </c:pt>
                <c:pt idx="4">
                  <c:v>921</c:v>
                </c:pt>
                <c:pt idx="5">
                  <c:v>868</c:v>
                </c:pt>
                <c:pt idx="6">
                  <c:v>814</c:v>
                </c:pt>
                <c:pt idx="7">
                  <c:v>744</c:v>
                </c:pt>
                <c:pt idx="8">
                  <c:v>694</c:v>
                </c:pt>
                <c:pt idx="9">
                  <c:v>627</c:v>
                </c:pt>
                <c:pt idx="10">
                  <c:v>559</c:v>
                </c:pt>
                <c:pt idx="11">
                  <c:v>501</c:v>
                </c:pt>
                <c:pt idx="12">
                  <c:v>433</c:v>
                </c:pt>
                <c:pt idx="13">
                  <c:v>340</c:v>
                </c:pt>
                <c:pt idx="14">
                  <c:v>255</c:v>
                </c:pt>
                <c:pt idx="15">
                  <c:v>216</c:v>
                </c:pt>
                <c:pt idx="16">
                  <c:v>196</c:v>
                </c:pt>
                <c:pt idx="17">
                  <c:v>165</c:v>
                </c:pt>
                <c:pt idx="18">
                  <c:v>129</c:v>
                </c:pt>
                <c:pt idx="19">
                  <c:v>78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03-4459-8391-F4790489324D}"/>
            </c:ext>
          </c:extLst>
        </c:ser>
        <c:ser>
          <c:idx val="1"/>
          <c:order val="1"/>
          <c:tx>
            <c:strRef>
              <c:f>'tunnel calibration'!$E$12</c:f>
              <c:strCache>
                <c:ptCount val="1"/>
                <c:pt idx="0">
                  <c:v>desired vel (vel = 10.68 * percent setting)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'tunnel calibration'!$A$13:$A$33</c:f>
              <c:numCache>
                <c:formatCode>General</c:formatCode>
                <c:ptCount val="21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85</c:v>
                </c:pt>
                <c:pt idx="4">
                  <c:v>80</c:v>
                </c:pt>
                <c:pt idx="5">
                  <c:v>75</c:v>
                </c:pt>
                <c:pt idx="6">
                  <c:v>70</c:v>
                </c:pt>
                <c:pt idx="7">
                  <c:v>65</c:v>
                </c:pt>
                <c:pt idx="8">
                  <c:v>60</c:v>
                </c:pt>
                <c:pt idx="9">
                  <c:v>55</c:v>
                </c:pt>
                <c:pt idx="10">
                  <c:v>50</c:v>
                </c:pt>
                <c:pt idx="11">
                  <c:v>45</c:v>
                </c:pt>
                <c:pt idx="12">
                  <c:v>40</c:v>
                </c:pt>
                <c:pt idx="13">
                  <c:v>35</c:v>
                </c:pt>
                <c:pt idx="14">
                  <c:v>30</c:v>
                </c:pt>
                <c:pt idx="15">
                  <c:v>25</c:v>
                </c:pt>
                <c:pt idx="16">
                  <c:v>20</c:v>
                </c:pt>
                <c:pt idx="17">
                  <c:v>15</c:v>
                </c:pt>
                <c:pt idx="18">
                  <c:v>10</c:v>
                </c:pt>
                <c:pt idx="19">
                  <c:v>5</c:v>
                </c:pt>
                <c:pt idx="20">
                  <c:v>0</c:v>
                </c:pt>
              </c:numCache>
            </c:numRef>
          </c:xVal>
          <c:yVal>
            <c:numRef>
              <c:f>'tunnel calibration'!$E$13:$E$33</c:f>
              <c:numCache>
                <c:formatCode>General</c:formatCode>
                <c:ptCount val="21"/>
                <c:pt idx="0">
                  <c:v>1068</c:v>
                </c:pt>
                <c:pt idx="1">
                  <c:v>1014.6</c:v>
                </c:pt>
                <c:pt idx="2">
                  <c:v>961.19999999999993</c:v>
                </c:pt>
                <c:pt idx="3">
                  <c:v>907.8</c:v>
                </c:pt>
                <c:pt idx="4">
                  <c:v>854.4</c:v>
                </c:pt>
                <c:pt idx="5">
                  <c:v>801</c:v>
                </c:pt>
                <c:pt idx="6">
                  <c:v>747.6</c:v>
                </c:pt>
                <c:pt idx="7">
                  <c:v>694.19999999999993</c:v>
                </c:pt>
                <c:pt idx="8">
                  <c:v>640.79999999999995</c:v>
                </c:pt>
                <c:pt idx="9">
                  <c:v>587.4</c:v>
                </c:pt>
                <c:pt idx="10">
                  <c:v>534</c:v>
                </c:pt>
                <c:pt idx="11">
                  <c:v>480.59999999999997</c:v>
                </c:pt>
                <c:pt idx="12">
                  <c:v>427.2</c:v>
                </c:pt>
                <c:pt idx="13">
                  <c:v>373.8</c:v>
                </c:pt>
                <c:pt idx="14">
                  <c:v>320.39999999999998</c:v>
                </c:pt>
                <c:pt idx="15">
                  <c:v>267</c:v>
                </c:pt>
                <c:pt idx="16">
                  <c:v>213.6</c:v>
                </c:pt>
                <c:pt idx="17">
                  <c:v>160.19999999999999</c:v>
                </c:pt>
                <c:pt idx="18">
                  <c:v>106.8</c:v>
                </c:pt>
                <c:pt idx="19">
                  <c:v>53.4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03-4459-8391-F47904893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647496"/>
        <c:axId val="645655784"/>
      </c:scatterChart>
      <c:valAx>
        <c:axId val="385647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Wind</a:t>
                </a:r>
                <a:r>
                  <a:rPr lang="en-US" baseline="0"/>
                  <a:t> Tunnel Setting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55784"/>
        <c:crosses val="autoZero"/>
        <c:crossBetween val="midCat"/>
      </c:valAx>
      <c:valAx>
        <c:axId val="64565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 (ft/min)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647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Round 1 Wind</a:t>
            </a:r>
            <a:r>
              <a:rPr lang="en-US" baseline="0"/>
              <a:t> Tunnel Airflow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hot wire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6808468683962999"/>
                  <c:y val="9.4526887282392419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'tunnel calibration'!$A$13:$A$27</c:f>
              <c:numCache>
                <c:formatCode>General</c:formatCode>
                <c:ptCount val="15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85</c:v>
                </c:pt>
                <c:pt idx="4">
                  <c:v>80</c:v>
                </c:pt>
                <c:pt idx="5">
                  <c:v>75</c:v>
                </c:pt>
                <c:pt idx="6">
                  <c:v>70</c:v>
                </c:pt>
                <c:pt idx="7">
                  <c:v>65</c:v>
                </c:pt>
                <c:pt idx="8">
                  <c:v>60</c:v>
                </c:pt>
                <c:pt idx="9">
                  <c:v>55</c:v>
                </c:pt>
                <c:pt idx="10">
                  <c:v>50</c:v>
                </c:pt>
                <c:pt idx="11">
                  <c:v>45</c:v>
                </c:pt>
                <c:pt idx="12">
                  <c:v>40</c:v>
                </c:pt>
                <c:pt idx="13">
                  <c:v>35</c:v>
                </c:pt>
                <c:pt idx="14">
                  <c:v>30</c:v>
                </c:pt>
              </c:numCache>
            </c:numRef>
          </c:xVal>
          <c:yVal>
            <c:numRef>
              <c:f>'tunnel calibration'!$D$13:$D$27</c:f>
              <c:numCache>
                <c:formatCode>General</c:formatCode>
                <c:ptCount val="15"/>
                <c:pt idx="0">
                  <c:v>1068</c:v>
                </c:pt>
                <c:pt idx="1">
                  <c:v>1047</c:v>
                </c:pt>
                <c:pt idx="2">
                  <c:v>1011</c:v>
                </c:pt>
                <c:pt idx="3">
                  <c:v>960</c:v>
                </c:pt>
                <c:pt idx="4">
                  <c:v>921</c:v>
                </c:pt>
                <c:pt idx="5">
                  <c:v>868</c:v>
                </c:pt>
                <c:pt idx="6">
                  <c:v>814</c:v>
                </c:pt>
                <c:pt idx="7">
                  <c:v>744</c:v>
                </c:pt>
                <c:pt idx="8">
                  <c:v>694</c:v>
                </c:pt>
                <c:pt idx="9">
                  <c:v>627</c:v>
                </c:pt>
                <c:pt idx="10">
                  <c:v>559</c:v>
                </c:pt>
                <c:pt idx="11">
                  <c:v>501</c:v>
                </c:pt>
                <c:pt idx="12">
                  <c:v>433</c:v>
                </c:pt>
                <c:pt idx="13">
                  <c:v>340</c:v>
                </c:pt>
                <c:pt idx="14">
                  <c:v>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0F-46F6-BA56-76E923D46609}"/>
            </c:ext>
          </c:extLst>
        </c:ser>
        <c:ser>
          <c:idx val="1"/>
          <c:order val="1"/>
          <c:tx>
            <c:strRef>
              <c:f>'tunnel calibration'!$E$12</c:f>
              <c:strCache>
                <c:ptCount val="1"/>
                <c:pt idx="0">
                  <c:v>desired vel (vel = 10.68 * percent setting)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'tunnel calibration'!$A$13:$A$33</c:f>
              <c:numCache>
                <c:formatCode>General</c:formatCode>
                <c:ptCount val="21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85</c:v>
                </c:pt>
                <c:pt idx="4">
                  <c:v>80</c:v>
                </c:pt>
                <c:pt idx="5">
                  <c:v>75</c:v>
                </c:pt>
                <c:pt idx="6">
                  <c:v>70</c:v>
                </c:pt>
                <c:pt idx="7">
                  <c:v>65</c:v>
                </c:pt>
                <c:pt idx="8">
                  <c:v>60</c:v>
                </c:pt>
                <c:pt idx="9">
                  <c:v>55</c:v>
                </c:pt>
                <c:pt idx="10">
                  <c:v>50</c:v>
                </c:pt>
                <c:pt idx="11">
                  <c:v>45</c:v>
                </c:pt>
                <c:pt idx="12">
                  <c:v>40</c:v>
                </c:pt>
                <c:pt idx="13">
                  <c:v>35</c:v>
                </c:pt>
                <c:pt idx="14">
                  <c:v>30</c:v>
                </c:pt>
                <c:pt idx="15">
                  <c:v>25</c:v>
                </c:pt>
                <c:pt idx="16">
                  <c:v>20</c:v>
                </c:pt>
                <c:pt idx="17">
                  <c:v>15</c:v>
                </c:pt>
                <c:pt idx="18">
                  <c:v>10</c:v>
                </c:pt>
                <c:pt idx="19">
                  <c:v>5</c:v>
                </c:pt>
                <c:pt idx="20">
                  <c:v>0</c:v>
                </c:pt>
              </c:numCache>
            </c:numRef>
          </c:xVal>
          <c:yVal>
            <c:numRef>
              <c:f>'tunnel calibration'!$E$13:$E$33</c:f>
              <c:numCache>
                <c:formatCode>General</c:formatCode>
                <c:ptCount val="21"/>
                <c:pt idx="0">
                  <c:v>1068</c:v>
                </c:pt>
                <c:pt idx="1">
                  <c:v>1014.6</c:v>
                </c:pt>
                <c:pt idx="2">
                  <c:v>961.19999999999993</c:v>
                </c:pt>
                <c:pt idx="3">
                  <c:v>907.8</c:v>
                </c:pt>
                <c:pt idx="4">
                  <c:v>854.4</c:v>
                </c:pt>
                <c:pt idx="5">
                  <c:v>801</c:v>
                </c:pt>
                <c:pt idx="6">
                  <c:v>747.6</c:v>
                </c:pt>
                <c:pt idx="7">
                  <c:v>694.19999999999993</c:v>
                </c:pt>
                <c:pt idx="8">
                  <c:v>640.79999999999995</c:v>
                </c:pt>
                <c:pt idx="9">
                  <c:v>587.4</c:v>
                </c:pt>
                <c:pt idx="10">
                  <c:v>534</c:v>
                </c:pt>
                <c:pt idx="11">
                  <c:v>480.59999999999997</c:v>
                </c:pt>
                <c:pt idx="12">
                  <c:v>427.2</c:v>
                </c:pt>
                <c:pt idx="13">
                  <c:v>373.8</c:v>
                </c:pt>
                <c:pt idx="14">
                  <c:v>320.39999999999998</c:v>
                </c:pt>
                <c:pt idx="15">
                  <c:v>267</c:v>
                </c:pt>
                <c:pt idx="16">
                  <c:v>213.6</c:v>
                </c:pt>
                <c:pt idx="17">
                  <c:v>160.19999999999999</c:v>
                </c:pt>
                <c:pt idx="18">
                  <c:v>106.8</c:v>
                </c:pt>
                <c:pt idx="19">
                  <c:v>53.4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0F-46F6-BA56-76E923D46609}"/>
            </c:ext>
          </c:extLst>
        </c:ser>
        <c:ser>
          <c:idx val="2"/>
          <c:order val="2"/>
          <c:tx>
            <c:v>hotwire2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1.0617261684737919E-2"/>
                  <c:y val="-8.3447766025944961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'tunnel calibration'!$A$28:$A$33</c:f>
              <c:numCache>
                <c:formatCode>General</c:formatCode>
                <c:ptCount val="6"/>
                <c:pt idx="0">
                  <c:v>25</c:v>
                </c:pt>
                <c:pt idx="1">
                  <c:v>20</c:v>
                </c:pt>
                <c:pt idx="2">
                  <c:v>15</c:v>
                </c:pt>
                <c:pt idx="3">
                  <c:v>10</c:v>
                </c:pt>
                <c:pt idx="4">
                  <c:v>5</c:v>
                </c:pt>
                <c:pt idx="5">
                  <c:v>0</c:v>
                </c:pt>
              </c:numCache>
            </c:numRef>
          </c:xVal>
          <c:yVal>
            <c:numRef>
              <c:f>'tunnel calibration'!$D$28:$D$33</c:f>
              <c:numCache>
                <c:formatCode>General</c:formatCode>
                <c:ptCount val="6"/>
                <c:pt idx="0">
                  <c:v>216</c:v>
                </c:pt>
                <c:pt idx="1">
                  <c:v>196</c:v>
                </c:pt>
                <c:pt idx="2">
                  <c:v>165</c:v>
                </c:pt>
                <c:pt idx="3">
                  <c:v>129</c:v>
                </c:pt>
                <c:pt idx="4">
                  <c:v>78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0F-46F6-BA56-76E923D46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647496"/>
        <c:axId val="645655784"/>
      </c:scatterChart>
      <c:valAx>
        <c:axId val="385647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PWM</a:t>
                </a:r>
                <a:r>
                  <a:rPr lang="en-US" baseline="0"/>
                  <a:t> Setting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55784"/>
        <c:crosses val="autoZero"/>
        <c:crossBetween val="midCat"/>
      </c:valAx>
      <c:valAx>
        <c:axId val="64565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 (ft/min)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647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p2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3.1911945525070477E-2"/>
                  <c:y val="5.4734487311133929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'tunnel calibration'!$B$81:$B$97</c:f>
              <c:numCache>
                <c:formatCode>General</c:formatCode>
                <c:ptCount val="17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85</c:v>
                </c:pt>
                <c:pt idx="4">
                  <c:v>80</c:v>
                </c:pt>
                <c:pt idx="5">
                  <c:v>75</c:v>
                </c:pt>
                <c:pt idx="6">
                  <c:v>70</c:v>
                </c:pt>
                <c:pt idx="7">
                  <c:v>65</c:v>
                </c:pt>
                <c:pt idx="8">
                  <c:v>60</c:v>
                </c:pt>
                <c:pt idx="9">
                  <c:v>55</c:v>
                </c:pt>
                <c:pt idx="10">
                  <c:v>50</c:v>
                </c:pt>
                <c:pt idx="11">
                  <c:v>45</c:v>
                </c:pt>
                <c:pt idx="12">
                  <c:v>40</c:v>
                </c:pt>
                <c:pt idx="13">
                  <c:v>35</c:v>
                </c:pt>
                <c:pt idx="14">
                  <c:v>30</c:v>
                </c:pt>
                <c:pt idx="15">
                  <c:v>25</c:v>
                </c:pt>
                <c:pt idx="16">
                  <c:v>20</c:v>
                </c:pt>
              </c:numCache>
            </c:numRef>
          </c:xVal>
          <c:yVal>
            <c:numRef>
              <c:f>'tunnel calibration'!$D$81:$D$97</c:f>
              <c:numCache>
                <c:formatCode>General</c:formatCode>
                <c:ptCount val="17"/>
                <c:pt idx="0">
                  <c:v>100</c:v>
                </c:pt>
                <c:pt idx="1">
                  <c:v>91.391999999999996</c:v>
                </c:pt>
                <c:pt idx="2">
                  <c:v>85.015000000000001</c:v>
                </c:pt>
                <c:pt idx="3">
                  <c:v>79.233999999999995</c:v>
                </c:pt>
                <c:pt idx="4">
                  <c:v>73.909800000000004</c:v>
                </c:pt>
                <c:pt idx="5">
                  <c:v>68.947599999999994</c:v>
                </c:pt>
                <c:pt idx="6">
                  <c:v>64.281999999999996</c:v>
                </c:pt>
                <c:pt idx="7">
                  <c:v>59.866500000000002</c:v>
                </c:pt>
                <c:pt idx="8">
                  <c:v>55.663899999999998</c:v>
                </c:pt>
                <c:pt idx="9">
                  <c:v>51.646000000000001</c:v>
                </c:pt>
                <c:pt idx="10">
                  <c:v>47.791200000000003</c:v>
                </c:pt>
                <c:pt idx="11">
                  <c:v>44.080390000000001</c:v>
                </c:pt>
                <c:pt idx="12">
                  <c:v>40.49877</c:v>
                </c:pt>
                <c:pt idx="13">
                  <c:v>37.033721999999997</c:v>
                </c:pt>
                <c:pt idx="14">
                  <c:v>33.674550000000004</c:v>
                </c:pt>
                <c:pt idx="15">
                  <c:v>34</c:v>
                </c:pt>
                <c:pt idx="16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7F-4BFC-B891-71696A601273}"/>
            </c:ext>
          </c:extLst>
        </c:ser>
        <c:ser>
          <c:idx val="0"/>
          <c:order val="1"/>
          <c:tx>
            <c:v>p1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0641830914148676"/>
                  <c:y val="0.10702180859218606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'tunnel calibration'!$B$97:$B$101</c:f>
              <c:numCache>
                <c:formatCode>General</c:formatCode>
                <c:ptCount val="5"/>
                <c:pt idx="0">
                  <c:v>20</c:v>
                </c:pt>
                <c:pt idx="1">
                  <c:v>15</c:v>
                </c:pt>
                <c:pt idx="2">
                  <c:v>10</c:v>
                </c:pt>
                <c:pt idx="3">
                  <c:v>5</c:v>
                </c:pt>
                <c:pt idx="4">
                  <c:v>0</c:v>
                </c:pt>
              </c:numCache>
            </c:numRef>
          </c:xVal>
          <c:yVal>
            <c:numRef>
              <c:f>'tunnel calibration'!$D$97:$D$101</c:f>
              <c:numCache>
                <c:formatCode>General</c:formatCode>
                <c:ptCount val="5"/>
                <c:pt idx="0">
                  <c:v>24</c:v>
                </c:pt>
                <c:pt idx="1">
                  <c:v>13.772690000000001</c:v>
                </c:pt>
                <c:pt idx="2">
                  <c:v>8.0013199999999998</c:v>
                </c:pt>
                <c:pt idx="3">
                  <c:v>3.5356999999999998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7F-4BFC-B891-71696A601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362160"/>
        <c:axId val="550362488"/>
      </c:scatterChart>
      <c:valAx>
        <c:axId val="55036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362488"/>
        <c:crosses val="autoZero"/>
        <c:crossBetween val="midCat"/>
      </c:valAx>
      <c:valAx>
        <c:axId val="55036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Needed Percent to Hit Target Velocity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36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29D66B-D5D7-4A8E-87E5-8491FA10F7DA}">
  <sheetPr/>
  <sheetViews>
    <sheetView zoomScale="13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1D1D7D-B4AE-492F-8C8E-513EBA0FCB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409856</xdr:colOff>
      <xdr:row>34</xdr:row>
      <xdr:rowOff>67233</xdr:rowOff>
    </xdr:from>
    <xdr:to>
      <xdr:col>9</xdr:col>
      <xdr:colOff>392207</xdr:colOff>
      <xdr:row>60</xdr:row>
      <xdr:rowOff>22412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303017A7-0CF2-43FE-8495-1126632CB9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284068</xdr:colOff>
      <xdr:row>103</xdr:row>
      <xdr:rowOff>108696</xdr:rowOff>
    </xdr:from>
    <xdr:to>
      <xdr:col>8</xdr:col>
      <xdr:colOff>918881</xdr:colOff>
      <xdr:row>133</xdr:row>
      <xdr:rowOff>123265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8F462D9-ED03-4F6F-B60A-C9FBA202E8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8783-7C1C-4DCA-80AD-64EE77445A5B}">
  <dimension ref="A2:M136"/>
  <sheetViews>
    <sheetView tabSelected="1" topLeftCell="A4" zoomScale="85" zoomScaleNormal="85" workbookViewId="0">
      <selection activeCell="G24" sqref="G24"/>
    </sheetView>
  </sheetViews>
  <sheetFormatPr defaultRowHeight="15" x14ac:dyDescent="0.25"/>
  <cols>
    <col min="2" max="2" width="19" customWidth="1"/>
    <col min="3" max="3" width="20.85546875" customWidth="1"/>
    <col min="4" max="4" width="15" bestFit="1" customWidth="1"/>
    <col min="5" max="6" width="16.28515625" bestFit="1" customWidth="1"/>
    <col min="7" max="7" width="14.42578125" bestFit="1" customWidth="1"/>
    <col min="8" max="8" width="10.5703125" bestFit="1" customWidth="1"/>
    <col min="9" max="9" width="13.7109375" bestFit="1" customWidth="1"/>
    <col min="10" max="10" width="12.5703125" bestFit="1" customWidth="1"/>
  </cols>
  <sheetData>
    <row r="2" spans="1:13" x14ac:dyDescent="0.25">
      <c r="A2" s="9" t="s">
        <v>10</v>
      </c>
    </row>
    <row r="4" spans="1:13" x14ac:dyDescent="0.25">
      <c r="A4" s="5"/>
      <c r="B4" s="7" t="s">
        <v>3</v>
      </c>
      <c r="C4" s="7" t="s">
        <v>9</v>
      </c>
    </row>
    <row r="5" spans="1:13" x14ac:dyDescent="0.25">
      <c r="A5" s="5" t="s">
        <v>1</v>
      </c>
      <c r="B5" s="5">
        <v>10</v>
      </c>
      <c r="C5" s="6">
        <v>0.9</v>
      </c>
    </row>
    <row r="6" spans="1:13" x14ac:dyDescent="0.25">
      <c r="A6" s="5" t="s">
        <v>2</v>
      </c>
      <c r="B6" s="5">
        <v>20</v>
      </c>
      <c r="C6" s="6">
        <v>1.25</v>
      </c>
    </row>
    <row r="8" spans="1:13" x14ac:dyDescent="0.25">
      <c r="A8" s="9" t="s">
        <v>11</v>
      </c>
    </row>
    <row r="9" spans="1:13" x14ac:dyDescent="0.25">
      <c r="A9" s="9" t="s">
        <v>12</v>
      </c>
    </row>
    <row r="12" spans="1:13" x14ac:dyDescent="0.25">
      <c r="A12" t="s">
        <v>0</v>
      </c>
      <c r="B12" t="s">
        <v>1</v>
      </c>
      <c r="C12" t="s">
        <v>2</v>
      </c>
      <c r="D12" t="s">
        <v>8</v>
      </c>
      <c r="E12" t="s">
        <v>24</v>
      </c>
    </row>
    <row r="13" spans="1:13" x14ac:dyDescent="0.25">
      <c r="A13">
        <v>100</v>
      </c>
      <c r="B13">
        <f t="shared" ref="B13:B33" si="0">A13*$C$5+$B$5</f>
        <v>100</v>
      </c>
      <c r="C13">
        <f t="shared" ref="C13:C33" si="1">(A13-$B$6)*$C$6</f>
        <v>100</v>
      </c>
      <c r="D13">
        <v>1068</v>
      </c>
      <c r="E13">
        <f t="shared" ref="E13:E33" si="2">10.68*A13</f>
        <v>1068</v>
      </c>
      <c r="H13" s="1"/>
      <c r="I13" s="3"/>
      <c r="J13" s="3"/>
    </row>
    <row r="14" spans="1:13" x14ac:dyDescent="0.25">
      <c r="A14">
        <f>A13-5</f>
        <v>95</v>
      </c>
      <c r="B14">
        <f t="shared" si="0"/>
        <v>95.5</v>
      </c>
      <c r="C14">
        <f t="shared" si="1"/>
        <v>93.75</v>
      </c>
      <c r="D14">
        <v>1047</v>
      </c>
      <c r="E14">
        <f t="shared" si="2"/>
        <v>1014.6</v>
      </c>
      <c r="H14" s="1"/>
      <c r="I14" s="3"/>
      <c r="J14" s="3"/>
    </row>
    <row r="15" spans="1:13" x14ac:dyDescent="0.25">
      <c r="A15">
        <f t="shared" ref="A15:A33" si="3">A14-5</f>
        <v>90</v>
      </c>
      <c r="B15">
        <f t="shared" si="0"/>
        <v>91</v>
      </c>
      <c r="C15">
        <f t="shared" si="1"/>
        <v>87.5</v>
      </c>
      <c r="D15">
        <v>1011</v>
      </c>
      <c r="E15">
        <f t="shared" si="2"/>
        <v>961.19999999999993</v>
      </c>
      <c r="H15" s="1"/>
      <c r="I15" s="3"/>
      <c r="J15" s="3"/>
      <c r="M15" s="2"/>
    </row>
    <row r="16" spans="1:13" x14ac:dyDescent="0.25">
      <c r="A16">
        <f t="shared" si="3"/>
        <v>85</v>
      </c>
      <c r="B16">
        <f t="shared" si="0"/>
        <v>86.5</v>
      </c>
      <c r="C16">
        <f t="shared" si="1"/>
        <v>81.25</v>
      </c>
      <c r="D16">
        <v>960</v>
      </c>
      <c r="E16">
        <f t="shared" si="2"/>
        <v>907.8</v>
      </c>
      <c r="H16" s="1"/>
      <c r="I16" s="3"/>
      <c r="J16" s="3"/>
      <c r="M16" s="2"/>
    </row>
    <row r="17" spans="1:13" x14ac:dyDescent="0.25">
      <c r="A17">
        <f t="shared" si="3"/>
        <v>80</v>
      </c>
      <c r="B17">
        <f t="shared" si="0"/>
        <v>82</v>
      </c>
      <c r="C17">
        <f t="shared" si="1"/>
        <v>75</v>
      </c>
      <c r="D17">
        <v>921</v>
      </c>
      <c r="E17">
        <f t="shared" si="2"/>
        <v>854.4</v>
      </c>
      <c r="H17" s="1"/>
      <c r="I17" s="3"/>
      <c r="J17" s="3"/>
      <c r="M17" s="2"/>
    </row>
    <row r="18" spans="1:13" x14ac:dyDescent="0.25">
      <c r="A18">
        <f t="shared" si="3"/>
        <v>75</v>
      </c>
      <c r="B18">
        <f t="shared" si="0"/>
        <v>77.5</v>
      </c>
      <c r="C18">
        <f t="shared" si="1"/>
        <v>68.75</v>
      </c>
      <c r="D18">
        <v>868</v>
      </c>
      <c r="E18">
        <f t="shared" si="2"/>
        <v>801</v>
      </c>
      <c r="H18" s="1"/>
      <c r="I18" s="3"/>
      <c r="J18" s="3"/>
      <c r="M18" s="2"/>
    </row>
    <row r="19" spans="1:13" x14ac:dyDescent="0.25">
      <c r="A19">
        <f t="shared" si="3"/>
        <v>70</v>
      </c>
      <c r="B19">
        <f t="shared" si="0"/>
        <v>73</v>
      </c>
      <c r="C19">
        <f t="shared" si="1"/>
        <v>62.5</v>
      </c>
      <c r="D19">
        <v>814</v>
      </c>
      <c r="E19">
        <f t="shared" si="2"/>
        <v>747.6</v>
      </c>
      <c r="H19" s="1"/>
      <c r="I19" s="3"/>
      <c r="J19" s="3"/>
      <c r="M19" s="2"/>
    </row>
    <row r="20" spans="1:13" x14ac:dyDescent="0.25">
      <c r="A20">
        <f t="shared" si="3"/>
        <v>65</v>
      </c>
      <c r="B20">
        <f t="shared" si="0"/>
        <v>68.5</v>
      </c>
      <c r="C20">
        <f t="shared" si="1"/>
        <v>56.25</v>
      </c>
      <c r="D20">
        <v>744</v>
      </c>
      <c r="E20">
        <f t="shared" si="2"/>
        <v>694.19999999999993</v>
      </c>
      <c r="H20" s="1"/>
      <c r="I20" s="3"/>
      <c r="J20" s="3"/>
      <c r="M20" s="2"/>
    </row>
    <row r="21" spans="1:13" x14ac:dyDescent="0.25">
      <c r="A21">
        <f t="shared" si="3"/>
        <v>60</v>
      </c>
      <c r="B21">
        <f t="shared" si="0"/>
        <v>64</v>
      </c>
      <c r="C21">
        <f t="shared" si="1"/>
        <v>50</v>
      </c>
      <c r="D21">
        <v>694</v>
      </c>
      <c r="E21">
        <f t="shared" si="2"/>
        <v>640.79999999999995</v>
      </c>
      <c r="H21" s="1"/>
      <c r="I21" s="3"/>
      <c r="J21" s="3"/>
      <c r="M21" s="2"/>
    </row>
    <row r="22" spans="1:13" x14ac:dyDescent="0.25">
      <c r="A22">
        <f t="shared" si="3"/>
        <v>55</v>
      </c>
      <c r="B22">
        <f t="shared" si="0"/>
        <v>59.5</v>
      </c>
      <c r="C22">
        <f t="shared" si="1"/>
        <v>43.75</v>
      </c>
      <c r="D22">
        <v>627</v>
      </c>
      <c r="E22">
        <f t="shared" si="2"/>
        <v>587.4</v>
      </c>
      <c r="H22" s="1"/>
      <c r="I22" s="3"/>
      <c r="J22" s="3"/>
      <c r="M22" s="2"/>
    </row>
    <row r="23" spans="1:13" x14ac:dyDescent="0.25">
      <c r="A23">
        <f t="shared" si="3"/>
        <v>50</v>
      </c>
      <c r="B23">
        <f t="shared" si="0"/>
        <v>55</v>
      </c>
      <c r="C23">
        <f t="shared" si="1"/>
        <v>37.5</v>
      </c>
      <c r="D23">
        <v>559</v>
      </c>
      <c r="E23">
        <f t="shared" si="2"/>
        <v>534</v>
      </c>
      <c r="H23" s="1"/>
      <c r="I23" s="3"/>
      <c r="J23" s="3"/>
      <c r="M23" s="2"/>
    </row>
    <row r="24" spans="1:13" x14ac:dyDescent="0.25">
      <c r="A24">
        <f t="shared" si="3"/>
        <v>45</v>
      </c>
      <c r="B24">
        <f t="shared" si="0"/>
        <v>50.5</v>
      </c>
      <c r="C24">
        <f t="shared" si="1"/>
        <v>31.25</v>
      </c>
      <c r="D24">
        <v>501</v>
      </c>
      <c r="E24">
        <f t="shared" si="2"/>
        <v>480.59999999999997</v>
      </c>
      <c r="H24" s="1"/>
      <c r="I24" s="3"/>
      <c r="J24" s="3"/>
      <c r="M24" s="2"/>
    </row>
    <row r="25" spans="1:13" x14ac:dyDescent="0.25">
      <c r="A25">
        <f t="shared" si="3"/>
        <v>40</v>
      </c>
      <c r="B25">
        <f t="shared" si="0"/>
        <v>46</v>
      </c>
      <c r="C25">
        <f t="shared" si="1"/>
        <v>25</v>
      </c>
      <c r="D25">
        <v>433</v>
      </c>
      <c r="E25">
        <f t="shared" si="2"/>
        <v>427.2</v>
      </c>
      <c r="H25" s="1"/>
      <c r="I25" s="3"/>
      <c r="J25" s="3"/>
    </row>
    <row r="26" spans="1:13" x14ac:dyDescent="0.25">
      <c r="A26">
        <f t="shared" si="3"/>
        <v>35</v>
      </c>
      <c r="B26">
        <f t="shared" si="0"/>
        <v>41.5</v>
      </c>
      <c r="C26">
        <f t="shared" si="1"/>
        <v>18.75</v>
      </c>
      <c r="D26">
        <v>340</v>
      </c>
      <c r="E26">
        <f t="shared" si="2"/>
        <v>373.8</v>
      </c>
      <c r="H26" s="1"/>
      <c r="I26" s="3"/>
      <c r="J26" s="3"/>
    </row>
    <row r="27" spans="1:13" x14ac:dyDescent="0.25">
      <c r="A27">
        <f t="shared" si="3"/>
        <v>30</v>
      </c>
      <c r="B27">
        <f t="shared" si="0"/>
        <v>37</v>
      </c>
      <c r="C27">
        <f t="shared" si="1"/>
        <v>12.5</v>
      </c>
      <c r="D27">
        <v>255</v>
      </c>
      <c r="E27">
        <f t="shared" si="2"/>
        <v>320.39999999999998</v>
      </c>
      <c r="H27" s="1"/>
      <c r="I27" s="3"/>
      <c r="J27" s="3"/>
    </row>
    <row r="28" spans="1:13" x14ac:dyDescent="0.25">
      <c r="A28">
        <f t="shared" si="3"/>
        <v>25</v>
      </c>
      <c r="B28">
        <f t="shared" si="0"/>
        <v>32.5</v>
      </c>
      <c r="C28">
        <f t="shared" si="1"/>
        <v>6.25</v>
      </c>
      <c r="D28">
        <v>216</v>
      </c>
      <c r="E28">
        <f t="shared" si="2"/>
        <v>267</v>
      </c>
      <c r="H28" s="1"/>
      <c r="I28" s="3"/>
      <c r="J28" s="3"/>
    </row>
    <row r="29" spans="1:13" x14ac:dyDescent="0.25">
      <c r="A29">
        <f t="shared" si="3"/>
        <v>20</v>
      </c>
      <c r="B29">
        <f t="shared" si="0"/>
        <v>28</v>
      </c>
      <c r="C29">
        <f t="shared" si="1"/>
        <v>0</v>
      </c>
      <c r="D29">
        <v>196</v>
      </c>
      <c r="E29">
        <f t="shared" si="2"/>
        <v>213.6</v>
      </c>
      <c r="H29" s="1"/>
      <c r="I29" s="3"/>
      <c r="J29" s="3"/>
    </row>
    <row r="30" spans="1:13" x14ac:dyDescent="0.25">
      <c r="A30">
        <f t="shared" si="3"/>
        <v>15</v>
      </c>
      <c r="B30">
        <f t="shared" si="0"/>
        <v>23.5</v>
      </c>
      <c r="C30">
        <f t="shared" si="1"/>
        <v>-6.25</v>
      </c>
      <c r="D30">
        <v>165</v>
      </c>
      <c r="E30">
        <f t="shared" si="2"/>
        <v>160.19999999999999</v>
      </c>
      <c r="H30" s="1"/>
      <c r="I30" s="3"/>
      <c r="J30" s="3"/>
    </row>
    <row r="31" spans="1:13" x14ac:dyDescent="0.25">
      <c r="A31">
        <f t="shared" si="3"/>
        <v>10</v>
      </c>
      <c r="B31">
        <f t="shared" si="0"/>
        <v>19</v>
      </c>
      <c r="C31">
        <f t="shared" si="1"/>
        <v>-12.5</v>
      </c>
      <c r="D31">
        <v>129</v>
      </c>
      <c r="E31">
        <f t="shared" si="2"/>
        <v>106.8</v>
      </c>
      <c r="H31" s="1"/>
      <c r="I31" s="3"/>
      <c r="J31" s="3"/>
    </row>
    <row r="32" spans="1:13" x14ac:dyDescent="0.25">
      <c r="A32">
        <f t="shared" si="3"/>
        <v>5</v>
      </c>
      <c r="B32">
        <f t="shared" si="0"/>
        <v>14.5</v>
      </c>
      <c r="C32">
        <f t="shared" si="1"/>
        <v>-18.75</v>
      </c>
      <c r="D32">
        <v>78</v>
      </c>
      <c r="E32">
        <f t="shared" si="2"/>
        <v>53.4</v>
      </c>
      <c r="H32" s="1"/>
      <c r="I32" s="3"/>
      <c r="J32" s="3"/>
    </row>
    <row r="33" spans="1:10" x14ac:dyDescent="0.25">
      <c r="A33">
        <f t="shared" si="3"/>
        <v>0</v>
      </c>
      <c r="B33">
        <f t="shared" si="0"/>
        <v>10</v>
      </c>
      <c r="C33">
        <f t="shared" si="1"/>
        <v>-25</v>
      </c>
      <c r="D33">
        <v>0</v>
      </c>
      <c r="E33">
        <f t="shared" si="2"/>
        <v>0</v>
      </c>
      <c r="H33" s="1"/>
      <c r="I33" s="3"/>
      <c r="J33" s="3"/>
    </row>
    <row r="47" spans="1:10" x14ac:dyDescent="0.25">
      <c r="C47" s="4"/>
      <c r="D47" s="4"/>
    </row>
    <row r="48" spans="1:10" x14ac:dyDescent="0.25">
      <c r="C48" s="4"/>
      <c r="D48" s="4"/>
    </row>
    <row r="49" spans="1:4" x14ac:dyDescent="0.25">
      <c r="C49" s="4"/>
      <c r="D49" s="4"/>
    </row>
    <row r="50" spans="1:4" x14ac:dyDescent="0.25">
      <c r="C50" s="4"/>
      <c r="D50" s="4"/>
    </row>
    <row r="51" spans="1:4" x14ac:dyDescent="0.25">
      <c r="C51" s="4"/>
      <c r="D51" s="4"/>
    </row>
    <row r="52" spans="1:4" x14ac:dyDescent="0.25">
      <c r="C52" s="4"/>
      <c r="D52" s="4"/>
    </row>
    <row r="53" spans="1:4" x14ac:dyDescent="0.25">
      <c r="C53" s="4"/>
      <c r="D53" s="4"/>
    </row>
    <row r="54" spans="1:4" x14ac:dyDescent="0.25">
      <c r="C54" s="4"/>
      <c r="D54" s="4"/>
    </row>
    <row r="63" spans="1:4" x14ac:dyDescent="0.25">
      <c r="A63" s="9" t="s">
        <v>13</v>
      </c>
    </row>
    <row r="65" spans="1:7" x14ac:dyDescent="0.25">
      <c r="B65" s="10" t="s">
        <v>16</v>
      </c>
      <c r="C65" s="10"/>
      <c r="D65" s="10"/>
      <c r="E65" s="10"/>
    </row>
    <row r="66" spans="1:7" x14ac:dyDescent="0.25">
      <c r="B66" s="5"/>
      <c r="C66" s="8" t="s">
        <v>5</v>
      </c>
      <c r="D66" s="8" t="s">
        <v>6</v>
      </c>
      <c r="E66" s="8" t="s">
        <v>7</v>
      </c>
    </row>
    <row r="67" spans="1:7" x14ac:dyDescent="0.25">
      <c r="B67" s="5" t="s">
        <v>14</v>
      </c>
      <c r="C67" s="5">
        <v>-0.26428600000000002</v>
      </c>
      <c r="D67" s="5">
        <v>15.007142999999999</v>
      </c>
      <c r="E67" s="5">
        <v>3.6428569999999998</v>
      </c>
    </row>
    <row r="68" spans="1:7" x14ac:dyDescent="0.25">
      <c r="B68" s="5" t="s">
        <v>15</v>
      </c>
      <c r="C68" s="5">
        <v>-7.1179999999999993E-2</v>
      </c>
      <c r="D68" s="5">
        <v>20.929790000000001</v>
      </c>
      <c r="E68" s="5">
        <v>-303.68490600000001</v>
      </c>
    </row>
    <row r="70" spans="1:7" x14ac:dyDescent="0.25">
      <c r="B70" s="10" t="s">
        <v>17</v>
      </c>
      <c r="C70" s="10"/>
      <c r="D70" s="10"/>
    </row>
    <row r="71" spans="1:7" x14ac:dyDescent="0.25">
      <c r="B71" s="5" t="s">
        <v>4</v>
      </c>
      <c r="C71" s="5">
        <v>213.6</v>
      </c>
      <c r="D71" s="5"/>
    </row>
    <row r="72" spans="1:7" x14ac:dyDescent="0.25">
      <c r="B72" s="5" t="s">
        <v>14</v>
      </c>
      <c r="C72" s="6">
        <f>(-D67+SQRT(D67^2-4*C67*(E67-C71)))/(2*C67)</f>
        <v>24.976276085820789</v>
      </c>
      <c r="D72" s="6">
        <f>(-D67-SQRT(D67^2-4*C67*(E67-C71)))/(2*C67)</f>
        <v>31.807446850694948</v>
      </c>
      <c r="G72" s="4"/>
    </row>
    <row r="73" spans="1:7" x14ac:dyDescent="0.25">
      <c r="B73" s="5" t="s">
        <v>15</v>
      </c>
      <c r="C73" s="6">
        <f>(-D68+SQRT(D68^2-4*C68*(E68-C71)))/(2*C68)</f>
        <v>27.238489278959591</v>
      </c>
      <c r="D73" s="6">
        <f>(-D68-SQRT(D68^2-4*C68*(E68-C71)))/(2*C68)</f>
        <v>266.80183103573557</v>
      </c>
      <c r="G73" s="4"/>
    </row>
    <row r="76" spans="1:7" x14ac:dyDescent="0.25">
      <c r="A76" s="9" t="s">
        <v>18</v>
      </c>
    </row>
    <row r="79" spans="1:7" ht="33.75" customHeight="1" x14ac:dyDescent="0.25">
      <c r="B79" s="11" t="s">
        <v>19</v>
      </c>
      <c r="C79" s="11" t="s">
        <v>20</v>
      </c>
      <c r="D79" s="11" t="s">
        <v>21</v>
      </c>
    </row>
    <row r="80" spans="1:7" ht="43.5" customHeight="1" x14ac:dyDescent="0.25">
      <c r="B80" s="11"/>
      <c r="C80" s="11"/>
      <c r="D80" s="11"/>
    </row>
    <row r="81" spans="2:6" x14ac:dyDescent="0.25">
      <c r="B81" s="5">
        <v>100</v>
      </c>
      <c r="C81" s="5">
        <v>1068</v>
      </c>
      <c r="D81" s="5">
        <v>100</v>
      </c>
    </row>
    <row r="82" spans="2:6" x14ac:dyDescent="0.25">
      <c r="B82" s="5">
        <v>95</v>
      </c>
      <c r="C82" s="5">
        <v>1014.6</v>
      </c>
      <c r="D82" s="5">
        <v>91.391999999999996</v>
      </c>
    </row>
    <row r="83" spans="2:6" x14ac:dyDescent="0.25">
      <c r="B83" s="5">
        <v>90</v>
      </c>
      <c r="C83" s="5">
        <v>961.19999999999993</v>
      </c>
      <c r="D83" s="5">
        <v>85.015000000000001</v>
      </c>
    </row>
    <row r="84" spans="2:6" x14ac:dyDescent="0.25">
      <c r="B84" s="5">
        <v>85</v>
      </c>
      <c r="C84" s="5">
        <v>907.8</v>
      </c>
      <c r="D84" s="5">
        <v>79.233999999999995</v>
      </c>
    </row>
    <row r="85" spans="2:6" x14ac:dyDescent="0.25">
      <c r="B85" s="5">
        <v>80</v>
      </c>
      <c r="C85" s="5">
        <v>854.4</v>
      </c>
      <c r="D85" s="5">
        <v>73.909800000000004</v>
      </c>
    </row>
    <row r="86" spans="2:6" x14ac:dyDescent="0.25">
      <c r="B86" s="5">
        <v>75</v>
      </c>
      <c r="C86" s="5">
        <v>801</v>
      </c>
      <c r="D86" s="5">
        <v>68.947599999999994</v>
      </c>
    </row>
    <row r="87" spans="2:6" x14ac:dyDescent="0.25">
      <c r="B87" s="5">
        <v>70</v>
      </c>
      <c r="C87" s="5">
        <v>747.6</v>
      </c>
      <c r="D87" s="5">
        <v>64.281999999999996</v>
      </c>
    </row>
    <row r="88" spans="2:6" x14ac:dyDescent="0.25">
      <c r="B88" s="5">
        <v>65</v>
      </c>
      <c r="C88" s="5">
        <v>694.19999999999993</v>
      </c>
      <c r="D88" s="5">
        <v>59.866500000000002</v>
      </c>
    </row>
    <row r="89" spans="2:6" x14ac:dyDescent="0.25">
      <c r="B89" s="5">
        <v>60</v>
      </c>
      <c r="C89" s="5">
        <v>640.79999999999995</v>
      </c>
      <c r="D89" s="5">
        <v>55.663899999999998</v>
      </c>
    </row>
    <row r="90" spans="2:6" x14ac:dyDescent="0.25">
      <c r="B90" s="5">
        <v>55</v>
      </c>
      <c r="C90" s="5">
        <v>587.4</v>
      </c>
      <c r="D90" s="5">
        <v>51.646000000000001</v>
      </c>
    </row>
    <row r="91" spans="2:6" x14ac:dyDescent="0.25">
      <c r="B91" s="5">
        <v>50</v>
      </c>
      <c r="C91" s="5">
        <v>534</v>
      </c>
      <c r="D91" s="5">
        <v>47.791200000000003</v>
      </c>
    </row>
    <row r="92" spans="2:6" x14ac:dyDescent="0.25">
      <c r="B92" s="5">
        <v>45</v>
      </c>
      <c r="C92" s="5">
        <v>480.59999999999997</v>
      </c>
      <c r="D92" s="5">
        <v>44.080390000000001</v>
      </c>
    </row>
    <row r="93" spans="2:6" x14ac:dyDescent="0.25">
      <c r="B93" s="5">
        <v>40</v>
      </c>
      <c r="C93" s="5">
        <v>427.2</v>
      </c>
      <c r="D93" s="5">
        <v>40.49877</v>
      </c>
    </row>
    <row r="94" spans="2:6" x14ac:dyDescent="0.25">
      <c r="B94" s="5">
        <v>35</v>
      </c>
      <c r="C94" s="5">
        <v>373.8</v>
      </c>
      <c r="D94" s="5">
        <v>37.033721999999997</v>
      </c>
    </row>
    <row r="95" spans="2:6" x14ac:dyDescent="0.25">
      <c r="B95" s="5">
        <v>30</v>
      </c>
      <c r="C95" s="5">
        <v>320.39999999999998</v>
      </c>
      <c r="D95" s="5">
        <v>33.674550000000004</v>
      </c>
    </row>
    <row r="96" spans="2:6" x14ac:dyDescent="0.25">
      <c r="B96" s="5">
        <v>25</v>
      </c>
      <c r="C96" s="5">
        <v>267</v>
      </c>
      <c r="D96" s="5">
        <v>34</v>
      </c>
      <c r="E96">
        <v>30.412106999999999</v>
      </c>
      <c r="F96" t="s">
        <v>23</v>
      </c>
    </row>
    <row r="97" spans="2:5" x14ac:dyDescent="0.25">
      <c r="B97" s="5">
        <v>20</v>
      </c>
      <c r="C97" s="5">
        <v>213.6</v>
      </c>
      <c r="D97" s="5">
        <v>24</v>
      </c>
      <c r="E97">
        <v>24.975999999999999</v>
      </c>
    </row>
    <row r="98" spans="2:5" x14ac:dyDescent="0.25">
      <c r="B98" s="5">
        <v>15</v>
      </c>
      <c r="C98" s="5">
        <v>160.19999999999999</v>
      </c>
      <c r="D98" s="5">
        <v>13.772690000000001</v>
      </c>
    </row>
    <row r="99" spans="2:5" x14ac:dyDescent="0.25">
      <c r="B99" s="5">
        <v>10</v>
      </c>
      <c r="C99" s="5">
        <v>106.8</v>
      </c>
      <c r="D99" s="5">
        <v>8.0013199999999998</v>
      </c>
    </row>
    <row r="100" spans="2:5" x14ac:dyDescent="0.25">
      <c r="B100" s="5">
        <v>5</v>
      </c>
      <c r="C100" s="5">
        <v>53.4</v>
      </c>
      <c r="D100" s="5">
        <v>3.5356999999999998</v>
      </c>
    </row>
    <row r="101" spans="2:5" x14ac:dyDescent="0.25">
      <c r="B101" s="5">
        <v>0</v>
      </c>
      <c r="C101" s="5">
        <v>0</v>
      </c>
      <c r="D101" s="5">
        <v>0</v>
      </c>
    </row>
    <row r="136" spans="1:1" x14ac:dyDescent="0.25">
      <c r="A136" s="9" t="s">
        <v>22</v>
      </c>
    </row>
  </sheetData>
  <mergeCells count="5">
    <mergeCell ref="B65:E65"/>
    <mergeCell ref="B70:D70"/>
    <mergeCell ref="B79:B80"/>
    <mergeCell ref="C79:C80"/>
    <mergeCell ref="D79:D8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tunnel calibration</vt:lpstr>
      <vt:lpstr>Tunnel Airflow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cp:lastPrinted>2019-04-29T21:07:20Z</cp:lastPrinted>
  <dcterms:created xsi:type="dcterms:W3CDTF">2019-02-14T16:48:02Z</dcterms:created>
  <dcterms:modified xsi:type="dcterms:W3CDTF">2019-05-01T18:09:18Z</dcterms:modified>
</cp:coreProperties>
</file>