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E:\Старый комп диск D\Актуарий\Тарифы\2018\"/>
    </mc:Choice>
  </mc:AlternateContent>
  <bookViews>
    <workbookView xWindow="0" yWindow="0" windowWidth="24075" windowHeight="10920" activeTab="1"/>
  </bookViews>
  <sheets>
    <sheet name="данные" sheetId="1" r:id="rId1"/>
    <sheet name="calc" sheetId="2" r:id="rId2"/>
    <sheet name="Лист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9" i="2" l="1"/>
  <c r="B89" i="2"/>
  <c r="C76" i="2"/>
  <c r="B76" i="2"/>
  <c r="D77" i="1" l="1"/>
  <c r="C62" i="2" s="1"/>
  <c r="C77" i="1"/>
  <c r="B62" i="2" s="1"/>
  <c r="L72" i="1"/>
  <c r="H74" i="1"/>
  <c r="K63" i="1"/>
  <c r="K62" i="1"/>
  <c r="K65" i="1"/>
  <c r="L65" i="1"/>
  <c r="M65" i="1"/>
  <c r="H65" i="1" l="1"/>
  <c r="H66" i="1" s="1"/>
  <c r="C46" i="2"/>
  <c r="B46" i="2"/>
  <c r="K4" i="1"/>
  <c r="J4" i="1" s="1"/>
  <c r="M4" i="1"/>
  <c r="L4" i="1" s="1"/>
  <c r="O4" i="1"/>
  <c r="N4" i="1" s="1"/>
  <c r="Q4" i="1"/>
  <c r="P4" i="1" s="1"/>
  <c r="S4" i="1"/>
  <c r="R4" i="1" s="1"/>
  <c r="I4" i="1"/>
  <c r="H4" i="1" s="1"/>
  <c r="G4" i="1"/>
  <c r="F4" i="1" s="1"/>
  <c r="E4" i="1"/>
  <c r="D4" i="1" s="1"/>
  <c r="U4" i="1"/>
  <c r="Y4" i="1"/>
  <c r="X4" i="1" s="1"/>
  <c r="AA4" i="1"/>
  <c r="Z4" i="1" s="1"/>
  <c r="AC4" i="1"/>
  <c r="AB4" i="1" s="1"/>
  <c r="AE4" i="1"/>
  <c r="AD4" i="1" s="1"/>
  <c r="AG4" i="1"/>
  <c r="AF4" i="1" s="1"/>
  <c r="AI4" i="1"/>
  <c r="AH4" i="1" s="1"/>
  <c r="AK4" i="1"/>
  <c r="AJ4" i="1" s="1"/>
  <c r="AM4" i="1"/>
  <c r="AL4" i="1" s="1"/>
  <c r="AO4" i="1"/>
  <c r="AN4" i="1" s="1"/>
  <c r="AQ4" i="1"/>
  <c r="AP4" i="1" s="1"/>
  <c r="T4" i="1"/>
  <c r="W4" i="1"/>
  <c r="V4" i="1" s="1"/>
  <c r="B30" i="2" l="1"/>
  <c r="B12" i="2"/>
  <c r="B15" i="2" s="1"/>
  <c r="B33" i="2" l="1"/>
  <c r="C30" i="2"/>
  <c r="C33" i="2" s="1"/>
  <c r="C12" i="2"/>
  <c r="C15" i="2" s="1"/>
</calcChain>
</file>

<file path=xl/sharedStrings.xml><?xml version="1.0" encoding="utf-8"?>
<sst xmlns="http://schemas.openxmlformats.org/spreadsheetml/2006/main" count="139" uniqueCount="81">
  <si>
    <t>Тарифные ставки по договорам страхования экспортных кредитов и международного факторинга</t>
  </si>
  <si>
    <t>Срок</t>
  </si>
  <si>
    <t>Диапазон зависит от покупателя</t>
  </si>
  <si>
    <t>Категория страны</t>
  </si>
  <si>
    <t>31-60</t>
  </si>
  <si>
    <t>61-91</t>
  </si>
  <si>
    <t>92-122</t>
  </si>
  <si>
    <t>123-152</t>
  </si>
  <si>
    <t>153-183</t>
  </si>
  <si>
    <t>184-274</t>
  </si>
  <si>
    <t>275-365</t>
  </si>
  <si>
    <t>366-456</t>
  </si>
  <si>
    <t>457-548</t>
  </si>
  <si>
    <t>549-639</t>
  </si>
  <si>
    <t>640-730</t>
  </si>
  <si>
    <t>Выберите котегорию страны из раскрывающего списка</t>
  </si>
  <si>
    <t>31-60 дней</t>
  </si>
  <si>
    <t>Выберите срок</t>
  </si>
  <si>
    <t>3 года</t>
  </si>
  <si>
    <t>4 года</t>
  </si>
  <si>
    <t>5 лет</t>
  </si>
  <si>
    <t>6 лет</t>
  </si>
  <si>
    <t>7 лет</t>
  </si>
  <si>
    <t>8 лет</t>
  </si>
  <si>
    <t>9 лет</t>
  </si>
  <si>
    <t>10 лет</t>
  </si>
  <si>
    <t>30 дней</t>
  </si>
  <si>
    <t>61-91 дней</t>
  </si>
  <si>
    <t>92-122 дней</t>
  </si>
  <si>
    <t>123-152 дней</t>
  </si>
  <si>
    <t>153-183 дней</t>
  </si>
  <si>
    <t>184-274 дней</t>
  </si>
  <si>
    <t>275-365 дней</t>
  </si>
  <si>
    <t>366-456 дней</t>
  </si>
  <si>
    <t>457-548 дней</t>
  </si>
  <si>
    <t>549-639 дней</t>
  </si>
  <si>
    <t>640-730 дней</t>
  </si>
  <si>
    <t>период страхования</t>
  </si>
  <si>
    <t>Тарифные ставки по договорам страхования инвестиций.</t>
  </si>
  <si>
    <t>Тариф</t>
  </si>
  <si>
    <t>Категория риска страны по инвестициям</t>
  </si>
  <si>
    <t>Мин</t>
  </si>
  <si>
    <t>Макс</t>
  </si>
  <si>
    <t>Диапазон тарифов в %</t>
  </si>
  <si>
    <t>Диапазон тарифов  в %</t>
  </si>
  <si>
    <t>Тарифные ставки по договорам страхования аккредитивов и гарантий.</t>
  </si>
  <si>
    <t>до 6 мес.</t>
  </si>
  <si>
    <t>от 6 мес. до 24 мес. и более</t>
  </si>
  <si>
    <t>Диапазон зависит от банка</t>
  </si>
  <si>
    <t>Категория Страны</t>
  </si>
  <si>
    <t>до 3 лет</t>
  </si>
  <si>
    <t>до 4 лет</t>
  </si>
  <si>
    <t>до 5 лет</t>
  </si>
  <si>
    <t>до 6 лет</t>
  </si>
  <si>
    <t>до 7 лет</t>
  </si>
  <si>
    <t>до 8 лет</t>
  </si>
  <si>
    <t>до 9 лет</t>
  </si>
  <si>
    <t>до 10 лет</t>
  </si>
  <si>
    <t>Период страхования</t>
  </si>
  <si>
    <t>до 6 мес. до 24 мес. и более</t>
  </si>
  <si>
    <t>Тарифные ставки по страхованию займов.</t>
  </si>
  <si>
    <t>Срок в годах</t>
  </si>
  <si>
    <t>Категория заемщика</t>
  </si>
  <si>
    <t>Выберите срок из раскрывающего списка</t>
  </si>
  <si>
    <t>Выберите категорию страны из раскрывающего списка</t>
  </si>
  <si>
    <t>Тарифные ставки по страхованию авансов, гарантий и гражданско-правовой ответственности, в том числе ГПО Экспортера по облигациям и ГПО экспортера по срочным валютным сделкам</t>
  </si>
  <si>
    <t>Экспортер/финансовая организация</t>
  </si>
  <si>
    <t>В качестве коэффициента дифференциации используются финансовое состояние, платежеспособность проекта, финансовый риск проекта.</t>
  </si>
  <si>
    <t>раскрывающийся список</t>
  </si>
  <si>
    <t>вытягивается с источника по выбранному сроку</t>
  </si>
  <si>
    <t>Базовый тариф</t>
  </si>
  <si>
    <t>1,17%-2,04%</t>
  </si>
  <si>
    <t>0,35%, 5,4%</t>
  </si>
  <si>
    <t>0,25%, 1,75%</t>
  </si>
  <si>
    <t>Тарифные ставки по договорам страхования международного факторинга</t>
  </si>
  <si>
    <t>Тарифные ставки по договорам страхования экспортных кредитов</t>
  </si>
  <si>
    <t>В качестве коэффициента дифференциации используются несвоевременное исполнение обязательств, структура финансирования, риск неплатежей</t>
  </si>
  <si>
    <t>В качестве коэффициента дифференциации используются валютные колебания, коммерческие риски, несвоевременное исполнение обязательств, изменение законодательной базы, страновые риски, годовой оборот компании, Франшиза</t>
  </si>
  <si>
    <t>В качестве коэффициентов дифференциации используются классификации странового риска, факторы коммерческого риска, период, качество продукта</t>
  </si>
  <si>
    <t>0.35%, 5.4%</t>
  </si>
  <si>
    <t>В качестве коэффициента дифференциации используются финансовое состояние, платежеспособность проекта, финансовый риск проекта, категория финансового института.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</si>
</sst>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₽&quot;;[Red]\-#,##0.00\ &quot;₽&quot;"/>
    <numFmt numFmtId="164" formatCode="#,##0.0000_ ;[Red]\-#,##0.0000\ "/>
  </numFmts>
  <fonts count="10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0" borderId="0" xfId="0" applyAlignment="1">
      <alignment textRotation="90"/>
    </xf>
    <xf numFmtId="0" fontId="0" fillId="0" borderId="1" xfId="0" applyBorder="1" applyAlignment="1">
      <alignment textRotation="90"/>
    </xf>
    <xf numFmtId="0" fontId="0" fillId="0" borderId="1" xfId="0" applyBorder="1"/>
    <xf numFmtId="0" fontId="2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164" fontId="0" fillId="0" borderId="0" xfId="0" applyNumberFormat="1"/>
    <xf numFmtId="0" fontId="4" fillId="0" borderId="1" xfId="0" applyFont="1" applyBorder="1" applyAlignment="1">
      <alignment horizontal="right" vertical="center"/>
    </xf>
    <xf numFmtId="8" fontId="0" fillId="0" borderId="0" xfId="0" applyNumberFormat="1"/>
    <xf numFmtId="0" fontId="1" fillId="0" borderId="1" xfId="0" applyFont="1" applyBorder="1" applyAlignment="1">
      <alignment vertical="center"/>
    </xf>
    <xf numFmtId="0" fontId="8" fillId="0" borderId="0" xfId="0" applyFont="1"/>
    <xf numFmtId="0" fontId="8" fillId="2" borderId="0" xfId="0" applyFont="1" applyFill="1"/>
    <xf numFmtId="0" fontId="0" fillId="2" borderId="0" xfId="0" applyFill="1"/>
    <xf numFmtId="0" fontId="0" fillId="0" borderId="0" xfId="0" applyFill="1"/>
    <xf numFmtId="0" fontId="9" fillId="0" borderId="0" xfId="0" applyFont="1" applyFill="1"/>
    <xf numFmtId="0" fontId="8" fillId="2" borderId="0" xfId="0" applyFont="1" applyFill="1" applyAlignment="1">
      <alignment vertical="center"/>
    </xf>
    <xf numFmtId="0" fontId="0" fillId="2" borderId="0" xfId="0" applyFont="1" applyFill="1"/>
    <xf numFmtId="0" fontId="0" fillId="2" borderId="1" xfId="0" applyFont="1" applyFill="1" applyBorder="1"/>
    <xf numFmtId="0" fontId="0" fillId="2" borderId="0" xfId="0" applyFont="1" applyFill="1" applyAlignment="1">
      <alignment horizontal="left" wrapText="1"/>
    </xf>
    <xf numFmtId="0" fontId="0" fillId="2" borderId="0" xfId="0" applyFont="1" applyFill="1" applyProtection="1">
      <protection locked="0"/>
    </xf>
    <xf numFmtId="4" fontId="0" fillId="2" borderId="1" xfId="1" applyNumberFormat="1" applyFont="1" applyFill="1" applyBorder="1" applyProtection="1">
      <protection locked="0"/>
    </xf>
    <xf numFmtId="4" fontId="0" fillId="2" borderId="0" xfId="1" applyNumberFormat="1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2" borderId="0" xfId="0" applyFont="1" applyFill="1" applyBorder="1" applyProtection="1">
      <protection locked="0"/>
    </xf>
    <xf numFmtId="0" fontId="8" fillId="2" borderId="0" xfId="0" applyFont="1" applyFill="1" applyAlignment="1">
      <alignment horizontal="left" wrapText="1"/>
    </xf>
    <xf numFmtId="10" fontId="0" fillId="2" borderId="1" xfId="0" applyNumberFormat="1" applyFont="1" applyFill="1" applyBorder="1"/>
    <xf numFmtId="0" fontId="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vertical="center" textRotation="90"/>
    </xf>
    <xf numFmtId="0" fontId="8" fillId="2" borderId="0" xfId="0" applyFont="1" applyFill="1" applyAlignment="1">
      <alignment horizontal="left" wrapText="1"/>
    </xf>
    <xf numFmtId="0" fontId="0" fillId="2" borderId="0" xfId="0" applyFont="1" applyFill="1" applyAlignment="1">
      <alignment horizontal="left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2:AQ102"/>
  <sheetViews>
    <sheetView workbookViewId="0"/>
  </sheetViews>
  <sheetFormatPr defaultRowHeight="15" x14ac:dyDescent="0.25"/>
  <cols>
    <col min="2" max="2" width="4.7109375" customWidth="1"/>
    <col min="3" max="3" width="7.140625" customWidth="1"/>
    <col min="4" max="4" width="7.5703125" customWidth="1"/>
    <col min="5" max="19" width="7.42578125" customWidth="1"/>
  </cols>
  <sheetData>
    <row r="2" spans="2:43" ht="15.75" x14ac:dyDescent="0.25">
      <c r="B2">
        <v>3.14</v>
      </c>
      <c r="C2" s="1" t="s">
        <v>0</v>
      </c>
    </row>
    <row r="4" spans="2:43" x14ac:dyDescent="0.25">
      <c r="D4" t="str">
        <f>E4</f>
        <v>3 года</v>
      </c>
      <c r="E4" t="str">
        <f>D7&amp;" года"</f>
        <v>3 года</v>
      </c>
      <c r="F4" t="str">
        <f>G4</f>
        <v>4 года</v>
      </c>
      <c r="G4" t="str">
        <f>F7&amp;" года"</f>
        <v>4 года</v>
      </c>
      <c r="H4" t="str">
        <f>I4</f>
        <v>5 лет</v>
      </c>
      <c r="I4" t="str">
        <f>H7&amp;" лет"</f>
        <v>5 лет</v>
      </c>
      <c r="J4" t="str">
        <f t="shared" ref="J4" si="0">K4</f>
        <v>6 лет</v>
      </c>
      <c r="K4" t="str">
        <f t="shared" ref="K4" si="1">J7&amp;" лет"</f>
        <v>6 лет</v>
      </c>
      <c r="L4" t="str">
        <f t="shared" ref="L4" si="2">M4</f>
        <v>7 лет</v>
      </c>
      <c r="M4" t="str">
        <f t="shared" ref="M4" si="3">L7&amp;" лет"</f>
        <v>7 лет</v>
      </c>
      <c r="N4" t="str">
        <f t="shared" ref="N4" si="4">O4</f>
        <v>8 лет</v>
      </c>
      <c r="O4" t="str">
        <f t="shared" ref="O4" si="5">N7&amp;" лет"</f>
        <v>8 лет</v>
      </c>
      <c r="P4" t="str">
        <f t="shared" ref="P4" si="6">Q4</f>
        <v>9 лет</v>
      </c>
      <c r="Q4" t="str">
        <f t="shared" ref="Q4" si="7">P7&amp;" лет"</f>
        <v>9 лет</v>
      </c>
      <c r="R4" t="str">
        <f t="shared" ref="R4" si="8">S4</f>
        <v>10 лет</v>
      </c>
      <c r="S4" t="str">
        <f t="shared" ref="S4" si="9">R7&amp;" лет"</f>
        <v>10 лет</v>
      </c>
      <c r="T4" t="str">
        <f>30&amp;" дней"</f>
        <v>30 дней</v>
      </c>
      <c r="U4" t="str">
        <f>30&amp;" дней"</f>
        <v>30 дней</v>
      </c>
      <c r="V4" t="str">
        <f>W4</f>
        <v>31-60 дней</v>
      </c>
      <c r="W4" t="str">
        <f>V7&amp;" дней"</f>
        <v>31-60 дней</v>
      </c>
      <c r="X4" t="str">
        <f t="shared" ref="X4" si="10">Y4</f>
        <v>61-91 дней</v>
      </c>
      <c r="Y4" t="str">
        <f>X7&amp;" дней"</f>
        <v>61-91 дней</v>
      </c>
      <c r="Z4" t="str">
        <f t="shared" ref="Z4" si="11">AA4</f>
        <v>92-122 дней</v>
      </c>
      <c r="AA4" t="str">
        <f>Z7&amp;" дней"</f>
        <v>92-122 дней</v>
      </c>
      <c r="AB4" t="str">
        <f t="shared" ref="AB4" si="12">AC4</f>
        <v>123-152 дней</v>
      </c>
      <c r="AC4" t="str">
        <f>AB7&amp;" дней"</f>
        <v>123-152 дней</v>
      </c>
      <c r="AD4" t="str">
        <f t="shared" ref="AD4" si="13">AE4</f>
        <v>153-183 дней</v>
      </c>
      <c r="AE4" t="str">
        <f>AD7&amp;" дней"</f>
        <v>153-183 дней</v>
      </c>
      <c r="AF4" t="str">
        <f t="shared" ref="AF4" si="14">AG4</f>
        <v>184-274 дней</v>
      </c>
      <c r="AG4" t="str">
        <f>AF7&amp;" дней"</f>
        <v>184-274 дней</v>
      </c>
      <c r="AH4" t="str">
        <f t="shared" ref="AH4" si="15">AI4</f>
        <v>275-365 дней</v>
      </c>
      <c r="AI4" t="str">
        <f>AH7&amp;" дней"</f>
        <v>275-365 дней</v>
      </c>
      <c r="AJ4" t="str">
        <f t="shared" ref="AJ4" si="16">AK4</f>
        <v>366-456 дней</v>
      </c>
      <c r="AK4" t="str">
        <f>AJ7&amp;" дней"</f>
        <v>366-456 дней</v>
      </c>
      <c r="AL4" t="str">
        <f t="shared" ref="AL4" si="17">AM4</f>
        <v>457-548 дней</v>
      </c>
      <c r="AM4" t="str">
        <f>AL7&amp;" дней"</f>
        <v>457-548 дней</v>
      </c>
      <c r="AN4" t="str">
        <f t="shared" ref="AN4" si="18">AO4</f>
        <v>549-639 дней</v>
      </c>
      <c r="AO4" t="str">
        <f>AN7&amp;" дней"</f>
        <v>549-639 дней</v>
      </c>
      <c r="AP4" t="str">
        <f t="shared" ref="AP4" si="19">AQ4</f>
        <v>640-730 дней</v>
      </c>
      <c r="AQ4" t="str">
        <f>AP7&amp;" дней"</f>
        <v>640-730 дней</v>
      </c>
    </row>
    <row r="5" spans="2:43" x14ac:dyDescent="0.25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  <c r="AC5">
        <v>26</v>
      </c>
      <c r="AD5">
        <v>27</v>
      </c>
      <c r="AE5">
        <v>28</v>
      </c>
      <c r="AF5">
        <v>29</v>
      </c>
      <c r="AG5">
        <v>30</v>
      </c>
      <c r="AH5">
        <v>31</v>
      </c>
      <c r="AI5">
        <v>32</v>
      </c>
      <c r="AJ5">
        <v>33</v>
      </c>
      <c r="AK5">
        <v>34</v>
      </c>
      <c r="AL5">
        <v>35</v>
      </c>
      <c r="AM5">
        <v>36</v>
      </c>
      <c r="AN5">
        <v>37</v>
      </c>
      <c r="AO5">
        <v>38</v>
      </c>
      <c r="AP5">
        <v>39</v>
      </c>
      <c r="AQ5">
        <v>40</v>
      </c>
    </row>
    <row r="6" spans="2:43" x14ac:dyDescent="0.25">
      <c r="B6" s="3"/>
      <c r="C6" s="4"/>
      <c r="D6" s="38" t="s">
        <v>1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6">
        <v>1</v>
      </c>
      <c r="U6" s="36"/>
      <c r="V6" s="36">
        <v>2</v>
      </c>
      <c r="W6" s="36"/>
      <c r="X6" s="36">
        <v>3</v>
      </c>
      <c r="Y6" s="36"/>
      <c r="Z6" s="36">
        <v>4</v>
      </c>
      <c r="AA6" s="36"/>
      <c r="AB6" s="36">
        <v>5</v>
      </c>
      <c r="AC6" s="36"/>
      <c r="AD6" s="36">
        <v>6</v>
      </c>
      <c r="AE6" s="36"/>
      <c r="AF6" s="36">
        <v>9</v>
      </c>
      <c r="AG6" s="36"/>
      <c r="AH6" s="36">
        <v>12</v>
      </c>
      <c r="AI6" s="36"/>
      <c r="AJ6" s="36">
        <v>15</v>
      </c>
      <c r="AK6" s="36"/>
      <c r="AL6" s="36">
        <v>18</v>
      </c>
      <c r="AM6" s="36"/>
      <c r="AN6" s="36">
        <v>21</v>
      </c>
      <c r="AO6" s="36"/>
      <c r="AP6" s="36">
        <v>24</v>
      </c>
      <c r="AQ6" s="36"/>
    </row>
    <row r="7" spans="2:43" x14ac:dyDescent="0.25">
      <c r="B7" s="3"/>
      <c r="C7" s="4"/>
      <c r="D7" s="39">
        <v>3</v>
      </c>
      <c r="E7" s="39"/>
      <c r="F7" s="39">
        <v>4</v>
      </c>
      <c r="G7" s="39"/>
      <c r="H7" s="39">
        <v>5</v>
      </c>
      <c r="I7" s="39"/>
      <c r="J7" s="39">
        <v>6</v>
      </c>
      <c r="K7" s="39"/>
      <c r="L7" s="39">
        <v>7</v>
      </c>
      <c r="M7" s="39"/>
      <c r="N7" s="39">
        <v>8</v>
      </c>
      <c r="O7" s="39"/>
      <c r="P7" s="39">
        <v>9</v>
      </c>
      <c r="Q7" s="39"/>
      <c r="R7" s="39">
        <v>10</v>
      </c>
      <c r="S7" s="39"/>
      <c r="T7" s="36">
        <v>30</v>
      </c>
      <c r="U7" s="36"/>
      <c r="V7" s="36" t="s">
        <v>4</v>
      </c>
      <c r="W7" s="36"/>
      <c r="X7" s="36" t="s">
        <v>5</v>
      </c>
      <c r="Y7" s="36"/>
      <c r="Z7" s="36" t="s">
        <v>6</v>
      </c>
      <c r="AA7" s="36"/>
      <c r="AB7" s="36" t="s">
        <v>7</v>
      </c>
      <c r="AC7" s="36"/>
      <c r="AD7" s="36" t="s">
        <v>8</v>
      </c>
      <c r="AE7" s="36"/>
      <c r="AF7" s="36" t="s">
        <v>9</v>
      </c>
      <c r="AG7" s="36"/>
      <c r="AH7" s="36" t="s">
        <v>10</v>
      </c>
      <c r="AI7" s="36"/>
      <c r="AJ7" s="36" t="s">
        <v>11</v>
      </c>
      <c r="AK7" s="36"/>
      <c r="AL7" s="36" t="s">
        <v>12</v>
      </c>
      <c r="AM7" s="36"/>
      <c r="AN7" s="36" t="s">
        <v>13</v>
      </c>
      <c r="AO7" s="36"/>
      <c r="AP7" s="36" t="s">
        <v>14</v>
      </c>
      <c r="AQ7" s="36"/>
    </row>
    <row r="8" spans="2:43" ht="24" customHeight="1" x14ac:dyDescent="0.25">
      <c r="B8" s="3"/>
      <c r="C8" s="4"/>
      <c r="D8" s="37" t="s">
        <v>2</v>
      </c>
      <c r="E8" s="37"/>
      <c r="F8" s="37" t="s">
        <v>2</v>
      </c>
      <c r="G8" s="37"/>
      <c r="H8" s="37" t="s">
        <v>2</v>
      </c>
      <c r="I8" s="37"/>
      <c r="J8" s="37" t="s">
        <v>2</v>
      </c>
      <c r="K8" s="37"/>
      <c r="L8" s="37" t="s">
        <v>2</v>
      </c>
      <c r="M8" s="37"/>
      <c r="N8" s="37" t="s">
        <v>2</v>
      </c>
      <c r="O8" s="37"/>
      <c r="P8" s="37" t="s">
        <v>2</v>
      </c>
      <c r="Q8" s="37"/>
      <c r="R8" s="37" t="s">
        <v>2</v>
      </c>
      <c r="S8" s="37"/>
      <c r="T8" s="40" t="s">
        <v>2</v>
      </c>
      <c r="U8" s="40"/>
      <c r="V8" s="40" t="s">
        <v>2</v>
      </c>
      <c r="W8" s="40"/>
      <c r="X8" s="40" t="s">
        <v>2</v>
      </c>
      <c r="Y8" s="40"/>
      <c r="Z8" s="40" t="s">
        <v>2</v>
      </c>
      <c r="AA8" s="40"/>
      <c r="AB8" s="40" t="s">
        <v>2</v>
      </c>
      <c r="AC8" s="40"/>
      <c r="AD8" s="40" t="s">
        <v>2</v>
      </c>
      <c r="AE8" s="40"/>
      <c r="AF8" s="40" t="s">
        <v>2</v>
      </c>
      <c r="AG8" s="40"/>
      <c r="AH8" s="40" t="s">
        <v>2</v>
      </c>
      <c r="AI8" s="40"/>
      <c r="AJ8" s="40" t="s">
        <v>2</v>
      </c>
      <c r="AK8" s="40"/>
      <c r="AL8" s="40" t="s">
        <v>2</v>
      </c>
      <c r="AM8" s="40"/>
      <c r="AN8" s="40" t="s">
        <v>2</v>
      </c>
      <c r="AO8" s="40"/>
      <c r="AP8" s="40" t="s">
        <v>2</v>
      </c>
      <c r="AQ8" s="40"/>
    </row>
    <row r="9" spans="2:43" x14ac:dyDescent="0.25">
      <c r="B9" s="44" t="s">
        <v>3</v>
      </c>
      <c r="C9" s="5">
        <v>1</v>
      </c>
      <c r="D9" s="5">
        <v>0.62</v>
      </c>
      <c r="E9" s="5">
        <v>2.5099999999999998</v>
      </c>
      <c r="F9" s="5">
        <v>0.71</v>
      </c>
      <c r="G9" s="5">
        <v>3.23</v>
      </c>
      <c r="H9" s="5">
        <v>0.8</v>
      </c>
      <c r="I9" s="5">
        <v>3.95</v>
      </c>
      <c r="J9" s="5">
        <v>0.89</v>
      </c>
      <c r="K9" s="5">
        <v>4.67</v>
      </c>
      <c r="L9" s="5">
        <v>0.98</v>
      </c>
      <c r="M9" s="5">
        <v>5.39</v>
      </c>
      <c r="N9" s="5">
        <v>1.07</v>
      </c>
      <c r="O9" s="5">
        <v>6.11</v>
      </c>
      <c r="P9" s="5">
        <v>1.1599999999999999</v>
      </c>
      <c r="Q9" s="5">
        <v>6.83</v>
      </c>
      <c r="R9" s="5">
        <v>1.25</v>
      </c>
      <c r="S9" s="5">
        <v>7.55</v>
      </c>
      <c r="T9" s="6">
        <v>0.45</v>
      </c>
      <c r="U9" s="6">
        <v>0.51</v>
      </c>
      <c r="V9" s="6">
        <v>0.46</v>
      </c>
      <c r="W9" s="6">
        <v>0.59</v>
      </c>
      <c r="X9" s="6">
        <v>0.47</v>
      </c>
      <c r="Y9" s="6">
        <v>0.66</v>
      </c>
      <c r="Z9" s="6">
        <v>0.48</v>
      </c>
      <c r="AA9" s="6">
        <v>0.81</v>
      </c>
      <c r="AB9" s="6">
        <v>0.48</v>
      </c>
      <c r="AC9" s="6">
        <v>0.81</v>
      </c>
      <c r="AD9" s="6">
        <v>0.49</v>
      </c>
      <c r="AE9" s="6">
        <v>0.89</v>
      </c>
      <c r="AF9" s="6">
        <v>0.52</v>
      </c>
      <c r="AG9" s="6">
        <v>1.1100000000000001</v>
      </c>
      <c r="AH9" s="6">
        <v>0.55000000000000004</v>
      </c>
      <c r="AI9" s="6">
        <v>1.34</v>
      </c>
      <c r="AJ9" s="6">
        <v>0.57999999999999996</v>
      </c>
      <c r="AK9" s="6">
        <v>1.56</v>
      </c>
      <c r="AL9" s="6">
        <v>0.61</v>
      </c>
      <c r="AM9" s="6">
        <v>1.79</v>
      </c>
      <c r="AN9" s="6">
        <v>0.63</v>
      </c>
      <c r="AO9" s="6">
        <v>2.0099999999999998</v>
      </c>
      <c r="AP9" s="6">
        <v>0.66</v>
      </c>
      <c r="AQ9" s="6">
        <v>2.2400000000000002</v>
      </c>
    </row>
    <row r="10" spans="2:43" x14ac:dyDescent="0.25">
      <c r="B10" s="44"/>
      <c r="C10" s="5">
        <v>2</v>
      </c>
      <c r="D10" s="5">
        <v>0.95</v>
      </c>
      <c r="E10" s="5">
        <v>2.98</v>
      </c>
      <c r="F10" s="5">
        <v>1.1499999999999999</v>
      </c>
      <c r="G10" s="5">
        <v>3.85</v>
      </c>
      <c r="H10" s="5">
        <v>1.35</v>
      </c>
      <c r="I10" s="5">
        <v>4.7300000000000004</v>
      </c>
      <c r="J10" s="5">
        <v>1.55</v>
      </c>
      <c r="K10" s="5">
        <v>5.6</v>
      </c>
      <c r="L10" s="5">
        <v>1.75</v>
      </c>
      <c r="M10" s="5">
        <v>6.48</v>
      </c>
      <c r="N10" s="5">
        <v>1.95</v>
      </c>
      <c r="O10" s="5">
        <v>7.35</v>
      </c>
      <c r="P10" s="5">
        <v>2.15</v>
      </c>
      <c r="Q10" s="5">
        <v>8.23</v>
      </c>
      <c r="R10" s="5">
        <v>2.35</v>
      </c>
      <c r="S10" s="5">
        <v>9.1</v>
      </c>
      <c r="T10" s="6">
        <v>0.46</v>
      </c>
      <c r="U10" s="6">
        <v>0.53</v>
      </c>
      <c r="V10" s="6">
        <v>0.48</v>
      </c>
      <c r="W10" s="6">
        <v>0.62</v>
      </c>
      <c r="X10" s="6">
        <v>0.5</v>
      </c>
      <c r="Y10" s="6">
        <v>0.71</v>
      </c>
      <c r="Z10" s="6">
        <v>0.54</v>
      </c>
      <c r="AA10" s="6">
        <v>0.89</v>
      </c>
      <c r="AB10" s="6">
        <v>0.54</v>
      </c>
      <c r="AC10" s="6">
        <v>0.89</v>
      </c>
      <c r="AD10" s="6">
        <v>0.56000000000000005</v>
      </c>
      <c r="AE10" s="6">
        <v>0.99</v>
      </c>
      <c r="AF10" s="6">
        <v>0.63</v>
      </c>
      <c r="AG10" s="6">
        <v>1.26</v>
      </c>
      <c r="AH10" s="6">
        <v>0.69</v>
      </c>
      <c r="AI10" s="6">
        <v>1.53</v>
      </c>
      <c r="AJ10" s="6">
        <v>0.75</v>
      </c>
      <c r="AK10" s="6">
        <v>1.8</v>
      </c>
      <c r="AL10" s="6">
        <v>0.81</v>
      </c>
      <c r="AM10" s="6">
        <v>2.08</v>
      </c>
      <c r="AN10" s="6">
        <v>0.88</v>
      </c>
      <c r="AO10" s="6">
        <v>2.35</v>
      </c>
      <c r="AP10" s="6">
        <v>0.94</v>
      </c>
      <c r="AQ10" s="6">
        <v>2.63</v>
      </c>
    </row>
    <row r="11" spans="2:43" x14ac:dyDescent="0.25">
      <c r="B11" s="44"/>
      <c r="C11" s="5">
        <v>3</v>
      </c>
      <c r="D11" s="5">
        <v>1.4</v>
      </c>
      <c r="E11" s="5">
        <v>3.83</v>
      </c>
      <c r="F11" s="5">
        <v>1.75</v>
      </c>
      <c r="G11" s="5">
        <v>4.99</v>
      </c>
      <c r="H11" s="5">
        <v>2.1</v>
      </c>
      <c r="I11" s="5">
        <v>6.15</v>
      </c>
      <c r="J11" s="5">
        <v>2.4500000000000002</v>
      </c>
      <c r="K11" s="5">
        <v>7.31</v>
      </c>
      <c r="L11" s="5">
        <v>2.8</v>
      </c>
      <c r="M11" s="5">
        <v>8.4700000000000006</v>
      </c>
      <c r="N11" s="5">
        <v>3.15</v>
      </c>
      <c r="O11" s="5">
        <v>9.6300000000000008</v>
      </c>
      <c r="P11" s="5">
        <v>3.5</v>
      </c>
      <c r="Q11" s="5">
        <v>10.79</v>
      </c>
      <c r="R11" s="5">
        <v>3.85</v>
      </c>
      <c r="S11" s="5">
        <v>11.95</v>
      </c>
      <c r="T11" s="6">
        <v>0.47</v>
      </c>
      <c r="U11" s="6">
        <v>0.55000000000000004</v>
      </c>
      <c r="V11" s="6">
        <v>0.51</v>
      </c>
      <c r="W11" s="6">
        <v>0.66</v>
      </c>
      <c r="X11" s="6">
        <v>0.55000000000000004</v>
      </c>
      <c r="Y11" s="6">
        <v>0.77</v>
      </c>
      <c r="Z11" s="6">
        <v>0.62</v>
      </c>
      <c r="AA11" s="6">
        <v>0.99</v>
      </c>
      <c r="AB11" s="6">
        <v>0.62</v>
      </c>
      <c r="AC11" s="6">
        <v>0.99</v>
      </c>
      <c r="AD11" s="6">
        <v>0.66</v>
      </c>
      <c r="AE11" s="6">
        <v>1.1100000000000001</v>
      </c>
      <c r="AF11" s="6">
        <v>0.77</v>
      </c>
      <c r="AG11" s="6">
        <v>1.44</v>
      </c>
      <c r="AH11" s="6">
        <v>0.88</v>
      </c>
      <c r="AI11" s="6">
        <v>1.78</v>
      </c>
      <c r="AJ11" s="6">
        <v>0.98</v>
      </c>
      <c r="AK11" s="6">
        <v>2.11</v>
      </c>
      <c r="AL11" s="6">
        <v>1.0900000000000001</v>
      </c>
      <c r="AM11" s="6">
        <v>2.4500000000000002</v>
      </c>
      <c r="AN11" s="6">
        <v>1.2</v>
      </c>
      <c r="AO11" s="6">
        <v>2.78</v>
      </c>
      <c r="AP11" s="6">
        <v>1.31</v>
      </c>
      <c r="AQ11" s="6">
        <v>3.11</v>
      </c>
    </row>
    <row r="12" spans="2:43" x14ac:dyDescent="0.25">
      <c r="B12" s="44"/>
      <c r="C12" s="5">
        <v>4</v>
      </c>
      <c r="D12" s="5">
        <v>2</v>
      </c>
      <c r="E12" s="5">
        <v>4.43</v>
      </c>
      <c r="F12" s="5">
        <v>2.5499999999999998</v>
      </c>
      <c r="G12" s="5">
        <v>5.79</v>
      </c>
      <c r="H12" s="5">
        <v>3.1</v>
      </c>
      <c r="I12" s="5">
        <v>7.15</v>
      </c>
      <c r="J12" s="5">
        <v>3.65</v>
      </c>
      <c r="K12" s="5">
        <v>8.51</v>
      </c>
      <c r="L12" s="5">
        <v>4.2</v>
      </c>
      <c r="M12" s="5">
        <v>9.8699999999999992</v>
      </c>
      <c r="N12" s="5">
        <v>4.75</v>
      </c>
      <c r="O12" s="5">
        <v>11.23</v>
      </c>
      <c r="P12" s="5">
        <v>5.3</v>
      </c>
      <c r="Q12" s="5">
        <v>12.59</v>
      </c>
      <c r="R12" s="5">
        <v>5.85</v>
      </c>
      <c r="S12" s="5">
        <v>13.95</v>
      </c>
      <c r="T12" s="6">
        <v>0.49</v>
      </c>
      <c r="U12" s="6">
        <v>0.57999999999999996</v>
      </c>
      <c r="V12" s="6">
        <v>0.55000000000000004</v>
      </c>
      <c r="W12" s="6">
        <v>0.72</v>
      </c>
      <c r="X12" s="6">
        <v>0.61</v>
      </c>
      <c r="Y12" s="6">
        <v>0.86</v>
      </c>
      <c r="Z12" s="6">
        <v>0.72</v>
      </c>
      <c r="AA12" s="6">
        <v>1.1499999999999999</v>
      </c>
      <c r="AB12" s="6">
        <v>0.72</v>
      </c>
      <c r="AC12" s="6">
        <v>1.1499999999999999</v>
      </c>
      <c r="AD12" s="6">
        <v>0.78</v>
      </c>
      <c r="AE12" s="6">
        <v>1.29</v>
      </c>
      <c r="AF12" s="6">
        <v>0.95</v>
      </c>
      <c r="AG12" s="6">
        <v>1.71</v>
      </c>
      <c r="AH12" s="6">
        <v>1.1299999999999999</v>
      </c>
      <c r="AI12" s="6">
        <v>2.14</v>
      </c>
      <c r="AJ12" s="6">
        <v>1.3</v>
      </c>
      <c r="AK12" s="6">
        <v>2.56</v>
      </c>
      <c r="AL12" s="6">
        <v>1.47</v>
      </c>
      <c r="AM12" s="6">
        <v>2.99</v>
      </c>
      <c r="AN12" s="6">
        <v>1.64</v>
      </c>
      <c r="AO12" s="6">
        <v>3.41</v>
      </c>
      <c r="AP12" s="6">
        <v>1.81</v>
      </c>
      <c r="AQ12" s="6">
        <v>3.84</v>
      </c>
    </row>
    <row r="13" spans="2:43" x14ac:dyDescent="0.25">
      <c r="B13" s="44"/>
      <c r="C13" s="5">
        <v>5</v>
      </c>
      <c r="D13" s="5">
        <v>2.97</v>
      </c>
      <c r="E13" s="5">
        <v>4.83</v>
      </c>
      <c r="F13" s="5">
        <v>3.71</v>
      </c>
      <c r="G13" s="5">
        <v>6.19</v>
      </c>
      <c r="H13" s="5">
        <v>4.45</v>
      </c>
      <c r="I13" s="5">
        <v>7.56</v>
      </c>
      <c r="J13" s="5">
        <v>5.19</v>
      </c>
      <c r="K13" s="5">
        <v>8.92</v>
      </c>
      <c r="L13" s="5">
        <v>5.93</v>
      </c>
      <c r="M13" s="5">
        <v>10.28</v>
      </c>
      <c r="N13" s="5">
        <v>6.67</v>
      </c>
      <c r="O13" s="5">
        <v>11.64</v>
      </c>
      <c r="P13" s="5">
        <v>7.41</v>
      </c>
      <c r="Q13" s="5">
        <v>13</v>
      </c>
      <c r="R13" s="5">
        <v>8.15</v>
      </c>
      <c r="S13" s="5">
        <v>14.36</v>
      </c>
      <c r="T13" s="6">
        <v>0.99</v>
      </c>
      <c r="U13" s="6">
        <v>1.06</v>
      </c>
      <c r="V13" s="6">
        <v>1.07</v>
      </c>
      <c r="W13" s="6">
        <v>1.2</v>
      </c>
      <c r="X13" s="6">
        <v>1.1399999999999999</v>
      </c>
      <c r="Y13" s="6">
        <v>1.33</v>
      </c>
      <c r="Z13" s="6">
        <v>1.3</v>
      </c>
      <c r="AA13" s="6">
        <v>1.61</v>
      </c>
      <c r="AB13" s="6">
        <v>1.3</v>
      </c>
      <c r="AC13" s="6">
        <v>1.61</v>
      </c>
      <c r="AD13" s="6">
        <v>1.37</v>
      </c>
      <c r="AE13" s="6">
        <v>1.75</v>
      </c>
      <c r="AF13" s="6">
        <v>1.6</v>
      </c>
      <c r="AG13" s="6">
        <v>2.17</v>
      </c>
      <c r="AH13" s="6">
        <v>1.83</v>
      </c>
      <c r="AI13" s="6">
        <v>2.3199999999999998</v>
      </c>
      <c r="AJ13" s="6">
        <v>2.0499999999999998</v>
      </c>
      <c r="AK13" s="6">
        <v>2.7</v>
      </c>
      <c r="AL13" s="6">
        <v>2.2799999999999998</v>
      </c>
      <c r="AM13" s="6">
        <v>3.07</v>
      </c>
      <c r="AN13" s="6">
        <v>2.56</v>
      </c>
      <c r="AO13" s="6">
        <v>3.45</v>
      </c>
      <c r="AP13" s="6">
        <v>2.79</v>
      </c>
      <c r="AQ13" s="6">
        <v>3.82</v>
      </c>
    </row>
    <row r="14" spans="2:43" x14ac:dyDescent="0.25">
      <c r="B14" s="44"/>
      <c r="C14" s="5">
        <v>6</v>
      </c>
      <c r="D14" s="5">
        <v>3.98</v>
      </c>
      <c r="E14" s="5">
        <v>5.45</v>
      </c>
      <c r="F14" s="5">
        <v>4.8</v>
      </c>
      <c r="G14" s="5">
        <v>6.85</v>
      </c>
      <c r="H14" s="5">
        <v>5.81</v>
      </c>
      <c r="I14" s="5">
        <v>8.26</v>
      </c>
      <c r="J14" s="5">
        <v>6.73</v>
      </c>
      <c r="K14" s="5">
        <v>9.67</v>
      </c>
      <c r="L14" s="5">
        <v>7.65</v>
      </c>
      <c r="M14" s="5">
        <v>11.08</v>
      </c>
      <c r="N14" s="5">
        <v>8.57</v>
      </c>
      <c r="O14" s="5">
        <v>12.48</v>
      </c>
      <c r="P14" s="5">
        <v>9.49</v>
      </c>
      <c r="Q14" s="5">
        <v>13.89</v>
      </c>
      <c r="R14" s="5">
        <v>10.4</v>
      </c>
      <c r="S14" s="5">
        <v>15.3</v>
      </c>
      <c r="T14" s="6">
        <v>1.27</v>
      </c>
      <c r="U14" s="6">
        <v>1.34</v>
      </c>
      <c r="V14" s="6">
        <v>1.35</v>
      </c>
      <c r="W14" s="6">
        <v>1.46</v>
      </c>
      <c r="X14" s="6">
        <v>1.42</v>
      </c>
      <c r="Y14" s="6">
        <v>1.57</v>
      </c>
      <c r="Z14" s="6">
        <v>1.57</v>
      </c>
      <c r="AA14" s="6">
        <v>1.81</v>
      </c>
      <c r="AB14" s="6">
        <v>1.57</v>
      </c>
      <c r="AC14" s="6">
        <v>1.81</v>
      </c>
      <c r="AD14" s="6">
        <v>1.65</v>
      </c>
      <c r="AE14" s="6">
        <v>1.93</v>
      </c>
      <c r="AF14" s="6">
        <v>1.88</v>
      </c>
      <c r="AG14" s="6">
        <v>2.2799999999999998</v>
      </c>
      <c r="AH14" s="6">
        <v>2.1</v>
      </c>
      <c r="AI14" s="6">
        <v>2.84</v>
      </c>
      <c r="AJ14" s="6">
        <v>2.3199999999999998</v>
      </c>
      <c r="AK14" s="6">
        <v>3.22</v>
      </c>
      <c r="AL14" s="6">
        <v>2.5499999999999998</v>
      </c>
      <c r="AM14" s="6">
        <v>3.6</v>
      </c>
      <c r="AN14" s="6">
        <v>2.83</v>
      </c>
      <c r="AO14" s="6">
        <v>3.98</v>
      </c>
      <c r="AP14" s="6">
        <v>3.06</v>
      </c>
      <c r="AQ14" s="6">
        <v>4.3600000000000003</v>
      </c>
    </row>
    <row r="15" spans="2:43" x14ac:dyDescent="0.25">
      <c r="B15" s="44"/>
      <c r="C15" s="5">
        <v>7</v>
      </c>
      <c r="D15" s="5">
        <v>5.2</v>
      </c>
      <c r="E15" s="5">
        <v>6.03</v>
      </c>
      <c r="F15" s="5">
        <v>6.2</v>
      </c>
      <c r="G15" s="5">
        <v>7.43</v>
      </c>
      <c r="H15" s="5">
        <v>7.45</v>
      </c>
      <c r="I15" s="5">
        <v>8.83</v>
      </c>
      <c r="J15" s="5">
        <v>8.57</v>
      </c>
      <c r="K15" s="5">
        <v>10.23</v>
      </c>
      <c r="L15" s="5">
        <v>9.69</v>
      </c>
      <c r="M15" s="5">
        <v>11.62</v>
      </c>
      <c r="N15" s="5">
        <v>10.81</v>
      </c>
      <c r="O15" s="5">
        <v>13.02</v>
      </c>
      <c r="P15" s="5">
        <v>11.93</v>
      </c>
      <c r="Q15" s="5">
        <v>14.42</v>
      </c>
      <c r="R15" s="5">
        <v>13.06</v>
      </c>
      <c r="S15" s="5">
        <v>15.82</v>
      </c>
      <c r="T15" s="6">
        <v>1.82</v>
      </c>
      <c r="U15" s="6">
        <v>2.1</v>
      </c>
      <c r="V15" s="6">
        <v>1.91</v>
      </c>
      <c r="W15" s="6">
        <v>2.23</v>
      </c>
      <c r="X15" s="6">
        <v>1.99</v>
      </c>
      <c r="Y15" s="6">
        <v>2.36</v>
      </c>
      <c r="Z15" s="6">
        <v>2.17</v>
      </c>
      <c r="AA15" s="6">
        <v>2.61</v>
      </c>
      <c r="AB15" s="6">
        <v>2.17</v>
      </c>
      <c r="AC15" s="6">
        <v>2.61</v>
      </c>
      <c r="AD15" s="6">
        <v>2.2599999999999998</v>
      </c>
      <c r="AE15" s="6">
        <v>2.74</v>
      </c>
      <c r="AF15" s="6">
        <v>2.52</v>
      </c>
      <c r="AG15" s="6">
        <v>3.11</v>
      </c>
      <c r="AH15" s="6">
        <v>2.79</v>
      </c>
      <c r="AI15" s="6">
        <v>3.14</v>
      </c>
      <c r="AJ15" s="6">
        <v>3.05</v>
      </c>
      <c r="AK15" s="6">
        <v>3.48</v>
      </c>
      <c r="AL15" s="6">
        <v>3.31</v>
      </c>
      <c r="AM15" s="6">
        <v>3.82</v>
      </c>
      <c r="AN15" s="6">
        <v>3.65</v>
      </c>
      <c r="AO15" s="6">
        <v>4.16</v>
      </c>
      <c r="AP15" s="6">
        <v>4.08</v>
      </c>
      <c r="AQ15" s="6">
        <v>4.5</v>
      </c>
    </row>
    <row r="17" spans="2:27" x14ac:dyDescent="0.25">
      <c r="D17" s="7" t="s">
        <v>37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2:27" x14ac:dyDescent="0.25">
      <c r="B18" s="2"/>
      <c r="D18" t="s">
        <v>26</v>
      </c>
    </row>
    <row r="19" spans="2:27" x14ac:dyDescent="0.25">
      <c r="D19" t="s">
        <v>16</v>
      </c>
    </row>
    <row r="20" spans="2:27" x14ac:dyDescent="0.25">
      <c r="D20" t="s">
        <v>27</v>
      </c>
    </row>
    <row r="21" spans="2:27" x14ac:dyDescent="0.25">
      <c r="D21" t="s">
        <v>28</v>
      </c>
    </row>
    <row r="22" spans="2:27" x14ac:dyDescent="0.25">
      <c r="D22" t="s">
        <v>29</v>
      </c>
    </row>
    <row r="23" spans="2:27" x14ac:dyDescent="0.25">
      <c r="D23" t="s">
        <v>30</v>
      </c>
    </row>
    <row r="24" spans="2:27" x14ac:dyDescent="0.25">
      <c r="D24" t="s">
        <v>31</v>
      </c>
    </row>
    <row r="25" spans="2:27" x14ac:dyDescent="0.25">
      <c r="D25" t="s">
        <v>32</v>
      </c>
    </row>
    <row r="26" spans="2:27" x14ac:dyDescent="0.25">
      <c r="D26" t="s">
        <v>33</v>
      </c>
    </row>
    <row r="27" spans="2:27" x14ac:dyDescent="0.25">
      <c r="D27" t="s">
        <v>34</v>
      </c>
    </row>
    <row r="28" spans="2:27" x14ac:dyDescent="0.25">
      <c r="D28" t="s">
        <v>35</v>
      </c>
    </row>
    <row r="29" spans="2:27" x14ac:dyDescent="0.25">
      <c r="D29" t="s">
        <v>36</v>
      </c>
    </row>
    <row r="30" spans="2:27" x14ac:dyDescent="0.25">
      <c r="D30" t="s">
        <v>18</v>
      </c>
    </row>
    <row r="31" spans="2:27" x14ac:dyDescent="0.25">
      <c r="D31" t="s">
        <v>19</v>
      </c>
    </row>
    <row r="32" spans="2:27" x14ac:dyDescent="0.25">
      <c r="D32" t="s">
        <v>20</v>
      </c>
    </row>
    <row r="33" spans="2:6" x14ac:dyDescent="0.25">
      <c r="D33" t="s">
        <v>21</v>
      </c>
    </row>
    <row r="34" spans="2:6" x14ac:dyDescent="0.25">
      <c r="D34" t="s">
        <v>22</v>
      </c>
    </row>
    <row r="35" spans="2:6" x14ac:dyDescent="0.25">
      <c r="D35" t="s">
        <v>23</v>
      </c>
    </row>
    <row r="36" spans="2:6" x14ac:dyDescent="0.25">
      <c r="D36" t="s">
        <v>24</v>
      </c>
    </row>
    <row r="37" spans="2:6" x14ac:dyDescent="0.25">
      <c r="D37" t="s">
        <v>25</v>
      </c>
    </row>
    <row r="41" spans="2:6" ht="15.75" x14ac:dyDescent="0.25">
      <c r="B41" s="1" t="s">
        <v>38</v>
      </c>
    </row>
    <row r="43" spans="2:6" ht="15.75" x14ac:dyDescent="0.25">
      <c r="B43" s="8"/>
      <c r="C43" s="9"/>
      <c r="D43" s="10" t="s">
        <v>41</v>
      </c>
      <c r="E43" s="11" t="s">
        <v>39</v>
      </c>
      <c r="F43" s="10" t="s">
        <v>42</v>
      </c>
    </row>
    <row r="44" spans="2:6" ht="58.5" customHeight="1" x14ac:dyDescent="0.25">
      <c r="B44" s="42" t="s">
        <v>40</v>
      </c>
      <c r="C44" s="10">
        <v>1</v>
      </c>
      <c r="D44" s="13">
        <v>1E-3</v>
      </c>
      <c r="E44" s="14">
        <v>2.5000000000000001E-3</v>
      </c>
      <c r="F44" s="12">
        <v>0.01</v>
      </c>
    </row>
    <row r="45" spans="2:6" ht="15.75" x14ac:dyDescent="0.25">
      <c r="B45" s="42"/>
      <c r="C45" s="10">
        <v>2</v>
      </c>
      <c r="D45" s="13">
        <v>1E-3</v>
      </c>
      <c r="E45" s="14">
        <v>5.0000000000000001E-3</v>
      </c>
      <c r="F45" s="12">
        <v>0.01</v>
      </c>
    </row>
    <row r="46" spans="2:6" ht="15.75" x14ac:dyDescent="0.25">
      <c r="B46" s="42"/>
      <c r="C46" s="10">
        <v>3</v>
      </c>
      <c r="D46" s="13">
        <v>1E-3</v>
      </c>
      <c r="E46" s="14">
        <v>7.4999999999999997E-3</v>
      </c>
      <c r="F46" s="12">
        <v>0.01</v>
      </c>
    </row>
    <row r="47" spans="2:6" ht="15.75" x14ac:dyDescent="0.25">
      <c r="B47" s="42"/>
      <c r="C47" s="10">
        <v>4</v>
      </c>
      <c r="D47" s="13">
        <v>2.5000000000000001E-3</v>
      </c>
      <c r="E47" s="14">
        <v>0.01</v>
      </c>
      <c r="F47" s="13">
        <v>1.4999999999999999E-2</v>
      </c>
    </row>
    <row r="48" spans="2:6" ht="15.75" x14ac:dyDescent="0.25">
      <c r="B48" s="42"/>
      <c r="C48" s="10">
        <v>5</v>
      </c>
      <c r="D48" s="13">
        <v>2.5000000000000001E-3</v>
      </c>
      <c r="E48" s="14">
        <v>1.2500000000000001E-2</v>
      </c>
      <c r="F48" s="13">
        <v>1.4999999999999999E-2</v>
      </c>
    </row>
    <row r="49" spans="2:11" ht="15.75" x14ac:dyDescent="0.25">
      <c r="B49" s="42"/>
      <c r="C49" s="10">
        <v>6</v>
      </c>
      <c r="D49" s="13">
        <v>5.0000000000000001E-3</v>
      </c>
      <c r="E49" s="14">
        <v>1.4999999999999999E-2</v>
      </c>
      <c r="F49" s="12">
        <v>0.02</v>
      </c>
    </row>
    <row r="50" spans="2:11" ht="15.75" x14ac:dyDescent="0.25">
      <c r="B50" s="42"/>
      <c r="C50" s="10">
        <v>7</v>
      </c>
      <c r="D50" s="13">
        <v>5.0000000000000001E-3</v>
      </c>
      <c r="E50" s="14">
        <v>1.7500000000000002E-2</v>
      </c>
      <c r="F50" s="12">
        <v>0.02</v>
      </c>
    </row>
    <row r="52" spans="2:11" ht="15.75" x14ac:dyDescent="0.25">
      <c r="B52" s="1" t="s">
        <v>45</v>
      </c>
    </row>
    <row r="53" spans="2:11" ht="15.75" x14ac:dyDescent="0.25">
      <c r="B53" s="1"/>
    </row>
    <row r="55" spans="2:11" x14ac:dyDescent="0.25">
      <c r="B55" s="3"/>
      <c r="C55" s="4"/>
      <c r="D55" s="43" t="s">
        <v>46</v>
      </c>
      <c r="E55" s="43"/>
      <c r="F55" s="43" t="s">
        <v>47</v>
      </c>
      <c r="G55" s="43"/>
    </row>
    <row r="56" spans="2:11" ht="24" customHeight="1" x14ac:dyDescent="0.25">
      <c r="B56" s="3"/>
      <c r="C56" s="4"/>
      <c r="D56" s="37" t="s">
        <v>48</v>
      </c>
      <c r="E56" s="37"/>
      <c r="F56" s="37" t="s">
        <v>48</v>
      </c>
      <c r="G56" s="37"/>
    </row>
    <row r="57" spans="2:11" ht="15.75" x14ac:dyDescent="0.25">
      <c r="B57" s="41" t="s">
        <v>49</v>
      </c>
      <c r="C57" s="6">
        <v>1</v>
      </c>
      <c r="D57" s="6">
        <v>0.44</v>
      </c>
      <c r="E57" s="6">
        <v>0.85</v>
      </c>
      <c r="F57" s="15">
        <v>0.76</v>
      </c>
      <c r="G57" s="6">
        <v>1</v>
      </c>
    </row>
    <row r="58" spans="2:11" ht="15.75" x14ac:dyDescent="0.25">
      <c r="B58" s="41"/>
      <c r="C58" s="6">
        <v>2</v>
      </c>
      <c r="D58" s="6">
        <v>0.55000000000000004</v>
      </c>
      <c r="E58" s="6">
        <v>1.07</v>
      </c>
      <c r="F58" s="15">
        <v>0.96</v>
      </c>
      <c r="G58" s="6">
        <v>1.4</v>
      </c>
    </row>
    <row r="59" spans="2:11" ht="15.75" x14ac:dyDescent="0.25">
      <c r="B59" s="41"/>
      <c r="C59" s="6">
        <v>3</v>
      </c>
      <c r="D59" s="6">
        <v>0.7</v>
      </c>
      <c r="E59" s="6">
        <v>1.23</v>
      </c>
      <c r="F59" s="15">
        <v>1.1000000000000001</v>
      </c>
      <c r="G59" s="6">
        <v>2</v>
      </c>
    </row>
    <row r="60" spans="2:11" ht="15.75" x14ac:dyDescent="0.25">
      <c r="B60" s="41"/>
      <c r="C60" s="6">
        <v>4</v>
      </c>
      <c r="D60" s="6">
        <v>0.9</v>
      </c>
      <c r="E60" s="6">
        <v>1.51</v>
      </c>
      <c r="F60" s="15">
        <v>1.36</v>
      </c>
      <c r="G60" s="6">
        <v>2.5</v>
      </c>
    </row>
    <row r="61" spans="2:11" x14ac:dyDescent="0.25">
      <c r="B61" s="41"/>
      <c r="C61" s="6">
        <v>5</v>
      </c>
      <c r="D61" s="6">
        <v>1.49</v>
      </c>
      <c r="E61" s="6">
        <v>2.11</v>
      </c>
      <c r="F61" s="6">
        <v>2.11</v>
      </c>
      <c r="G61" s="6">
        <v>3</v>
      </c>
    </row>
    <row r="62" spans="2:11" x14ac:dyDescent="0.25">
      <c r="B62" s="41"/>
      <c r="C62" s="6">
        <v>6</v>
      </c>
      <c r="D62" s="6">
        <v>2.1</v>
      </c>
      <c r="E62" s="6">
        <v>2.58</v>
      </c>
      <c r="F62" s="6">
        <v>2.58</v>
      </c>
      <c r="G62" s="6">
        <v>3.5</v>
      </c>
      <c r="K62">
        <f>VLOOKUP(calc!B56,данные!$C$57:$G$63,4,0)</f>
        <v>0.96</v>
      </c>
    </row>
    <row r="63" spans="2:11" x14ac:dyDescent="0.25">
      <c r="B63" s="41"/>
      <c r="C63" s="6">
        <v>7</v>
      </c>
      <c r="D63" s="6">
        <v>2.9</v>
      </c>
      <c r="E63" s="6">
        <v>3.17</v>
      </c>
      <c r="F63" s="6">
        <v>3.17</v>
      </c>
      <c r="G63" s="6">
        <v>4</v>
      </c>
      <c r="K63" s="18">
        <f>PV(0.15,VLOOKUP(calc!B56,данные!$C$57:$G$63,4,0),-1,0,1)</f>
        <v>0.96262577615695022</v>
      </c>
    </row>
    <row r="65" spans="2:13" x14ac:dyDescent="0.25">
      <c r="B65" t="s">
        <v>58</v>
      </c>
      <c r="H65">
        <f>J65+K65+L65+M65</f>
        <v>3.2832251171200797</v>
      </c>
      <c r="J65">
        <v>1</v>
      </c>
      <c r="K65">
        <f>1/(1+0.15)</f>
        <v>0.86956521739130443</v>
      </c>
      <c r="L65">
        <f>1/(1+0.15)^2</f>
        <v>0.7561436672967865</v>
      </c>
      <c r="M65">
        <f>1/(1+0.15)^3</f>
        <v>0.65751623243198831</v>
      </c>
    </row>
    <row r="66" spans="2:13" x14ac:dyDescent="0.25">
      <c r="C66" t="s">
        <v>46</v>
      </c>
      <c r="H66">
        <f>H65*F59</f>
        <v>3.611547628832088</v>
      </c>
    </row>
    <row r="67" spans="2:13" x14ac:dyDescent="0.25">
      <c r="C67" t="s">
        <v>59</v>
      </c>
    </row>
    <row r="68" spans="2:13" x14ac:dyDescent="0.25">
      <c r="C68" t="s">
        <v>50</v>
      </c>
      <c r="D68">
        <v>3</v>
      </c>
    </row>
    <row r="69" spans="2:13" x14ac:dyDescent="0.25">
      <c r="C69" t="s">
        <v>51</v>
      </c>
      <c r="D69">
        <v>4</v>
      </c>
    </row>
    <row r="70" spans="2:13" x14ac:dyDescent="0.25">
      <c r="C70" t="s">
        <v>52</v>
      </c>
      <c r="D70">
        <v>5</v>
      </c>
    </row>
    <row r="71" spans="2:13" x14ac:dyDescent="0.25">
      <c r="C71" t="s">
        <v>53</v>
      </c>
      <c r="D71">
        <v>6</v>
      </c>
    </row>
    <row r="72" spans="2:13" x14ac:dyDescent="0.25">
      <c r="C72" t="s">
        <v>54</v>
      </c>
      <c r="D72">
        <v>7</v>
      </c>
      <c r="L72">
        <f>VLOOKUP(calc!B56,данные!$C$57:$G$63,4,0)</f>
        <v>0.96</v>
      </c>
    </row>
    <row r="73" spans="2:13" x14ac:dyDescent="0.25">
      <c r="C73" t="s">
        <v>55</v>
      </c>
      <c r="D73">
        <v>8</v>
      </c>
    </row>
    <row r="74" spans="2:13" x14ac:dyDescent="0.25">
      <c r="C74" t="s">
        <v>56</v>
      </c>
      <c r="D74">
        <v>9</v>
      </c>
      <c r="H74">
        <f>VLOOKUP(calc!B59,данные!$C$68:$D$75,2,0)</f>
        <v>6</v>
      </c>
    </row>
    <row r="75" spans="2:13" x14ac:dyDescent="0.25">
      <c r="C75" t="s">
        <v>57</v>
      </c>
      <c r="D75">
        <v>10</v>
      </c>
    </row>
    <row r="77" spans="2:13" x14ac:dyDescent="0.25">
      <c r="C77" s="16">
        <f>PV(0.15,VLOOKUP(calc!B59,данные!$C$68:$D$75,2,0),-1,0,1)*VLOOKUP(calc!B56,данные!$C$57:$G$63,4,0)/100</f>
        <v>4.178068894090943E-2</v>
      </c>
      <c r="D77" s="16">
        <f>PV(0.07,VLOOKUP(calc!B59,данные!$C$68:$D$75,2,0),-1,0,1)*VLOOKUP(calc!B56,данные!$C$57:$G$63,5,0)/100</f>
        <v>7.140276410326632E-2</v>
      </c>
    </row>
    <row r="78" spans="2:13" x14ac:dyDescent="0.25">
      <c r="H78" s="18"/>
    </row>
    <row r="79" spans="2:13" ht="15.75" x14ac:dyDescent="0.25">
      <c r="B79" s="1" t="s">
        <v>60</v>
      </c>
    </row>
    <row r="81" spans="2:13" x14ac:dyDescent="0.25">
      <c r="B81" s="4"/>
      <c r="C81" s="4"/>
      <c r="D81" s="45" t="s">
        <v>61</v>
      </c>
      <c r="E81" s="45"/>
      <c r="F81" s="45"/>
      <c r="G81" s="45"/>
      <c r="H81" s="45"/>
      <c r="I81" s="45"/>
      <c r="J81" s="45"/>
      <c r="K81" s="45"/>
      <c r="L81" s="45"/>
      <c r="M81" s="45"/>
    </row>
    <row r="82" spans="2:13" x14ac:dyDescent="0.25">
      <c r="B82" s="4"/>
      <c r="C82" s="4"/>
      <c r="D82" s="17">
        <v>1</v>
      </c>
      <c r="E82" s="17">
        <v>2</v>
      </c>
      <c r="F82" s="17">
        <v>3</v>
      </c>
      <c r="G82" s="17">
        <v>4</v>
      </c>
      <c r="H82" s="17">
        <v>5</v>
      </c>
      <c r="I82" s="17">
        <v>6</v>
      </c>
      <c r="J82" s="17">
        <v>7</v>
      </c>
      <c r="K82" s="17">
        <v>8</v>
      </c>
      <c r="L82" s="17">
        <v>9</v>
      </c>
      <c r="M82" s="17">
        <v>10</v>
      </c>
    </row>
    <row r="83" spans="2:13" ht="15.75" x14ac:dyDescent="0.25">
      <c r="B83" s="41" t="s">
        <v>62</v>
      </c>
      <c r="C83" s="17">
        <v>1</v>
      </c>
      <c r="D83" s="19">
        <v>1.17</v>
      </c>
      <c r="E83" s="19">
        <v>1.67</v>
      </c>
      <c r="F83" s="19">
        <v>2.1800000000000002</v>
      </c>
      <c r="G83" s="19">
        <v>2.68</v>
      </c>
      <c r="H83" s="19">
        <v>3.19</v>
      </c>
      <c r="I83" s="19">
        <v>3.69</v>
      </c>
      <c r="J83" s="19">
        <v>4.2</v>
      </c>
      <c r="K83" s="19">
        <v>4.7</v>
      </c>
      <c r="L83" s="19">
        <v>5.21</v>
      </c>
      <c r="M83" s="19">
        <v>5.72</v>
      </c>
    </row>
    <row r="84" spans="2:13" ht="15.75" x14ac:dyDescent="0.25">
      <c r="B84" s="41"/>
      <c r="C84" s="17">
        <v>2</v>
      </c>
      <c r="D84" s="19">
        <v>1.17</v>
      </c>
      <c r="E84" s="19">
        <v>1.67</v>
      </c>
      <c r="F84" s="19">
        <v>2.1800000000000002</v>
      </c>
      <c r="G84" s="19">
        <v>2.68</v>
      </c>
      <c r="H84" s="19">
        <v>3.19</v>
      </c>
      <c r="I84" s="19">
        <v>3.69</v>
      </c>
      <c r="J84" s="19">
        <v>4.2</v>
      </c>
      <c r="K84" s="19">
        <v>4.7</v>
      </c>
      <c r="L84" s="19">
        <v>5.21</v>
      </c>
      <c r="M84" s="19">
        <v>5.72</v>
      </c>
    </row>
    <row r="85" spans="2:13" ht="15.75" x14ac:dyDescent="0.25">
      <c r="B85" s="41"/>
      <c r="C85" s="17">
        <v>3</v>
      </c>
      <c r="D85" s="19">
        <v>1.28</v>
      </c>
      <c r="E85" s="19">
        <v>1.89</v>
      </c>
      <c r="F85" s="19">
        <v>2.5</v>
      </c>
      <c r="G85" s="19">
        <v>3.12</v>
      </c>
      <c r="H85" s="19">
        <v>3.73</v>
      </c>
      <c r="I85" s="19">
        <v>4.34</v>
      </c>
      <c r="J85" s="19">
        <v>4.96</v>
      </c>
      <c r="K85" s="19">
        <v>5.57</v>
      </c>
      <c r="L85" s="19">
        <v>6.18</v>
      </c>
      <c r="M85" s="19">
        <v>6.8</v>
      </c>
    </row>
    <row r="86" spans="2:13" ht="15.75" x14ac:dyDescent="0.25">
      <c r="B86" s="41"/>
      <c r="C86" s="17">
        <v>4</v>
      </c>
      <c r="D86" s="19">
        <v>1.45</v>
      </c>
      <c r="E86" s="19">
        <v>2.23</v>
      </c>
      <c r="F86" s="19">
        <v>3.01</v>
      </c>
      <c r="G86" s="19">
        <v>3.8</v>
      </c>
      <c r="H86" s="19">
        <v>4.58</v>
      </c>
      <c r="I86" s="19">
        <v>5.37</v>
      </c>
      <c r="J86" s="19">
        <v>6.15</v>
      </c>
      <c r="K86" s="19">
        <v>6.93</v>
      </c>
      <c r="L86" s="19">
        <v>7.72</v>
      </c>
      <c r="M86" s="19">
        <v>8.5</v>
      </c>
    </row>
    <row r="87" spans="2:13" ht="15.75" x14ac:dyDescent="0.25">
      <c r="B87" s="41"/>
      <c r="C87" s="17">
        <v>5</v>
      </c>
      <c r="D87" s="19">
        <v>1.69</v>
      </c>
      <c r="E87" s="19">
        <v>2.71</v>
      </c>
      <c r="F87" s="19">
        <v>3.73</v>
      </c>
      <c r="G87" s="19">
        <v>4.76</v>
      </c>
      <c r="H87" s="19">
        <v>5.78</v>
      </c>
      <c r="I87" s="19">
        <v>6.8</v>
      </c>
      <c r="J87" s="19">
        <v>7.83</v>
      </c>
      <c r="K87" s="19">
        <v>8.85</v>
      </c>
      <c r="L87" s="19">
        <v>9.8800000000000008</v>
      </c>
      <c r="M87" s="19">
        <v>10.9</v>
      </c>
    </row>
    <row r="88" spans="2:13" ht="15.75" x14ac:dyDescent="0.25">
      <c r="B88" s="41"/>
      <c r="C88" s="17">
        <v>6</v>
      </c>
      <c r="D88" s="19">
        <v>1.84</v>
      </c>
      <c r="E88" s="19">
        <v>3.01</v>
      </c>
      <c r="F88" s="19">
        <v>4.1900000000000004</v>
      </c>
      <c r="G88" s="19">
        <v>5.37</v>
      </c>
      <c r="H88" s="19">
        <v>6.54</v>
      </c>
      <c r="I88" s="19">
        <v>7.72</v>
      </c>
      <c r="J88" s="19">
        <v>8.89</v>
      </c>
      <c r="K88" s="19">
        <v>10.07</v>
      </c>
      <c r="L88" s="19">
        <v>11.25</v>
      </c>
      <c r="M88" s="19">
        <v>12.42</v>
      </c>
    </row>
    <row r="89" spans="2:13" ht="15.75" x14ac:dyDescent="0.25">
      <c r="B89" s="41"/>
      <c r="C89" s="17">
        <v>7</v>
      </c>
      <c r="D89" s="19">
        <v>2.04</v>
      </c>
      <c r="E89" s="19">
        <v>3.42</v>
      </c>
      <c r="F89" s="19">
        <v>4.8</v>
      </c>
      <c r="G89" s="19">
        <v>6.18</v>
      </c>
      <c r="H89" s="19">
        <v>7.56</v>
      </c>
      <c r="I89" s="19">
        <v>8.94</v>
      </c>
      <c r="J89" s="19">
        <v>10.32</v>
      </c>
      <c r="K89" s="19">
        <v>11.7</v>
      </c>
      <c r="L89" s="19">
        <v>13.08</v>
      </c>
      <c r="M89" s="19">
        <v>14.46</v>
      </c>
    </row>
    <row r="92" spans="2:13" ht="15.75" x14ac:dyDescent="0.25">
      <c r="B92" s="46" t="s">
        <v>65</v>
      </c>
      <c r="C92" s="46"/>
      <c r="D92" s="46"/>
      <c r="E92" s="46"/>
      <c r="F92" s="46"/>
      <c r="G92" s="46"/>
      <c r="H92" s="46"/>
      <c r="I92" s="46"/>
    </row>
    <row r="94" spans="2:13" x14ac:dyDescent="0.25">
      <c r="B94" s="4"/>
      <c r="C94" s="4"/>
      <c r="D94" s="45" t="s">
        <v>61</v>
      </c>
      <c r="E94" s="45"/>
      <c r="F94" s="45"/>
      <c r="G94" s="45"/>
      <c r="H94" s="45"/>
      <c r="I94" s="45"/>
      <c r="J94" s="45"/>
      <c r="K94" s="45"/>
      <c r="L94" s="45"/>
    </row>
    <row r="95" spans="2:13" x14ac:dyDescent="0.25">
      <c r="B95" s="4"/>
      <c r="C95" s="4"/>
      <c r="D95" s="17">
        <v>1</v>
      </c>
      <c r="E95" s="17">
        <v>2</v>
      </c>
      <c r="F95" s="17">
        <v>3</v>
      </c>
      <c r="G95" s="17">
        <v>4</v>
      </c>
      <c r="H95" s="17">
        <v>5</v>
      </c>
      <c r="I95" s="17">
        <v>6</v>
      </c>
      <c r="J95" s="17">
        <v>7</v>
      </c>
      <c r="K95" s="17">
        <v>8</v>
      </c>
      <c r="L95" s="17">
        <v>9</v>
      </c>
    </row>
    <row r="96" spans="2:13" ht="15.75" x14ac:dyDescent="0.25">
      <c r="B96" s="47" t="s">
        <v>66</v>
      </c>
      <c r="C96" s="17">
        <v>1</v>
      </c>
      <c r="D96" s="19">
        <v>1.3</v>
      </c>
      <c r="E96" s="19">
        <v>1.86</v>
      </c>
      <c r="F96" s="19">
        <v>2.42</v>
      </c>
      <c r="G96" s="19">
        <v>2.98</v>
      </c>
      <c r="H96" s="19">
        <v>3.54</v>
      </c>
      <c r="I96" s="19">
        <v>4.0999999999999996</v>
      </c>
      <c r="J96" s="19">
        <v>4.67</v>
      </c>
      <c r="K96" s="19">
        <v>5.23</v>
      </c>
      <c r="L96" s="19">
        <v>5.79</v>
      </c>
    </row>
    <row r="97" spans="2:12" ht="15.75" x14ac:dyDescent="0.25">
      <c r="B97" s="47"/>
      <c r="C97" s="17">
        <v>2</v>
      </c>
      <c r="D97" s="19">
        <v>1.3</v>
      </c>
      <c r="E97" s="19">
        <v>1.86</v>
      </c>
      <c r="F97" s="19">
        <v>2.42</v>
      </c>
      <c r="G97" s="19">
        <v>2.98</v>
      </c>
      <c r="H97" s="19">
        <v>3.54</v>
      </c>
      <c r="I97" s="19">
        <v>4.0999999999999996</v>
      </c>
      <c r="J97" s="19">
        <v>4.67</v>
      </c>
      <c r="K97" s="19">
        <v>5.23</v>
      </c>
      <c r="L97" s="19">
        <v>5.79</v>
      </c>
    </row>
    <row r="98" spans="2:12" ht="15.75" x14ac:dyDescent="0.25">
      <c r="B98" s="47"/>
      <c r="C98" s="17">
        <v>3</v>
      </c>
      <c r="D98" s="19">
        <v>1.42</v>
      </c>
      <c r="E98" s="19">
        <v>2.1</v>
      </c>
      <c r="F98" s="19">
        <v>2.78</v>
      </c>
      <c r="G98" s="19">
        <v>3.46</v>
      </c>
      <c r="H98" s="19">
        <v>4.1399999999999997</v>
      </c>
      <c r="I98" s="19">
        <v>4.82</v>
      </c>
      <c r="J98" s="19">
        <v>5.51</v>
      </c>
      <c r="K98" s="19">
        <v>6.19</v>
      </c>
      <c r="L98" s="19">
        <v>6.87</v>
      </c>
    </row>
    <row r="99" spans="2:12" ht="15.75" x14ac:dyDescent="0.25">
      <c r="B99" s="47"/>
      <c r="C99" s="17">
        <v>4</v>
      </c>
      <c r="D99" s="19">
        <v>1.61</v>
      </c>
      <c r="E99" s="19">
        <v>2.48</v>
      </c>
      <c r="F99" s="19">
        <v>3.35</v>
      </c>
      <c r="G99" s="19">
        <v>4.22</v>
      </c>
      <c r="H99" s="19">
        <v>5.09</v>
      </c>
      <c r="I99" s="19">
        <v>5.96</v>
      </c>
      <c r="J99" s="19">
        <v>6.83</v>
      </c>
      <c r="K99" s="19">
        <v>7.7</v>
      </c>
      <c r="L99" s="19">
        <v>8.57</v>
      </c>
    </row>
    <row r="100" spans="2:12" ht="15.75" x14ac:dyDescent="0.25">
      <c r="B100" s="47"/>
      <c r="C100" s="17">
        <v>5</v>
      </c>
      <c r="D100" s="19">
        <v>1.87</v>
      </c>
      <c r="E100" s="19">
        <v>3.01</v>
      </c>
      <c r="F100" s="19">
        <v>4.1500000000000004</v>
      </c>
      <c r="G100" s="19">
        <v>5.29</v>
      </c>
      <c r="H100" s="19">
        <v>6.42</v>
      </c>
      <c r="I100" s="19">
        <v>7.56</v>
      </c>
      <c r="J100" s="19">
        <v>8.6999999999999993</v>
      </c>
      <c r="K100" s="19">
        <v>9.84</v>
      </c>
      <c r="L100" s="19">
        <v>10.97</v>
      </c>
    </row>
    <row r="101" spans="2:12" ht="15.75" x14ac:dyDescent="0.25">
      <c r="B101" s="47"/>
      <c r="C101" s="17">
        <v>6</v>
      </c>
      <c r="D101" s="19">
        <v>2.04</v>
      </c>
      <c r="E101" s="19">
        <v>3.35</v>
      </c>
      <c r="F101" s="19">
        <v>4.66</v>
      </c>
      <c r="G101" s="19">
        <v>5.96</v>
      </c>
      <c r="H101" s="19">
        <v>7.27</v>
      </c>
      <c r="I101" s="19">
        <v>8.58</v>
      </c>
      <c r="J101" s="19">
        <v>9.8800000000000008</v>
      </c>
      <c r="K101" s="19">
        <v>11.19</v>
      </c>
      <c r="L101" s="19">
        <v>12.5</v>
      </c>
    </row>
    <row r="102" spans="2:12" ht="15.75" x14ac:dyDescent="0.25">
      <c r="B102" s="47"/>
      <c r="C102" s="17">
        <v>7</v>
      </c>
      <c r="D102" s="19">
        <v>2.27</v>
      </c>
      <c r="E102" s="19">
        <v>3.8</v>
      </c>
      <c r="F102" s="19">
        <v>5.34</v>
      </c>
      <c r="G102" s="19">
        <v>6.87</v>
      </c>
      <c r="H102" s="19">
        <v>8.4</v>
      </c>
      <c r="I102" s="19">
        <v>9.94</v>
      </c>
      <c r="J102" s="19">
        <v>11.47</v>
      </c>
      <c r="K102" s="19">
        <v>13</v>
      </c>
      <c r="L102" s="19">
        <v>14.54</v>
      </c>
    </row>
  </sheetData>
  <mergeCells count="65">
    <mergeCell ref="D81:M81"/>
    <mergeCell ref="B83:B89"/>
    <mergeCell ref="B92:I92"/>
    <mergeCell ref="D94:L94"/>
    <mergeCell ref="B96:B102"/>
    <mergeCell ref="AL8:AM8"/>
    <mergeCell ref="AN8:AO8"/>
    <mergeCell ref="B57:B63"/>
    <mergeCell ref="B44:B50"/>
    <mergeCell ref="D55:E55"/>
    <mergeCell ref="F55:G55"/>
    <mergeCell ref="D56:E56"/>
    <mergeCell ref="F56:G56"/>
    <mergeCell ref="AD8:AE8"/>
    <mergeCell ref="P8:Q8"/>
    <mergeCell ref="R8:S8"/>
    <mergeCell ref="B9:B15"/>
    <mergeCell ref="AP8:AQ8"/>
    <mergeCell ref="AP6:AQ6"/>
    <mergeCell ref="AF7:AG7"/>
    <mergeCell ref="AH7:AI7"/>
    <mergeCell ref="AJ7:AK7"/>
    <mergeCell ref="AL7:AM7"/>
    <mergeCell ref="AN7:AO7"/>
    <mergeCell ref="AP7:AQ7"/>
    <mergeCell ref="AF6:AG6"/>
    <mergeCell ref="AH6:AI6"/>
    <mergeCell ref="AJ6:AK6"/>
    <mergeCell ref="AL6:AM6"/>
    <mergeCell ref="AN6:AO6"/>
    <mergeCell ref="AF8:AG8"/>
    <mergeCell ref="AH8:AI8"/>
    <mergeCell ref="AJ8:AK8"/>
    <mergeCell ref="AD7:AE7"/>
    <mergeCell ref="T8:U8"/>
    <mergeCell ref="V8:W8"/>
    <mergeCell ref="X8:Y8"/>
    <mergeCell ref="Z8:AA8"/>
    <mergeCell ref="AB8:AC8"/>
    <mergeCell ref="T7:U7"/>
    <mergeCell ref="V7:W7"/>
    <mergeCell ref="X7:Y7"/>
    <mergeCell ref="Z7:AA7"/>
    <mergeCell ref="AB7:AC7"/>
    <mergeCell ref="T6:U6"/>
    <mergeCell ref="V6:W6"/>
    <mergeCell ref="N7:O7"/>
    <mergeCell ref="P7:Q7"/>
    <mergeCell ref="R7:S7"/>
    <mergeCell ref="X6:Y6"/>
    <mergeCell ref="Z6:AA6"/>
    <mergeCell ref="AB6:AC6"/>
    <mergeCell ref="AD6:AE6"/>
    <mergeCell ref="D8:E8"/>
    <mergeCell ref="F8:G8"/>
    <mergeCell ref="H8:I8"/>
    <mergeCell ref="J8:K8"/>
    <mergeCell ref="L8:M8"/>
    <mergeCell ref="N8:O8"/>
    <mergeCell ref="D6:S6"/>
    <mergeCell ref="D7:E7"/>
    <mergeCell ref="F7:G7"/>
    <mergeCell ref="H7:I7"/>
    <mergeCell ref="J7:K7"/>
    <mergeCell ref="L7:M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U99"/>
  <sheetViews>
    <sheetView tabSelected="1" workbookViewId="0">
      <selection activeCell="J70" sqref="J70"/>
    </sheetView>
  </sheetViews>
  <sheetFormatPr defaultRowHeight="15" x14ac:dyDescent="0.25"/>
  <cols>
    <col min="1" max="1" width="9.140625" style="20"/>
    <col min="2" max="2" width="14" customWidth="1"/>
    <col min="3" max="3" width="10.7109375" customWidth="1"/>
    <col min="16" max="16" width="5.42578125" customWidth="1"/>
    <col min="17" max="17" width="2.140625" customWidth="1"/>
    <col min="18" max="18" width="2.5703125" customWidth="1"/>
    <col min="19" max="19" width="3.42578125" customWidth="1"/>
    <col min="20" max="21" width="9.140625" style="23"/>
  </cols>
  <sheetData>
    <row r="1" spans="1:20" x14ac:dyDescent="0.25">
      <c r="A1" s="21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20" x14ac:dyDescent="0.25">
      <c r="A2" s="21">
        <v>1</v>
      </c>
      <c r="B2" s="21" t="s">
        <v>75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20" x14ac:dyDescent="0.25">
      <c r="A3" s="21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20" x14ac:dyDescent="0.25">
      <c r="A4" s="21"/>
      <c r="B4" s="26" t="s">
        <v>70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20" x14ac:dyDescent="0.25">
      <c r="A5" s="21"/>
      <c r="B5" s="27" t="s">
        <v>79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20" x14ac:dyDescent="0.25">
      <c r="A6" s="21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20" x14ac:dyDescent="0.25">
      <c r="A7" s="21"/>
      <c r="B7" s="26" t="s">
        <v>15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20" x14ac:dyDescent="0.25">
      <c r="A8" s="21"/>
      <c r="B8" s="32">
        <v>5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4" t="s">
        <v>68</v>
      </c>
    </row>
    <row r="9" spans="1:20" x14ac:dyDescent="0.25">
      <c r="A9" s="21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</row>
    <row r="10" spans="1:20" x14ac:dyDescent="0.25">
      <c r="A10" s="21"/>
      <c r="B10" s="26" t="s">
        <v>17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20" ht="14.25" customHeight="1" x14ac:dyDescent="0.25">
      <c r="A11" s="21"/>
      <c r="B11" s="32" t="s">
        <v>16</v>
      </c>
      <c r="C11" s="32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4" t="s">
        <v>68</v>
      </c>
    </row>
    <row r="12" spans="1:20" ht="21.75" hidden="1" customHeight="1" x14ac:dyDescent="0.25">
      <c r="A12" s="21"/>
      <c r="B12" s="26">
        <f>HLOOKUP(B11,данные!$D$4:$AQ$5,2,0)</f>
        <v>19</v>
      </c>
      <c r="C12" s="26">
        <f>B12+1</f>
        <v>20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 spans="1:20" x14ac:dyDescent="0.25">
      <c r="A13" s="21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</row>
    <row r="14" spans="1:20" x14ac:dyDescent="0.25">
      <c r="A14" s="21"/>
      <c r="B14" s="26" t="s">
        <v>43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:20" ht="21.75" customHeight="1" x14ac:dyDescent="0.25">
      <c r="A15" s="21"/>
      <c r="B15" s="32">
        <f>INDEX(данные!$D$9:$AQ$15,B8,B12)</f>
        <v>1.07</v>
      </c>
      <c r="C15" s="32">
        <f>INDEX(данные!$D$9:$AQ$15,B8,C12)</f>
        <v>1.2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4" t="s">
        <v>69</v>
      </c>
    </row>
    <row r="16" spans="1:20" ht="21.75" customHeight="1" x14ac:dyDescent="0.25">
      <c r="A16" s="21"/>
      <c r="B16" s="33"/>
      <c r="C16" s="33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4"/>
    </row>
    <row r="17" spans="1:20" x14ac:dyDescent="0.25">
      <c r="A17" s="21"/>
      <c r="B17" s="49" t="s">
        <v>78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</row>
    <row r="18" spans="1:20" x14ac:dyDescent="0.25">
      <c r="A18" s="21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</row>
    <row r="19" spans="1:20" x14ac:dyDescent="0.25">
      <c r="A19" s="21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</row>
    <row r="20" spans="1:20" x14ac:dyDescent="0.25">
      <c r="A20" s="21">
        <v>2</v>
      </c>
      <c r="B20" s="21" t="s">
        <v>74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20" x14ac:dyDescent="0.25">
      <c r="A21" s="21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spans="1:20" x14ac:dyDescent="0.25">
      <c r="A22" s="21"/>
      <c r="B22" s="26" t="s">
        <v>70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20" x14ac:dyDescent="0.25">
      <c r="A23" s="21"/>
      <c r="B23" s="27" t="s">
        <v>72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</row>
    <row r="24" spans="1:20" x14ac:dyDescent="0.25">
      <c r="A24" s="21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20" x14ac:dyDescent="0.25">
      <c r="A25" s="21"/>
      <c r="B25" s="26" t="s">
        <v>15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</row>
    <row r="26" spans="1:20" x14ac:dyDescent="0.25">
      <c r="A26" s="21"/>
      <c r="B26" s="32">
        <v>5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4" t="s">
        <v>68</v>
      </c>
    </row>
    <row r="27" spans="1:20" x14ac:dyDescent="0.25">
      <c r="A27" s="21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</row>
    <row r="28" spans="1:20" x14ac:dyDescent="0.25">
      <c r="A28" s="21"/>
      <c r="B28" s="26" t="s">
        <v>17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20" ht="24.75" customHeight="1" x14ac:dyDescent="0.25">
      <c r="A29" s="21"/>
      <c r="B29" s="32" t="s">
        <v>32</v>
      </c>
      <c r="C29" s="32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4" t="s">
        <v>68</v>
      </c>
    </row>
    <row r="30" spans="1:20" ht="0.75" hidden="1" customHeight="1" x14ac:dyDescent="0.25">
      <c r="A30" s="21"/>
      <c r="B30" s="26">
        <f>HLOOKUP(B29,данные!$D$4:$AQ$5,2,0)</f>
        <v>31</v>
      </c>
      <c r="C30" s="26">
        <f>B30+1</f>
        <v>32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20" x14ac:dyDescent="0.25">
      <c r="A31" s="2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</row>
    <row r="32" spans="1:20" x14ac:dyDescent="0.25">
      <c r="A32" s="21"/>
      <c r="B32" s="26" t="s">
        <v>43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20" ht="21.75" customHeight="1" x14ac:dyDescent="0.25">
      <c r="A33" s="21"/>
      <c r="B33" s="32">
        <f>INDEX(данные!$D$9:$AQ$15,B26,B30)</f>
        <v>1.83</v>
      </c>
      <c r="C33" s="32">
        <f>INDEX(данные!$D$9:$AQ$15,B26,C30)</f>
        <v>2.3199999999999998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4" t="s">
        <v>69</v>
      </c>
    </row>
    <row r="34" spans="1:20" ht="15" customHeight="1" x14ac:dyDescent="0.25">
      <c r="A34" s="21"/>
      <c r="B34" s="49" t="s">
        <v>78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</row>
    <row r="35" spans="1:20" x14ac:dyDescent="0.25">
      <c r="A35" s="21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</row>
    <row r="36" spans="1:20" x14ac:dyDescent="0.25">
      <c r="A36" s="21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pans="1:20" x14ac:dyDescent="0.25">
      <c r="A37" s="21">
        <v>2</v>
      </c>
      <c r="B37" s="21" t="s">
        <v>38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</row>
    <row r="38" spans="1:20" x14ac:dyDescent="0.25">
      <c r="A38" s="21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20" x14ac:dyDescent="0.25">
      <c r="A39" s="21"/>
      <c r="B39" s="26" t="s">
        <v>70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</row>
    <row r="40" spans="1:20" x14ac:dyDescent="0.25">
      <c r="A40" s="21"/>
      <c r="B40" s="27" t="s">
        <v>73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</row>
    <row r="41" spans="1:20" x14ac:dyDescent="0.25">
      <c r="A41" s="21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</row>
    <row r="42" spans="1:20" x14ac:dyDescent="0.25">
      <c r="A42" s="21"/>
      <c r="B42" s="26" t="s">
        <v>15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spans="1:20" x14ac:dyDescent="0.25">
      <c r="A43" s="21"/>
      <c r="B43" s="32">
        <v>4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4" t="s">
        <v>68</v>
      </c>
    </row>
    <row r="44" spans="1:20" x14ac:dyDescent="0.25">
      <c r="A44" s="21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</row>
    <row r="45" spans="1:20" x14ac:dyDescent="0.25">
      <c r="A45" s="21"/>
      <c r="B45" s="26" t="s">
        <v>44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</row>
    <row r="46" spans="1:20" x14ac:dyDescent="0.25">
      <c r="A46" s="21"/>
      <c r="B46" s="32">
        <f>VLOOKUP(B43,данные!$C$44:$F$50,2,0)*100</f>
        <v>0.25</v>
      </c>
      <c r="C46" s="32">
        <f>VLOOKUP(B43,данные!$C$44:$F$50,4,0)*100</f>
        <v>1.5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4" t="s">
        <v>69</v>
      </c>
    </row>
    <row r="47" spans="1:20" x14ac:dyDescent="0.25">
      <c r="A47" s="21"/>
      <c r="B47" s="33"/>
      <c r="C47" s="33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4"/>
    </row>
    <row r="48" spans="1:20" x14ac:dyDescent="0.25">
      <c r="A48" s="21"/>
      <c r="B48" s="29" t="s">
        <v>67</v>
      </c>
      <c r="C48" s="29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20" x14ac:dyDescent="0.25">
      <c r="A49" s="21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</row>
    <row r="50" spans="1:20" x14ac:dyDescent="0.25">
      <c r="A50" s="21">
        <v>3</v>
      </c>
      <c r="B50" s="21" t="s">
        <v>45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20" x14ac:dyDescent="0.25">
      <c r="A51" s="21"/>
      <c r="B51" s="21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</row>
    <row r="52" spans="1:20" x14ac:dyDescent="0.25">
      <c r="A52" s="21"/>
      <c r="B52" s="26" t="s">
        <v>70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20" x14ac:dyDescent="0.25">
      <c r="A53" s="21"/>
      <c r="B53" s="27" t="s">
        <v>79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</row>
    <row r="54" spans="1:20" x14ac:dyDescent="0.25">
      <c r="A54" s="21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20" x14ac:dyDescent="0.25">
      <c r="A55" s="21"/>
      <c r="B55" s="26" t="s">
        <v>64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</row>
    <row r="56" spans="1:20" x14ac:dyDescent="0.25">
      <c r="A56" s="21"/>
      <c r="B56" s="32">
        <v>2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4" t="s">
        <v>68</v>
      </c>
    </row>
    <row r="57" spans="1:20" x14ac:dyDescent="0.25">
      <c r="A57" s="21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</row>
    <row r="58" spans="1:20" x14ac:dyDescent="0.25">
      <c r="A58" s="21"/>
      <c r="B58" s="26" t="s">
        <v>17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</row>
    <row r="59" spans="1:20" x14ac:dyDescent="0.25">
      <c r="A59" s="21"/>
      <c r="B59" s="32" t="s">
        <v>53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4" t="s">
        <v>68</v>
      </c>
    </row>
    <row r="60" spans="1:20" x14ac:dyDescent="0.25">
      <c r="A60" s="21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</row>
    <row r="61" spans="1:20" x14ac:dyDescent="0.25">
      <c r="A61" s="21"/>
      <c r="B61" s="26" t="s">
        <v>44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  <row r="62" spans="1:20" x14ac:dyDescent="0.25">
      <c r="A62" s="21"/>
      <c r="B62" s="30">
        <f>IF(B59=данные!C66,VLOOKUP(calc!B56,данные!$C$57:$G$63,2,0),IF(B59=данные!C67,VLOOKUP(calc!B56,данные!$C$57:$G$63,2,0),данные!C77))*100</f>
        <v>4.1780688940909432</v>
      </c>
      <c r="C62" s="30">
        <f>IF(B59=данные!D66,VLOOKUP(calc!B56,данные!$C$57:$G$63,2,0),IF(B59=данные!D67,VLOOKUP(calc!B56,данные!$C$57:$G$63,2,0),данные!D77))*100</f>
        <v>7.1402764103266323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4" t="s">
        <v>69</v>
      </c>
    </row>
    <row r="63" spans="1:20" x14ac:dyDescent="0.25">
      <c r="A63" s="21"/>
      <c r="B63" s="31"/>
      <c r="C63" s="31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4"/>
    </row>
    <row r="64" spans="1:20" x14ac:dyDescent="0.25">
      <c r="A64" s="21"/>
      <c r="B64" s="26" t="s">
        <v>80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</row>
    <row r="65" spans="1:20" x14ac:dyDescent="0.25">
      <c r="A65" s="21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</row>
    <row r="66" spans="1:20" x14ac:dyDescent="0.25">
      <c r="A66" s="21">
        <v>4</v>
      </c>
      <c r="B66" s="21" t="s">
        <v>60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</row>
    <row r="67" spans="1:20" x14ac:dyDescent="0.25">
      <c r="A67" s="21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</row>
    <row r="68" spans="1:20" x14ac:dyDescent="0.25">
      <c r="A68" s="21"/>
      <c r="B68" s="26" t="s">
        <v>70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</row>
    <row r="69" spans="1:20" x14ac:dyDescent="0.25">
      <c r="A69" s="21"/>
      <c r="B69" s="27" t="s">
        <v>71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</row>
    <row r="70" spans="1:20" x14ac:dyDescent="0.25">
      <c r="A70" s="21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1:20" x14ac:dyDescent="0.25">
      <c r="A71" s="21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20" x14ac:dyDescent="0.25">
      <c r="A72" s="21"/>
      <c r="B72" s="26" t="s">
        <v>63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</row>
    <row r="73" spans="1:20" x14ac:dyDescent="0.25">
      <c r="A73" s="21"/>
      <c r="B73" s="32">
        <v>3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4" t="s">
        <v>68</v>
      </c>
    </row>
    <row r="74" spans="1:20" x14ac:dyDescent="0.25">
      <c r="A74" s="21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</row>
    <row r="75" spans="1:20" x14ac:dyDescent="0.25">
      <c r="A75" s="21"/>
      <c r="B75" s="26" t="s">
        <v>44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20" x14ac:dyDescent="0.25">
      <c r="A76" s="21"/>
      <c r="B76" s="30">
        <f>HLOOKUP(B73,данные!$D$82:$M$89,2,0)</f>
        <v>2.1800000000000002</v>
      </c>
      <c r="C76" s="30">
        <f>HLOOKUP(B73,данные!$D$82:$M$89,8,0)</f>
        <v>4.8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4" t="s">
        <v>69</v>
      </c>
    </row>
    <row r="77" spans="1:20" x14ac:dyDescent="0.25">
      <c r="A77" s="21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</row>
    <row r="78" spans="1:20" x14ac:dyDescent="0.25">
      <c r="A78" s="21"/>
      <c r="B78" s="26" t="s">
        <v>76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</row>
    <row r="79" spans="1:20" x14ac:dyDescent="0.25">
      <c r="A79" s="21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</row>
    <row r="80" spans="1:20" ht="54" customHeight="1" x14ac:dyDescent="0.25">
      <c r="A80" s="25">
        <v>5</v>
      </c>
      <c r="B80" s="48" t="s">
        <v>65</v>
      </c>
      <c r="C80" s="48"/>
      <c r="D80" s="48"/>
      <c r="E80" s="48"/>
      <c r="F80" s="48"/>
      <c r="G80" s="48"/>
      <c r="H80" s="48"/>
      <c r="I80" s="48"/>
      <c r="J80" s="26"/>
      <c r="K80" s="26"/>
      <c r="L80" s="26"/>
      <c r="M80" s="26"/>
      <c r="N80" s="26"/>
      <c r="O80" s="26"/>
      <c r="P80" s="26"/>
      <c r="Q80" s="26"/>
      <c r="R80" s="26"/>
      <c r="S80" s="26"/>
    </row>
    <row r="81" spans="1:20" x14ac:dyDescent="0.25">
      <c r="A81" s="25"/>
      <c r="B81" s="34"/>
      <c r="C81" s="34"/>
      <c r="D81" s="34"/>
      <c r="E81" s="34"/>
      <c r="F81" s="34"/>
      <c r="G81" s="34"/>
      <c r="H81" s="34"/>
      <c r="I81" s="34"/>
      <c r="J81" s="26"/>
      <c r="K81" s="26"/>
      <c r="L81" s="26"/>
      <c r="M81" s="26"/>
      <c r="N81" s="26"/>
      <c r="O81" s="26"/>
      <c r="P81" s="26"/>
      <c r="Q81" s="26"/>
      <c r="R81" s="26"/>
      <c r="S81" s="26"/>
    </row>
    <row r="82" spans="1:20" x14ac:dyDescent="0.25">
      <c r="A82" s="25"/>
      <c r="B82" s="26" t="s">
        <v>70</v>
      </c>
      <c r="C82" s="34"/>
      <c r="D82" s="34"/>
      <c r="E82" s="34"/>
      <c r="F82" s="34"/>
      <c r="G82" s="34"/>
      <c r="H82" s="34"/>
      <c r="I82" s="34"/>
      <c r="J82" s="26"/>
      <c r="K82" s="26"/>
      <c r="L82" s="26"/>
      <c r="M82" s="26"/>
      <c r="N82" s="26"/>
      <c r="O82" s="26"/>
      <c r="P82" s="26"/>
      <c r="Q82" s="26"/>
      <c r="R82" s="26"/>
      <c r="S82" s="26"/>
    </row>
    <row r="83" spans="1:20" x14ac:dyDescent="0.25">
      <c r="A83" s="25"/>
      <c r="B83" s="35">
        <v>1.24E-3</v>
      </c>
      <c r="C83" s="34"/>
      <c r="D83" s="34"/>
      <c r="E83" s="34"/>
      <c r="F83" s="34"/>
      <c r="G83" s="34"/>
      <c r="H83" s="34"/>
      <c r="I83" s="34"/>
      <c r="J83" s="26"/>
      <c r="K83" s="26"/>
      <c r="L83" s="26"/>
      <c r="M83" s="26"/>
      <c r="N83" s="26"/>
      <c r="O83" s="26"/>
      <c r="P83" s="26"/>
      <c r="Q83" s="26"/>
      <c r="R83" s="26"/>
      <c r="S83" s="26"/>
    </row>
    <row r="84" spans="1:20" x14ac:dyDescent="0.25">
      <c r="A84" s="21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1:20" x14ac:dyDescent="0.25">
      <c r="A85" s="21"/>
      <c r="B85" s="26" t="s">
        <v>63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</row>
    <row r="86" spans="1:20" x14ac:dyDescent="0.25">
      <c r="A86" s="21"/>
      <c r="B86" s="32">
        <v>3</v>
      </c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4" t="s">
        <v>68</v>
      </c>
    </row>
    <row r="87" spans="1:20" x14ac:dyDescent="0.25">
      <c r="A87" s="21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</row>
    <row r="88" spans="1:20" x14ac:dyDescent="0.25">
      <c r="A88" s="21"/>
      <c r="B88" s="26" t="s">
        <v>44</v>
      </c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</row>
    <row r="89" spans="1:20" x14ac:dyDescent="0.25">
      <c r="A89" s="21"/>
      <c r="B89" s="30">
        <f>HLOOKUP(B86,данные!$D$95:$L$102,2,0)</f>
        <v>2.42</v>
      </c>
      <c r="C89" s="30">
        <f>HLOOKUP(B86,данные!$D$95:$L$102,8,0)</f>
        <v>5.34</v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4" t="s">
        <v>69</v>
      </c>
    </row>
    <row r="90" spans="1:20" x14ac:dyDescent="0.25">
      <c r="A90" s="21"/>
      <c r="B90" s="31"/>
      <c r="C90" s="31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4"/>
    </row>
    <row r="91" spans="1:20" x14ac:dyDescent="0.25">
      <c r="A91" s="21"/>
      <c r="B91" s="26" t="s">
        <v>77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</row>
    <row r="92" spans="1:20" s="23" customFormat="1" x14ac:dyDescent="0.25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20" x14ac:dyDescent="0.25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20" x14ac:dyDescent="0.25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20" x14ac:dyDescent="0.25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20" x14ac:dyDescent="0.25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 x14ac:dyDescent="0.25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19" x14ac:dyDescent="0.25">
      <c r="A98" s="21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 x14ac:dyDescent="0.25">
      <c r="A99" s="21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</row>
  </sheetData>
  <mergeCells count="3">
    <mergeCell ref="B80:I80"/>
    <mergeCell ref="B17:S18"/>
    <mergeCell ref="B34:S35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данные!$C$9:$C$15</xm:f>
          </x14:formula1>
          <xm:sqref>B8 B43 B56 B26</xm:sqref>
        </x14:dataValidation>
        <x14:dataValidation type="list" allowBlank="1" showInputMessage="1" showErrorMessage="1">
          <x14:formula1>
            <xm:f>данные!$D$18:$D$37</xm:f>
          </x14:formula1>
          <xm:sqref>B11 B29</xm:sqref>
        </x14:dataValidation>
        <x14:dataValidation type="list" allowBlank="1" showInputMessage="1" showErrorMessage="1">
          <x14:formula1>
            <xm:f>данные!$C$66:$C$75</xm:f>
          </x14:formula1>
          <xm:sqref>B59</xm:sqref>
        </x14:dataValidation>
        <x14:dataValidation type="list" allowBlank="1" showInputMessage="1" showErrorMessage="1">
          <x14:formula1>
            <xm:f>данные!$D$82:$M$82</xm:f>
          </x14:formula1>
          <xm:sqref>B73</xm:sqref>
        </x14:dataValidation>
        <x14:dataValidation type="list" allowBlank="1" showInputMessage="1" showErrorMessage="1">
          <x14:formula1>
            <xm:f>данные!$D$95:$L$95</xm:f>
          </x14:formula1>
          <xm:sqref>B86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calc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Абиш Найля</dc:creator>
  <cp:lastModifiedBy>Найля Абиш</cp:lastModifiedBy>
  <dcterms:created xsi:type="dcterms:W3CDTF">2018-08-28T06:09:28Z</dcterms:created>
  <dcterms:modified xsi:type="dcterms:W3CDTF">2018-12-29T06:55:55Z</dcterms:modified>
</cp:coreProperties>
</file>