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BW_MyDownloads\"/>
    </mc:Choice>
  </mc:AlternateContent>
  <xr:revisionPtr revIDLastSave="0" documentId="13_ncr:1_{7974D291-5E22-4D3A-8F90-782AEB1FB9D0}" xr6:coauthVersionLast="47" xr6:coauthVersionMax="47" xr10:uidLastSave="{00000000-0000-0000-0000-000000000000}"/>
  <bookViews>
    <workbookView xWindow="-108" yWindow="-108" windowWidth="23256" windowHeight="12720" activeTab="2" xr2:uid="{9CBAB08F-08CD-4E3E-B11A-FEFF2A945CD5}"/>
  </bookViews>
  <sheets>
    <sheet name="beadqc" sheetId="3" r:id="rId1"/>
    <sheet name="subbc" sheetId="5" r:id="rId2"/>
    <sheet name="dt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9" i="4"/>
  <c r="G7" i="4"/>
  <c r="F8" i="4"/>
  <c r="F9" i="4"/>
  <c r="F7" i="4"/>
  <c r="J4" i="4"/>
  <c r="J3" i="4"/>
  <c r="J2" i="4"/>
  <c r="G4" i="4"/>
  <c r="G3" i="4"/>
  <c r="G2" i="4"/>
  <c r="J16" i="3"/>
  <c r="K28" i="3" s="1"/>
  <c r="J15" i="3"/>
  <c r="K27" i="3" s="1"/>
  <c r="J11" i="3"/>
  <c r="K26" i="3" s="1"/>
  <c r="J10" i="3"/>
  <c r="K24" i="3" s="1"/>
  <c r="J9" i="3"/>
  <c r="K25" i="3" s="1"/>
  <c r="J4" i="3"/>
  <c r="K23" i="3" s="1"/>
  <c r="J5" i="3"/>
  <c r="J3" i="3"/>
  <c r="K22" i="3" s="1"/>
  <c r="K21" i="3"/>
  <c r="G16" i="3"/>
  <c r="J28" i="3" s="1"/>
  <c r="G15" i="3"/>
  <c r="J27" i="3" s="1"/>
  <c r="G11" i="3"/>
  <c r="J26" i="3" s="1"/>
  <c r="G10" i="3"/>
  <c r="G9" i="3"/>
  <c r="J24" i="3"/>
  <c r="J25" i="3"/>
  <c r="G4" i="3"/>
  <c r="J23" i="3" s="1"/>
  <c r="G5" i="3"/>
  <c r="G3" i="3"/>
  <c r="J22" i="3" s="1"/>
  <c r="J21" i="3"/>
  <c r="P29" i="5"/>
  <c r="P28" i="5"/>
  <c r="P30" i="5" s="1"/>
  <c r="P20" i="5"/>
  <c r="P19" i="5"/>
  <c r="P11" i="5"/>
  <c r="P13" i="5" s="1"/>
  <c r="P10" i="5"/>
  <c r="E4" i="5"/>
  <c r="E3" i="5"/>
  <c r="E2" i="5"/>
  <c r="D4" i="5"/>
  <c r="D3" i="5"/>
  <c r="C5" i="5"/>
  <c r="B5" i="5"/>
  <c r="E5" i="5" s="1"/>
  <c r="D2" i="5"/>
  <c r="C26" i="4"/>
  <c r="A20" i="4"/>
  <c r="D19" i="4"/>
  <c r="D14" i="4"/>
  <c r="C45" i="3"/>
  <c r="A39" i="3"/>
  <c r="D38" i="3"/>
  <c r="D33" i="3"/>
  <c r="D5" i="5" l="1"/>
  <c r="P22" i="5"/>
  <c r="P31" i="5"/>
  <c r="P34" i="5"/>
  <c r="P21" i="5"/>
  <c r="P35" i="5"/>
  <c r="P12" i="5"/>
  <c r="A27" i="4"/>
  <c r="A29" i="4" s="1"/>
  <c r="C38" i="4" s="1"/>
  <c r="A46" i="3"/>
  <c r="A48" i="3" s="1"/>
  <c r="A51" i="3" s="1"/>
  <c r="A54" i="3" s="1"/>
  <c r="P37" i="5" l="1"/>
  <c r="C57" i="3"/>
  <c r="P36" i="5"/>
  <c r="A32" i="4"/>
  <c r="A35" i="4" s="1"/>
</calcChain>
</file>

<file path=xl/sharedStrings.xml><?xml version="1.0" encoding="utf-8"?>
<sst xmlns="http://schemas.openxmlformats.org/spreadsheetml/2006/main" count="250" uniqueCount="97">
  <si>
    <t>filename</t>
  </si>
  <si>
    <t>dmin</t>
  </si>
  <si>
    <t>dmax</t>
  </si>
  <si>
    <t>param2</t>
  </si>
  <si>
    <t>nbeads</t>
  </si>
  <si>
    <t>dmean</t>
  </si>
  <si>
    <t>reldstd</t>
  </si>
  <si>
    <t>imean</t>
  </si>
  <si>
    <t>relidstd</t>
  </si>
  <si>
    <t>volimean</t>
  </si>
  <si>
    <t>bg</t>
  </si>
  <si>
    <t>volidiff</t>
  </si>
  <si>
    <t>imeandiff</t>
  </si>
  <si>
    <t>Snap-216.tiff</t>
  </si>
  <si>
    <t>Snap-217.tiff</t>
  </si>
  <si>
    <t>Snap-218.tiff</t>
  </si>
  <si>
    <t>Snap-219.tiff</t>
  </si>
  <si>
    <t>Snap-220.tiff</t>
  </si>
  <si>
    <t>Snap-221.tiff</t>
  </si>
  <si>
    <t>Snap-226.tiff</t>
  </si>
  <si>
    <t>Snap-227.tiff</t>
  </si>
  <si>
    <t>Snap-228.tiff</t>
  </si>
  <si>
    <t>Snap-229.tiff</t>
  </si>
  <si>
    <t>Snap-230.tiff</t>
  </si>
  <si>
    <t>Snap-231.tiff</t>
  </si>
  <si>
    <t>Snap-236.tiff</t>
  </si>
  <si>
    <t>Snap-237.tiff</t>
  </si>
  <si>
    <t>Snap-241.tiff</t>
  </si>
  <si>
    <t>Snap-242.tiff</t>
  </si>
  <si>
    <t>width</t>
  </si>
  <si>
    <t>height</t>
  </si>
  <si>
    <t>BIS-0mins_Snap-134.tiff</t>
  </si>
  <si>
    <t>BIS-15mins_Snap-146.tiff</t>
  </si>
  <si>
    <t>BIS-50mins_Snap-151.tiff</t>
  </si>
  <si>
    <t>atacqc</t>
  </si>
  <si>
    <t>rnaqc_acrydpost_Snap-37.tiff</t>
  </si>
  <si>
    <t>rnaqc_acrydpre_Snap-35.tiff</t>
  </si>
  <si>
    <t>rnaqc_pa_Snap-43.tiff</t>
  </si>
  <si>
    <t>rnaqc</t>
  </si>
  <si>
    <t>atacqc_acryd_Snap-11.tiff</t>
  </si>
  <si>
    <t>atacqc_atac_Snap-13.tiff</t>
  </si>
  <si>
    <t>Snap-243.tiff</t>
  </si>
  <si>
    <t>Snap-244.tiff</t>
  </si>
  <si>
    <t>bc3</t>
  </si>
  <si>
    <t>bc2</t>
  </si>
  <si>
    <t>bc1</t>
  </si>
  <si>
    <t>Total:</t>
  </si>
  <si>
    <t>ratio</t>
  </si>
  <si>
    <t>um/px</t>
  </si>
  <si>
    <t>x magnified</t>
  </si>
  <si>
    <t>therefore the width of 100 um scalebar equals:</t>
  </si>
  <si>
    <t>pixels</t>
  </si>
  <si>
    <t>and 1 mm equals</t>
  </si>
  <si>
    <t>shrinkratio:</t>
  </si>
  <si>
    <t>Scalebar calculations</t>
  </si>
  <si>
    <t>In illustrator, the image is shrunk and px ratios are changed:</t>
  </si>
  <si>
    <t>original file</t>
  </si>
  <si>
    <t>from zeiss website, pixel size and image resolution</t>
  </si>
  <si>
    <t>for x um:</t>
  </si>
  <si>
    <t>px</t>
  </si>
  <si>
    <t>um</t>
  </si>
  <si>
    <t>Manual counting (brightfield images too blurry for script)</t>
  </si>
  <si>
    <t>Method</t>
  </si>
  <si>
    <t>Stage</t>
  </si>
  <si>
    <t>Probe</t>
  </si>
  <si>
    <t>Linear amp.</t>
  </si>
  <si>
    <t>Isothermal ext.</t>
  </si>
  <si>
    <t>Post barcoding</t>
  </si>
  <si>
    <t>n</t>
  </si>
  <si>
    <t>dmean (μm)</t>
  </si>
  <si>
    <t>Acrydite</t>
  </si>
  <si>
    <t>PolyA</t>
  </si>
  <si>
    <t>Pre barcoding</t>
  </si>
  <si>
    <t>Bead type</t>
  </si>
  <si>
    <t>RNA</t>
  </si>
  <si>
    <t>ATAC</t>
  </si>
  <si>
    <t>Acrydite (uM)</t>
  </si>
  <si>
    <t>mm</t>
  </si>
  <si>
    <t>0 min.</t>
  </si>
  <si>
    <t>15 min.</t>
  </si>
  <si>
    <t>50 min.</t>
  </si>
  <si>
    <t>Time in DTT</t>
  </si>
  <si>
    <t>Round 1</t>
  </si>
  <si>
    <t>Round 2</t>
  </si>
  <si>
    <t>Round 3</t>
  </si>
  <si>
    <t>Positive</t>
  </si>
  <si>
    <t>Rate (%)</t>
  </si>
  <si>
    <t>Total</t>
  </si>
  <si>
    <t>1 in …</t>
  </si>
  <si>
    <t>iso_postbc_AcryD2-cropped.png</t>
  </si>
  <si>
    <t>Cropped iso extension qc:</t>
  </si>
  <si>
    <t>iso_postbc_polyA2-cropped.png</t>
  </si>
  <si>
    <t>iso_prebc_AcryD2-cropped.png</t>
  </si>
  <si>
    <t>absstd</t>
  </si>
  <si>
    <t>dmean (μm) ± 1σ</t>
  </si>
  <si>
    <t>imean ± 1σ</t>
  </si>
  <si>
    <t>Results in the following table (figure 1 supplement 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</si>
</sst>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5FDD-A3CC-4881-A86E-012D2B60BD76}">
  <dimension ref="A1:Q57"/>
  <sheetViews>
    <sheetView topLeftCell="A7" zoomScale="115" zoomScaleNormal="115" workbookViewId="0">
      <selection activeCell="J20" sqref="J20:K23"/>
    </sheetView>
  </sheetViews>
  <sheetFormatPr defaultRowHeight="14.4" x14ac:dyDescent="0.3"/>
  <cols>
    <col min="1" max="1" width="10.88671875" customWidth="1"/>
    <col min="2" max="2" width="13.109375" customWidth="1"/>
    <col min="3" max="3" width="9.88671875" customWidth="1"/>
    <col min="4" max="4" width="15" customWidth="1"/>
    <col min="6" max="6" width="9.5546875" customWidth="1"/>
    <col min="7" max="7" width="12.44140625" customWidth="1"/>
  </cols>
  <sheetData>
    <row r="1" spans="1:17" x14ac:dyDescent="0.3">
      <c r="A1" t="s">
        <v>90</v>
      </c>
    </row>
    <row r="2" spans="1:1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93</v>
      </c>
      <c r="H2" t="s">
        <v>7</v>
      </c>
      <c r="I2" t="s">
        <v>8</v>
      </c>
      <c r="J2" t="s">
        <v>93</v>
      </c>
      <c r="K2" t="s">
        <v>9</v>
      </c>
      <c r="L2" t="s">
        <v>10</v>
      </c>
      <c r="M2" t="s">
        <v>11</v>
      </c>
      <c r="N2" t="s">
        <v>12</v>
      </c>
      <c r="O2" t="s">
        <v>29</v>
      </c>
      <c r="P2" t="s">
        <v>30</v>
      </c>
      <c r="Q2" t="s">
        <v>0</v>
      </c>
    </row>
    <row r="3" spans="1:17" x14ac:dyDescent="0.3">
      <c r="A3">
        <v>55</v>
      </c>
      <c r="B3">
        <v>70</v>
      </c>
      <c r="C3">
        <v>5</v>
      </c>
      <c r="D3">
        <v>43</v>
      </c>
      <c r="E3">
        <v>61.44</v>
      </c>
      <c r="F3">
        <v>3.6</v>
      </c>
      <c r="G3">
        <f>ROUND(E3*F3/100,2)</f>
        <v>2.21</v>
      </c>
      <c r="H3">
        <v>82.42</v>
      </c>
      <c r="I3">
        <v>17.350000000000001</v>
      </c>
      <c r="J3">
        <f>ROUND(H3*I3/100,2)</f>
        <v>14.3</v>
      </c>
      <c r="K3">
        <v>67.14</v>
      </c>
      <c r="L3">
        <v>6.24</v>
      </c>
      <c r="M3">
        <v>60.9</v>
      </c>
      <c r="N3">
        <v>76.180000000000007</v>
      </c>
      <c r="O3">
        <v>1142</v>
      </c>
      <c r="P3">
        <v>856</v>
      </c>
      <c r="Q3" t="s">
        <v>89</v>
      </c>
    </row>
    <row r="4" spans="1:17" x14ac:dyDescent="0.3">
      <c r="A4">
        <v>55</v>
      </c>
      <c r="B4">
        <v>70</v>
      </c>
      <c r="C4">
        <v>5</v>
      </c>
      <c r="D4">
        <v>40</v>
      </c>
      <c r="E4">
        <v>59.6</v>
      </c>
      <c r="F4">
        <v>4.7699999999999996</v>
      </c>
      <c r="G4">
        <f t="shared" ref="G4:G5" si="0">ROUND(E4*F4/100,2)</f>
        <v>2.84</v>
      </c>
      <c r="H4">
        <v>18.52</v>
      </c>
      <c r="I4">
        <v>31.59</v>
      </c>
      <c r="J4">
        <f t="shared" ref="J4:J5" si="1">ROUND(H4*I4/100,2)</f>
        <v>5.85</v>
      </c>
      <c r="K4">
        <v>15.69</v>
      </c>
      <c r="L4">
        <v>2.0099999999999998</v>
      </c>
      <c r="M4">
        <v>13.68</v>
      </c>
      <c r="N4">
        <v>16.510000000000002</v>
      </c>
      <c r="O4">
        <v>1142</v>
      </c>
      <c r="P4">
        <v>856</v>
      </c>
      <c r="Q4" t="s">
        <v>91</v>
      </c>
    </row>
    <row r="5" spans="1:17" x14ac:dyDescent="0.3">
      <c r="A5">
        <v>55</v>
      </c>
      <c r="B5">
        <v>70</v>
      </c>
      <c r="C5">
        <v>5</v>
      </c>
      <c r="D5">
        <v>34</v>
      </c>
      <c r="E5">
        <v>57.63</v>
      </c>
      <c r="F5">
        <v>2.92</v>
      </c>
      <c r="G5">
        <f t="shared" si="0"/>
        <v>1.68</v>
      </c>
      <c r="H5">
        <v>108.97</v>
      </c>
      <c r="I5">
        <v>1.01</v>
      </c>
      <c r="J5">
        <f t="shared" si="1"/>
        <v>1.1000000000000001</v>
      </c>
      <c r="K5">
        <v>89.7</v>
      </c>
      <c r="L5">
        <v>6.94</v>
      </c>
      <c r="M5">
        <v>82.76</v>
      </c>
      <c r="N5">
        <v>102.03</v>
      </c>
      <c r="O5">
        <v>1142</v>
      </c>
      <c r="P5">
        <v>856</v>
      </c>
      <c r="Q5" t="s">
        <v>92</v>
      </c>
    </row>
    <row r="7" spans="1:17" x14ac:dyDescent="0.3">
      <c r="A7" t="s">
        <v>38</v>
      </c>
    </row>
    <row r="8" spans="1:17" x14ac:dyDescent="0.3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93</v>
      </c>
      <c r="H8" t="s">
        <v>7</v>
      </c>
      <c r="I8" t="s">
        <v>8</v>
      </c>
      <c r="J8" t="s">
        <v>93</v>
      </c>
      <c r="K8" t="s">
        <v>9</v>
      </c>
      <c r="L8" t="s">
        <v>10</v>
      </c>
      <c r="M8" t="s">
        <v>11</v>
      </c>
      <c r="N8" t="s">
        <v>12</v>
      </c>
      <c r="O8" t="s">
        <v>29</v>
      </c>
      <c r="P8" t="s">
        <v>30</v>
      </c>
      <c r="Q8" t="s">
        <v>0</v>
      </c>
    </row>
    <row r="9" spans="1:17" x14ac:dyDescent="0.3">
      <c r="A9">
        <v>55</v>
      </c>
      <c r="B9">
        <v>70</v>
      </c>
      <c r="C9">
        <v>5</v>
      </c>
      <c r="D9">
        <v>357</v>
      </c>
      <c r="E9">
        <v>62.53</v>
      </c>
      <c r="F9">
        <v>4.1399999999999997</v>
      </c>
      <c r="G9">
        <f>ROUND(E9*F9/100,2)</f>
        <v>2.59</v>
      </c>
      <c r="H9">
        <v>86.37</v>
      </c>
      <c r="I9">
        <v>7.69</v>
      </c>
      <c r="J9">
        <f>ROUND(H9*I9/100,2)</f>
        <v>6.64</v>
      </c>
      <c r="K9">
        <v>78.13</v>
      </c>
      <c r="L9">
        <v>34.07</v>
      </c>
      <c r="M9">
        <v>44.06</v>
      </c>
      <c r="N9">
        <v>52.3</v>
      </c>
      <c r="O9">
        <v>1388</v>
      </c>
      <c r="P9">
        <v>1040</v>
      </c>
      <c r="Q9" t="s">
        <v>35</v>
      </c>
    </row>
    <row r="10" spans="1:17" x14ac:dyDescent="0.3">
      <c r="A10">
        <v>55</v>
      </c>
      <c r="B10">
        <v>70</v>
      </c>
      <c r="C10">
        <v>5</v>
      </c>
      <c r="D10">
        <v>271</v>
      </c>
      <c r="E10">
        <v>63.16</v>
      </c>
      <c r="F10">
        <v>3.8</v>
      </c>
      <c r="G10">
        <f>ROUND(E10*F10/100,2)</f>
        <v>2.4</v>
      </c>
      <c r="H10">
        <v>91.18</v>
      </c>
      <c r="I10">
        <v>5.38</v>
      </c>
      <c r="J10">
        <f t="shared" ref="J10:J11" si="2">ROUND(H10*I10/100,2)</f>
        <v>4.91</v>
      </c>
      <c r="K10">
        <v>82.71</v>
      </c>
      <c r="L10">
        <v>30.76</v>
      </c>
      <c r="M10">
        <v>51.95</v>
      </c>
      <c r="N10">
        <v>60.42</v>
      </c>
      <c r="O10">
        <v>1388</v>
      </c>
      <c r="P10">
        <v>1040</v>
      </c>
      <c r="Q10" t="s">
        <v>36</v>
      </c>
    </row>
    <row r="11" spans="1:17" x14ac:dyDescent="0.3">
      <c r="A11">
        <v>55</v>
      </c>
      <c r="B11">
        <v>70</v>
      </c>
      <c r="C11">
        <v>5</v>
      </c>
      <c r="D11">
        <v>243</v>
      </c>
      <c r="E11">
        <v>64.87</v>
      </c>
      <c r="F11">
        <v>4.21</v>
      </c>
      <c r="G11">
        <f t="shared" ref="G11" si="3">ROUND(E11*F11/100,2)</f>
        <v>2.73</v>
      </c>
      <c r="H11">
        <v>83.6</v>
      </c>
      <c r="I11">
        <v>8.0299999999999994</v>
      </c>
      <c r="J11">
        <f t="shared" si="2"/>
        <v>6.71</v>
      </c>
      <c r="K11">
        <v>76.739999999999995</v>
      </c>
      <c r="L11">
        <v>31.65</v>
      </c>
      <c r="M11">
        <v>45.09</v>
      </c>
      <c r="N11">
        <v>51.95</v>
      </c>
      <c r="O11">
        <v>1388</v>
      </c>
      <c r="P11">
        <v>1040</v>
      </c>
      <c r="Q11" t="s">
        <v>37</v>
      </c>
    </row>
    <row r="13" spans="1:17" x14ac:dyDescent="0.3">
      <c r="A13" t="s">
        <v>34</v>
      </c>
    </row>
    <row r="14" spans="1:17" x14ac:dyDescent="0.3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93</v>
      </c>
      <c r="H14" t="s">
        <v>7</v>
      </c>
      <c r="I14" t="s">
        <v>8</v>
      </c>
      <c r="J14" t="s">
        <v>93</v>
      </c>
      <c r="K14" t="s">
        <v>9</v>
      </c>
      <c r="L14" t="s">
        <v>10</v>
      </c>
      <c r="M14" t="s">
        <v>11</v>
      </c>
      <c r="N14" t="s">
        <v>12</v>
      </c>
      <c r="O14" t="s">
        <v>29</v>
      </c>
      <c r="P14" t="s">
        <v>30</v>
      </c>
      <c r="Q14" t="s">
        <v>0</v>
      </c>
    </row>
    <row r="15" spans="1:17" x14ac:dyDescent="0.3">
      <c r="A15">
        <v>35</v>
      </c>
      <c r="B15">
        <v>50</v>
      </c>
      <c r="C15">
        <v>5</v>
      </c>
      <c r="D15">
        <v>517</v>
      </c>
      <c r="E15">
        <v>45.91</v>
      </c>
      <c r="F15">
        <v>2.83</v>
      </c>
      <c r="G15">
        <f>ROUND(E15*F15/100,2)</f>
        <v>1.3</v>
      </c>
      <c r="H15">
        <v>72.48</v>
      </c>
      <c r="I15">
        <v>7.31</v>
      </c>
      <c r="J15">
        <f>ROUND(H15*I15/100,2)</f>
        <v>5.3</v>
      </c>
      <c r="K15">
        <v>66.88</v>
      </c>
      <c r="L15">
        <v>27.66</v>
      </c>
      <c r="M15">
        <v>39.22</v>
      </c>
      <c r="N15">
        <v>44.82</v>
      </c>
      <c r="O15">
        <v>1388</v>
      </c>
      <c r="P15">
        <v>1040</v>
      </c>
      <c r="Q15" t="s">
        <v>39</v>
      </c>
    </row>
    <row r="16" spans="1:17" x14ac:dyDescent="0.3">
      <c r="A16">
        <v>35</v>
      </c>
      <c r="B16">
        <v>50</v>
      </c>
      <c r="C16">
        <v>5</v>
      </c>
      <c r="D16">
        <v>351</v>
      </c>
      <c r="E16">
        <v>45.96</v>
      </c>
      <c r="F16">
        <v>2.37</v>
      </c>
      <c r="G16">
        <f t="shared" ref="G16" si="4">ROUND(E16*F16/100,2)</f>
        <v>1.0900000000000001</v>
      </c>
      <c r="H16">
        <v>62.08</v>
      </c>
      <c r="I16">
        <v>9.5</v>
      </c>
      <c r="J16">
        <f t="shared" ref="J16:J17" si="5">ROUND(H16*I16/100,2)</f>
        <v>5.9</v>
      </c>
      <c r="K16">
        <v>57.87</v>
      </c>
      <c r="L16">
        <v>25.75</v>
      </c>
      <c r="M16">
        <v>32.119999999999997</v>
      </c>
      <c r="N16">
        <v>36.33</v>
      </c>
      <c r="O16">
        <v>1388</v>
      </c>
      <c r="P16">
        <v>1040</v>
      </c>
      <c r="Q16" t="s">
        <v>40</v>
      </c>
    </row>
    <row r="19" spans="1:11" x14ac:dyDescent="0.3">
      <c r="A19" s="3" t="s">
        <v>96</v>
      </c>
    </row>
    <row r="20" spans="1:11" x14ac:dyDescent="0.3">
      <c r="A20" s="4" t="s">
        <v>62</v>
      </c>
      <c r="B20" s="7" t="s">
        <v>76</v>
      </c>
      <c r="C20" s="7" t="s">
        <v>73</v>
      </c>
      <c r="D20" s="5" t="s">
        <v>63</v>
      </c>
      <c r="E20" s="5" t="s">
        <v>64</v>
      </c>
      <c r="F20" s="7" t="s">
        <v>68</v>
      </c>
      <c r="G20" s="7" t="s">
        <v>69</v>
      </c>
      <c r="H20" s="7" t="s">
        <v>7</v>
      </c>
      <c r="J20" s="7" t="s">
        <v>94</v>
      </c>
      <c r="K20" s="7" t="s">
        <v>95</v>
      </c>
    </row>
    <row r="21" spans="1:11" x14ac:dyDescent="0.3">
      <c r="A21" s="16" t="s">
        <v>66</v>
      </c>
      <c r="B21" s="17">
        <v>50</v>
      </c>
      <c r="C21" s="19" t="s">
        <v>74</v>
      </c>
      <c r="D21" t="s">
        <v>72</v>
      </c>
      <c r="E21" t="s">
        <v>70</v>
      </c>
      <c r="F21" s="10">
        <v>34</v>
      </c>
      <c r="G21" s="10">
        <v>57.63</v>
      </c>
      <c r="H21" s="10">
        <v>102.03</v>
      </c>
      <c r="J21" t="str">
        <f>G21 &amp; " ± " &amp; G5</f>
        <v>57.63 ± 1.68</v>
      </c>
      <c r="K21" t="str">
        <f>H21 &amp; " ± " &amp; J5</f>
        <v>102.03 ± 1.1</v>
      </c>
    </row>
    <row r="22" spans="1:11" x14ac:dyDescent="0.3">
      <c r="A22" s="15"/>
      <c r="B22" s="18"/>
      <c r="C22" s="20"/>
      <c r="D22" t="s">
        <v>67</v>
      </c>
      <c r="E22" t="s">
        <v>70</v>
      </c>
      <c r="F22" s="10">
        <v>43</v>
      </c>
      <c r="G22" s="10">
        <v>61.44</v>
      </c>
      <c r="H22" s="10">
        <v>76.180000000000007</v>
      </c>
      <c r="J22" t="str">
        <f>G22 &amp; " ± " &amp; G3</f>
        <v>61.44 ± 2.21</v>
      </c>
      <c r="K22" t="str">
        <f>H22 &amp; " ± " &amp; J3</f>
        <v>76.18 ± 14.3</v>
      </c>
    </row>
    <row r="23" spans="1:11" x14ac:dyDescent="0.3">
      <c r="A23" s="15"/>
      <c r="B23" s="18"/>
      <c r="C23" s="20"/>
      <c r="D23" t="s">
        <v>67</v>
      </c>
      <c r="E23" t="s">
        <v>71</v>
      </c>
      <c r="F23" s="10">
        <v>40</v>
      </c>
      <c r="G23" s="10">
        <v>59.6</v>
      </c>
      <c r="H23" s="10">
        <v>16.510000000000002</v>
      </c>
      <c r="J23" t="str">
        <f>G23 &amp; " ± " &amp; G4</f>
        <v>59.6 ± 2.84</v>
      </c>
      <c r="K23" t="str">
        <f>H23 &amp; " ± " &amp; J4</f>
        <v>16.51 ± 5.85</v>
      </c>
    </row>
    <row r="24" spans="1:11" x14ac:dyDescent="0.3">
      <c r="A24" s="15" t="s">
        <v>65</v>
      </c>
      <c r="B24" s="18">
        <v>12</v>
      </c>
      <c r="C24" s="20" t="s">
        <v>74</v>
      </c>
      <c r="D24" t="s">
        <v>72</v>
      </c>
      <c r="E24" t="s">
        <v>70</v>
      </c>
      <c r="F24" s="6">
        <v>271</v>
      </c>
      <c r="G24" s="6">
        <v>63.16</v>
      </c>
      <c r="H24" s="6">
        <v>60.42</v>
      </c>
      <c r="J24" t="str">
        <f>G24 &amp; " ± " &amp; G10</f>
        <v>63.16 ± 2.4</v>
      </c>
      <c r="K24" t="str">
        <f>H24 &amp; " ± " &amp; J10</f>
        <v>60.42 ± 4.91</v>
      </c>
    </row>
    <row r="25" spans="1:11" x14ac:dyDescent="0.3">
      <c r="A25" s="15"/>
      <c r="B25" s="18"/>
      <c r="C25" s="20"/>
      <c r="D25" t="s">
        <v>67</v>
      </c>
      <c r="E25" t="s">
        <v>70</v>
      </c>
      <c r="F25" s="6">
        <v>357</v>
      </c>
      <c r="G25" s="6">
        <v>62.53</v>
      </c>
      <c r="H25" s="6">
        <v>52.3</v>
      </c>
      <c r="J25" t="str">
        <f>G25 &amp; " ± " &amp; G9</f>
        <v>62.53 ± 2.59</v>
      </c>
      <c r="K25" t="str">
        <f>H25 &amp; " ± " &amp; J9</f>
        <v>52.3 ± 6.64</v>
      </c>
    </row>
    <row r="26" spans="1:11" x14ac:dyDescent="0.3">
      <c r="A26" s="15"/>
      <c r="B26" s="18"/>
      <c r="C26" s="20"/>
      <c r="D26" t="s">
        <v>67</v>
      </c>
      <c r="E26" t="s">
        <v>71</v>
      </c>
      <c r="F26" s="6">
        <v>243</v>
      </c>
      <c r="G26" s="6">
        <v>64.87</v>
      </c>
      <c r="H26" s="6">
        <v>51.95</v>
      </c>
      <c r="J26" t="str">
        <f>G26 &amp; " ± " &amp; G11</f>
        <v>64.87 ± 2.73</v>
      </c>
      <c r="K26" t="str">
        <f>H26 &amp; " ± " &amp; J11</f>
        <v>51.95 ± 6.71</v>
      </c>
    </row>
    <row r="27" spans="1:11" x14ac:dyDescent="0.3">
      <c r="A27" s="15"/>
      <c r="B27" s="18"/>
      <c r="C27" s="20" t="s">
        <v>75</v>
      </c>
      <c r="D27" t="s">
        <v>67</v>
      </c>
      <c r="E27" t="s">
        <v>70</v>
      </c>
      <c r="F27" s="6">
        <v>517</v>
      </c>
      <c r="G27" s="6">
        <v>45.91</v>
      </c>
      <c r="H27" s="6">
        <v>44.82</v>
      </c>
      <c r="J27" t="str">
        <f>G27 &amp; " ± " &amp; G15</f>
        <v>45.91 ± 1.3</v>
      </c>
      <c r="K27" t="str">
        <f>H27 &amp; " ± " &amp; J15</f>
        <v>44.82 ± 5.3</v>
      </c>
    </row>
    <row r="28" spans="1:11" x14ac:dyDescent="0.3">
      <c r="A28" s="15"/>
      <c r="B28" s="18"/>
      <c r="C28" s="20"/>
      <c r="D28" t="s">
        <v>67</v>
      </c>
      <c r="E28" t="s">
        <v>75</v>
      </c>
      <c r="F28" s="6">
        <v>351</v>
      </c>
      <c r="G28" s="6">
        <v>45.96</v>
      </c>
      <c r="H28" s="6">
        <v>36.33</v>
      </c>
      <c r="J28" t="str">
        <f>G28 &amp; " ± " &amp; G16</f>
        <v>45.96 ± 1.09</v>
      </c>
      <c r="K28" t="str">
        <f>H28 &amp; " ± " &amp; J16</f>
        <v>36.33 ± 5.9</v>
      </c>
    </row>
    <row r="29" spans="1:11" x14ac:dyDescent="0.3">
      <c r="A29" s="8"/>
      <c r="B29" s="8"/>
    </row>
    <row r="30" spans="1:11" x14ac:dyDescent="0.3">
      <c r="A30" t="s">
        <v>54</v>
      </c>
    </row>
    <row r="31" spans="1:11" x14ac:dyDescent="0.3">
      <c r="A31" t="s">
        <v>57</v>
      </c>
    </row>
    <row r="32" spans="1:11" x14ac:dyDescent="0.3">
      <c r="A32" t="s">
        <v>29</v>
      </c>
      <c r="C32" t="s">
        <v>30</v>
      </c>
      <c r="D32" t="s">
        <v>47</v>
      </c>
    </row>
    <row r="33" spans="1:4" x14ac:dyDescent="0.3">
      <c r="A33">
        <v>1388</v>
      </c>
      <c r="C33">
        <v>1040</v>
      </c>
      <c r="D33">
        <f>A33/C33</f>
        <v>1.3346153846153845</v>
      </c>
    </row>
    <row r="34" spans="1:4" x14ac:dyDescent="0.3">
      <c r="A34">
        <v>6.45</v>
      </c>
      <c r="C34" t="s">
        <v>48</v>
      </c>
    </row>
    <row r="36" spans="1:4" x14ac:dyDescent="0.3">
      <c r="A36" t="s">
        <v>56</v>
      </c>
    </row>
    <row r="37" spans="1:4" x14ac:dyDescent="0.3">
      <c r="A37" t="s">
        <v>29</v>
      </c>
      <c r="C37" t="s">
        <v>30</v>
      </c>
      <c r="D37" t="s">
        <v>47</v>
      </c>
    </row>
    <row r="38" spans="1:4" x14ac:dyDescent="0.3">
      <c r="A38" s="2">
        <v>1304</v>
      </c>
      <c r="B38" s="2"/>
      <c r="C38" s="2">
        <v>856</v>
      </c>
      <c r="D38">
        <f>A38/C38</f>
        <v>1.5233644859813085</v>
      </c>
    </row>
    <row r="39" spans="1:4" x14ac:dyDescent="0.3">
      <c r="A39">
        <f>A34/(A38/A33)</f>
        <v>6.8654907975460118</v>
      </c>
      <c r="C39" t="s">
        <v>48</v>
      </c>
    </row>
    <row r="42" spans="1:4" x14ac:dyDescent="0.3">
      <c r="A42" t="s">
        <v>55</v>
      </c>
    </row>
    <row r="43" spans="1:4" x14ac:dyDescent="0.3">
      <c r="A43" t="s">
        <v>29</v>
      </c>
      <c r="C43" t="s">
        <v>30</v>
      </c>
      <c r="D43" t="s">
        <v>47</v>
      </c>
    </row>
    <row r="44" spans="1:4" x14ac:dyDescent="0.3">
      <c r="A44" s="2">
        <v>86.254000000000005</v>
      </c>
      <c r="B44" s="2"/>
      <c r="C44" s="2"/>
    </row>
    <row r="45" spans="1:4" x14ac:dyDescent="0.3">
      <c r="A45" s="1" t="s">
        <v>53</v>
      </c>
      <c r="B45" s="1"/>
      <c r="C45">
        <f>A38/A44</f>
        <v>15.118139448605282</v>
      </c>
    </row>
    <row r="46" spans="1:4" x14ac:dyDescent="0.3">
      <c r="A46">
        <f>A39*C45</f>
        <v>103.7934472604169</v>
      </c>
      <c r="C46" t="s">
        <v>48</v>
      </c>
    </row>
    <row r="47" spans="1:4" x14ac:dyDescent="0.3">
      <c r="A47" s="2">
        <v>10</v>
      </c>
      <c r="B47" s="2"/>
      <c r="C47" s="2" t="s">
        <v>49</v>
      </c>
    </row>
    <row r="48" spans="1:4" x14ac:dyDescent="0.3">
      <c r="A48">
        <f>A46/A47</f>
        <v>10.37934472604169</v>
      </c>
      <c r="C48" t="s">
        <v>48</v>
      </c>
    </row>
    <row r="50" spans="1:4" x14ac:dyDescent="0.3">
      <c r="A50" t="s">
        <v>50</v>
      </c>
    </row>
    <row r="51" spans="1:4" x14ac:dyDescent="0.3">
      <c r="A51">
        <f>100/A48</f>
        <v>9.6345195809038717</v>
      </c>
      <c r="C51" t="s">
        <v>51</v>
      </c>
    </row>
    <row r="53" spans="1:4" x14ac:dyDescent="0.3">
      <c r="A53" t="s">
        <v>52</v>
      </c>
    </row>
    <row r="54" spans="1:4" x14ac:dyDescent="0.3">
      <c r="A54">
        <f>A51*10</f>
        <v>96.345195809038714</v>
      </c>
    </row>
    <row r="56" spans="1:4" x14ac:dyDescent="0.3">
      <c r="A56" t="s">
        <v>58</v>
      </c>
      <c r="C56">
        <v>250</v>
      </c>
      <c r="D56" t="s">
        <v>60</v>
      </c>
    </row>
    <row r="57" spans="1:4" x14ac:dyDescent="0.3">
      <c r="C57">
        <f>C56/A48</f>
        <v>24.086298952259678</v>
      </c>
      <c r="D57" t="s">
        <v>59</v>
      </c>
    </row>
  </sheetData>
  <mergeCells count="7">
    <mergeCell ref="A24:A28"/>
    <mergeCell ref="A21:A23"/>
    <mergeCell ref="B21:B23"/>
    <mergeCell ref="B24:B28"/>
    <mergeCell ref="C21:C23"/>
    <mergeCell ref="C24:C26"/>
    <mergeCell ref="C27:C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54EF-CEF0-478D-97A6-34B949A555CB}">
  <dimension ref="A1:P37"/>
  <sheetViews>
    <sheetView workbookViewId="0">
      <selection activeCell="J10" sqref="J10"/>
    </sheetView>
  </sheetViews>
  <sheetFormatPr defaultRowHeight="14.4" x14ac:dyDescent="0.3"/>
  <cols>
    <col min="6" max="6" width="10.109375" customWidth="1"/>
    <col min="7" max="7" width="9.33203125" customWidth="1"/>
  </cols>
  <sheetData>
    <row r="1" spans="1:16" x14ac:dyDescent="0.3">
      <c r="B1" s="13" t="s">
        <v>68</v>
      </c>
      <c r="C1" s="3" t="s">
        <v>85</v>
      </c>
      <c r="D1" s="3" t="s">
        <v>86</v>
      </c>
      <c r="E1" s="3" t="s">
        <v>88</v>
      </c>
    </row>
    <row r="2" spans="1:16" x14ac:dyDescent="0.3">
      <c r="A2" s="3" t="s">
        <v>82</v>
      </c>
      <c r="B2" s="10">
        <v>570</v>
      </c>
      <c r="C2" s="10">
        <v>7</v>
      </c>
      <c r="D2" s="11">
        <f>C2/B2</f>
        <v>1.2280701754385965E-2</v>
      </c>
      <c r="E2" s="12">
        <f>B2/C2</f>
        <v>81.428571428571431</v>
      </c>
    </row>
    <row r="3" spans="1:16" x14ac:dyDescent="0.3">
      <c r="A3" s="3" t="s">
        <v>83</v>
      </c>
      <c r="B3" s="10">
        <v>425</v>
      </c>
      <c r="C3" s="10">
        <v>7</v>
      </c>
      <c r="D3" s="11">
        <f>C3/B3</f>
        <v>1.6470588235294119E-2</v>
      </c>
      <c r="E3" s="12">
        <f>B3/C3</f>
        <v>60.714285714285715</v>
      </c>
    </row>
    <row r="4" spans="1:16" x14ac:dyDescent="0.3">
      <c r="A4" s="3" t="s">
        <v>84</v>
      </c>
      <c r="B4" s="10">
        <v>669</v>
      </c>
      <c r="C4" s="10">
        <v>5</v>
      </c>
      <c r="D4" s="11">
        <f>C4/B4</f>
        <v>7.4738415545590429E-3</v>
      </c>
      <c r="E4" s="12">
        <f>B4/C4</f>
        <v>133.80000000000001</v>
      </c>
    </row>
    <row r="5" spans="1:16" x14ac:dyDescent="0.3">
      <c r="A5" s="3" t="s">
        <v>87</v>
      </c>
      <c r="B5" s="10">
        <f>SUM(B2:B4)</f>
        <v>1664</v>
      </c>
      <c r="C5" s="10">
        <f>SUM(C2:C4)</f>
        <v>19</v>
      </c>
      <c r="D5" s="11">
        <f>C5/B5</f>
        <v>1.141826923076923E-2</v>
      </c>
      <c r="E5" s="12">
        <f>B5/C5</f>
        <v>87.578947368421055</v>
      </c>
    </row>
    <row r="7" spans="1:16" x14ac:dyDescent="0.3">
      <c r="A7" t="s">
        <v>61</v>
      </c>
    </row>
    <row r="8" spans="1:16" x14ac:dyDescent="0.3">
      <c r="A8" t="s">
        <v>45</v>
      </c>
    </row>
    <row r="9" spans="1:16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29</v>
      </c>
      <c r="O9" t="s">
        <v>30</v>
      </c>
    </row>
    <row r="10" spans="1:16" x14ac:dyDescent="0.3">
      <c r="A10" t="s">
        <v>13</v>
      </c>
      <c r="E10">
        <v>2</v>
      </c>
      <c r="P10">
        <f>E10+E12+E14</f>
        <v>7</v>
      </c>
    </row>
    <row r="11" spans="1:16" x14ac:dyDescent="0.3">
      <c r="A11" t="s">
        <v>14</v>
      </c>
      <c r="E11">
        <v>206</v>
      </c>
      <c r="P11">
        <f>E11+E13+E15</f>
        <v>570</v>
      </c>
    </row>
    <row r="12" spans="1:16" x14ac:dyDescent="0.3">
      <c r="A12" t="s">
        <v>15</v>
      </c>
      <c r="E12">
        <v>2</v>
      </c>
      <c r="P12">
        <f>P10/P11</f>
        <v>1.2280701754385965E-2</v>
      </c>
    </row>
    <row r="13" spans="1:16" x14ac:dyDescent="0.3">
      <c r="A13" t="s">
        <v>16</v>
      </c>
      <c r="E13">
        <v>164</v>
      </c>
      <c r="P13">
        <f>P11/P10</f>
        <v>81.428571428571431</v>
      </c>
    </row>
    <row r="14" spans="1:16" x14ac:dyDescent="0.3">
      <c r="A14" t="s">
        <v>17</v>
      </c>
      <c r="E14">
        <v>3</v>
      </c>
    </row>
    <row r="15" spans="1:16" x14ac:dyDescent="0.3">
      <c r="A15" t="s">
        <v>18</v>
      </c>
      <c r="E15">
        <v>200</v>
      </c>
    </row>
    <row r="17" spans="1:16" x14ac:dyDescent="0.3">
      <c r="A17" t="s">
        <v>44</v>
      </c>
    </row>
    <row r="18" spans="1:16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29</v>
      </c>
      <c r="O18" t="s">
        <v>30</v>
      </c>
    </row>
    <row r="19" spans="1:16" x14ac:dyDescent="0.3">
      <c r="A19" t="s">
        <v>19</v>
      </c>
      <c r="E19">
        <v>2</v>
      </c>
      <c r="P19">
        <f>E19+E21+E23</f>
        <v>7</v>
      </c>
    </row>
    <row r="20" spans="1:16" x14ac:dyDescent="0.3">
      <c r="A20" t="s">
        <v>20</v>
      </c>
      <c r="E20">
        <v>124</v>
      </c>
      <c r="P20">
        <f>E20+E22+E24</f>
        <v>425</v>
      </c>
    </row>
    <row r="21" spans="1:16" x14ac:dyDescent="0.3">
      <c r="A21" t="s">
        <v>21</v>
      </c>
      <c r="E21">
        <v>3</v>
      </c>
      <c r="P21">
        <f>P19/P20</f>
        <v>1.6470588235294119E-2</v>
      </c>
    </row>
    <row r="22" spans="1:16" x14ac:dyDescent="0.3">
      <c r="A22" t="s">
        <v>22</v>
      </c>
      <c r="E22">
        <v>197</v>
      </c>
      <c r="P22">
        <f>P20/P19</f>
        <v>60.714285714285715</v>
      </c>
    </row>
    <row r="23" spans="1:16" x14ac:dyDescent="0.3">
      <c r="A23" t="s">
        <v>23</v>
      </c>
      <c r="E23">
        <v>2</v>
      </c>
    </row>
    <row r="24" spans="1:16" x14ac:dyDescent="0.3">
      <c r="A24" t="s">
        <v>24</v>
      </c>
      <c r="E24">
        <v>104</v>
      </c>
    </row>
    <row r="26" spans="1:16" x14ac:dyDescent="0.3">
      <c r="A26" t="s">
        <v>43</v>
      </c>
    </row>
    <row r="27" spans="1:16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29</v>
      </c>
      <c r="O27" t="s">
        <v>30</v>
      </c>
    </row>
    <row r="28" spans="1:16" x14ac:dyDescent="0.3">
      <c r="A28" t="s">
        <v>25</v>
      </c>
      <c r="E28">
        <v>1</v>
      </c>
      <c r="P28">
        <f>E28+E30+E32</f>
        <v>5</v>
      </c>
    </row>
    <row r="29" spans="1:16" x14ac:dyDescent="0.3">
      <c r="A29" t="s">
        <v>26</v>
      </c>
      <c r="E29">
        <v>226</v>
      </c>
      <c r="P29">
        <f>E29+E31+E33</f>
        <v>667</v>
      </c>
    </row>
    <row r="30" spans="1:16" x14ac:dyDescent="0.3">
      <c r="A30" t="s">
        <v>27</v>
      </c>
      <c r="E30">
        <v>2</v>
      </c>
      <c r="P30">
        <f>P28/P29</f>
        <v>7.4962518740629685E-3</v>
      </c>
    </row>
    <row r="31" spans="1:16" x14ac:dyDescent="0.3">
      <c r="A31" t="s">
        <v>28</v>
      </c>
      <c r="E31">
        <v>181</v>
      </c>
      <c r="P31">
        <f>P29/P28</f>
        <v>133.4</v>
      </c>
    </row>
    <row r="32" spans="1:16" x14ac:dyDescent="0.3">
      <c r="A32" t="s">
        <v>41</v>
      </c>
      <c r="E32">
        <v>2</v>
      </c>
    </row>
    <row r="33" spans="1:16" x14ac:dyDescent="0.3">
      <c r="A33" t="s">
        <v>42</v>
      </c>
      <c r="E33">
        <v>260</v>
      </c>
    </row>
    <row r="34" spans="1:16" x14ac:dyDescent="0.3">
      <c r="O34" t="s">
        <v>46</v>
      </c>
      <c r="P34">
        <f>P10+P19+P28</f>
        <v>19</v>
      </c>
    </row>
    <row r="35" spans="1:16" x14ac:dyDescent="0.3">
      <c r="P35">
        <f>P11+P20+P29</f>
        <v>1662</v>
      </c>
    </row>
    <row r="36" spans="1:16" x14ac:dyDescent="0.3">
      <c r="P36">
        <f>P34/P35</f>
        <v>1.1432009626955475E-2</v>
      </c>
    </row>
    <row r="37" spans="1:16" x14ac:dyDescent="0.3">
      <c r="P37">
        <f>P35/P34</f>
        <v>87.473684210526315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0894-6CF7-4D58-960D-E370DE4030ED}">
  <dimension ref="A1:Q38"/>
  <sheetViews>
    <sheetView tabSelected="1" workbookViewId="0">
      <selection activeCell="D13" sqref="D13"/>
    </sheetView>
  </sheetViews>
  <sheetFormatPr defaultRowHeight="14.4" x14ac:dyDescent="0.3"/>
  <cols>
    <col min="19" max="19" width="13" customWidth="1"/>
    <col min="20" max="20" width="7.44140625" customWidth="1"/>
    <col min="21" max="21" width="11.6640625" customWidth="1"/>
    <col min="22" max="22" width="10" customWidth="1"/>
  </cols>
  <sheetData>
    <row r="1" spans="1:1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93</v>
      </c>
      <c r="H1" t="s">
        <v>7</v>
      </c>
      <c r="I1" t="s">
        <v>8</v>
      </c>
      <c r="J1" t="s">
        <v>93</v>
      </c>
      <c r="K1" t="s">
        <v>9</v>
      </c>
      <c r="L1" t="s">
        <v>10</v>
      </c>
      <c r="M1" t="s">
        <v>11</v>
      </c>
      <c r="N1" t="s">
        <v>12</v>
      </c>
      <c r="O1" t="s">
        <v>29</v>
      </c>
      <c r="P1" t="s">
        <v>30</v>
      </c>
      <c r="Q1" t="s">
        <v>0</v>
      </c>
    </row>
    <row r="2" spans="1:17" x14ac:dyDescent="0.3">
      <c r="A2">
        <v>45</v>
      </c>
      <c r="B2">
        <v>55</v>
      </c>
      <c r="C2">
        <v>7</v>
      </c>
      <c r="D2">
        <v>108</v>
      </c>
      <c r="E2">
        <v>47.77</v>
      </c>
      <c r="F2">
        <v>3.54</v>
      </c>
      <c r="G2">
        <f>ROUND(E2*F2/100,2)</f>
        <v>1.69</v>
      </c>
      <c r="H2">
        <v>124.78</v>
      </c>
      <c r="I2">
        <v>2.11</v>
      </c>
      <c r="J2">
        <f>ROUND(H2*I2/100,2)</f>
        <v>2.63</v>
      </c>
      <c r="K2">
        <v>116.06</v>
      </c>
      <c r="L2">
        <v>42.58</v>
      </c>
      <c r="M2">
        <v>73.48</v>
      </c>
      <c r="N2">
        <v>82.2</v>
      </c>
      <c r="O2">
        <v>2080</v>
      </c>
      <c r="P2">
        <v>1540</v>
      </c>
      <c r="Q2" t="s">
        <v>31</v>
      </c>
    </row>
    <row r="3" spans="1:17" x14ac:dyDescent="0.3">
      <c r="A3">
        <v>45</v>
      </c>
      <c r="B3">
        <v>55</v>
      </c>
      <c r="C3">
        <v>7</v>
      </c>
      <c r="D3">
        <v>96</v>
      </c>
      <c r="E3">
        <v>48.14</v>
      </c>
      <c r="F3">
        <v>3.07</v>
      </c>
      <c r="G3">
        <f t="shared" ref="G3:G4" si="0">ROUND(E3*F3/100,2)</f>
        <v>1.48</v>
      </c>
      <c r="H3">
        <v>122.76</v>
      </c>
      <c r="I3">
        <v>1.89</v>
      </c>
      <c r="J3">
        <f t="shared" ref="J3:J4" si="1">ROUND(H3*I3/100,2)</f>
        <v>2.3199999999999998</v>
      </c>
      <c r="K3">
        <v>114.71</v>
      </c>
      <c r="L3">
        <v>40.78</v>
      </c>
      <c r="M3">
        <v>73.930000000000007</v>
      </c>
      <c r="N3">
        <v>81.98</v>
      </c>
      <c r="O3">
        <v>2080</v>
      </c>
      <c r="P3">
        <v>1540</v>
      </c>
      <c r="Q3" t="s">
        <v>32</v>
      </c>
    </row>
    <row r="4" spans="1:17" x14ac:dyDescent="0.3">
      <c r="A4">
        <v>45</v>
      </c>
      <c r="B4">
        <v>55</v>
      </c>
      <c r="C4">
        <v>7</v>
      </c>
      <c r="D4">
        <v>112</v>
      </c>
      <c r="E4">
        <v>46.57</v>
      </c>
      <c r="F4">
        <v>3.89</v>
      </c>
      <c r="G4">
        <f t="shared" si="0"/>
        <v>1.81</v>
      </c>
      <c r="H4">
        <v>122.53</v>
      </c>
      <c r="I4">
        <v>2.63</v>
      </c>
      <c r="J4">
        <f t="shared" si="1"/>
        <v>3.22</v>
      </c>
      <c r="K4">
        <v>112.39</v>
      </c>
      <c r="L4">
        <v>42.29</v>
      </c>
      <c r="M4">
        <v>70.099999999999994</v>
      </c>
      <c r="N4">
        <v>80.239999999999995</v>
      </c>
      <c r="O4">
        <v>2080</v>
      </c>
      <c r="P4">
        <v>1540</v>
      </c>
      <c r="Q4" t="s">
        <v>33</v>
      </c>
    </row>
    <row r="6" spans="1:17" x14ac:dyDescent="0.3">
      <c r="A6" s="4" t="s">
        <v>81</v>
      </c>
      <c r="B6" s="7" t="s">
        <v>68</v>
      </c>
      <c r="C6" s="7" t="s">
        <v>69</v>
      </c>
      <c r="D6" s="7" t="s">
        <v>7</v>
      </c>
      <c r="F6" s="7" t="s">
        <v>94</v>
      </c>
      <c r="G6" s="7" t="s">
        <v>95</v>
      </c>
    </row>
    <row r="7" spans="1:17" x14ac:dyDescent="0.3">
      <c r="A7" s="9" t="s">
        <v>78</v>
      </c>
      <c r="B7" s="10">
        <v>108</v>
      </c>
      <c r="C7" s="10">
        <v>47.77</v>
      </c>
      <c r="D7" s="10">
        <v>82.2</v>
      </c>
      <c r="F7" t="str">
        <f>C7 &amp; " ± " &amp; G2</f>
        <v>47.77 ± 1.69</v>
      </c>
      <c r="G7" t="str">
        <f>D7 &amp; " ± " &amp; J2</f>
        <v>82.2 ± 2.63</v>
      </c>
      <c r="J7" s="3"/>
    </row>
    <row r="8" spans="1:17" x14ac:dyDescent="0.3">
      <c r="A8" s="9" t="s">
        <v>79</v>
      </c>
      <c r="B8" s="10">
        <v>96</v>
      </c>
      <c r="C8" s="10">
        <v>48.14</v>
      </c>
      <c r="D8" s="10">
        <v>81.98</v>
      </c>
      <c r="F8" t="str">
        <f t="shared" ref="F8:F9" si="2">C8 &amp; " ± " &amp; G3</f>
        <v>48.14 ± 1.48</v>
      </c>
      <c r="G8" t="str">
        <f t="shared" ref="G8:G9" si="3">D8 &amp; " ± " &amp; J3</f>
        <v>81.98 ± 2.32</v>
      </c>
    </row>
    <row r="9" spans="1:17" x14ac:dyDescent="0.3">
      <c r="A9" s="9" t="s">
        <v>80</v>
      </c>
      <c r="B9" s="10">
        <v>112</v>
      </c>
      <c r="C9" s="10">
        <v>46.57</v>
      </c>
      <c r="D9" s="10">
        <v>80.239999999999995</v>
      </c>
      <c r="F9" t="str">
        <f t="shared" si="2"/>
        <v>46.57 ± 1.81</v>
      </c>
      <c r="G9" t="str">
        <f t="shared" si="3"/>
        <v>80.24 ± 3.22</v>
      </c>
    </row>
    <row r="10" spans="1:17" x14ac:dyDescent="0.3">
      <c r="A10" s="14"/>
      <c r="B10" s="10"/>
      <c r="C10" s="10"/>
      <c r="D10" s="10"/>
    </row>
    <row r="11" spans="1:17" x14ac:dyDescent="0.3">
      <c r="A11" t="s">
        <v>54</v>
      </c>
    </row>
    <row r="12" spans="1:17" x14ac:dyDescent="0.3">
      <c r="A12" t="s">
        <v>57</v>
      </c>
    </row>
    <row r="13" spans="1:17" x14ac:dyDescent="0.3">
      <c r="A13" t="s">
        <v>29</v>
      </c>
      <c r="C13" t="s">
        <v>30</v>
      </c>
      <c r="D13" t="s">
        <v>47</v>
      </c>
    </row>
    <row r="14" spans="1:17" x14ac:dyDescent="0.3">
      <c r="A14">
        <v>2080</v>
      </c>
      <c r="C14">
        <v>1540</v>
      </c>
      <c r="D14">
        <f>A14/C14</f>
        <v>1.3506493506493507</v>
      </c>
    </row>
    <row r="15" spans="1:17" x14ac:dyDescent="0.3">
      <c r="A15">
        <v>4.6500000000000004</v>
      </c>
      <c r="C15" t="s">
        <v>48</v>
      </c>
    </row>
    <row r="17" spans="1:11" x14ac:dyDescent="0.3">
      <c r="A17" t="s">
        <v>56</v>
      </c>
    </row>
    <row r="18" spans="1:11" x14ac:dyDescent="0.3">
      <c r="A18" t="s">
        <v>29</v>
      </c>
      <c r="C18" t="s">
        <v>30</v>
      </c>
      <c r="D18" t="s">
        <v>47</v>
      </c>
    </row>
    <row r="19" spans="1:11" x14ac:dyDescent="0.3">
      <c r="A19" s="2">
        <v>2080</v>
      </c>
      <c r="B19" s="2"/>
      <c r="C19" s="2">
        <v>1540</v>
      </c>
      <c r="D19">
        <f>A19/C19</f>
        <v>1.3506493506493507</v>
      </c>
    </row>
    <row r="20" spans="1:11" x14ac:dyDescent="0.3">
      <c r="A20">
        <f>A15/(A19/A14)</f>
        <v>4.6500000000000004</v>
      </c>
      <c r="C20" t="s">
        <v>48</v>
      </c>
    </row>
    <row r="22" spans="1:11" x14ac:dyDescent="0.3">
      <c r="J22" s="7"/>
      <c r="K22" s="7"/>
    </row>
    <row r="23" spans="1:11" x14ac:dyDescent="0.3">
      <c r="A23" t="s">
        <v>55</v>
      </c>
    </row>
    <row r="24" spans="1:11" x14ac:dyDescent="0.3">
      <c r="A24" t="s">
        <v>29</v>
      </c>
      <c r="C24" t="s">
        <v>30</v>
      </c>
      <c r="D24" t="s">
        <v>47</v>
      </c>
    </row>
    <row r="25" spans="1:11" x14ac:dyDescent="0.3">
      <c r="A25" s="2">
        <v>56.841000000000001</v>
      </c>
      <c r="B25" s="2" t="s">
        <v>77</v>
      </c>
      <c r="C25" s="2"/>
    </row>
    <row r="26" spans="1:11" x14ac:dyDescent="0.3">
      <c r="A26" s="1" t="s">
        <v>53</v>
      </c>
      <c r="B26" s="1"/>
      <c r="C26">
        <f>A19/A25</f>
        <v>36.593304129061771</v>
      </c>
    </row>
    <row r="27" spans="1:11" x14ac:dyDescent="0.3">
      <c r="A27">
        <f>A20*C26</f>
        <v>170.15886420013726</v>
      </c>
      <c r="C27" t="s">
        <v>48</v>
      </c>
    </row>
    <row r="28" spans="1:11" x14ac:dyDescent="0.3">
      <c r="A28" s="2">
        <v>10</v>
      </c>
      <c r="B28" s="2"/>
      <c r="C28" s="2" t="s">
        <v>49</v>
      </c>
    </row>
    <row r="29" spans="1:11" x14ac:dyDescent="0.3">
      <c r="A29">
        <f>A27/A28</f>
        <v>17.015886420013725</v>
      </c>
      <c r="C29" t="s">
        <v>48</v>
      </c>
    </row>
    <row r="31" spans="1:11" x14ac:dyDescent="0.3">
      <c r="A31" t="s">
        <v>50</v>
      </c>
    </row>
    <row r="32" spans="1:11" x14ac:dyDescent="0.3">
      <c r="A32">
        <f>100/A29</f>
        <v>5.8768610421836218</v>
      </c>
      <c r="C32" t="s">
        <v>51</v>
      </c>
    </row>
    <row r="34" spans="1:4" x14ac:dyDescent="0.3">
      <c r="A34" t="s">
        <v>52</v>
      </c>
    </row>
    <row r="35" spans="1:4" x14ac:dyDescent="0.3">
      <c r="A35">
        <f>A32*10</f>
        <v>58.768610421836215</v>
      </c>
    </row>
    <row r="37" spans="1:4" x14ac:dyDescent="0.3">
      <c r="A37" t="s">
        <v>58</v>
      </c>
      <c r="C37">
        <v>250</v>
      </c>
      <c r="D37" t="s">
        <v>60</v>
      </c>
    </row>
    <row r="38" spans="1:4" x14ac:dyDescent="0.3">
      <c r="C38">
        <f>C37/A29</f>
        <v>14.692152605459055</v>
      </c>
      <c r="D38" t="s">
        <v>59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10" ma:contentTypeDescription="Create a new document." ma:contentTypeScope="" ma:versionID="edfa40b9afbf671dbce87db989f6acef">
  <xsd:schema xmlns:xsd="http://www.w3.org/2001/XMLSchema" xmlns:xs="http://www.w3.org/2001/XMLSchema" xmlns:p="http://schemas.microsoft.com/office/2006/metadata/properties" xmlns:ns3="cd9202a6-e211-4275-8e27-b09f1131300c" targetNamespace="http://schemas.microsoft.com/office/2006/metadata/properties" ma:root="true" ma:fieldsID="23b246a04e3c16a8a60f646981429043" ns3:_="">
    <xsd:import namespace="cd9202a6-e211-4275-8e27-b09f113130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02a6-e211-4275-8e27-b09f11313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8C8BB4-386C-46CA-B284-6FD6C96333A5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cd9202a6-e211-4275-8e27-b09f1131300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5DEBA3-AF58-41A1-8D11-BB534DFFC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06A23-DE65-4C8B-8E68-E7A2B709D2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202a6-e211-4275-8e27-b09f113130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beadqc</vt:lpstr>
      <vt:lpstr>subbc</vt:lpstr>
      <vt:lpstr>dtt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De Rop</dc:creator>
  <cp:lastModifiedBy>Florian De Rop</cp:lastModifiedBy>
  <dcterms:created xsi:type="dcterms:W3CDTF">2021-08-25T10:30:04Z</dcterms:created>
  <dcterms:modified xsi:type="dcterms:W3CDTF">2022-02-09T10:55:07Z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