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 activeTab="4"/>
  </bookViews>
  <sheets>
    <sheet name="solid" sheetId="1" r:id="rId1"/>
    <sheet name="gas" sheetId="2" r:id="rId2"/>
    <sheet name="densification" sheetId="3" r:id="rId3"/>
    <sheet name="rz" sheetId="4" r:id="rId4"/>
    <sheet name="constrain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0" i="5"/>
  <c r="K11" i="4"/>
  <c r="K12" i="4"/>
  <c r="K13" i="4"/>
  <c r="K14" i="4"/>
  <c r="K15" i="4"/>
  <c r="K16" i="4"/>
  <c r="K10" i="4"/>
  <c r="J11" i="4"/>
  <c r="J12" i="4"/>
  <c r="J13" i="4"/>
  <c r="J14" i="4"/>
  <c r="J15" i="4"/>
  <c r="J16" i="4"/>
  <c r="J10" i="4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8" i="3"/>
  <c r="H8" i="3"/>
  <c r="I8" i="3"/>
  <c r="K13" i="2"/>
  <c r="J13" i="2"/>
  <c r="H14" i="2"/>
  <c r="M14" i="2"/>
  <c r="H16" i="2"/>
  <c r="M16" i="2"/>
  <c r="H17" i="2"/>
  <c r="M17" i="2"/>
  <c r="H15" i="2"/>
  <c r="M15" i="2"/>
  <c r="H13" i="2"/>
  <c r="L13" i="2"/>
  <c r="I17" i="2"/>
  <c r="K17" i="2"/>
  <c r="N17" i="2"/>
  <c r="O17" i="2"/>
  <c r="I16" i="2"/>
  <c r="K16" i="2"/>
  <c r="N16" i="2"/>
  <c r="I15" i="2"/>
  <c r="K15" i="2"/>
  <c r="N15" i="2"/>
  <c r="I14" i="2"/>
  <c r="J14" i="2"/>
  <c r="N14" i="2"/>
  <c r="I13" i="2"/>
  <c r="N13" i="2"/>
  <c r="M13" i="2"/>
  <c r="M18" i="2"/>
  <c r="M19" i="2"/>
  <c r="L14" i="2"/>
  <c r="L15" i="2"/>
  <c r="L16" i="2"/>
  <c r="L17" i="2"/>
  <c r="L18" i="2"/>
  <c r="L19" i="2"/>
  <c r="I19" i="2"/>
  <c r="J19" i="2"/>
  <c r="K19" i="2"/>
  <c r="H19" i="2"/>
  <c r="K14" i="2"/>
  <c r="O14" i="2"/>
  <c r="O15" i="2"/>
  <c r="O16" i="2"/>
  <c r="O13" i="2"/>
  <c r="J15" i="2"/>
  <c r="J16" i="2"/>
  <c r="J17" i="2"/>
  <c r="I18" i="2"/>
  <c r="J18" i="2"/>
  <c r="K18" i="2"/>
  <c r="H18" i="2"/>
  <c r="D14" i="1"/>
  <c r="E14" i="1"/>
  <c r="D10" i="1"/>
  <c r="D11" i="1"/>
  <c r="D12" i="1"/>
  <c r="D13" i="1"/>
  <c r="E10" i="1"/>
  <c r="E11" i="1"/>
  <c r="E12" i="1"/>
  <c r="E13" i="1"/>
</calcChain>
</file>

<file path=xl/sharedStrings.xml><?xml version="1.0" encoding="utf-8"?>
<sst xmlns="http://schemas.openxmlformats.org/spreadsheetml/2006/main" count="90" uniqueCount="50">
  <si>
    <t>DV/v</t>
  </si>
  <si>
    <t>Burnup</t>
  </si>
  <si>
    <t>Volume</t>
  </si>
  <si>
    <t>swelling factor</t>
  </si>
  <si>
    <t>Buck</t>
  </si>
  <si>
    <t>Analytical</t>
  </si>
  <si>
    <t>% diff</t>
  </si>
  <si>
    <t>swelling_factor*Fsn/atom</t>
  </si>
  <si>
    <t>time</t>
  </si>
  <si>
    <t>burnup</t>
  </si>
  <si>
    <t>volume</t>
  </si>
  <si>
    <t>zone</t>
  </si>
  <si>
    <t>temp</t>
  </si>
  <si>
    <t>P1</t>
  </si>
  <si>
    <t>S1</t>
  </si>
  <si>
    <t>F01</t>
  </si>
  <si>
    <t>a/o</t>
  </si>
  <si>
    <t>% per a/o</t>
  </si>
  <si>
    <t>mu2+</t>
  </si>
  <si>
    <t>S2+</t>
  </si>
  <si>
    <t>F02</t>
  </si>
  <si>
    <t>K2</t>
  </si>
  <si>
    <t>K2*</t>
  </si>
  <si>
    <t>P2 zone 3</t>
  </si>
  <si>
    <t>P2 zone 4</t>
  </si>
  <si>
    <t>T2</t>
  </si>
  <si>
    <t>total</t>
  </si>
  <si>
    <t>diff [%]</t>
  </si>
  <si>
    <t>#</t>
  </si>
  <si>
    <t>P3 low</t>
  </si>
  <si>
    <t>P3 high</t>
  </si>
  <si>
    <t>T3</t>
  </si>
  <si>
    <t>Temp</t>
  </si>
  <si>
    <t>Step</t>
  </si>
  <si>
    <t>total dens</t>
  </si>
  <si>
    <t>Bmax</t>
  </si>
  <si>
    <t>dens</t>
  </si>
  <si>
    <t>BUCK vol</t>
  </si>
  <si>
    <t>EXCEL vol</t>
  </si>
  <si>
    <t>% Diff</t>
  </si>
  <si>
    <t>3=</t>
  </si>
  <si>
    <t xml:space="preserve"> time           </t>
  </si>
  <si>
    <t xml:space="preserve"> burnup         </t>
  </si>
  <si>
    <t xml:space="preserve"> temp           </t>
  </si>
  <si>
    <t xml:space="preserve"> volume         </t>
  </si>
  <si>
    <t xml:space="preserve"> zone           </t>
  </si>
  <si>
    <t>solid factor</t>
  </si>
  <si>
    <t xml:space="preserve">BUCK vol    </t>
  </si>
  <si>
    <t>disp_x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</si>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</sst>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"/>
    <numFmt numFmtId="165" formatCode="0.0000"/>
    <numFmt numFmtId="166" formatCode="0.0000E+00"/>
    <numFmt numFmtId="167" formatCode="0.000000"/>
    <numFmt numFmtId="168" formatCode="0.000000E+00"/>
    <numFmt numFmtId="169" formatCode="0.00000"/>
    <numFmt numFmtId="173" formatCode="0.0000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3" fontId="0" fillId="0" borderId="0" xfId="0" applyNumberFormat="1"/>
  </cellXfs>
  <cellStyles count="2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10" sqref="D10"/>
    </sheetView>
  </sheetViews>
  <sheetFormatPr baseColWidth="10" defaultRowHeight="15" x14ac:dyDescent="0"/>
  <cols>
    <col min="2" max="2" width="14.5" customWidth="1"/>
    <col min="3" max="3" width="11.83203125" bestFit="1" customWidth="1"/>
    <col min="4" max="4" width="12.33203125" customWidth="1"/>
    <col min="5" max="5" width="12.83203125" customWidth="1"/>
  </cols>
  <sheetData>
    <row r="2" spans="2:5">
      <c r="B2" t="s">
        <v>0</v>
      </c>
      <c r="C2" t="s">
        <v>7</v>
      </c>
    </row>
    <row r="5" spans="2:5">
      <c r="B5" t="s">
        <v>3</v>
      </c>
      <c r="C5">
        <v>0.5</v>
      </c>
    </row>
    <row r="8" spans="2:5">
      <c r="B8" t="s">
        <v>1</v>
      </c>
      <c r="C8" t="s">
        <v>2</v>
      </c>
      <c r="E8" t="s">
        <v>6</v>
      </c>
    </row>
    <row r="9" spans="2:5">
      <c r="C9" t="s">
        <v>4</v>
      </c>
      <c r="D9" t="s">
        <v>5</v>
      </c>
    </row>
    <row r="10" spans="2:5">
      <c r="B10" s="4">
        <v>3.6543699999999998E-2</v>
      </c>
      <c r="C10" s="4">
        <v>1.0182770000000001</v>
      </c>
      <c r="D10" s="4">
        <f>B10*$C$5+1</f>
        <v>1.0182718500000001</v>
      </c>
      <c r="E10" s="2">
        <f>ABS(C10-D10)/D10*100</f>
        <v>5.0575885015473158E-4</v>
      </c>
    </row>
    <row r="11" spans="2:5">
      <c r="B11" s="4">
        <v>7.3087399999999997E-2</v>
      </c>
      <c r="C11" s="4">
        <v>1.0365549999999999</v>
      </c>
      <c r="D11" s="4">
        <f>B11*$C$5+1</f>
        <v>1.0365437</v>
      </c>
      <c r="E11" s="2">
        <f>ABS(C11-D11)/D11*100</f>
        <v>1.0901614664134624E-3</v>
      </c>
    </row>
    <row r="12" spans="2:5">
      <c r="B12" s="4">
        <v>0.1096311</v>
      </c>
      <c r="C12" s="4">
        <v>1.054832</v>
      </c>
      <c r="D12" s="4">
        <f>B12*$C$5+1</f>
        <v>1.05481555</v>
      </c>
      <c r="E12" s="2">
        <f>ABS(C12-D12)/D12*100</f>
        <v>1.5595143624822061E-3</v>
      </c>
    </row>
    <row r="13" spans="2:5">
      <c r="B13" s="4">
        <v>0.14617479999999999</v>
      </c>
      <c r="C13" s="4">
        <v>1.0731090000000001</v>
      </c>
      <c r="D13" s="4">
        <f>B13*$C$5+1</f>
        <v>1.0730873999999999</v>
      </c>
      <c r="E13" s="2">
        <f>ABS(C13-D13)/D13*100</f>
        <v>2.0128835731532246E-3</v>
      </c>
    </row>
    <row r="14" spans="2:5">
      <c r="B14" s="4">
        <v>0.18271850000000001</v>
      </c>
      <c r="C14" s="4">
        <v>1.0913870000000001</v>
      </c>
      <c r="D14" s="4">
        <f>B14*$C$5+1</f>
        <v>1.09135925</v>
      </c>
      <c r="E14" s="2">
        <f>ABS(C14-D14)/D14*100</f>
        <v>2.5427007651333947E-3</v>
      </c>
    </row>
    <row r="17" spans="1:5">
      <c r="A17" s="3"/>
    </row>
    <row r="18" spans="1:5">
      <c r="A18" s="3"/>
    </row>
    <row r="19" spans="1:5">
      <c r="D19" s="3"/>
    </row>
    <row r="20" spans="1:5">
      <c r="D20" s="3"/>
    </row>
    <row r="21" spans="1:5">
      <c r="D21" s="3"/>
    </row>
    <row r="22" spans="1:5">
      <c r="C22" s="3"/>
      <c r="D22" s="1"/>
      <c r="E22" s="3"/>
    </row>
    <row r="23" spans="1:5">
      <c r="D23" s="3"/>
    </row>
    <row r="24" spans="1:5">
      <c r="D24" s="3"/>
    </row>
    <row r="25" spans="1:5">
      <c r="D25" s="3"/>
    </row>
    <row r="26" spans="1:5">
      <c r="D26" s="3"/>
    </row>
    <row r="27" spans="1:5">
      <c r="D27" s="3"/>
    </row>
    <row r="28" spans="1:5">
      <c r="D28" s="3"/>
    </row>
    <row r="29" spans="1:5">
      <c r="D29" s="3"/>
    </row>
    <row r="30" spans="1:5">
      <c r="D30" s="3"/>
    </row>
    <row r="31" spans="1:5">
      <c r="D31" s="3"/>
    </row>
    <row r="32" spans="1:5">
      <c r="D3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K24" sqref="K24:Q35"/>
    </sheetView>
  </sheetViews>
  <sheetFormatPr baseColWidth="10" defaultRowHeight="15" x14ac:dyDescent="0"/>
  <cols>
    <col min="5" max="5" width="10.83203125" customWidth="1"/>
    <col min="12" max="12" width="12.5" bestFit="1" customWidth="1"/>
    <col min="17" max="17" width="12.83203125" bestFit="1" customWidth="1"/>
  </cols>
  <sheetData>
    <row r="2" spans="1:17">
      <c r="A2" t="s">
        <v>14</v>
      </c>
      <c r="B2">
        <v>3.2000000000000001E-2</v>
      </c>
      <c r="C2" t="s">
        <v>17</v>
      </c>
    </row>
    <row r="3" spans="1:17">
      <c r="A3" t="s">
        <v>15</v>
      </c>
      <c r="B3">
        <v>1.5</v>
      </c>
      <c r="C3" t="s">
        <v>16</v>
      </c>
    </row>
    <row r="5" spans="1:17">
      <c r="A5" t="s">
        <v>19</v>
      </c>
      <c r="B5">
        <v>0.61299999999999999</v>
      </c>
      <c r="C5" t="s">
        <v>17</v>
      </c>
    </row>
    <row r="6" spans="1:17">
      <c r="A6" t="s">
        <v>20</v>
      </c>
      <c r="B6">
        <v>0.83</v>
      </c>
      <c r="C6" t="s">
        <v>16</v>
      </c>
    </row>
    <row r="7" spans="1:17">
      <c r="A7" t="s">
        <v>21</v>
      </c>
      <c r="B7">
        <v>1.8E-3</v>
      </c>
    </row>
    <row r="8" spans="1:17">
      <c r="A8" t="s">
        <v>22</v>
      </c>
      <c r="B8">
        <v>1.4E-2</v>
      </c>
    </row>
    <row r="10" spans="1:17">
      <c r="C10" t="s">
        <v>12</v>
      </c>
      <c r="D10">
        <v>1130</v>
      </c>
    </row>
    <row r="12" spans="1:17">
      <c r="A12" t="s">
        <v>8</v>
      </c>
      <c r="B12" t="s">
        <v>25</v>
      </c>
      <c r="C12" t="s">
        <v>31</v>
      </c>
      <c r="D12" t="s">
        <v>32</v>
      </c>
      <c r="E12" t="s">
        <v>9</v>
      </c>
      <c r="F12" t="s">
        <v>11</v>
      </c>
      <c r="G12" t="s">
        <v>10</v>
      </c>
      <c r="H12" t="s">
        <v>13</v>
      </c>
      <c r="I12" t="s">
        <v>18</v>
      </c>
      <c r="J12" t="s">
        <v>24</v>
      </c>
      <c r="K12" t="s">
        <v>23</v>
      </c>
      <c r="L12" t="s">
        <v>29</v>
      </c>
      <c r="M12" t="s">
        <v>30</v>
      </c>
      <c r="N12" t="s">
        <v>26</v>
      </c>
      <c r="O12" t="s">
        <v>27</v>
      </c>
    </row>
    <row r="13" spans="1:17">
      <c r="A13" s="3">
        <v>10000000</v>
      </c>
      <c r="B13" s="3">
        <v>1230.4749999999999</v>
      </c>
      <c r="C13" s="3">
        <v>1155.8879999999999</v>
      </c>
      <c r="D13" s="3">
        <v>1130</v>
      </c>
      <c r="E13" s="3">
        <v>3.6543699999999998E-2</v>
      </c>
      <c r="F13" s="6">
        <v>4</v>
      </c>
      <c r="G13" s="3">
        <v>1.0176430000000001</v>
      </c>
      <c r="H13" s="8">
        <f t="shared" ref="H13:H19" si="0">$B$2*($E13*100-$B$3)</f>
        <v>6.8939839999999988E-2</v>
      </c>
      <c r="I13" s="5">
        <f t="shared" ref="I13:I19" si="1">$B$5*($E13*100-$B$6)</f>
        <v>1.7313388099999998</v>
      </c>
      <c r="J13" s="4">
        <f t="shared" ref="J13:J19" si="2">$I13-$B$7*($E13*100-$B$6)*($B13-$D$10)</f>
        <v>1.2205373736500003</v>
      </c>
      <c r="K13" s="5">
        <f t="shared" ref="K13:K19" si="3">$I13-$B$8*($E13*100-$B$6)*($B13-$D$10)</f>
        <v>-2.2415612504999958</v>
      </c>
      <c r="L13" s="9">
        <f>0.5-0.001*(C13-D13)</f>
        <v>0.47411200000000009</v>
      </c>
      <c r="M13" s="3">
        <f t="shared" ref="M13:M18" si="4">0.5-0.025*(C13-D13)</f>
        <v>-0.147199999999998</v>
      </c>
      <c r="N13" s="8">
        <f>(H13+J13+L13)/100+1</f>
        <v>1.0176358921365001</v>
      </c>
      <c r="O13" s="7">
        <f>ABS(G13-N13)/N13*100</f>
        <v>6.9846823946796406E-4</v>
      </c>
      <c r="Q13" s="10"/>
    </row>
    <row r="14" spans="1:17">
      <c r="A14" s="3">
        <v>20000000</v>
      </c>
      <c r="B14" s="3">
        <v>1138.135</v>
      </c>
      <c r="C14" s="3">
        <v>1005.097</v>
      </c>
      <c r="D14" s="3">
        <v>1130</v>
      </c>
      <c r="E14" s="3">
        <v>7.3087399999999997E-2</v>
      </c>
      <c r="F14" s="6">
        <v>4</v>
      </c>
      <c r="G14" s="3">
        <v>1.0769169999999999</v>
      </c>
      <c r="H14" s="8">
        <f t="shared" si="0"/>
        <v>0.18587967999999999</v>
      </c>
      <c r="I14" s="5">
        <f t="shared" si="1"/>
        <v>3.9714676199999994</v>
      </c>
      <c r="J14" s="4">
        <f t="shared" si="2"/>
        <v>3.8765994301799998</v>
      </c>
      <c r="K14" s="5">
        <f t="shared" si="3"/>
        <v>3.2336039214000003</v>
      </c>
      <c r="L14" s="7">
        <f t="shared" ref="L14:L19" si="5">0.5-0.001*(C14-D14)</f>
        <v>0.62490299999999999</v>
      </c>
      <c r="M14" s="3">
        <f t="shared" si="4"/>
        <v>3.6225750000000008</v>
      </c>
      <c r="N14" s="8">
        <f>(H14+J14+M14)/100+1</f>
        <v>1.0768505411018001</v>
      </c>
      <c r="O14" s="7">
        <f>ABS(G14-N14)/N14*100</f>
        <v>6.1715990904164944E-3</v>
      </c>
      <c r="Q14" s="10"/>
    </row>
    <row r="15" spans="1:17">
      <c r="A15" s="3">
        <v>30000000</v>
      </c>
      <c r="B15" s="3">
        <v>1090.2739999999999</v>
      </c>
      <c r="C15" s="3">
        <v>933.83500000000004</v>
      </c>
      <c r="D15" s="3">
        <v>1130</v>
      </c>
      <c r="E15" s="3">
        <v>0.1096311</v>
      </c>
      <c r="F15" s="6">
        <v>3</v>
      </c>
      <c r="G15" s="3">
        <v>1.175767</v>
      </c>
      <c r="H15" s="8">
        <f t="shared" si="0"/>
        <v>0.30281952000000001</v>
      </c>
      <c r="I15" s="5">
        <f t="shared" si="1"/>
        <v>6.2115964300000002</v>
      </c>
      <c r="J15" s="4">
        <f t="shared" si="2"/>
        <v>6.9361827001480023</v>
      </c>
      <c r="K15" s="5">
        <f t="shared" si="3"/>
        <v>11.847267420040016</v>
      </c>
      <c r="L15" s="7">
        <f t="shared" si="5"/>
        <v>0.69616499999999992</v>
      </c>
      <c r="M15" s="3">
        <f t="shared" si="4"/>
        <v>5.4041249999999996</v>
      </c>
      <c r="N15" s="8">
        <f>(H15+K15+M15)/100+1</f>
        <v>1.1755421194004001</v>
      </c>
      <c r="O15" s="7">
        <f>ABS(G15-N15)/N15*100</f>
        <v>1.9129948292674642E-2</v>
      </c>
      <c r="Q15" s="10"/>
    </row>
    <row r="16" spans="1:17">
      <c r="A16" s="3">
        <v>40000000</v>
      </c>
      <c r="B16" s="3">
        <v>1058.6869999999999</v>
      </c>
      <c r="C16" s="3">
        <v>889.10850000000005</v>
      </c>
      <c r="D16" s="3">
        <v>1130</v>
      </c>
      <c r="E16" s="3">
        <v>0.14617479999999999</v>
      </c>
      <c r="F16" s="6">
        <v>3</v>
      </c>
      <c r="G16" s="3">
        <v>1.292019</v>
      </c>
      <c r="H16" s="8">
        <f t="shared" si="0"/>
        <v>0.41975935999999997</v>
      </c>
      <c r="I16" s="5">
        <f t="shared" si="1"/>
        <v>8.4517252399999983</v>
      </c>
      <c r="J16" s="4">
        <f t="shared" si="2"/>
        <v>10.221533050232001</v>
      </c>
      <c r="K16" s="5">
        <f t="shared" si="3"/>
        <v>22.216897097360018</v>
      </c>
      <c r="L16" s="7">
        <f t="shared" si="5"/>
        <v>0.74089149999999993</v>
      </c>
      <c r="M16" s="3">
        <f t="shared" si="4"/>
        <v>6.5222874999999991</v>
      </c>
      <c r="N16" s="8">
        <f t="shared" ref="N16:N17" si="6">(H16+K16+M16)/100+1</f>
        <v>1.2915894395736003</v>
      </c>
      <c r="O16" s="7">
        <f>ABS(G16-N16)/N16*100</f>
        <v>3.3258279545979999E-2</v>
      </c>
      <c r="Q16" s="10"/>
    </row>
    <row r="17" spans="1:18">
      <c r="A17" s="3">
        <v>50000000</v>
      </c>
      <c r="B17" s="3">
        <v>1035.4179999999999</v>
      </c>
      <c r="C17" s="3">
        <v>857.26070000000004</v>
      </c>
      <c r="D17" s="3">
        <v>1130</v>
      </c>
      <c r="E17" s="3">
        <v>0.18271850000000001</v>
      </c>
      <c r="F17" s="6">
        <v>3</v>
      </c>
      <c r="G17" s="3">
        <v>1.417082</v>
      </c>
      <c r="H17" s="8">
        <f t="shared" si="0"/>
        <v>0.53669920000000004</v>
      </c>
      <c r="I17" s="5">
        <f t="shared" si="1"/>
        <v>10.691854050000002</v>
      </c>
      <c r="J17" s="4">
        <f t="shared" si="2"/>
        <v>13.661287152060005</v>
      </c>
      <c r="K17" s="5">
        <f t="shared" si="3"/>
        <v>33.787444843800031</v>
      </c>
      <c r="L17" s="7">
        <f t="shared" si="5"/>
        <v>0.77273930000000002</v>
      </c>
      <c r="M17" s="3">
        <f t="shared" si="4"/>
        <v>7.3184824999999991</v>
      </c>
      <c r="N17" s="8">
        <f t="shared" si="6"/>
        <v>1.4164262654380004</v>
      </c>
      <c r="O17" s="7">
        <f>ABS(G17-N17)/N17*100</f>
        <v>4.6295001582503777E-2</v>
      </c>
      <c r="Q17" s="10"/>
    </row>
    <row r="18" spans="1:18">
      <c r="A18" s="3">
        <v>60000000</v>
      </c>
      <c r="B18" s="3">
        <v>1017.152</v>
      </c>
      <c r="C18" s="3">
        <v>832.88469999999995</v>
      </c>
      <c r="D18" s="3">
        <v>1130</v>
      </c>
      <c r="E18" s="3">
        <v>0.21926219999999999</v>
      </c>
      <c r="F18" s="6">
        <v>1</v>
      </c>
      <c r="G18" s="3">
        <v>1.4430000000000001</v>
      </c>
      <c r="H18" s="8">
        <f t="shared" si="0"/>
        <v>0.65363904000000006</v>
      </c>
      <c r="I18" s="5">
        <f t="shared" si="1"/>
        <v>12.931982860000002</v>
      </c>
      <c r="J18" s="4">
        <f t="shared" si="2"/>
        <v>17.217182082207998</v>
      </c>
      <c r="K18" s="5">
        <f t="shared" si="3"/>
        <v>46.261310143839992</v>
      </c>
      <c r="L18" s="7">
        <f t="shared" si="5"/>
        <v>0.79711529999999997</v>
      </c>
      <c r="M18" s="3">
        <f t="shared" si="4"/>
        <v>7.9278825000000017</v>
      </c>
      <c r="N18" s="8"/>
      <c r="O18" s="7"/>
    </row>
    <row r="19" spans="1:18">
      <c r="A19" s="3">
        <v>70000000</v>
      </c>
      <c r="B19" s="3">
        <v>1002.204</v>
      </c>
      <c r="C19" s="3">
        <v>813.33119999999997</v>
      </c>
      <c r="D19" s="3">
        <v>1130</v>
      </c>
      <c r="E19" s="3">
        <v>0.25580589999999997</v>
      </c>
      <c r="F19" s="6">
        <v>1</v>
      </c>
      <c r="G19" s="3">
        <v>1.4430000000000001</v>
      </c>
      <c r="H19" s="8">
        <f t="shared" si="0"/>
        <v>0.77057887999999997</v>
      </c>
      <c r="I19" s="5">
        <f t="shared" si="1"/>
        <v>15.17211167</v>
      </c>
      <c r="J19" s="4">
        <f t="shared" si="2"/>
        <v>20.865559189352002</v>
      </c>
      <c r="K19" s="5">
        <f t="shared" si="3"/>
        <v>59.454481264960016</v>
      </c>
      <c r="L19" s="7">
        <f t="shared" si="5"/>
        <v>0.81666879999999997</v>
      </c>
      <c r="M19" s="3">
        <f>0.5-0.025*(C19-D19)</f>
        <v>8.4167200000000015</v>
      </c>
      <c r="N19" s="8"/>
    </row>
    <row r="21" spans="1:18">
      <c r="B21" s="3"/>
      <c r="C21" s="3"/>
      <c r="D21" s="3"/>
      <c r="E21" s="3"/>
      <c r="F21" s="3"/>
    </row>
    <row r="22" spans="1:18">
      <c r="B22" s="3"/>
      <c r="C22" s="3"/>
      <c r="D22" s="3"/>
      <c r="E22" s="3"/>
      <c r="F22" s="3"/>
      <c r="G22" s="3"/>
      <c r="H22" s="3"/>
      <c r="I22" s="3"/>
    </row>
    <row r="23" spans="1:18">
      <c r="B23" s="3"/>
      <c r="C23" s="3"/>
      <c r="D23" s="3"/>
      <c r="E23" s="3"/>
      <c r="F23" s="3"/>
      <c r="G23" s="7"/>
      <c r="H23" s="3"/>
      <c r="I23" s="3"/>
    </row>
    <row r="24" spans="1:18"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</row>
    <row r="25" spans="1:18">
      <c r="B25" s="3"/>
      <c r="C25" s="3" t="s">
        <v>28</v>
      </c>
      <c r="D25" t="s">
        <v>33</v>
      </c>
      <c r="E25" t="s">
        <v>11</v>
      </c>
      <c r="F25" t="s">
        <v>10</v>
      </c>
      <c r="G25" t="s">
        <v>26</v>
      </c>
      <c r="H25" t="s">
        <v>27</v>
      </c>
    </row>
    <row r="26" spans="1:18">
      <c r="B26" s="3"/>
      <c r="C26" s="3" t="s">
        <v>28</v>
      </c>
      <c r="D26" s="6">
        <v>10</v>
      </c>
      <c r="E26" s="6">
        <v>4</v>
      </c>
      <c r="F26" s="3">
        <v>1.0176430000000001</v>
      </c>
      <c r="G26" s="8">
        <v>1.0176358921365001</v>
      </c>
      <c r="H26" s="7">
        <v>6.9846823946796406E-4</v>
      </c>
      <c r="K26" s="8"/>
      <c r="L26" s="5"/>
      <c r="M26" s="4"/>
      <c r="N26" s="5"/>
      <c r="O26" s="9"/>
      <c r="P26" s="3"/>
    </row>
    <row r="27" spans="1:18">
      <c r="B27" s="3"/>
      <c r="C27" s="3" t="s">
        <v>28</v>
      </c>
      <c r="D27" s="6">
        <v>20</v>
      </c>
      <c r="E27" s="6">
        <v>4</v>
      </c>
      <c r="F27" s="3">
        <v>1.0769169999999999</v>
      </c>
      <c r="G27" s="8">
        <v>1.0768505411018001</v>
      </c>
      <c r="H27" s="7">
        <v>6.1715990904164944E-3</v>
      </c>
      <c r="K27" s="8"/>
      <c r="L27" s="5"/>
      <c r="M27" s="4"/>
      <c r="N27" s="5"/>
      <c r="O27" s="7"/>
      <c r="P27" s="3"/>
    </row>
    <row r="28" spans="1:18">
      <c r="B28" s="3"/>
      <c r="C28" s="3" t="s">
        <v>28</v>
      </c>
      <c r="D28" s="6">
        <v>30</v>
      </c>
      <c r="E28" s="6">
        <v>3</v>
      </c>
      <c r="F28" s="3">
        <v>1.175767</v>
      </c>
      <c r="G28" s="8">
        <v>1.1755421194004001</v>
      </c>
      <c r="H28" s="7">
        <v>1.9129948292674642E-2</v>
      </c>
      <c r="K28" s="8"/>
      <c r="L28" s="5"/>
      <c r="M28" s="4"/>
      <c r="N28" s="5"/>
      <c r="O28" s="7"/>
      <c r="P28" s="3"/>
    </row>
    <row r="29" spans="1:18">
      <c r="B29" s="3"/>
      <c r="C29" s="3" t="s">
        <v>28</v>
      </c>
      <c r="D29" s="6">
        <v>40</v>
      </c>
      <c r="E29" s="6">
        <v>3</v>
      </c>
      <c r="F29" s="3">
        <v>1.292019</v>
      </c>
      <c r="G29" s="8">
        <v>1.2915894395736003</v>
      </c>
      <c r="H29" s="7">
        <v>3.3258279545979999E-2</v>
      </c>
      <c r="K29" s="8"/>
      <c r="L29" s="5"/>
      <c r="M29" s="4"/>
      <c r="N29" s="5"/>
      <c r="O29" s="7"/>
      <c r="P29" s="3"/>
    </row>
    <row r="30" spans="1:18">
      <c r="B30" s="3"/>
      <c r="C30" s="3" t="s">
        <v>28</v>
      </c>
      <c r="D30" s="6">
        <v>50</v>
      </c>
      <c r="E30" s="6">
        <v>3</v>
      </c>
      <c r="F30" s="3">
        <v>1.417082</v>
      </c>
      <c r="G30" s="8">
        <v>1.4164262654380004</v>
      </c>
      <c r="H30" s="7">
        <v>4.6295001582503777E-2</v>
      </c>
      <c r="K30" s="8"/>
      <c r="L30" s="5"/>
      <c r="M30" s="4"/>
      <c r="N30" s="5"/>
      <c r="O30" s="7"/>
      <c r="P30" s="3"/>
    </row>
    <row r="31" spans="1:18">
      <c r="B31" s="3"/>
      <c r="C31" s="3" t="s">
        <v>28</v>
      </c>
      <c r="D31" s="6">
        <v>60</v>
      </c>
      <c r="E31" s="6">
        <v>1</v>
      </c>
      <c r="F31" s="3">
        <v>1.4430000000000001</v>
      </c>
      <c r="G31" s="3"/>
      <c r="H31" s="3"/>
      <c r="K31" s="8"/>
      <c r="L31" s="5"/>
      <c r="M31" s="4"/>
      <c r="N31" s="5"/>
      <c r="O31" s="7"/>
      <c r="P31" s="3"/>
      <c r="Q31" s="8"/>
      <c r="R31" s="7"/>
    </row>
    <row r="32" spans="1:18">
      <c r="B32" s="3"/>
      <c r="C32" s="3" t="s">
        <v>28</v>
      </c>
      <c r="D32" s="6">
        <v>70</v>
      </c>
      <c r="E32" s="6">
        <v>1</v>
      </c>
      <c r="F32" s="3">
        <v>1.4430000000000001</v>
      </c>
      <c r="G32" s="3"/>
      <c r="H32" s="3"/>
      <c r="K32" s="8"/>
      <c r="L32" s="5"/>
      <c r="M32" s="4"/>
      <c r="N32" s="5"/>
      <c r="O32" s="7"/>
      <c r="P32" s="3"/>
      <c r="Q32" s="8"/>
    </row>
    <row r="33" spans="2:10">
      <c r="B33" s="3"/>
      <c r="C33" s="3"/>
      <c r="D33" s="3"/>
      <c r="E33" s="3"/>
      <c r="F33" s="3"/>
      <c r="G33" s="3"/>
      <c r="H33" s="3"/>
      <c r="I33" s="3"/>
      <c r="J33" s="3"/>
    </row>
    <row r="34" spans="2:10">
      <c r="B34" s="3"/>
      <c r="C34" s="3"/>
      <c r="D34" s="3"/>
      <c r="E34" s="3"/>
      <c r="F34" s="3"/>
      <c r="G34" s="3"/>
      <c r="H34" s="3"/>
      <c r="I34" s="3"/>
      <c r="J34" s="3"/>
    </row>
    <row r="35" spans="2:10">
      <c r="B35" s="3"/>
      <c r="C35" s="3"/>
      <c r="D35" s="3"/>
      <c r="E35" s="3"/>
      <c r="F35" s="3"/>
      <c r="G35" s="3"/>
      <c r="H35" s="3"/>
      <c r="I35" s="3"/>
      <c r="J35" s="3"/>
    </row>
    <row r="36" spans="2:10">
      <c r="B36" s="3"/>
      <c r="C36" s="3"/>
      <c r="D36" s="3"/>
      <c r="E36" s="3"/>
      <c r="F36" s="3"/>
      <c r="G36" s="3"/>
      <c r="H36" s="3"/>
      <c r="I36" s="3"/>
      <c r="J36" s="3"/>
    </row>
    <row r="37" spans="2:10">
      <c r="B37" s="3"/>
      <c r="C37" s="3"/>
      <c r="D37" s="3"/>
      <c r="E37" s="3"/>
      <c r="F37" s="3"/>
      <c r="G37" s="3"/>
      <c r="H37" s="3"/>
      <c r="I37" s="3"/>
      <c r="J3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6"/>
  <sheetViews>
    <sheetView workbookViewId="0">
      <selection activeCell="C7" sqref="C7"/>
    </sheetView>
  </sheetViews>
  <sheetFormatPr baseColWidth="10" defaultRowHeight="15" x14ac:dyDescent="0"/>
  <sheetData>
    <row r="4" spans="3:9">
      <c r="F4" t="s">
        <v>34</v>
      </c>
      <c r="G4">
        <v>-3.4000000000000002E-2</v>
      </c>
    </row>
    <row r="5" spans="3:9">
      <c r="F5" t="s">
        <v>35</v>
      </c>
      <c r="G5">
        <v>6.0000000000000001E-3</v>
      </c>
    </row>
    <row r="7" spans="3:9">
      <c r="C7" t="s">
        <v>28</v>
      </c>
      <c r="D7" t="s">
        <v>33</v>
      </c>
      <c r="E7" t="s">
        <v>9</v>
      </c>
      <c r="F7" t="s">
        <v>37</v>
      </c>
      <c r="G7" t="s">
        <v>36</v>
      </c>
      <c r="H7" t="s">
        <v>38</v>
      </c>
      <c r="I7" t="s">
        <v>39</v>
      </c>
    </row>
    <row r="8" spans="3:9">
      <c r="D8">
        <v>10</v>
      </c>
      <c r="E8" s="7">
        <v>0</v>
      </c>
      <c r="F8" s="7">
        <v>1</v>
      </c>
      <c r="G8" s="7">
        <f t="shared" ref="G8:G13" si="0">$G$4*(1-EXP(-E8/$G$5))</f>
        <v>0</v>
      </c>
      <c r="H8" s="7">
        <f t="shared" ref="H8:H13" si="1">(1+G8)</f>
        <v>1</v>
      </c>
      <c r="I8" s="7">
        <f t="shared" ref="I8:I13" si="2">ABS(F8-H8)/H8*100</f>
        <v>0</v>
      </c>
    </row>
    <row r="9" spans="3:9">
      <c r="C9" t="s">
        <v>40</v>
      </c>
      <c r="D9">
        <v>20</v>
      </c>
      <c r="E9" s="7">
        <v>3.6543700000000001E-3</v>
      </c>
      <c r="F9" s="7">
        <v>0.98449540000000002</v>
      </c>
      <c r="G9" s="7">
        <f t="shared" si="0"/>
        <v>-1.550872761216435E-2</v>
      </c>
      <c r="H9" s="7">
        <f t="shared" si="1"/>
        <v>0.98449127238783563</v>
      </c>
      <c r="I9" s="7">
        <f t="shared" si="2"/>
        <v>4.1926345922639255E-4</v>
      </c>
    </row>
    <row r="10" spans="3:9">
      <c r="D10">
        <v>30</v>
      </c>
      <c r="E10" s="7">
        <v>7.3087400000000002E-3</v>
      </c>
      <c r="F10" s="7">
        <v>0.97606199999999999</v>
      </c>
      <c r="G10" s="7">
        <f t="shared" si="0"/>
        <v>-2.3943318984672553E-2</v>
      </c>
      <c r="H10" s="7">
        <f t="shared" si="1"/>
        <v>0.9760566810153275</v>
      </c>
      <c r="I10" s="7">
        <f t="shared" si="2"/>
        <v>5.4494629010208746E-4</v>
      </c>
    </row>
    <row r="11" spans="3:9">
      <c r="D11">
        <v>40</v>
      </c>
      <c r="E11" s="7">
        <v>1.096311E-2</v>
      </c>
      <c r="F11" s="7">
        <v>0.97147510000000004</v>
      </c>
      <c r="G11" s="7">
        <f t="shared" si="0"/>
        <v>-2.8530563883176607E-2</v>
      </c>
      <c r="H11" s="7">
        <f t="shared" si="1"/>
        <v>0.97146943611682335</v>
      </c>
      <c r="I11" s="7">
        <f t="shared" si="2"/>
        <v>5.8302227184082274E-4</v>
      </c>
    </row>
    <row r="12" spans="3:9">
      <c r="D12">
        <v>50</v>
      </c>
      <c r="E12" s="7">
        <v>1.461748E-2</v>
      </c>
      <c r="F12" s="7">
        <v>0.96898039999999996</v>
      </c>
      <c r="G12" s="7">
        <f t="shared" si="0"/>
        <v>-3.1025387263410368E-2</v>
      </c>
      <c r="H12" s="7">
        <f t="shared" si="1"/>
        <v>0.96897461273658958</v>
      </c>
      <c r="I12" s="7">
        <f t="shared" si="2"/>
        <v>5.9725645381352962E-4</v>
      </c>
    </row>
    <row r="13" spans="3:9">
      <c r="D13">
        <v>60</v>
      </c>
      <c r="E13" s="7">
        <v>1.8271849999999999E-2</v>
      </c>
      <c r="F13" s="7">
        <v>0.96762360000000003</v>
      </c>
      <c r="G13" s="7">
        <f t="shared" si="0"/>
        <v>-3.2382224283511646E-2</v>
      </c>
      <c r="H13" s="7">
        <f t="shared" si="1"/>
        <v>0.96761777571648833</v>
      </c>
      <c r="I13" s="7">
        <f t="shared" si="2"/>
        <v>6.0191985491265252E-4</v>
      </c>
    </row>
    <row r="19" spans="7:10">
      <c r="G19" s="3"/>
      <c r="H19" s="3"/>
      <c r="I19" s="3"/>
      <c r="J19" s="3"/>
    </row>
    <row r="20" spans="7:10">
      <c r="G20" s="3"/>
      <c r="H20" s="3"/>
      <c r="I20" s="3"/>
      <c r="J20" s="3"/>
    </row>
    <row r="21" spans="7:10">
      <c r="G21" s="3"/>
      <c r="H21" s="3"/>
      <c r="I21" s="3"/>
      <c r="J21" s="3"/>
    </row>
    <row r="22" spans="7:10">
      <c r="G22" s="3"/>
      <c r="H22" s="3"/>
      <c r="I22" s="3"/>
      <c r="J22" s="3"/>
    </row>
    <row r="23" spans="7:10">
      <c r="G23" s="3"/>
      <c r="H23" s="3"/>
      <c r="I23" s="3"/>
      <c r="J23" s="3"/>
    </row>
    <row r="24" spans="7:10">
      <c r="G24" s="3"/>
      <c r="H24" s="3"/>
      <c r="I24" s="3"/>
      <c r="J24" s="3"/>
    </row>
    <row r="25" spans="7:10">
      <c r="G25" s="3"/>
      <c r="H25" s="3"/>
      <c r="I25" s="3"/>
    </row>
    <row r="26" spans="7:10">
      <c r="G26" s="3"/>
      <c r="H26" s="3"/>
      <c r="I2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29"/>
  <sheetViews>
    <sheetView workbookViewId="0">
      <selection activeCell="E20" sqref="E20:J27"/>
    </sheetView>
  </sheetViews>
  <sheetFormatPr baseColWidth="10" defaultRowHeight="15" x14ac:dyDescent="0"/>
  <cols>
    <col min="11" max="11" width="12.1640625" bestFit="1" customWidth="1"/>
  </cols>
  <sheetData>
    <row r="5" spans="5:11">
      <c r="F5" t="s">
        <v>46</v>
      </c>
      <c r="G5">
        <v>0.5</v>
      </c>
    </row>
    <row r="9" spans="5:11">
      <c r="E9" s="3" t="s">
        <v>41</v>
      </c>
      <c r="F9" s="3" t="s">
        <v>42</v>
      </c>
      <c r="G9" s="3" t="s">
        <v>43</v>
      </c>
      <c r="H9" s="3" t="s">
        <v>44</v>
      </c>
      <c r="I9" t="s">
        <v>45</v>
      </c>
      <c r="J9" s="3" t="s">
        <v>38</v>
      </c>
      <c r="K9" s="3" t="s">
        <v>6</v>
      </c>
    </row>
    <row r="10" spans="5:11">
      <c r="E10" s="3">
        <v>10000000</v>
      </c>
      <c r="F10" s="3">
        <v>3.6543699999999998E-2</v>
      </c>
      <c r="G10" s="3">
        <v>1130</v>
      </c>
      <c r="H10" s="8">
        <v>3.198995</v>
      </c>
      <c r="I10" s="3">
        <v>4</v>
      </c>
      <c r="J10" s="8">
        <f>($G$5*F10+1)*PI()</f>
        <v>3.1989953633172878</v>
      </c>
      <c r="K10">
        <f>ABS(J10-H10)/J10*100</f>
        <v>1.1357230834920895E-5</v>
      </c>
    </row>
    <row r="11" spans="5:11">
      <c r="E11" s="3">
        <v>20000000</v>
      </c>
      <c r="F11" s="3">
        <v>7.3087399999999997E-2</v>
      </c>
      <c r="G11" s="3">
        <v>1130</v>
      </c>
      <c r="H11" s="8">
        <v>3.2563979999999999</v>
      </c>
      <c r="I11" s="3">
        <v>4</v>
      </c>
      <c r="J11" s="8">
        <f t="shared" ref="J11:J16" si="0">($G$5*F11+1)*PI()</f>
        <v>3.2563980730447821</v>
      </c>
      <c r="K11">
        <f t="shared" ref="K11:K16" si="1">ABS(J11-H11)/J11*100</f>
        <v>2.2431158778604314E-6</v>
      </c>
    </row>
    <row r="12" spans="5:11">
      <c r="E12" s="3">
        <v>30000000</v>
      </c>
      <c r="F12" s="3">
        <v>0.1096311</v>
      </c>
      <c r="G12" s="3">
        <v>1130</v>
      </c>
      <c r="H12" s="8">
        <v>3.3138010000000002</v>
      </c>
      <c r="I12" s="3">
        <v>3</v>
      </c>
      <c r="J12" s="8">
        <f t="shared" si="0"/>
        <v>3.3138007827722773</v>
      </c>
      <c r="K12">
        <f t="shared" si="1"/>
        <v>6.555243877362017E-6</v>
      </c>
    </row>
    <row r="13" spans="5:11">
      <c r="E13" s="3">
        <v>40000000</v>
      </c>
      <c r="F13" s="3">
        <v>0.14617479999999999</v>
      </c>
      <c r="G13" s="3">
        <v>1130</v>
      </c>
      <c r="H13" s="8">
        <v>3.3712029999999999</v>
      </c>
      <c r="I13" s="3">
        <v>3</v>
      </c>
      <c r="J13" s="8">
        <f t="shared" si="0"/>
        <v>3.3712034924997716</v>
      </c>
      <c r="K13">
        <f t="shared" si="1"/>
        <v>1.4609019382166677E-5</v>
      </c>
    </row>
    <row r="14" spans="5:11">
      <c r="E14" s="3">
        <v>50000000</v>
      </c>
      <c r="F14" s="3">
        <v>0.18271850000000001</v>
      </c>
      <c r="G14" s="3">
        <v>1130</v>
      </c>
      <c r="H14" s="8">
        <v>3.4286059999999998</v>
      </c>
      <c r="I14" s="3">
        <v>3</v>
      </c>
      <c r="J14" s="8">
        <f t="shared" si="0"/>
        <v>3.4286062022272663</v>
      </c>
      <c r="K14">
        <f t="shared" si="1"/>
        <v>5.8982354508003633E-6</v>
      </c>
    </row>
    <row r="15" spans="5:11">
      <c r="E15" s="3">
        <v>60000000</v>
      </c>
      <c r="F15" s="3">
        <v>0.21926219999999999</v>
      </c>
      <c r="G15" s="3">
        <v>1130</v>
      </c>
      <c r="H15" s="8">
        <v>3.4860090000000001</v>
      </c>
      <c r="I15" s="3">
        <v>1</v>
      </c>
      <c r="J15" s="8">
        <f t="shared" si="0"/>
        <v>3.4860089119547615</v>
      </c>
      <c r="K15">
        <f t="shared" si="1"/>
        <v>2.5256745142967342E-6</v>
      </c>
    </row>
    <row r="16" spans="5:11">
      <c r="E16" s="3">
        <v>70000000</v>
      </c>
      <c r="F16" s="3">
        <v>0.25580589999999997</v>
      </c>
      <c r="G16" s="3">
        <v>1130</v>
      </c>
      <c r="H16" s="8">
        <v>3.543412</v>
      </c>
      <c r="I16" s="3">
        <v>1</v>
      </c>
      <c r="J16" s="8">
        <f t="shared" si="0"/>
        <v>3.5434116216822558</v>
      </c>
      <c r="K16">
        <f t="shared" si="1"/>
        <v>1.0676652464759312E-5</v>
      </c>
    </row>
    <row r="17" spans="5:10">
      <c r="H17" s="8"/>
    </row>
    <row r="20" spans="5:10">
      <c r="E20" t="s">
        <v>28</v>
      </c>
      <c r="F20" s="3" t="s">
        <v>33</v>
      </c>
      <c r="G20" s="10" t="s">
        <v>42</v>
      </c>
      <c r="H20" s="3" t="s">
        <v>47</v>
      </c>
      <c r="I20" t="s">
        <v>38</v>
      </c>
      <c r="J20" t="s">
        <v>6</v>
      </c>
    </row>
    <row r="21" spans="5:10">
      <c r="E21" t="s">
        <v>28</v>
      </c>
      <c r="F21" s="6">
        <v>10</v>
      </c>
      <c r="G21" s="10">
        <v>3.6543699999999998E-2</v>
      </c>
      <c r="H21" s="8">
        <v>3.198995</v>
      </c>
      <c r="I21" s="11">
        <v>3.1989953633172878</v>
      </c>
      <c r="J21">
        <v>1.1357230834920895E-5</v>
      </c>
    </row>
    <row r="22" spans="5:10">
      <c r="E22" t="s">
        <v>28</v>
      </c>
      <c r="F22" s="6">
        <v>20</v>
      </c>
      <c r="G22" s="10">
        <v>7.3087399999999997E-2</v>
      </c>
      <c r="H22" s="8">
        <v>3.2563979999999999</v>
      </c>
      <c r="I22" s="11">
        <v>3.2563980730447821</v>
      </c>
      <c r="J22">
        <v>2.2431158778604314E-6</v>
      </c>
    </row>
    <row r="23" spans="5:10">
      <c r="E23" t="s">
        <v>28</v>
      </c>
      <c r="F23" s="6">
        <v>30</v>
      </c>
      <c r="G23" s="10">
        <v>0.1096311</v>
      </c>
      <c r="H23" s="8">
        <v>3.3138010000000002</v>
      </c>
      <c r="I23" s="11">
        <v>3.3138007827722773</v>
      </c>
      <c r="J23">
        <v>6.555243877362017E-6</v>
      </c>
    </row>
    <row r="24" spans="5:10">
      <c r="E24" t="s">
        <v>28</v>
      </c>
      <c r="F24" s="6">
        <v>40</v>
      </c>
      <c r="G24" s="10">
        <v>0.14617479999999999</v>
      </c>
      <c r="H24" s="8">
        <v>3.3712029999999999</v>
      </c>
      <c r="I24" s="11">
        <v>3.3712034924997716</v>
      </c>
      <c r="J24">
        <v>1.4609019382166677E-5</v>
      </c>
    </row>
    <row r="25" spans="5:10">
      <c r="E25" t="s">
        <v>28</v>
      </c>
      <c r="F25" s="6">
        <v>50</v>
      </c>
      <c r="G25" s="10">
        <v>0.18271850000000001</v>
      </c>
      <c r="H25" s="8">
        <v>3.4286059999999998</v>
      </c>
      <c r="I25" s="11">
        <v>3.4286062022272663</v>
      </c>
      <c r="J25">
        <v>5.8982354508003633E-6</v>
      </c>
    </row>
    <row r="26" spans="5:10">
      <c r="E26" t="s">
        <v>28</v>
      </c>
      <c r="F26" s="6">
        <v>60</v>
      </c>
      <c r="G26" s="10">
        <v>0.21926219999999999</v>
      </c>
      <c r="H26" s="8">
        <v>3.4860090000000001</v>
      </c>
      <c r="I26" s="11">
        <v>3.4860089119547615</v>
      </c>
      <c r="J26">
        <v>2.5256745142967342E-6</v>
      </c>
    </row>
    <row r="27" spans="5:10">
      <c r="E27" t="s">
        <v>28</v>
      </c>
      <c r="F27" s="6">
        <v>70</v>
      </c>
      <c r="G27" s="10">
        <v>0.25580589999999997</v>
      </c>
      <c r="H27" s="8">
        <v>3.543412</v>
      </c>
      <c r="I27" s="11">
        <v>3.5434116216822558</v>
      </c>
      <c r="J27">
        <v>1.0676652464759312E-5</v>
      </c>
    </row>
    <row r="28" spans="5:10">
      <c r="F28" s="3"/>
      <c r="G28" s="3"/>
      <c r="H28" s="3"/>
      <c r="I28" s="3"/>
    </row>
    <row r="29" spans="5:10">
      <c r="F29" s="3"/>
      <c r="G29" s="3"/>
      <c r="H29" s="3"/>
      <c r="I2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5"/>
  <sheetViews>
    <sheetView tabSelected="1" workbookViewId="0">
      <selection activeCell="C9" sqref="C9:C15"/>
    </sheetView>
  </sheetViews>
  <sheetFormatPr baseColWidth="10" defaultRowHeight="15" x14ac:dyDescent="0"/>
  <sheetData>
    <row r="9" spans="3:8">
      <c r="C9" t="s">
        <v>28</v>
      </c>
      <c r="D9" t="s">
        <v>33</v>
      </c>
      <c r="E9" t="s">
        <v>9</v>
      </c>
      <c r="F9" t="s">
        <v>48</v>
      </c>
      <c r="G9" t="s">
        <v>49</v>
      </c>
      <c r="H9" t="s">
        <v>38</v>
      </c>
    </row>
    <row r="10" spans="3:8">
      <c r="C10" t="s">
        <v>28</v>
      </c>
      <c r="D10" s="6">
        <v>10</v>
      </c>
      <c r="E10" s="8">
        <v>0</v>
      </c>
      <c r="F10" s="8">
        <v>0</v>
      </c>
      <c r="G10" s="8">
        <v>1</v>
      </c>
      <c r="H10" s="8">
        <f>(1-F10)</f>
        <v>1</v>
      </c>
    </row>
    <row r="11" spans="3:8">
      <c r="C11" t="s">
        <v>28</v>
      </c>
      <c r="D11" s="6">
        <v>20</v>
      </c>
      <c r="E11" s="8">
        <v>3.6543699999999998E-2</v>
      </c>
      <c r="F11" s="8">
        <v>-1.128727E-2</v>
      </c>
      <c r="G11" s="8">
        <v>1.011287</v>
      </c>
      <c r="H11" s="8">
        <f t="shared" ref="H11:H15" si="0">(1-F11)</f>
        <v>1.01128727</v>
      </c>
    </row>
    <row r="12" spans="3:8">
      <c r="C12" t="s">
        <v>28</v>
      </c>
      <c r="D12" s="6">
        <v>30</v>
      </c>
      <c r="E12" s="8">
        <v>7.3087399999999997E-2</v>
      </c>
      <c r="F12" s="8">
        <v>-2.2523390000000001E-2</v>
      </c>
      <c r="G12" s="8">
        <v>1.0225230000000001</v>
      </c>
      <c r="H12" s="8">
        <f t="shared" si="0"/>
        <v>1.0225233899999999</v>
      </c>
    </row>
    <row r="13" spans="3:8">
      <c r="C13" t="s">
        <v>28</v>
      </c>
      <c r="D13" s="6">
        <v>40</v>
      </c>
      <c r="E13" s="8">
        <v>0.1096311</v>
      </c>
      <c r="F13" s="8">
        <v>-3.3709669999999997E-2</v>
      </c>
      <c r="G13" s="8">
        <v>1.0337099999999999</v>
      </c>
      <c r="H13" s="8">
        <f t="shared" si="0"/>
        <v>1.0337096699999999</v>
      </c>
    </row>
    <row r="14" spans="3:8">
      <c r="C14" t="s">
        <v>28</v>
      </c>
      <c r="D14" s="6">
        <v>50</v>
      </c>
      <c r="E14" s="8">
        <v>0.14617479999999999</v>
      </c>
      <c r="F14" s="8">
        <v>-4.4847360000000003E-2</v>
      </c>
      <c r="G14" s="8">
        <v>1.0448470000000001</v>
      </c>
      <c r="H14" s="8">
        <f t="shared" si="0"/>
        <v>1.0448473599999999</v>
      </c>
    </row>
    <row r="15" spans="3:8">
      <c r="C15" t="s">
        <v>28</v>
      </c>
      <c r="D15" s="6">
        <v>60</v>
      </c>
      <c r="E15" s="8">
        <v>0.18271850000000001</v>
      </c>
      <c r="F15" s="8">
        <v>-5.5937670000000002E-2</v>
      </c>
      <c r="G15" s="8">
        <v>1.055938</v>
      </c>
      <c r="H15" s="8">
        <f t="shared" si="0"/>
        <v>1.0559376700000001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solid</vt:lpstr>
      <vt:lpstr>gas</vt:lpstr>
      <vt:lpstr>densification</vt:lpstr>
      <vt:lpstr>rz</vt:lpstr>
      <vt:lpstr>constraint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2014-10-29T15:03:38Z</dcterms:modified>
</cp:coreProperties>
</file>