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6120" tabRatio="500" activeTab="3"/>
  </bookViews>
  <sheets>
    <sheet name="densification" sheetId="3" r:id="rId1"/>
    <sheet name="gas_por" sheetId="4" r:id="rId2"/>
    <sheet name="gas_hight" sheetId="5" r:id="rId3"/>
    <sheet name="gas_contact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6" l="1"/>
  <c r="H15" i="6"/>
  <c r="H16" i="6"/>
  <c r="H17" i="6"/>
  <c r="H18" i="6"/>
  <c r="H19" i="6"/>
  <c r="H20" i="6"/>
  <c r="H21" i="6"/>
  <c r="H22" i="6"/>
  <c r="H23" i="6"/>
  <c r="I8" i="6"/>
  <c r="F14" i="6"/>
  <c r="F15" i="6"/>
  <c r="F16" i="6"/>
  <c r="F17" i="6"/>
  <c r="F18" i="6"/>
  <c r="F19" i="6"/>
  <c r="F20" i="6"/>
  <c r="F21" i="6"/>
  <c r="F22" i="6"/>
  <c r="F23" i="6"/>
  <c r="G23" i="6"/>
  <c r="G22" i="6"/>
  <c r="G21" i="6"/>
  <c r="G20" i="6"/>
  <c r="G19" i="6"/>
  <c r="G18" i="6"/>
  <c r="G17" i="6"/>
  <c r="G16" i="6"/>
  <c r="G15" i="6"/>
  <c r="G14" i="6"/>
  <c r="G13" i="6"/>
  <c r="D6" i="6"/>
  <c r="H10" i="5"/>
  <c r="J10" i="5"/>
  <c r="D2" i="5"/>
  <c r="G11" i="5"/>
  <c r="I11" i="5"/>
  <c r="J11" i="5"/>
  <c r="G12" i="5"/>
  <c r="I12" i="5"/>
  <c r="J12" i="5"/>
  <c r="G13" i="5"/>
  <c r="I13" i="5"/>
  <c r="J13" i="5"/>
  <c r="G14" i="5"/>
  <c r="I14" i="5"/>
  <c r="J14" i="5"/>
  <c r="H5" i="5"/>
  <c r="J15" i="5"/>
  <c r="J16" i="5"/>
  <c r="J17" i="5"/>
  <c r="J18" i="5"/>
  <c r="J19" i="5"/>
  <c r="G15" i="5"/>
  <c r="I15" i="5"/>
  <c r="G16" i="5"/>
  <c r="I16" i="5"/>
  <c r="G17" i="5"/>
  <c r="I17" i="5"/>
  <c r="G18" i="5"/>
  <c r="I18" i="5"/>
  <c r="G19" i="5"/>
  <c r="I19" i="5"/>
  <c r="G10" i="5"/>
  <c r="I10" i="5"/>
  <c r="H11" i="5"/>
  <c r="H12" i="5"/>
  <c r="H13" i="5"/>
  <c r="H14" i="5"/>
  <c r="H15" i="5"/>
  <c r="H16" i="5"/>
  <c r="H17" i="5"/>
  <c r="H18" i="5"/>
  <c r="H19" i="5"/>
  <c r="G9" i="5"/>
  <c r="K19" i="5"/>
  <c r="K18" i="5"/>
  <c r="K17" i="5"/>
  <c r="K16" i="5"/>
  <c r="K15" i="5"/>
  <c r="K14" i="5"/>
  <c r="K13" i="5"/>
  <c r="K12" i="5"/>
  <c r="K11" i="5"/>
  <c r="K10" i="5"/>
  <c r="K9" i="5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H13" i="4"/>
  <c r="D6" i="4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</calcChain>
</file>

<file path=xl/sharedStrings.xml><?xml version="1.0" encoding="utf-8"?>
<sst xmlns="http://schemas.openxmlformats.org/spreadsheetml/2006/main" count="148" uniqueCount="36">
  <si>
    <t>burnup</t>
  </si>
  <si>
    <t>#</t>
  </si>
  <si>
    <t>Temp</t>
  </si>
  <si>
    <t>total dens</t>
  </si>
  <si>
    <t>Bmax</t>
  </si>
  <si>
    <t>dens</t>
  </si>
  <si>
    <t>BUCK vol</t>
  </si>
  <si>
    <t>EXCEL vol</t>
  </si>
  <si>
    <t>% Diff</t>
  </si>
  <si>
    <t>a</t>
  </si>
  <si>
    <t>b</t>
  </si>
  <si>
    <t>initial porosity</t>
  </si>
  <si>
    <t>[/]</t>
  </si>
  <si>
    <t>BU_0</t>
  </si>
  <si>
    <t>[MWd/kg]</t>
  </si>
  <si>
    <t>FIMA</t>
  </si>
  <si>
    <t>pc0</t>
  </si>
  <si>
    <t>MPa</t>
  </si>
  <si>
    <t>pc</t>
  </si>
  <si>
    <t>K</t>
  </si>
  <si>
    <t>Porosity</t>
  </si>
  <si>
    <t>Burnup</t>
  </si>
  <si>
    <t>Excel vol</t>
  </si>
  <si>
    <t>% diff</t>
  </si>
  <si>
    <t>porosity</t>
  </si>
  <si>
    <t>c1</t>
  </si>
  <si>
    <t>c2</t>
  </si>
  <si>
    <t>c3</t>
  </si>
  <si>
    <t>temp [K]</t>
  </si>
  <si>
    <t>burnup_corr</t>
  </si>
  <si>
    <t>low t</t>
  </si>
  <si>
    <t>hight</t>
  </si>
  <si>
    <t>Pa</t>
  </si>
  <si>
    <t>strain</t>
  </si>
  <si>
    <t>max</t>
  </si>
  <si>
    <t>cont_pres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</si>
</sst>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33"/>
  <sheetViews>
    <sheetView workbookViewId="0">
      <selection activeCell="E36" sqref="E36"/>
    </sheetView>
  </sheetViews>
  <sheetFormatPr baseColWidth="10" defaultRowHeight="15" x14ac:dyDescent="0"/>
  <sheetData>
    <row r="4" spans="4:9">
      <c r="F4" t="s">
        <v>3</v>
      </c>
      <c r="G4">
        <v>-3.4000000000000002E-2</v>
      </c>
    </row>
    <row r="5" spans="4:9">
      <c r="F5" t="s">
        <v>4</v>
      </c>
      <c r="G5">
        <v>6.0000000000000001E-3</v>
      </c>
    </row>
    <row r="7" spans="4:9">
      <c r="D7" t="s">
        <v>1</v>
      </c>
      <c r="E7" t="s">
        <v>0</v>
      </c>
      <c r="F7" t="s">
        <v>6</v>
      </c>
      <c r="G7" t="s">
        <v>5</v>
      </c>
      <c r="H7" t="s">
        <v>7</v>
      </c>
      <c r="I7" t="s">
        <v>8</v>
      </c>
    </row>
    <row r="8" spans="4:9">
      <c r="D8" t="s">
        <v>1</v>
      </c>
      <c r="E8" s="1">
        <v>0</v>
      </c>
      <c r="F8" s="6">
        <v>1</v>
      </c>
      <c r="G8" s="6">
        <f t="shared" ref="G8:G18" si="0">$G$4*(1-EXP(-E8/$G$5))</f>
        <v>0</v>
      </c>
      <c r="H8" s="6">
        <f t="shared" ref="H8:H18" si="1">(1+G8)</f>
        <v>1</v>
      </c>
      <c r="I8" s="6">
        <f t="shared" ref="I8:I18" si="2">ABS(F8-H8)/H8*100</f>
        <v>0</v>
      </c>
    </row>
    <row r="9" spans="4:9">
      <c r="D9" t="s">
        <v>1</v>
      </c>
      <c r="E9" s="1">
        <v>0.01</v>
      </c>
      <c r="F9" s="6">
        <v>0.97254510000000005</v>
      </c>
      <c r="G9" s="6">
        <f t="shared" si="0"/>
        <v>-2.7578229503522903E-2</v>
      </c>
      <c r="H9" s="6">
        <f t="shared" si="1"/>
        <v>0.97242177049647704</v>
      </c>
      <c r="I9" s="6">
        <f t="shared" si="2"/>
        <v>1.2682717239047379E-2</v>
      </c>
    </row>
    <row r="10" spans="4:9">
      <c r="D10" t="s">
        <v>1</v>
      </c>
      <c r="E10" s="1">
        <v>0.02</v>
      </c>
      <c r="F10" s="6">
        <v>0.96734039999999999</v>
      </c>
      <c r="G10" s="6">
        <f t="shared" si="0"/>
        <v>-3.2787084226193419E-2</v>
      </c>
      <c r="H10" s="6">
        <f t="shared" si="1"/>
        <v>0.96721291577380653</v>
      </c>
      <c r="I10" s="6">
        <f t="shared" si="2"/>
        <v>1.3180575250225203E-2</v>
      </c>
    </row>
    <row r="11" spans="4:9">
      <c r="D11" t="s">
        <v>1</v>
      </c>
      <c r="E11" s="1">
        <v>0.03</v>
      </c>
      <c r="F11" s="6">
        <v>0.96635669999999996</v>
      </c>
      <c r="G11" s="6">
        <f t="shared" si="0"/>
        <v>-3.3770909802031096E-2</v>
      </c>
      <c r="H11" s="6">
        <f t="shared" si="1"/>
        <v>0.96622909019796888</v>
      </c>
      <c r="I11" s="6">
        <f t="shared" si="2"/>
        <v>1.3206992350534122E-2</v>
      </c>
    </row>
    <row r="12" spans="4:9">
      <c r="D12" t="s">
        <v>1</v>
      </c>
      <c r="E12" s="1">
        <v>0.04</v>
      </c>
      <c r="F12" s="6">
        <v>0.9661708</v>
      </c>
      <c r="G12" s="6">
        <f t="shared" si="0"/>
        <v>-3.3956730450754452E-2</v>
      </c>
      <c r="H12" s="6">
        <f t="shared" si="1"/>
        <v>0.96604326954924558</v>
      </c>
      <c r="I12" s="6">
        <f t="shared" si="2"/>
        <v>1.3201318695996519E-2</v>
      </c>
    </row>
    <row r="13" spans="4:9">
      <c r="D13" t="s">
        <v>1</v>
      </c>
      <c r="E13" s="1">
        <v>0.05</v>
      </c>
      <c r="F13" s="6">
        <v>0.96613570000000004</v>
      </c>
      <c r="G13" s="6">
        <f t="shared" si="0"/>
        <v>-3.3991827437801742E-2</v>
      </c>
      <c r="H13" s="6">
        <f t="shared" si="1"/>
        <v>0.96600817256219829</v>
      </c>
      <c r="I13" s="6">
        <f t="shared" si="2"/>
        <v>1.3201486428785297E-2</v>
      </c>
    </row>
    <row r="14" spans="4:9">
      <c r="D14" t="s">
        <v>1</v>
      </c>
      <c r="E14" s="1">
        <v>0.06</v>
      </c>
      <c r="F14" s="6">
        <v>0.96612909999999996</v>
      </c>
      <c r="G14" s="6">
        <f t="shared" si="0"/>
        <v>-3.3998456402388078E-2</v>
      </c>
      <c r="H14" s="6">
        <f t="shared" si="1"/>
        <v>0.96600154359761192</v>
      </c>
      <c r="I14" s="6">
        <f t="shared" si="2"/>
        <v>1.3204575420551718E-2</v>
      </c>
    </row>
    <row r="15" spans="4:9">
      <c r="D15" t="s">
        <v>1</v>
      </c>
      <c r="E15" s="1">
        <v>7.0000000000000007E-2</v>
      </c>
      <c r="F15" s="6">
        <v>0.96612779999999998</v>
      </c>
      <c r="G15" s="6">
        <f t="shared" si="0"/>
        <v>-3.399970845207051E-2</v>
      </c>
      <c r="H15" s="6">
        <f t="shared" si="1"/>
        <v>0.96600029154792955</v>
      </c>
      <c r="I15" s="6">
        <f t="shared" si="2"/>
        <v>1.3199628735734032E-2</v>
      </c>
    </row>
    <row r="16" spans="4:9">
      <c r="D16" t="s">
        <v>1</v>
      </c>
      <c r="E16" s="1">
        <v>0.08</v>
      </c>
      <c r="F16" s="6">
        <v>0.96612759999999998</v>
      </c>
      <c r="G16" s="6">
        <f t="shared" si="0"/>
        <v>-3.3999944933709066E-2</v>
      </c>
      <c r="H16" s="6">
        <f t="shared" si="1"/>
        <v>0.96600005506629094</v>
      </c>
      <c r="I16" s="6">
        <f t="shared" si="2"/>
        <v>1.3203408533996543E-2</v>
      </c>
    </row>
    <row r="17" spans="4:10">
      <c r="D17" t="s">
        <v>1</v>
      </c>
      <c r="E17" s="1">
        <v>0.09</v>
      </c>
      <c r="F17" s="6">
        <v>0.96612759999999998</v>
      </c>
      <c r="G17" s="6">
        <f t="shared" si="0"/>
        <v>-3.3999989599321108E-2</v>
      </c>
      <c r="H17" s="6">
        <f t="shared" si="1"/>
        <v>0.96600001040067884</v>
      </c>
      <c r="I17" s="6">
        <f t="shared" si="2"/>
        <v>1.3208032913810218E-2</v>
      </c>
    </row>
    <row r="18" spans="4:10">
      <c r="D18" t="s">
        <v>1</v>
      </c>
      <c r="E18" s="1">
        <v>0.1</v>
      </c>
      <c r="F18" s="6">
        <v>0.96612759999999998</v>
      </c>
      <c r="G18" s="6">
        <f t="shared" si="0"/>
        <v>-3.3999998035565505E-2</v>
      </c>
      <c r="H18" s="6">
        <f t="shared" si="1"/>
        <v>0.96600000196443447</v>
      </c>
      <c r="I18" s="6">
        <f t="shared" si="2"/>
        <v>1.3208906346379008E-2</v>
      </c>
    </row>
    <row r="19" spans="4:10">
      <c r="F19" s="1"/>
      <c r="G19" s="1"/>
      <c r="H19" s="1"/>
      <c r="I19" s="1"/>
      <c r="J19" s="1"/>
    </row>
    <row r="20" spans="4:10">
      <c r="F20" s="1"/>
      <c r="G20" s="1"/>
      <c r="H20" s="1"/>
      <c r="I20" s="1"/>
      <c r="J20" s="1"/>
    </row>
    <row r="21" spans="4:10">
      <c r="F21" s="1"/>
      <c r="G21" s="1"/>
      <c r="H21" s="1"/>
      <c r="I21" s="1"/>
      <c r="J21" s="1"/>
    </row>
    <row r="22" spans="4:10">
      <c r="D22" t="s">
        <v>1</v>
      </c>
      <c r="E22" t="s">
        <v>0</v>
      </c>
      <c r="F22" s="1" t="s">
        <v>6</v>
      </c>
      <c r="G22" s="1" t="s">
        <v>7</v>
      </c>
      <c r="H22" s="1" t="s">
        <v>8</v>
      </c>
      <c r="J22" s="1"/>
    </row>
    <row r="23" spans="4:10">
      <c r="D23" t="s">
        <v>1</v>
      </c>
      <c r="E23">
        <v>0</v>
      </c>
      <c r="F23" s="2">
        <v>1</v>
      </c>
      <c r="G23" s="2">
        <v>1</v>
      </c>
      <c r="H23" s="2">
        <v>0</v>
      </c>
      <c r="J23" s="1"/>
    </row>
    <row r="24" spans="4:10">
      <c r="D24" t="s">
        <v>1</v>
      </c>
      <c r="E24">
        <v>0.01</v>
      </c>
      <c r="F24" s="2">
        <v>0.97254510000000005</v>
      </c>
      <c r="G24" s="2">
        <v>0.97242177049647704</v>
      </c>
      <c r="H24" s="2">
        <v>1.2682717239047379E-2</v>
      </c>
      <c r="J24" s="1"/>
    </row>
    <row r="25" spans="4:10">
      <c r="D25" t="s">
        <v>1</v>
      </c>
      <c r="E25">
        <v>0.02</v>
      </c>
      <c r="F25" s="2">
        <v>0.96734039999999999</v>
      </c>
      <c r="G25" s="2">
        <v>0.96721291577380653</v>
      </c>
      <c r="H25" s="2">
        <v>1.3180575250225203E-2</v>
      </c>
    </row>
    <row r="26" spans="4:10">
      <c r="D26" t="s">
        <v>1</v>
      </c>
      <c r="E26">
        <v>0.03</v>
      </c>
      <c r="F26" s="2">
        <v>0.96635669999999996</v>
      </c>
      <c r="G26" s="2">
        <v>0.96622909019796888</v>
      </c>
      <c r="H26" s="2">
        <v>1.3206992350534122E-2</v>
      </c>
    </row>
    <row r="27" spans="4:10">
      <c r="D27" t="s">
        <v>1</v>
      </c>
      <c r="E27">
        <v>0.04</v>
      </c>
      <c r="F27" s="2">
        <v>0.9661708</v>
      </c>
      <c r="G27" s="2">
        <v>0.96604326954924558</v>
      </c>
      <c r="H27" s="2">
        <v>1.3201318695996519E-2</v>
      </c>
    </row>
    <row r="28" spans="4:10">
      <c r="D28" t="s">
        <v>1</v>
      </c>
      <c r="E28">
        <v>0.05</v>
      </c>
      <c r="F28" s="2">
        <v>0.96613570000000004</v>
      </c>
      <c r="G28" s="2">
        <v>0.96600817256219829</v>
      </c>
      <c r="H28" s="2">
        <v>1.3201486428785297E-2</v>
      </c>
    </row>
    <row r="29" spans="4:10">
      <c r="D29" t="s">
        <v>1</v>
      </c>
      <c r="E29">
        <v>0.06</v>
      </c>
      <c r="F29" s="2">
        <v>0.96612909999999996</v>
      </c>
      <c r="G29" s="2">
        <v>0.96600154359761192</v>
      </c>
      <c r="H29" s="2">
        <v>1.3204575420551718E-2</v>
      </c>
    </row>
    <row r="30" spans="4:10">
      <c r="D30" t="s">
        <v>1</v>
      </c>
      <c r="E30">
        <v>7.0000000000000007E-2</v>
      </c>
      <c r="F30" s="2">
        <v>0.96612779999999998</v>
      </c>
      <c r="G30" s="2">
        <v>0.96600029154792955</v>
      </c>
      <c r="H30" s="2">
        <v>1.3199628735734032E-2</v>
      </c>
    </row>
    <row r="31" spans="4:10">
      <c r="D31" t="s">
        <v>1</v>
      </c>
      <c r="E31">
        <v>0.08</v>
      </c>
      <c r="F31" s="2">
        <v>0.96612759999999998</v>
      </c>
      <c r="G31" s="2">
        <v>0.96600005506629094</v>
      </c>
      <c r="H31" s="2">
        <v>1.3203408533996543E-2</v>
      </c>
    </row>
    <row r="32" spans="4:10">
      <c r="D32" t="s">
        <v>1</v>
      </c>
      <c r="E32">
        <v>0.09</v>
      </c>
      <c r="F32" s="2">
        <v>0.96612759999999998</v>
      </c>
      <c r="G32" s="2">
        <v>0.96600001040067884</v>
      </c>
      <c r="H32" s="2">
        <v>1.3208032913810218E-2</v>
      </c>
    </row>
    <row r="33" spans="4:8">
      <c r="D33" t="s">
        <v>1</v>
      </c>
      <c r="E33">
        <v>0.1</v>
      </c>
      <c r="F33" s="2">
        <v>0.96612759999999998</v>
      </c>
      <c r="G33" s="2">
        <v>0.96600000196443447</v>
      </c>
      <c r="H33" s="2">
        <v>1.3208906346379008E-2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5" workbookViewId="0">
      <selection activeCell="B5" sqref="B5:H23"/>
    </sheetView>
  </sheetViews>
  <sheetFormatPr baseColWidth="10" defaultRowHeight="15" x14ac:dyDescent="0"/>
  <sheetData>
    <row r="1" spans="2:8">
      <c r="C1" t="s">
        <v>9</v>
      </c>
      <c r="D1">
        <v>2</v>
      </c>
    </row>
    <row r="2" spans="2:8">
      <c r="C2" t="s">
        <v>10</v>
      </c>
      <c r="D2">
        <v>0.1</v>
      </c>
    </row>
    <row r="4" spans="2:8">
      <c r="C4" t="s">
        <v>11</v>
      </c>
      <c r="D4">
        <v>0.1</v>
      </c>
      <c r="E4" t="s">
        <v>12</v>
      </c>
    </row>
    <row r="5" spans="2:8">
      <c r="C5" t="s">
        <v>13</v>
      </c>
      <c r="D5">
        <v>10</v>
      </c>
      <c r="E5" t="s">
        <v>14</v>
      </c>
    </row>
    <row r="6" spans="2:8">
      <c r="C6" t="s">
        <v>13</v>
      </c>
      <c r="D6" s="1">
        <f>D5*0.00112</f>
        <v>1.1199999999999998E-2</v>
      </c>
      <c r="E6" t="s">
        <v>15</v>
      </c>
    </row>
    <row r="7" spans="2:8">
      <c r="C7" t="s">
        <v>16</v>
      </c>
      <c r="D7">
        <v>1</v>
      </c>
      <c r="E7" t="s">
        <v>17</v>
      </c>
    </row>
    <row r="9" spans="2:8">
      <c r="C9" t="s">
        <v>18</v>
      </c>
      <c r="D9">
        <v>0</v>
      </c>
      <c r="E9" t="s">
        <v>17</v>
      </c>
    </row>
    <row r="10" spans="2:8">
      <c r="C10" t="s">
        <v>2</v>
      </c>
      <c r="D10">
        <v>873</v>
      </c>
      <c r="E10" t="s">
        <v>19</v>
      </c>
    </row>
    <row r="12" spans="2:8">
      <c r="B12" t="s">
        <v>1</v>
      </c>
      <c r="C12" t="s">
        <v>21</v>
      </c>
      <c r="D12" t="s">
        <v>20</v>
      </c>
      <c r="E12" t="s">
        <v>6</v>
      </c>
      <c r="G12" t="s">
        <v>22</v>
      </c>
      <c r="H12" t="s">
        <v>23</v>
      </c>
    </row>
    <row r="13" spans="2:8">
      <c r="B13" t="s">
        <v>1</v>
      </c>
      <c r="C13" s="5">
        <v>0</v>
      </c>
      <c r="D13" s="5">
        <v>0</v>
      </c>
      <c r="E13" s="5">
        <v>1</v>
      </c>
      <c r="G13" s="6">
        <v>1</v>
      </c>
      <c r="H13">
        <f>ABS(G13-E13)/G13*100</f>
        <v>0</v>
      </c>
    </row>
    <row r="14" spans="2:8">
      <c r="B14" t="s">
        <v>1</v>
      </c>
      <c r="C14" s="5">
        <v>2.5000000000000001E-2</v>
      </c>
      <c r="D14" s="5">
        <v>2.5000000000000001E-2</v>
      </c>
      <c r="E14" s="5">
        <v>1.0483089999999999</v>
      </c>
      <c r="G14" s="6">
        <f t="shared" ref="G14:G23" si="0">G13*(1+1.711*EXP(-(D14-0.04))*1.12*(C14-C13))</f>
        <v>1.0486320366996098</v>
      </c>
      <c r="H14">
        <f t="shared" ref="H14:H23" si="1">ABS(G14-E14)/G14*100</f>
        <v>3.0805534096266182E-2</v>
      </c>
    </row>
    <row r="15" spans="2:8">
      <c r="B15" t="s">
        <v>1</v>
      </c>
      <c r="C15" s="5">
        <v>0.05</v>
      </c>
      <c r="D15" s="5">
        <v>0.05</v>
      </c>
      <c r="E15" s="5">
        <v>1.0983830000000001</v>
      </c>
      <c r="G15" s="6">
        <f t="shared" si="0"/>
        <v>1.0983700252187669</v>
      </c>
      <c r="H15">
        <f t="shared" si="1"/>
        <v>1.1812759757900294E-3</v>
      </c>
    </row>
    <row r="16" spans="2:8">
      <c r="B16" t="s">
        <v>1</v>
      </c>
      <c r="C16" s="5">
        <v>7.4999999999999997E-2</v>
      </c>
      <c r="D16" s="5">
        <v>7.4999999999999997E-2</v>
      </c>
      <c r="E16" s="5">
        <v>1.1494089999999999</v>
      </c>
      <c r="G16" s="6">
        <f t="shared" si="0"/>
        <v>1.1491808689300873</v>
      </c>
      <c r="H16">
        <f t="shared" si="1"/>
        <v>1.9851624411829187E-2</v>
      </c>
    </row>
    <row r="17" spans="2:12">
      <c r="B17" t="s">
        <v>1</v>
      </c>
      <c r="C17" s="5">
        <v>0.1</v>
      </c>
      <c r="D17" s="5">
        <v>0.1</v>
      </c>
      <c r="E17" s="5">
        <v>1.201274</v>
      </c>
      <c r="G17" s="6">
        <f t="shared" si="0"/>
        <v>1.2010296748953948</v>
      </c>
      <c r="H17">
        <f t="shared" si="1"/>
        <v>2.0342969845972156E-2</v>
      </c>
    </row>
    <row r="18" spans="2:12">
      <c r="B18" t="s">
        <v>1</v>
      </c>
      <c r="C18" s="5">
        <v>0.125</v>
      </c>
      <c r="D18" s="5">
        <v>0.125</v>
      </c>
      <c r="E18" s="5">
        <v>1.25387</v>
      </c>
      <c r="G18" s="6">
        <f t="shared" si="0"/>
        <v>1.2538798886239064</v>
      </c>
      <c r="H18">
        <f t="shared" si="1"/>
        <v>7.8864203789382923E-4</v>
      </c>
    </row>
    <row r="19" spans="2:12">
      <c r="B19" t="s">
        <v>1</v>
      </c>
      <c r="C19" s="5">
        <v>0.15</v>
      </c>
      <c r="D19" s="5">
        <v>0.15</v>
      </c>
      <c r="E19" s="5">
        <v>1.307086</v>
      </c>
      <c r="G19" s="6">
        <f t="shared" si="0"/>
        <v>1.3076934314085467</v>
      </c>
      <c r="H19">
        <f t="shared" si="1"/>
        <v>4.6450597208583494E-2</v>
      </c>
    </row>
    <row r="20" spans="2:12">
      <c r="B20" t="s">
        <v>1</v>
      </c>
      <c r="C20" s="5">
        <v>0.17499999999999999</v>
      </c>
      <c r="D20" s="5">
        <v>0.17499999999999999</v>
      </c>
      <c r="E20" s="5">
        <v>1.3608180000000001</v>
      </c>
      <c r="G20" s="6">
        <f t="shared" si="0"/>
        <v>1.362430839387468</v>
      </c>
      <c r="H20">
        <f t="shared" si="1"/>
        <v>0.11837954198049688</v>
      </c>
    </row>
    <row r="21" spans="2:12">
      <c r="B21" t="s">
        <v>1</v>
      </c>
      <c r="C21" s="5">
        <v>0.2</v>
      </c>
      <c r="D21" s="5">
        <v>0.2</v>
      </c>
      <c r="E21" s="5">
        <v>1.414963</v>
      </c>
      <c r="G21" s="6">
        <f t="shared" si="0"/>
        <v>1.4180514035141638</v>
      </c>
      <c r="H21">
        <f t="shared" si="1"/>
        <v>0.21779207061960307</v>
      </c>
    </row>
    <row r="22" spans="2:12">
      <c r="B22" t="s">
        <v>1</v>
      </c>
      <c r="C22" s="5">
        <v>0.22500000000000001</v>
      </c>
      <c r="D22" s="5">
        <v>0.22500000000000001</v>
      </c>
      <c r="E22" s="5">
        <v>1.4694229999999999</v>
      </c>
      <c r="G22" s="6">
        <f t="shared" si="0"/>
        <v>1.4745133096601057</v>
      </c>
      <c r="H22">
        <f t="shared" si="1"/>
        <v>0.34521964818881157</v>
      </c>
    </row>
    <row r="23" spans="2:12">
      <c r="B23" t="s">
        <v>1</v>
      </c>
      <c r="C23" s="5">
        <v>0.25</v>
      </c>
      <c r="D23" s="5">
        <v>0.25</v>
      </c>
      <c r="E23" s="5">
        <v>1.5241070000000001</v>
      </c>
      <c r="G23" s="6">
        <f t="shared" si="0"/>
        <v>1.531773778117876</v>
      </c>
      <c r="H23">
        <f t="shared" si="1"/>
        <v>0.50051634434532488</v>
      </c>
      <c r="I23" s="1"/>
      <c r="J23" s="1"/>
      <c r="K23" s="1"/>
      <c r="L23" s="1"/>
    </row>
    <row r="24" spans="2:12">
      <c r="I24" s="1"/>
      <c r="J24" s="1"/>
      <c r="K24" s="1"/>
      <c r="L24" s="1"/>
    </row>
    <row r="25" spans="2:12">
      <c r="I25" s="1"/>
      <c r="J25" s="1"/>
      <c r="K25" s="1"/>
      <c r="L25" s="1"/>
    </row>
    <row r="26" spans="2:12">
      <c r="G26" s="1"/>
      <c r="H26" s="1"/>
      <c r="I26" s="1"/>
      <c r="J26" s="1"/>
      <c r="K26" s="1"/>
      <c r="L26" s="1"/>
    </row>
    <row r="27" spans="2:12">
      <c r="G27" s="1"/>
      <c r="H27" s="1"/>
      <c r="I27" s="1"/>
      <c r="J27" s="1"/>
      <c r="K27" s="1"/>
      <c r="L27" s="1"/>
    </row>
    <row r="28" spans="2:12">
      <c r="G28" s="1"/>
      <c r="H28" s="1"/>
      <c r="I28" s="1"/>
      <c r="J28" s="1"/>
      <c r="K28" s="1"/>
      <c r="L28" s="1"/>
    </row>
    <row r="29" spans="2:12">
      <c r="G29" s="1"/>
      <c r="H29" s="1"/>
      <c r="I29" s="1"/>
      <c r="J29" s="1"/>
      <c r="K29" s="1"/>
      <c r="L29" s="1"/>
    </row>
    <row r="30" spans="2:12">
      <c r="G30" s="1"/>
      <c r="H30" s="1"/>
      <c r="I30" s="1"/>
      <c r="J30" s="1"/>
      <c r="K30" s="1"/>
      <c r="L30" s="1"/>
    </row>
    <row r="31" spans="2:12">
      <c r="G31" s="1"/>
      <c r="H31" s="1"/>
      <c r="I31" s="1"/>
      <c r="J31" s="1"/>
      <c r="K31" s="1"/>
      <c r="L31" s="1"/>
    </row>
    <row r="32" spans="2:12">
      <c r="G32" s="1"/>
      <c r="H32" s="1"/>
      <c r="I32" s="1"/>
      <c r="J32" s="1"/>
      <c r="K32" s="1"/>
      <c r="L32" s="1"/>
    </row>
    <row r="33" spans="7:12">
      <c r="G33" s="1"/>
      <c r="H33" s="1"/>
      <c r="I33" s="1"/>
      <c r="J33" s="1"/>
      <c r="K33" s="1"/>
      <c r="L33" s="1"/>
    </row>
    <row r="34" spans="7:12">
      <c r="G34" s="1"/>
      <c r="H34" s="1"/>
      <c r="I34" s="1"/>
      <c r="J34" s="1"/>
      <c r="K34" s="1"/>
      <c r="L34" s="1"/>
    </row>
    <row r="35" spans="7:12">
      <c r="G35" s="1"/>
      <c r="H35" s="1"/>
      <c r="I35" s="1"/>
      <c r="J35" s="1"/>
      <c r="K35" s="1"/>
      <c r="L35" s="1"/>
    </row>
    <row r="36" spans="7:12">
      <c r="G36" s="1"/>
      <c r="H36" s="1"/>
      <c r="I36" s="1"/>
      <c r="J36" s="1"/>
      <c r="K36" s="1"/>
      <c r="L3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workbookViewId="0">
      <selection activeCell="K22" sqref="K22"/>
    </sheetView>
  </sheetViews>
  <sheetFormatPr baseColWidth="10" defaultRowHeight="15" x14ac:dyDescent="0"/>
  <cols>
    <col min="4" max="4" width="11.83203125" bestFit="1" customWidth="1"/>
  </cols>
  <sheetData>
    <row r="1" spans="2:11">
      <c r="C1" t="s">
        <v>13</v>
      </c>
      <c r="D1">
        <v>10</v>
      </c>
      <c r="E1" t="s">
        <v>14</v>
      </c>
      <c r="G1" t="s">
        <v>25</v>
      </c>
      <c r="H1">
        <v>6.4119999999999999</v>
      </c>
    </row>
    <row r="2" spans="2:11">
      <c r="C2" t="s">
        <v>13</v>
      </c>
      <c r="D2" s="1">
        <f>D1*0.00112</f>
        <v>1.1199999999999998E-2</v>
      </c>
      <c r="E2" t="s">
        <v>15</v>
      </c>
      <c r="G2" t="s">
        <v>26</v>
      </c>
      <c r="H2">
        <v>-1.9800000000000002E-2</v>
      </c>
    </row>
    <row r="3" spans="2:11">
      <c r="C3" t="s">
        <v>16</v>
      </c>
      <c r="D3">
        <v>1</v>
      </c>
      <c r="E3" t="s">
        <v>17</v>
      </c>
      <c r="G3" t="s">
        <v>27</v>
      </c>
      <c r="H3" s="1">
        <v>1.52E-5</v>
      </c>
    </row>
    <row r="5" spans="2:11">
      <c r="C5" t="s">
        <v>18</v>
      </c>
      <c r="D5">
        <v>0</v>
      </c>
      <c r="E5" t="s">
        <v>17</v>
      </c>
      <c r="H5">
        <f>4.091*C10</f>
        <v>4.0910000000000002E-2</v>
      </c>
    </row>
    <row r="6" spans="2:11">
      <c r="C6" t="s">
        <v>24</v>
      </c>
      <c r="D6">
        <v>0.04</v>
      </c>
    </row>
    <row r="8" spans="2:11">
      <c r="B8" t="s">
        <v>1</v>
      </c>
      <c r="C8" t="s">
        <v>21</v>
      </c>
      <c r="D8" t="s">
        <v>28</v>
      </c>
      <c r="E8" t="s">
        <v>6</v>
      </c>
      <c r="G8" t="s">
        <v>29</v>
      </c>
      <c r="H8" t="s">
        <v>30</v>
      </c>
      <c r="I8" t="s">
        <v>31</v>
      </c>
      <c r="J8" t="s">
        <v>22</v>
      </c>
      <c r="K8" t="s">
        <v>23</v>
      </c>
    </row>
    <row r="9" spans="2:11">
      <c r="B9" t="s">
        <v>1</v>
      </c>
      <c r="C9" s="7">
        <v>0</v>
      </c>
      <c r="D9" s="4">
        <v>873</v>
      </c>
      <c r="E9" s="5">
        <v>1</v>
      </c>
      <c r="G9" s="3">
        <f>IF(C9/$D$2-2&lt;0,0,C9/$D$2-2)</f>
        <v>0</v>
      </c>
      <c r="J9" s="6">
        <v>1</v>
      </c>
      <c r="K9">
        <f t="shared" ref="K9:K19" si="0">ABS(J9-E9)/J9*100</f>
        <v>0</v>
      </c>
    </row>
    <row r="10" spans="2:11">
      <c r="B10" t="s">
        <v>1</v>
      </c>
      <c r="C10" s="7">
        <v>0.01</v>
      </c>
      <c r="D10" s="4">
        <v>923</v>
      </c>
      <c r="E10" s="5">
        <v>1.019226</v>
      </c>
      <c r="G10" s="3">
        <f t="shared" ref="G10:G19" si="1">IF(C10/$D$2-2&lt;0,0,C10/$D$2-2)</f>
        <v>0</v>
      </c>
      <c r="H10">
        <f>1.711*1.112*(C10-C9)</f>
        <v>1.9026320000000003E-2</v>
      </c>
      <c r="I10" s="6">
        <f>(1.711+($H$1+$H$2*(D10-273)+$H$3*(D10-273)^2)*G10)*1.112*(C10-C9)</f>
        <v>1.9026320000000003E-2</v>
      </c>
      <c r="J10" s="6">
        <f>J9*(1+H10)</f>
        <v>1.01902632</v>
      </c>
      <c r="K10">
        <f t="shared" si="0"/>
        <v>1.9595175912622588E-2</v>
      </c>
    </row>
    <row r="11" spans="2:11">
      <c r="B11" t="s">
        <v>1</v>
      </c>
      <c r="C11" s="7">
        <v>0.02</v>
      </c>
      <c r="D11" s="4">
        <v>973</v>
      </c>
      <c r="E11" s="5">
        <v>1.0388170000000001</v>
      </c>
      <c r="G11" s="3">
        <f t="shared" si="1"/>
        <v>0</v>
      </c>
      <c r="H11">
        <f t="shared" ref="H11:H19" si="2">1.711*1.112*(C11-C10)</f>
        <v>1.9026320000000003E-2</v>
      </c>
      <c r="I11" s="6">
        <f t="shared" ref="I11:I19" si="3">(1.711+($H$1+$H$2*(D11-273)+$H$3*(D11-273)^2)*G11)*1.112*(C11-C10)</f>
        <v>1.9026320000000003E-2</v>
      </c>
      <c r="J11" s="6">
        <f>J10*(1+I11)</f>
        <v>1.0384146408527424</v>
      </c>
      <c r="K11">
        <f t="shared" si="0"/>
        <v>3.8747445522080558E-2</v>
      </c>
    </row>
    <row r="12" spans="2:11">
      <c r="B12" t="s">
        <v>1</v>
      </c>
      <c r="C12" s="7">
        <v>0.03</v>
      </c>
      <c r="D12" s="4">
        <v>1023</v>
      </c>
      <c r="E12" s="5">
        <v>1.059666</v>
      </c>
      <c r="G12" s="3">
        <f t="shared" si="1"/>
        <v>0.67857142857142883</v>
      </c>
      <c r="H12">
        <f t="shared" si="2"/>
        <v>1.9026319999999999E-2</v>
      </c>
      <c r="I12" s="6">
        <f t="shared" si="3"/>
        <v>1.9871439999999987E-2</v>
      </c>
      <c r="J12" s="6">
        <f>J11*(1+I12)</f>
        <v>1.0590494350835691</v>
      </c>
      <c r="K12">
        <f t="shared" si="0"/>
        <v>5.821870972267356E-2</v>
      </c>
    </row>
    <row r="13" spans="2:11">
      <c r="B13" t="s">
        <v>1</v>
      </c>
      <c r="C13" s="7">
        <v>0.04</v>
      </c>
      <c r="D13" s="4">
        <v>1073</v>
      </c>
      <c r="E13" s="5">
        <v>1.0856399999999999</v>
      </c>
      <c r="G13" s="3">
        <f t="shared" si="1"/>
        <v>1.5714285714285721</v>
      </c>
      <c r="H13">
        <f t="shared" si="2"/>
        <v>1.9026320000000006E-2</v>
      </c>
      <c r="I13" s="6">
        <f t="shared" si="3"/>
        <v>2.4268605714285706E-2</v>
      </c>
      <c r="J13" s="6">
        <f t="shared" ref="J13:J14" si="4">J12*(1+I13)</f>
        <v>1.0847510882555493</v>
      </c>
      <c r="K13">
        <f t="shared" si="0"/>
        <v>8.1946149128102261E-2</v>
      </c>
    </row>
    <row r="14" spans="2:11">
      <c r="B14" t="s">
        <v>1</v>
      </c>
      <c r="C14" s="7">
        <v>0.05</v>
      </c>
      <c r="D14" s="4">
        <v>1123</v>
      </c>
      <c r="E14" s="5">
        <v>1.123472</v>
      </c>
      <c r="G14" s="3">
        <f t="shared" si="1"/>
        <v>2.4642857142857153</v>
      </c>
      <c r="H14">
        <f t="shared" si="2"/>
        <v>1.9026320000000006E-2</v>
      </c>
      <c r="I14" s="6">
        <f t="shared" si="3"/>
        <v>3.4481531428571355E-2</v>
      </c>
      <c r="J14" s="6">
        <f t="shared" si="4"/>
        <v>1.12215496699741</v>
      </c>
      <c r="K14">
        <f t="shared" si="0"/>
        <v>0.11736641028413738</v>
      </c>
    </row>
    <row r="15" spans="2:11">
      <c r="B15" t="s">
        <v>1</v>
      </c>
      <c r="C15" s="7">
        <v>0.06</v>
      </c>
      <c r="D15" s="4">
        <v>1173</v>
      </c>
      <c r="E15" s="5">
        <v>1.175098</v>
      </c>
      <c r="G15" s="3">
        <f t="shared" si="1"/>
        <v>3.3571428571428577</v>
      </c>
      <c r="H15">
        <f t="shared" si="2"/>
        <v>1.9026319999999992E-2</v>
      </c>
      <c r="I15" s="6">
        <f t="shared" si="3"/>
        <v>5.2773931428571341E-2</v>
      </c>
      <c r="J15" s="6">
        <f>J14*(1+$H$5)</f>
        <v>1.1680623266972741</v>
      </c>
      <c r="K15">
        <f t="shared" si="0"/>
        <v>0.60233714776329317</v>
      </c>
    </row>
    <row r="16" spans="2:11">
      <c r="B16" t="s">
        <v>1</v>
      </c>
      <c r="C16" s="7">
        <v>7.0000000000000007E-2</v>
      </c>
      <c r="D16" s="4">
        <v>1223</v>
      </c>
      <c r="E16" s="5">
        <v>1.228858</v>
      </c>
      <c r="G16" s="3">
        <f t="shared" si="1"/>
        <v>4.2500000000000018</v>
      </c>
      <c r="H16">
        <f t="shared" si="2"/>
        <v>1.902632000000002E-2</v>
      </c>
      <c r="I16" s="6">
        <f t="shared" si="3"/>
        <v>8.1409519999999957E-2</v>
      </c>
      <c r="J16" s="6">
        <f>J15*(1+$H$5)</f>
        <v>1.2158477564824595</v>
      </c>
      <c r="K16">
        <f t="shared" si="0"/>
        <v>1.0700553131076354</v>
      </c>
    </row>
    <row r="17" spans="2:11">
      <c r="B17" t="s">
        <v>1</v>
      </c>
      <c r="C17" s="7">
        <v>0.08</v>
      </c>
      <c r="D17" s="4">
        <v>1273</v>
      </c>
      <c r="E17" s="5">
        <v>1.284761</v>
      </c>
      <c r="G17" s="3">
        <f t="shared" si="1"/>
        <v>5.1428571428571441</v>
      </c>
      <c r="H17">
        <f t="shared" si="2"/>
        <v>1.9026319999999992E-2</v>
      </c>
      <c r="I17" s="6">
        <f t="shared" si="3"/>
        <v>0.12265201142857127</v>
      </c>
      <c r="J17" s="6">
        <f>J16*(1+$H$5)</f>
        <v>1.2655880882001569</v>
      </c>
      <c r="K17">
        <f t="shared" si="0"/>
        <v>1.5149409178708146</v>
      </c>
    </row>
    <row r="18" spans="2:11">
      <c r="B18" t="s">
        <v>1</v>
      </c>
      <c r="C18" s="7">
        <v>0.09</v>
      </c>
      <c r="D18" s="4">
        <v>1323</v>
      </c>
      <c r="E18" s="5">
        <v>1.3428150000000001</v>
      </c>
      <c r="G18" s="3">
        <f t="shared" si="1"/>
        <v>6.0357142857142865</v>
      </c>
      <c r="H18">
        <f t="shared" si="2"/>
        <v>1.9026319999999992E-2</v>
      </c>
      <c r="I18" s="6">
        <f t="shared" si="3"/>
        <v>0.17876511999999961</v>
      </c>
      <c r="J18" s="6">
        <f>J17*(1+$H$5)</f>
        <v>1.3173632968884252</v>
      </c>
      <c r="K18">
        <f t="shared" si="0"/>
        <v>1.9320185382188084</v>
      </c>
    </row>
    <row r="19" spans="2:11">
      <c r="B19" t="s">
        <v>1</v>
      </c>
      <c r="C19" s="7">
        <v>0.1</v>
      </c>
      <c r="D19" s="4">
        <v>1373</v>
      </c>
      <c r="E19" s="5">
        <v>1.403019</v>
      </c>
      <c r="G19" s="3">
        <f t="shared" si="1"/>
        <v>6.9285714285714306</v>
      </c>
      <c r="H19">
        <f t="shared" si="2"/>
        <v>1.902632000000002E-2</v>
      </c>
      <c r="I19" s="6">
        <f t="shared" si="3"/>
        <v>0.25201256000000011</v>
      </c>
      <c r="J19" s="6">
        <f>J18*(1+$H$5)</f>
        <v>1.3712566293641306</v>
      </c>
      <c r="K19">
        <f t="shared" si="0"/>
        <v>2.3162965965457549</v>
      </c>
    </row>
    <row r="25" spans="2:11">
      <c r="E25" t="s">
        <v>1</v>
      </c>
      <c r="F25" s="1" t="s">
        <v>21</v>
      </c>
      <c r="G25" s="1" t="s">
        <v>28</v>
      </c>
      <c r="H25" s="1" t="s">
        <v>6</v>
      </c>
      <c r="I25" t="s">
        <v>22</v>
      </c>
      <c r="J25" t="s">
        <v>23</v>
      </c>
    </row>
    <row r="26" spans="2:11">
      <c r="E26" t="s">
        <v>1</v>
      </c>
      <c r="F26" s="3">
        <v>0</v>
      </c>
      <c r="G26" s="4">
        <v>873</v>
      </c>
      <c r="H26" s="2">
        <v>1</v>
      </c>
      <c r="I26" s="2">
        <v>1</v>
      </c>
      <c r="J26" s="2">
        <v>0</v>
      </c>
    </row>
    <row r="27" spans="2:11">
      <c r="E27" t="s">
        <v>1</v>
      </c>
      <c r="F27" s="3">
        <v>0.01</v>
      </c>
      <c r="G27" s="4">
        <v>923</v>
      </c>
      <c r="H27" s="2">
        <v>1.019226</v>
      </c>
      <c r="I27" s="2">
        <v>1.01902632</v>
      </c>
      <c r="J27" s="2">
        <v>1.9595175912622588E-2</v>
      </c>
    </row>
    <row r="28" spans="2:11">
      <c r="E28" t="s">
        <v>1</v>
      </c>
      <c r="F28" s="3">
        <v>0.02</v>
      </c>
      <c r="G28" s="4">
        <v>973</v>
      </c>
      <c r="H28" s="2">
        <v>1.0388170000000001</v>
      </c>
      <c r="I28" s="2">
        <v>1.0384146408527424</v>
      </c>
      <c r="J28" s="2">
        <v>3.8747445522080558E-2</v>
      </c>
    </row>
    <row r="29" spans="2:11">
      <c r="E29" t="s">
        <v>1</v>
      </c>
      <c r="F29" s="3">
        <v>0.03</v>
      </c>
      <c r="G29" s="4">
        <v>1023</v>
      </c>
      <c r="H29" s="2">
        <v>1.059666</v>
      </c>
      <c r="I29" s="2">
        <v>1.0590494350835691</v>
      </c>
      <c r="J29" s="2">
        <v>5.821870972267356E-2</v>
      </c>
    </row>
    <row r="30" spans="2:11">
      <c r="E30" t="s">
        <v>1</v>
      </c>
      <c r="F30" s="3">
        <v>0.04</v>
      </c>
      <c r="G30" s="4">
        <v>1073</v>
      </c>
      <c r="H30" s="2">
        <v>1.0856399999999999</v>
      </c>
      <c r="I30" s="2">
        <v>1.0847510882555493</v>
      </c>
      <c r="J30" s="2">
        <v>8.1946149128102261E-2</v>
      </c>
    </row>
    <row r="31" spans="2:11">
      <c r="E31" t="s">
        <v>1</v>
      </c>
      <c r="F31" s="3">
        <v>0.05</v>
      </c>
      <c r="G31" s="4">
        <v>1123</v>
      </c>
      <c r="H31" s="2">
        <v>1.123472</v>
      </c>
      <c r="I31" s="2">
        <v>1.12215496699741</v>
      </c>
      <c r="J31" s="2">
        <v>0.11736641028413738</v>
      </c>
    </row>
    <row r="32" spans="2:11">
      <c r="E32" t="s">
        <v>1</v>
      </c>
      <c r="F32" s="3">
        <v>0.06</v>
      </c>
      <c r="G32" s="4">
        <v>1173</v>
      </c>
      <c r="H32" s="2">
        <v>1.175098</v>
      </c>
      <c r="I32" s="2">
        <v>1.1680623266972741</v>
      </c>
      <c r="J32" s="2">
        <v>0.60233714776329317</v>
      </c>
    </row>
    <row r="33" spans="5:10">
      <c r="E33" t="s">
        <v>1</v>
      </c>
      <c r="F33" s="3">
        <v>7.0000000000000007E-2</v>
      </c>
      <c r="G33" s="4">
        <v>1223</v>
      </c>
      <c r="H33" s="2">
        <v>1.228858</v>
      </c>
      <c r="I33" s="2">
        <v>1.2158477564824595</v>
      </c>
      <c r="J33" s="2">
        <v>1.0700553131076354</v>
      </c>
    </row>
    <row r="34" spans="5:10">
      <c r="E34" t="s">
        <v>1</v>
      </c>
      <c r="F34" s="3">
        <v>0.08</v>
      </c>
      <c r="G34" s="4">
        <v>1273</v>
      </c>
      <c r="H34" s="2">
        <v>1.284761</v>
      </c>
      <c r="I34" s="2">
        <v>1.2655880882001569</v>
      </c>
      <c r="J34" s="2">
        <v>1.5149409178708146</v>
      </c>
    </row>
    <row r="35" spans="5:10">
      <c r="E35" t="s">
        <v>1</v>
      </c>
      <c r="F35" s="3">
        <v>0.09</v>
      </c>
      <c r="G35" s="4">
        <v>1323</v>
      </c>
      <c r="H35" s="2">
        <v>1.3428150000000001</v>
      </c>
      <c r="I35" s="2">
        <v>1.3173632968884252</v>
      </c>
      <c r="J35" s="2">
        <v>1.9320185382188084</v>
      </c>
    </row>
    <row r="36" spans="5:10">
      <c r="E36" t="s">
        <v>1</v>
      </c>
      <c r="F36" s="3">
        <v>0.1</v>
      </c>
      <c r="G36" s="4">
        <v>1373</v>
      </c>
      <c r="H36" s="2">
        <v>1.403019</v>
      </c>
      <c r="I36" s="2">
        <v>1.3712566293641306</v>
      </c>
      <c r="J36" s="2">
        <v>2.3162965965457549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workbookViewId="0">
      <selection activeCell="B12" sqref="B12:G23"/>
    </sheetView>
  </sheetViews>
  <sheetFormatPr baseColWidth="10" defaultRowHeight="15" x14ac:dyDescent="0"/>
  <sheetData>
    <row r="1" spans="2:9">
      <c r="C1" t="s">
        <v>9</v>
      </c>
      <c r="D1">
        <v>2</v>
      </c>
    </row>
    <row r="2" spans="2:9">
      <c r="C2" t="s">
        <v>10</v>
      </c>
      <c r="D2">
        <v>0.1</v>
      </c>
    </row>
    <row r="4" spans="2:9">
      <c r="C4" t="s">
        <v>11</v>
      </c>
      <c r="D4">
        <v>0.04</v>
      </c>
      <c r="E4" t="s">
        <v>12</v>
      </c>
    </row>
    <row r="5" spans="2:9">
      <c r="C5" t="s">
        <v>13</v>
      </c>
      <c r="D5">
        <v>10</v>
      </c>
      <c r="E5" t="s">
        <v>14</v>
      </c>
    </row>
    <row r="6" spans="2:9">
      <c r="C6" t="s">
        <v>13</v>
      </c>
      <c r="D6" s="1">
        <f>D5*0.00112</f>
        <v>1.1199999999999998E-2</v>
      </c>
      <c r="E6" t="s">
        <v>15</v>
      </c>
    </row>
    <row r="7" spans="2:9">
      <c r="C7" t="s">
        <v>16</v>
      </c>
      <c r="D7" s="1">
        <v>1000000</v>
      </c>
      <c r="E7" t="s">
        <v>32</v>
      </c>
    </row>
    <row r="8" spans="2:9">
      <c r="H8" t="s">
        <v>34</v>
      </c>
      <c r="I8">
        <f>4.558*1.112*C14</f>
        <v>0.12671240000000003</v>
      </c>
    </row>
    <row r="9" spans="2:9">
      <c r="C9" t="s">
        <v>18</v>
      </c>
      <c r="D9">
        <v>0</v>
      </c>
      <c r="E9" t="s">
        <v>17</v>
      </c>
    </row>
    <row r="10" spans="2:9">
      <c r="C10" t="s">
        <v>2</v>
      </c>
      <c r="D10">
        <v>873</v>
      </c>
      <c r="E10" t="s">
        <v>19</v>
      </c>
    </row>
    <row r="12" spans="2:9">
      <c r="B12" t="s">
        <v>1</v>
      </c>
      <c r="C12" t="s">
        <v>21</v>
      </c>
      <c r="D12" t="s">
        <v>35</v>
      </c>
      <c r="E12" t="s">
        <v>6</v>
      </c>
      <c r="F12" t="s">
        <v>22</v>
      </c>
      <c r="G12" t="s">
        <v>23</v>
      </c>
      <c r="H12" t="s">
        <v>33</v>
      </c>
    </row>
    <row r="13" spans="2:9">
      <c r="B13" t="s">
        <v>1</v>
      </c>
      <c r="C13" s="5">
        <v>0</v>
      </c>
      <c r="D13" s="1">
        <v>0</v>
      </c>
      <c r="E13" s="5">
        <v>1</v>
      </c>
      <c r="F13" s="6">
        <v>1</v>
      </c>
      <c r="G13">
        <f t="shared" ref="G13:G23" si="0">ABS(F13-E13)/F13*100</f>
        <v>0</v>
      </c>
    </row>
    <row r="14" spans="2:9">
      <c r="B14" t="s">
        <v>1</v>
      </c>
      <c r="C14" s="5">
        <v>2.5000000000000001E-2</v>
      </c>
      <c r="D14" s="1">
        <v>200000</v>
      </c>
      <c r="E14" s="5">
        <v>1.0473440000000001</v>
      </c>
      <c r="F14" s="6">
        <f>F13*(1+1.711*EXP(-(D13/$D$7*$D$2))*1.12*(C14-C13))</f>
        <v>1.0479080000000001</v>
      </c>
      <c r="G14" s="6">
        <f t="shared" si="0"/>
        <v>5.382151868293867E-2</v>
      </c>
      <c r="H14">
        <f>1.711*EXP(-(D14/$D$7*$D$2))*1.12*(C14-C13)</f>
        <v>4.6959358040780039E-2</v>
      </c>
    </row>
    <row r="15" spans="2:9">
      <c r="B15" t="s">
        <v>1</v>
      </c>
      <c r="C15" s="5">
        <v>0.05</v>
      </c>
      <c r="D15" s="1">
        <v>400000</v>
      </c>
      <c r="E15" s="5">
        <v>1.0958840000000001</v>
      </c>
      <c r="F15" s="6">
        <f t="shared" ref="F15:F23" si="1">F14*(1+1.711*EXP(-(D14/$D$7*$D$2))*1.12*(C15-C14))</f>
        <v>1.0971170869657978</v>
      </c>
      <c r="G15" s="6">
        <f t="shared" si="0"/>
        <v>0.11239337901553938</v>
      </c>
      <c r="H15">
        <f t="shared" ref="H15:H23" si="2">1.711*EXP(-(D15/$D$7*$D$2))*1.12*(C15-C14)</f>
        <v>4.6029500450909505E-2</v>
      </c>
    </row>
    <row r="16" spans="2:9">
      <c r="B16" t="s">
        <v>1</v>
      </c>
      <c r="C16" s="5">
        <v>7.4999999999999997E-2</v>
      </c>
      <c r="D16" s="1">
        <v>600000</v>
      </c>
      <c r="E16" s="5">
        <v>1.145535</v>
      </c>
      <c r="F16" s="6">
        <f t="shared" si="1"/>
        <v>1.1476168384149905</v>
      </c>
      <c r="G16" s="6">
        <f t="shared" si="0"/>
        <v>0.18140535632657992</v>
      </c>
      <c r="H16">
        <f t="shared" si="2"/>
        <v>4.5118055274954182E-2</v>
      </c>
    </row>
    <row r="17" spans="2:12">
      <c r="B17" t="s">
        <v>1</v>
      </c>
      <c r="C17" s="5">
        <v>0.1</v>
      </c>
      <c r="D17" s="1">
        <v>800000</v>
      </c>
      <c r="E17" s="5">
        <v>1.196213</v>
      </c>
      <c r="F17" s="6">
        <f t="shared" si="1"/>
        <v>1.1993950783650662</v>
      </c>
      <c r="G17" s="6">
        <f t="shared" si="0"/>
        <v>0.2653069386781064</v>
      </c>
      <c r="H17">
        <f t="shared" si="2"/>
        <v>4.4224657922690959E-2</v>
      </c>
    </row>
    <row r="18" spans="2:12">
      <c r="B18" t="s">
        <v>1</v>
      </c>
      <c r="C18" s="5">
        <v>0.125</v>
      </c>
      <c r="D18" s="1">
        <v>1000000</v>
      </c>
      <c r="E18" s="5">
        <v>1.24783</v>
      </c>
      <c r="F18" s="6">
        <f t="shared" si="1"/>
        <v>1.2524379154199206</v>
      </c>
      <c r="G18" s="6">
        <f t="shared" si="0"/>
        <v>0.36791567575432327</v>
      </c>
      <c r="H18">
        <f t="shared" si="2"/>
        <v>4.3348951023266746E-2</v>
      </c>
    </row>
    <row r="19" spans="2:12">
      <c r="B19" t="s">
        <v>1</v>
      </c>
      <c r="C19" s="5">
        <v>0.15</v>
      </c>
      <c r="D19" s="1">
        <v>1200000</v>
      </c>
      <c r="E19" s="5">
        <v>1.3002990000000001</v>
      </c>
      <c r="F19" s="6">
        <f t="shared" si="1"/>
        <v>1.3067297852751409</v>
      </c>
      <c r="G19" s="6">
        <f t="shared" si="0"/>
        <v>0.49212816204283599</v>
      </c>
      <c r="H19">
        <f t="shared" si="2"/>
        <v>4.2490584282245579E-2</v>
      </c>
    </row>
    <row r="20" spans="2:12">
      <c r="B20" t="s">
        <v>1</v>
      </c>
      <c r="C20" s="5">
        <v>0.17499999999999999</v>
      </c>
      <c r="D20" s="1">
        <v>1400000</v>
      </c>
      <c r="E20" s="5">
        <v>1.353534</v>
      </c>
      <c r="F20" s="6">
        <f t="shared" si="1"/>
        <v>1.3622534973504949</v>
      </c>
      <c r="G20" s="6">
        <f t="shared" si="0"/>
        <v>0.64007891097023095</v>
      </c>
      <c r="H20">
        <f t="shared" si="2"/>
        <v>4.1649214341485989E-2</v>
      </c>
    </row>
    <row r="21" spans="2:12">
      <c r="B21" t="s">
        <v>1</v>
      </c>
      <c r="C21" s="5">
        <v>0.2</v>
      </c>
      <c r="D21" s="1">
        <v>1600000</v>
      </c>
      <c r="E21" s="5">
        <v>1.4074469999999999</v>
      </c>
      <c r="F21" s="6">
        <f t="shared" si="1"/>
        <v>1.4189902852490845</v>
      </c>
      <c r="G21" s="6">
        <f t="shared" si="0"/>
        <v>0.81348585463066703</v>
      </c>
      <c r="H21">
        <f t="shared" si="2"/>
        <v>4.0824504641793297E-2</v>
      </c>
    </row>
    <row r="22" spans="2:12">
      <c r="B22" t="s">
        <v>1</v>
      </c>
      <c r="C22" s="5">
        <v>0.22500000000000001</v>
      </c>
      <c r="D22" s="1">
        <v>1800000</v>
      </c>
      <c r="E22" s="5">
        <v>1.461957</v>
      </c>
      <c r="F22" s="6">
        <f t="shared" si="1"/>
        <v>1.4769198607358953</v>
      </c>
      <c r="G22" s="6">
        <f t="shared" si="0"/>
        <v>1.0131125685072662</v>
      </c>
      <c r="H22">
        <f t="shared" si="2"/>
        <v>4.0016125288291217E-2</v>
      </c>
    </row>
    <row r="23" spans="2:12">
      <c r="B23" t="s">
        <v>1</v>
      </c>
      <c r="C23" s="5">
        <v>0.25</v>
      </c>
      <c r="D23" s="1">
        <v>2000000</v>
      </c>
      <c r="E23" s="5">
        <v>1.5169820000000001</v>
      </c>
      <c r="F23" s="6">
        <f t="shared" si="1"/>
        <v>1.5360204709238683</v>
      </c>
      <c r="G23" s="6">
        <f t="shared" si="0"/>
        <v>1.2394672651997398</v>
      </c>
      <c r="H23">
        <f t="shared" si="2"/>
        <v>3.9223752918459948E-2</v>
      </c>
      <c r="I23" s="1"/>
      <c r="J23" s="1"/>
      <c r="K23" s="1"/>
      <c r="L23" s="1"/>
    </row>
    <row r="24" spans="2:12">
      <c r="I24" s="1"/>
      <c r="J24" s="1"/>
      <c r="K24" s="1"/>
      <c r="L24" s="1"/>
    </row>
    <row r="25" spans="2:12">
      <c r="I25" s="1"/>
      <c r="J25" s="1"/>
      <c r="K25" s="1"/>
      <c r="L25" s="1"/>
    </row>
    <row r="26" spans="2:12">
      <c r="G26" s="1"/>
      <c r="H26" s="1"/>
      <c r="I26" s="1"/>
      <c r="J26" s="1"/>
      <c r="K26" s="1"/>
      <c r="L26" s="1"/>
    </row>
    <row r="27" spans="2:12">
      <c r="E27" s="1"/>
      <c r="F27" s="1"/>
      <c r="G27" s="1"/>
      <c r="H27" s="1"/>
      <c r="I27" s="1"/>
      <c r="J27" s="1"/>
      <c r="K27" s="1"/>
      <c r="L27" s="1"/>
    </row>
    <row r="28" spans="2:12">
      <c r="E28" s="1"/>
      <c r="F28" s="1"/>
      <c r="G28" s="1"/>
      <c r="H28" s="1"/>
      <c r="I28" s="1"/>
      <c r="J28" s="1"/>
      <c r="K28" s="1"/>
      <c r="L28" s="1"/>
    </row>
    <row r="29" spans="2:12">
      <c r="E29" s="1"/>
      <c r="F29" s="1"/>
      <c r="G29" s="1"/>
      <c r="H29" s="1"/>
      <c r="I29" s="1"/>
      <c r="J29" s="1"/>
      <c r="K29" s="1"/>
      <c r="L29" s="1"/>
    </row>
    <row r="30" spans="2:12">
      <c r="E30" s="1"/>
      <c r="F30" s="1"/>
      <c r="G30" s="1"/>
      <c r="H30" s="1"/>
      <c r="I30" s="1"/>
      <c r="J30" s="1"/>
      <c r="K30" s="1"/>
      <c r="L30" s="1"/>
    </row>
    <row r="31" spans="2:12">
      <c r="E31" s="1"/>
      <c r="F31" s="1"/>
      <c r="G31" s="1"/>
      <c r="H31" s="1"/>
      <c r="I31" s="1"/>
      <c r="J31" s="1"/>
      <c r="K31" s="1"/>
      <c r="L31" s="1"/>
    </row>
    <row r="32" spans="2:12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  <row r="35" spans="5:12">
      <c r="E35" s="1"/>
      <c r="F35" s="1"/>
      <c r="G35" s="1"/>
      <c r="H35" s="1"/>
      <c r="I35" s="1"/>
      <c r="J35" s="1"/>
      <c r="K35" s="1"/>
      <c r="L35" s="1"/>
    </row>
    <row r="36" spans="5:12">
      <c r="E36" s="1"/>
      <c r="F36" s="1"/>
      <c r="G36" s="1"/>
      <c r="H36" s="1"/>
      <c r="I36" s="1"/>
      <c r="J36" s="1"/>
      <c r="K36" s="1"/>
      <c r="L36" s="1"/>
    </row>
    <row r="37" spans="5:12">
      <c r="E37" s="1"/>
      <c r="F37" s="1"/>
      <c r="G37" s="1"/>
      <c r="H37" s="1"/>
      <c r="I37" s="1"/>
    </row>
    <row r="38" spans="5:12">
      <c r="F38" s="1"/>
      <c r="G38" s="1"/>
      <c r="H38" s="1"/>
      <c r="I38" s="1"/>
    </row>
    <row r="39" spans="5:12">
      <c r="F39" s="1"/>
      <c r="G39" s="1"/>
      <c r="H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densification</vt:lpstr>
      <vt:lpstr>gas_por</vt:lpstr>
      <vt:lpstr>gas_hight</vt:lpstr>
      <vt:lpstr>gas_contact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2014-11-06T05:25:45Z</dcterms:modified>
</cp:coreProperties>
</file>