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220" yWindow="-184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6" i="1" l="1"/>
  <c r="H56" i="1"/>
  <c r="I56" i="1"/>
  <c r="J56" i="1"/>
  <c r="K56" i="1"/>
  <c r="L56" i="1"/>
  <c r="M56" i="1"/>
  <c r="G46" i="1"/>
  <c r="H46" i="1"/>
  <c r="I46" i="1"/>
  <c r="J46" i="1"/>
  <c r="K46" i="1"/>
  <c r="L46" i="1"/>
  <c r="M46" i="1"/>
  <c r="G47" i="1"/>
  <c r="H47" i="1"/>
  <c r="I47" i="1"/>
  <c r="J47" i="1"/>
  <c r="K47" i="1"/>
  <c r="L47" i="1"/>
  <c r="G48" i="1"/>
  <c r="H48" i="1"/>
  <c r="I48" i="1"/>
  <c r="J48" i="1"/>
  <c r="K48" i="1"/>
  <c r="L48" i="1"/>
  <c r="M48" i="1"/>
  <c r="G49" i="1"/>
  <c r="H49" i="1"/>
  <c r="I49" i="1"/>
  <c r="J49" i="1"/>
  <c r="K49" i="1"/>
  <c r="L49" i="1"/>
  <c r="M49" i="1"/>
  <c r="G50" i="1"/>
  <c r="H50" i="1"/>
  <c r="I50" i="1"/>
  <c r="J50" i="1"/>
  <c r="K50" i="1"/>
  <c r="L50" i="1"/>
  <c r="M50" i="1"/>
  <c r="G51" i="1"/>
  <c r="H51" i="1"/>
  <c r="I51" i="1"/>
  <c r="J51" i="1"/>
  <c r="K51" i="1"/>
  <c r="L51" i="1"/>
  <c r="M51" i="1"/>
  <c r="G52" i="1"/>
  <c r="H52" i="1"/>
  <c r="I52" i="1"/>
  <c r="J52" i="1"/>
  <c r="K52" i="1"/>
  <c r="L52" i="1"/>
  <c r="M52" i="1"/>
  <c r="G53" i="1"/>
  <c r="H53" i="1"/>
  <c r="I53" i="1"/>
  <c r="J53" i="1"/>
  <c r="K53" i="1"/>
  <c r="L53" i="1"/>
  <c r="M53" i="1"/>
  <c r="G54" i="1"/>
  <c r="H54" i="1"/>
  <c r="I54" i="1"/>
  <c r="J54" i="1"/>
  <c r="K54" i="1"/>
  <c r="L54" i="1"/>
  <c r="M54" i="1"/>
  <c r="G55" i="1"/>
  <c r="H55" i="1"/>
  <c r="I55" i="1"/>
  <c r="J55" i="1"/>
  <c r="K55" i="1"/>
  <c r="L55" i="1"/>
  <c r="M55" i="1"/>
  <c r="M45" i="1"/>
  <c r="J45" i="1"/>
  <c r="G45" i="1"/>
  <c r="D9" i="1"/>
  <c r="G9" i="1"/>
  <c r="E9" i="1"/>
  <c r="F9" i="1"/>
  <c r="L9" i="1"/>
  <c r="M9" i="1"/>
  <c r="O28" i="1"/>
  <c r="D10" i="1"/>
  <c r="G10" i="1"/>
  <c r="N9" i="1"/>
  <c r="E10" i="1"/>
  <c r="F10" i="1"/>
  <c r="L10" i="1"/>
  <c r="M10" i="1"/>
  <c r="N10" i="1"/>
  <c r="D11" i="1"/>
  <c r="G11" i="1"/>
  <c r="E11" i="1"/>
  <c r="F11" i="1"/>
  <c r="L11" i="1"/>
  <c r="M11" i="1"/>
  <c r="N11" i="1"/>
  <c r="D12" i="1"/>
  <c r="G12" i="1"/>
  <c r="E12" i="1"/>
  <c r="F12" i="1"/>
  <c r="L12" i="1"/>
  <c r="M12" i="1"/>
  <c r="N12" i="1"/>
  <c r="D13" i="1"/>
  <c r="G13" i="1"/>
  <c r="E13" i="1"/>
  <c r="F13" i="1"/>
  <c r="L13" i="1"/>
  <c r="M13" i="1"/>
  <c r="N13" i="1"/>
  <c r="D14" i="1"/>
  <c r="G14" i="1"/>
  <c r="E14" i="1"/>
  <c r="F14" i="1"/>
  <c r="L14" i="1"/>
  <c r="M14" i="1"/>
  <c r="N14" i="1"/>
  <c r="D15" i="1"/>
  <c r="G15" i="1"/>
  <c r="E15" i="1"/>
  <c r="F15" i="1"/>
  <c r="L15" i="1"/>
  <c r="M15" i="1"/>
  <c r="N15" i="1"/>
  <c r="D16" i="1"/>
  <c r="G16" i="1"/>
  <c r="E16" i="1"/>
  <c r="F16" i="1"/>
  <c r="L16" i="1"/>
  <c r="M16" i="1"/>
  <c r="N16" i="1"/>
  <c r="D17" i="1"/>
  <c r="G17" i="1"/>
  <c r="E17" i="1"/>
  <c r="F17" i="1"/>
  <c r="L17" i="1"/>
  <c r="M17" i="1"/>
  <c r="N17" i="1"/>
  <c r="D18" i="1"/>
  <c r="G18" i="1"/>
  <c r="E18" i="1"/>
  <c r="F18" i="1"/>
  <c r="L18" i="1"/>
  <c r="M18" i="1"/>
  <c r="D8" i="1"/>
  <c r="E8" i="1"/>
  <c r="N28" i="1"/>
  <c r="N29" i="1"/>
  <c r="N30" i="1"/>
  <c r="N31" i="1"/>
  <c r="N32" i="1"/>
  <c r="N33" i="1"/>
  <c r="N34" i="1"/>
  <c r="N35" i="1"/>
  <c r="N36" i="1"/>
  <c r="N37" i="1"/>
  <c r="O29" i="1"/>
  <c r="O30" i="1"/>
  <c r="O31" i="1"/>
  <c r="O32" i="1"/>
  <c r="O33" i="1"/>
  <c r="O34" i="1"/>
  <c r="O35" i="1"/>
  <c r="O36" i="1"/>
  <c r="O37" i="1"/>
  <c r="J9" i="1"/>
  <c r="K9" i="1"/>
  <c r="P9" i="1"/>
  <c r="J10" i="1"/>
  <c r="K10" i="1"/>
  <c r="P10" i="1"/>
  <c r="J11" i="1"/>
  <c r="K11" i="1"/>
  <c r="P11" i="1"/>
  <c r="J12" i="1"/>
  <c r="K12" i="1"/>
  <c r="P12" i="1"/>
  <c r="J13" i="1"/>
  <c r="K13" i="1"/>
  <c r="P13" i="1"/>
  <c r="J14" i="1"/>
  <c r="K14" i="1"/>
  <c r="P14" i="1"/>
  <c r="J15" i="1"/>
  <c r="K15" i="1"/>
  <c r="P15" i="1"/>
  <c r="J16" i="1"/>
  <c r="K16" i="1"/>
  <c r="P16" i="1"/>
  <c r="J17" i="1"/>
  <c r="K17" i="1"/>
  <c r="P17" i="1"/>
  <c r="J18" i="1"/>
  <c r="K18" i="1"/>
  <c r="N18" i="1"/>
  <c r="P18" i="1"/>
  <c r="G8" i="1"/>
  <c r="P8" i="1"/>
  <c r="F8" i="1"/>
  <c r="L40" i="1"/>
  <c r="L8" i="1"/>
  <c r="J20" i="1"/>
  <c r="H9" i="1"/>
  <c r="H10" i="1"/>
  <c r="H11" i="1"/>
  <c r="H12" i="1"/>
  <c r="H13" i="1"/>
  <c r="H14" i="1"/>
  <c r="H15" i="1"/>
  <c r="H16" i="1"/>
  <c r="H17" i="1"/>
  <c r="H18" i="1"/>
  <c r="H8" i="1"/>
</calcChain>
</file>

<file path=xl/sharedStrings.xml><?xml version="1.0" encoding="utf-8"?>
<sst xmlns="http://schemas.openxmlformats.org/spreadsheetml/2006/main" count="42" uniqueCount="27">
  <si>
    <t>burnup</t>
  </si>
  <si>
    <t>threshold</t>
  </si>
  <si>
    <t>by bu</t>
  </si>
  <si>
    <t>by mid temp</t>
  </si>
  <si>
    <t>by high temp</t>
  </si>
  <si>
    <t>gas_rel</t>
  </si>
  <si>
    <t>gas_gen</t>
  </si>
  <si>
    <t>sum</t>
  </si>
  <si>
    <t>tot_gen</t>
  </si>
  <si>
    <t>frac</t>
  </si>
  <si>
    <t>temp C</t>
  </si>
  <si>
    <t>greater</t>
  </si>
  <si>
    <t>less</t>
  </si>
  <si>
    <t>fsnrate</t>
  </si>
  <si>
    <t>timestep</t>
  </si>
  <si>
    <t>yield</t>
  </si>
  <si>
    <t>gas_res_rate</t>
  </si>
  <si>
    <t>rate frac</t>
  </si>
  <si>
    <t>From BUCK</t>
  </si>
  <si>
    <t>time</t>
  </si>
  <si>
    <t>cen_temp</t>
  </si>
  <si>
    <t>% diff</t>
  </si>
  <si>
    <t>Buck gen</t>
  </si>
  <si>
    <t>Excel gen</t>
  </si>
  <si>
    <t>Buck rel</t>
  </si>
  <si>
    <t>Excel rel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</si>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</sst>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0"/>
    <numFmt numFmtId="168" formatCode="0.000"/>
    <numFmt numFmtId="170" formatCode="0.0000E+00"/>
    <numFmt numFmtId="176" formatCode="0.0000E+00;\_x0000_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6" fontId="0" fillId="0" borderId="0" xfId="0" applyNumberFormat="1"/>
    <xf numFmtId="168" fontId="0" fillId="0" borderId="0" xfId="0" applyNumberFormat="1"/>
    <xf numFmtId="11" fontId="0" fillId="0" borderId="0" xfId="0" applyNumberFormat="1"/>
    <xf numFmtId="170" fontId="0" fillId="0" borderId="0" xfId="0" applyNumberFormat="1"/>
    <xf numFmtId="0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Sheet1!$K$7</c:f>
              <c:strCache>
                <c:ptCount val="1"/>
                <c:pt idx="0">
                  <c:v>tot_gen</c:v>
                </c:pt>
              </c:strCache>
            </c:strRef>
          </c:tx>
          <c:marker>
            <c:symbol val="none"/>
          </c:marker>
          <c:xVal>
            <c:numRef>
              <c:f>Sheet1!$C$8:$C$18</c:f>
              <c:numCache>
                <c:formatCode>General</c:formatCode>
                <c:ptCount val="1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Sheet1!$K$8:$K$18</c:f>
              <c:numCache>
                <c:formatCode>0.00E+00</c:formatCode>
                <c:ptCount val="11"/>
                <c:pt idx="0" formatCode="General">
                  <c:v>0.0</c:v>
                </c:pt>
                <c:pt idx="1">
                  <c:v>0.000415144470275656</c:v>
                </c:pt>
                <c:pt idx="2">
                  <c:v>0.000830288940551311</c:v>
                </c:pt>
                <c:pt idx="3">
                  <c:v>0.00124543341082697</c:v>
                </c:pt>
                <c:pt idx="4">
                  <c:v>0.00166057788110262</c:v>
                </c:pt>
                <c:pt idx="5">
                  <c:v>0.00207572235137828</c:v>
                </c:pt>
                <c:pt idx="6">
                  <c:v>0.00249086682165393</c:v>
                </c:pt>
                <c:pt idx="7">
                  <c:v>0.00290601129192959</c:v>
                </c:pt>
                <c:pt idx="8">
                  <c:v>0.00332115576220525</c:v>
                </c:pt>
                <c:pt idx="9">
                  <c:v>0.0037363002324809</c:v>
                </c:pt>
                <c:pt idx="10">
                  <c:v>0.00415144470275656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gas_rel</c:v>
                </c:pt>
              </c:strCache>
            </c:strRef>
          </c:tx>
          <c:marker>
            <c:symbol val="none"/>
          </c:marker>
          <c:xVal>
            <c:numRef>
              <c:f>Sheet1!$C$8:$C$18</c:f>
              <c:numCache>
                <c:formatCode>General</c:formatCode>
                <c:ptCount val="1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Sheet1!$M$8:$M$18</c:f>
              <c:numCache>
                <c:formatCode>0.00E+00</c:formatCode>
                <c:ptCount val="11"/>
                <c:pt idx="0" formatCode="General">
                  <c:v>0.0</c:v>
                </c:pt>
                <c:pt idx="1">
                  <c:v>0.0</c:v>
                </c:pt>
                <c:pt idx="2">
                  <c:v>0.000108019619813403</c:v>
                </c:pt>
                <c:pt idx="3">
                  <c:v>0.00031945797127179</c:v>
                </c:pt>
                <c:pt idx="4">
                  <c:v>0.000472780035946869</c:v>
                </c:pt>
                <c:pt idx="5">
                  <c:v>0.000604038220869064</c:v>
                </c:pt>
                <c:pt idx="6">
                  <c:v>0.000961330564806008</c:v>
                </c:pt>
                <c:pt idx="7">
                  <c:v>0.0011221547022754</c:v>
                </c:pt>
                <c:pt idx="8">
                  <c:v>0.00122432549271047</c:v>
                </c:pt>
                <c:pt idx="9">
                  <c:v>0.00132649628314554</c:v>
                </c:pt>
                <c:pt idx="10">
                  <c:v>0.00142866707358061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953496"/>
        <c:axId val="-2081159208"/>
      </c:scatterChart>
      <c:valAx>
        <c:axId val="-2086953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1159208"/>
        <c:crosses val="autoZero"/>
        <c:crossBetween val="midCat"/>
      </c:valAx>
      <c:valAx>
        <c:axId val="-208115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953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Sheet1!$N$7</c:f>
              <c:strCache>
                <c:ptCount val="1"/>
                <c:pt idx="0">
                  <c:v>frac</c:v>
                </c:pt>
              </c:strCache>
            </c:strRef>
          </c:tx>
          <c:marker>
            <c:symbol val="none"/>
          </c:marker>
          <c:xVal>
            <c:numRef>
              <c:f>Sheet1!$C$8:$C$18</c:f>
              <c:numCache>
                <c:formatCode>General</c:formatCode>
                <c:ptCount val="1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Sheet1!$N$8:$N$18</c:f>
              <c:numCache>
                <c:formatCode>0.000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0.130098830103262</c:v>
                </c:pt>
                <c:pt idx="3">
                  <c:v>0.256503453733163</c:v>
                </c:pt>
                <c:pt idx="4">
                  <c:v>0.284708137647204</c:v>
                </c:pt>
                <c:pt idx="5">
                  <c:v>0.29100145328588</c:v>
                </c:pt>
                <c:pt idx="6" formatCode="0.00000">
                  <c:v>0.385942177417452</c:v>
                </c:pt>
                <c:pt idx="7">
                  <c:v>0.386149463834425</c:v>
                </c:pt>
                <c:pt idx="8">
                  <c:v>0.368644405855122</c:v>
                </c:pt>
                <c:pt idx="9">
                  <c:v>0.355029360760108</c:v>
                </c:pt>
                <c:pt idx="10">
                  <c:v>0.344137324684097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151992"/>
        <c:axId val="-2087669464"/>
      </c:scatterChart>
      <c:valAx>
        <c:axId val="-208115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7669464"/>
        <c:crosses val="autoZero"/>
        <c:crossBetween val="midCat"/>
      </c:valAx>
      <c:valAx>
        <c:axId val="-20876694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081151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723900</xdr:colOff>
      <xdr:row>19</xdr:row>
      <xdr:rowOff>95250</xdr:rowOff>
    </xdr:from>
    <xdr:to>
      <xdr:col>21</xdr:col>
      <xdr:colOff>342900</xdr:colOff>
      <xdr:row>33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25</xdr:row>
      <xdr:rowOff>69850</xdr:rowOff>
    </xdr:from>
    <xdr:to>
      <xdr:col>6</xdr:col>
      <xdr:colOff>457200</xdr:colOff>
      <xdr:row>39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56"/>
  <sheetViews>
    <sheetView tabSelected="1" topLeftCell="B23" workbookViewId="0">
      <selection activeCell="F45" sqref="F45:M56"/>
    </sheetView>
  </sheetViews>
  <sheetFormatPr baseColWidth="10" defaultRowHeight="15" x14ac:dyDescent="0"/>
  <sheetData>
    <row r="1" spans="3:16">
      <c r="I1" t="s">
        <v>14</v>
      </c>
      <c r="J1">
        <v>10</v>
      </c>
    </row>
    <row r="2" spans="3:16">
      <c r="I2" t="s">
        <v>13</v>
      </c>
      <c r="J2" s="3">
        <v>1E+20</v>
      </c>
    </row>
    <row r="3" spans="3:16">
      <c r="I3" t="s">
        <v>15</v>
      </c>
      <c r="J3">
        <v>0.25</v>
      </c>
    </row>
    <row r="4" spans="3:16">
      <c r="F4" t="s">
        <v>11</v>
      </c>
      <c r="G4">
        <v>1000</v>
      </c>
      <c r="H4">
        <v>2070</v>
      </c>
    </row>
    <row r="5" spans="3:16">
      <c r="F5" t="s">
        <v>12</v>
      </c>
      <c r="G5">
        <v>2070</v>
      </c>
    </row>
    <row r="7" spans="3:16">
      <c r="C7" t="s">
        <v>0</v>
      </c>
      <c r="D7" t="s">
        <v>10</v>
      </c>
      <c r="E7" t="s">
        <v>1</v>
      </c>
      <c r="F7" t="s">
        <v>2</v>
      </c>
      <c r="G7" t="s">
        <v>3</v>
      </c>
      <c r="H7" t="s">
        <v>4</v>
      </c>
      <c r="J7" t="s">
        <v>6</v>
      </c>
      <c r="K7" t="s">
        <v>8</v>
      </c>
      <c r="L7" t="s">
        <v>16</v>
      </c>
      <c r="M7" t="s">
        <v>5</v>
      </c>
      <c r="N7" t="s">
        <v>9</v>
      </c>
      <c r="P7" t="s">
        <v>17</v>
      </c>
    </row>
    <row r="8" spans="3:16">
      <c r="C8">
        <v>0</v>
      </c>
      <c r="D8" s="3">
        <f>J27-273</f>
        <v>1227</v>
      </c>
      <c r="E8" s="6">
        <f>IF(-0.0023*D8+5.3504&lt;0,0,-0.0023*D8+5.3504)</f>
        <v>2.5282999999999998</v>
      </c>
      <c r="F8" s="5">
        <f>IF((1-EXP(-1.5*(100*C8-E8)))&lt;0,0,(1-EXP(-1.5*(100*C8-E8))))</f>
        <v>0</v>
      </c>
      <c r="G8" s="2">
        <f>0.000467*D8-0.467</f>
        <v>0.10600899999999996</v>
      </c>
      <c r="H8" s="2">
        <f>0.741918*LN(0.7675*D8)-4.968477</f>
        <v>0.11196278645816804</v>
      </c>
      <c r="J8" s="5">
        <v>0</v>
      </c>
      <c r="K8" s="5">
        <v>0</v>
      </c>
      <c r="L8">
        <f>F8*G8</f>
        <v>0</v>
      </c>
      <c r="M8" s="5">
        <v>0</v>
      </c>
      <c r="N8" s="2">
        <v>0</v>
      </c>
      <c r="P8" s="2">
        <f>N8/G8</f>
        <v>0</v>
      </c>
    </row>
    <row r="9" spans="3:16">
      <c r="C9">
        <v>0.01</v>
      </c>
      <c r="D9" s="3">
        <f t="shared" ref="D9:D18" si="0">J28-273</f>
        <v>1227</v>
      </c>
      <c r="E9" s="6">
        <f t="shared" ref="E9:E18" si="1">IF(-0.0023*D9+5.3504&lt;0,0,-0.0023*D9+5.3504)</f>
        <v>2.5282999999999998</v>
      </c>
      <c r="F9" s="2">
        <f t="shared" ref="F9:F18" si="2">IF((1-EXP(-1.5*(100*C9-E9)))&lt;0,0,(1-EXP(-1.5*(100*C9-E9))))</f>
        <v>0</v>
      </c>
      <c r="G9" s="2">
        <f t="shared" ref="G9:G18" si="3">0.000467*D9-0.467</f>
        <v>0.10600899999999996</v>
      </c>
      <c r="H9" s="2">
        <f t="shared" ref="H9:H18" si="4">0.741918*LN(0.7675*D9)-4.968477</f>
        <v>0.11196278645816804</v>
      </c>
      <c r="J9" s="3">
        <f>$J$3*$J$2/6.022E+23*$J$1</f>
        <v>4.1514447027565587E-4</v>
      </c>
      <c r="K9" s="3">
        <f>K8+J9</f>
        <v>4.1514447027565587E-4</v>
      </c>
      <c r="L9" s="2">
        <f>F9*G9</f>
        <v>0</v>
      </c>
      <c r="M9" s="3">
        <f>IF(G9&gt;N8,L9*K9,G9*J9+M8)</f>
        <v>0</v>
      </c>
      <c r="N9" s="2">
        <f>M9/K9</f>
        <v>0</v>
      </c>
      <c r="P9" s="2">
        <f t="shared" ref="P9:P18" si="5">N9/G9</f>
        <v>0</v>
      </c>
    </row>
    <row r="10" spans="3:16">
      <c r="C10">
        <v>0.02</v>
      </c>
      <c r="D10" s="3">
        <f t="shared" si="0"/>
        <v>1627</v>
      </c>
      <c r="E10" s="6">
        <f t="shared" si="1"/>
        <v>1.6082999999999998</v>
      </c>
      <c r="F10" s="2">
        <f t="shared" si="2"/>
        <v>0.44431294838362989</v>
      </c>
      <c r="G10" s="2">
        <f t="shared" si="3"/>
        <v>0.29280900000000004</v>
      </c>
      <c r="H10" s="2">
        <f t="shared" si="4"/>
        <v>0.32130657045487254</v>
      </c>
      <c r="J10" s="3">
        <f t="shared" ref="J10:J18" si="6">$J$3*$J$2/6.022E+23*$J$1</f>
        <v>4.1514447027565587E-4</v>
      </c>
      <c r="K10" s="3">
        <f>K9+J10</f>
        <v>8.3028894055131174E-4</v>
      </c>
      <c r="L10" s="2">
        <f t="shared" ref="L10:L18" si="7">F10*G10</f>
        <v>0.13009883010326231</v>
      </c>
      <c r="M10" s="3">
        <f t="shared" ref="M10:M18" si="8">IF(G10&gt;N9,L10*K10,G10*J10+M9)</f>
        <v>1.0801961981340277E-4</v>
      </c>
      <c r="N10" s="2">
        <f t="shared" ref="N10:N18" si="9">M10/K10</f>
        <v>0.13009883010326231</v>
      </c>
      <c r="P10" s="2">
        <f t="shared" si="5"/>
        <v>0.44431294838362995</v>
      </c>
    </row>
    <row r="11" spans="3:16">
      <c r="C11">
        <v>0.03</v>
      </c>
      <c r="D11" s="3">
        <f t="shared" si="0"/>
        <v>1627</v>
      </c>
      <c r="E11" s="6">
        <f t="shared" si="1"/>
        <v>1.6082999999999998</v>
      </c>
      <c r="F11" s="2">
        <f t="shared" si="2"/>
        <v>0.87600945918043061</v>
      </c>
      <c r="G11" s="2">
        <f t="shared" si="3"/>
        <v>0.29280900000000004</v>
      </c>
      <c r="H11" s="2">
        <f t="shared" si="4"/>
        <v>0.32130657045487254</v>
      </c>
      <c r="J11" s="3">
        <f t="shared" si="6"/>
        <v>4.1514447027565587E-4</v>
      </c>
      <c r="K11" s="3">
        <f>K10+J11</f>
        <v>1.2454334108269677E-3</v>
      </c>
      <c r="L11" s="2">
        <f t="shared" si="7"/>
        <v>0.25650345373316275</v>
      </c>
      <c r="M11" s="3">
        <f t="shared" si="8"/>
        <v>3.194579712717902E-4</v>
      </c>
      <c r="N11" s="2">
        <f t="shared" si="9"/>
        <v>0.25650345373316275</v>
      </c>
      <c r="P11" s="2">
        <f t="shared" si="5"/>
        <v>0.87600945918043061</v>
      </c>
    </row>
    <row r="12" spans="3:16">
      <c r="C12">
        <v>0.04</v>
      </c>
      <c r="D12" s="3">
        <f t="shared" si="0"/>
        <v>1627</v>
      </c>
      <c r="E12" s="6">
        <f t="shared" si="1"/>
        <v>1.6082999999999998</v>
      </c>
      <c r="F12" s="2">
        <f t="shared" si="2"/>
        <v>0.97233397077003902</v>
      </c>
      <c r="G12" s="2">
        <f t="shared" si="3"/>
        <v>0.29280900000000004</v>
      </c>
      <c r="H12" s="2">
        <f t="shared" si="4"/>
        <v>0.32130657045487254</v>
      </c>
      <c r="J12" s="3">
        <f t="shared" si="6"/>
        <v>4.1514447027565587E-4</v>
      </c>
      <c r="K12" s="3">
        <f>K11+J12</f>
        <v>1.6605778811026235E-3</v>
      </c>
      <c r="L12" s="2">
        <f t="shared" si="7"/>
        <v>0.28470813764720437</v>
      </c>
      <c r="M12" s="3">
        <f t="shared" si="8"/>
        <v>4.727800359468687E-4</v>
      </c>
      <c r="N12" s="2">
        <f t="shared" si="9"/>
        <v>0.28470813764720437</v>
      </c>
      <c r="P12" s="2">
        <f t="shared" si="5"/>
        <v>0.97233397077003891</v>
      </c>
    </row>
    <row r="13" spans="3:16">
      <c r="C13">
        <v>0.05</v>
      </c>
      <c r="D13" s="3">
        <f t="shared" si="0"/>
        <v>1627</v>
      </c>
      <c r="E13" s="6">
        <f t="shared" si="1"/>
        <v>1.6082999999999998</v>
      </c>
      <c r="F13" s="2">
        <f t="shared" si="2"/>
        <v>0.99382687446724771</v>
      </c>
      <c r="G13" s="2">
        <f t="shared" si="3"/>
        <v>0.29280900000000004</v>
      </c>
      <c r="H13" s="2">
        <f t="shared" si="4"/>
        <v>0.32130657045487254</v>
      </c>
      <c r="J13" s="3">
        <f t="shared" si="6"/>
        <v>4.1514447027565587E-4</v>
      </c>
      <c r="K13" s="3">
        <f>K12+J13</f>
        <v>2.0757223513782792E-3</v>
      </c>
      <c r="L13" s="2">
        <f t="shared" si="7"/>
        <v>0.2910014532858804</v>
      </c>
      <c r="M13" s="3">
        <f t="shared" si="8"/>
        <v>6.0403822086906413E-4</v>
      </c>
      <c r="N13" s="2">
        <f t="shared" si="9"/>
        <v>0.2910014532858804</v>
      </c>
      <c r="P13" s="2">
        <f t="shared" si="5"/>
        <v>0.99382687446724782</v>
      </c>
    </row>
    <row r="14" spans="3:16">
      <c r="C14">
        <v>0.06</v>
      </c>
      <c r="D14" s="3">
        <f t="shared" si="0"/>
        <v>1827</v>
      </c>
      <c r="E14" s="6">
        <f t="shared" si="1"/>
        <v>1.1482999999999999</v>
      </c>
      <c r="F14" s="2">
        <f t="shared" si="2"/>
        <v>0.99930912386156778</v>
      </c>
      <c r="G14" s="1">
        <f t="shared" si="3"/>
        <v>0.38620899999999997</v>
      </c>
      <c r="H14" s="2">
        <f t="shared" si="4"/>
        <v>0.40732265085999586</v>
      </c>
      <c r="J14" s="3">
        <f t="shared" si="6"/>
        <v>4.1514447027565587E-4</v>
      </c>
      <c r="K14" s="3">
        <f>K13+J14</f>
        <v>2.490866821653935E-3</v>
      </c>
      <c r="L14" s="2">
        <f t="shared" si="7"/>
        <v>0.38594217741745218</v>
      </c>
      <c r="M14" s="3">
        <f t="shared" si="8"/>
        <v>9.6133056480600821E-4</v>
      </c>
      <c r="N14" s="1">
        <f t="shared" si="9"/>
        <v>0.38594217741745218</v>
      </c>
      <c r="P14" s="2">
        <f t="shared" si="5"/>
        <v>0.99930912386156778</v>
      </c>
    </row>
    <row r="15" spans="3:16">
      <c r="C15">
        <v>7.0000000000000007E-2</v>
      </c>
      <c r="D15" s="3">
        <f t="shared" si="0"/>
        <v>1827</v>
      </c>
      <c r="E15" s="6">
        <f t="shared" si="1"/>
        <v>1.1482999999999999</v>
      </c>
      <c r="F15" s="2">
        <f t="shared" si="2"/>
        <v>0.99984584469658888</v>
      </c>
      <c r="G15" s="2">
        <f t="shared" si="3"/>
        <v>0.38620899999999997</v>
      </c>
      <c r="H15" s="2">
        <f t="shared" si="4"/>
        <v>0.40732265085999586</v>
      </c>
      <c r="J15" s="3">
        <f t="shared" si="6"/>
        <v>4.1514447027565587E-4</v>
      </c>
      <c r="K15" s="3">
        <f>K14+J15</f>
        <v>2.9060112919295908E-3</v>
      </c>
      <c r="L15" s="2">
        <f t="shared" si="7"/>
        <v>0.38614946383442489</v>
      </c>
      <c r="M15" s="3">
        <f t="shared" si="8"/>
        <v>1.1221547022753958E-3</v>
      </c>
      <c r="N15" s="2">
        <f t="shared" si="9"/>
        <v>0.38614946383442489</v>
      </c>
      <c r="P15" s="1">
        <f t="shared" si="5"/>
        <v>0.99984584469658899</v>
      </c>
    </row>
    <row r="16" spans="3:16">
      <c r="C16">
        <v>0.08</v>
      </c>
      <c r="D16" s="3">
        <f t="shared" si="0"/>
        <v>1527</v>
      </c>
      <c r="E16" s="6">
        <f t="shared" si="1"/>
        <v>1.8382999999999998</v>
      </c>
      <c r="F16" s="2">
        <f t="shared" si="2"/>
        <v>0.99990316964227632</v>
      </c>
      <c r="G16" s="2">
        <f t="shared" si="3"/>
        <v>0.24610899999999997</v>
      </c>
      <c r="H16" s="2">
        <f t="shared" si="4"/>
        <v>0.27424463286033518</v>
      </c>
      <c r="J16" s="3">
        <f t="shared" si="6"/>
        <v>4.1514447027565587E-4</v>
      </c>
      <c r="K16" s="3">
        <f>K15+J16</f>
        <v>3.3211557622052465E-3</v>
      </c>
      <c r="L16" s="2">
        <f t="shared" si="7"/>
        <v>0.24608516917749096</v>
      </c>
      <c r="M16" s="3">
        <f t="shared" si="8"/>
        <v>1.2243254927104671E-3</v>
      </c>
      <c r="N16" s="2">
        <f t="shared" si="9"/>
        <v>0.36864440585512176</v>
      </c>
      <c r="P16" s="2">
        <f t="shared" si="5"/>
        <v>1.4978907957657859</v>
      </c>
    </row>
    <row r="17" spans="3:16">
      <c r="C17">
        <v>0.09</v>
      </c>
      <c r="D17" s="3">
        <f t="shared" si="0"/>
        <v>1527</v>
      </c>
      <c r="E17" s="6">
        <f t="shared" si="1"/>
        <v>1.8382999999999998</v>
      </c>
      <c r="F17" s="2">
        <f t="shared" si="2"/>
        <v>0.99997839422677393</v>
      </c>
      <c r="G17" s="2">
        <f t="shared" si="3"/>
        <v>0.24610899999999997</v>
      </c>
      <c r="H17" s="2">
        <f t="shared" si="4"/>
        <v>0.27424463286033518</v>
      </c>
      <c r="J17" s="3">
        <f t="shared" si="6"/>
        <v>4.1514447027565587E-4</v>
      </c>
      <c r="K17" s="3">
        <f>K16+J17</f>
        <v>3.7363002324809023E-3</v>
      </c>
      <c r="L17" s="2">
        <f t="shared" si="7"/>
        <v>0.24610368262475707</v>
      </c>
      <c r="M17" s="3">
        <f t="shared" si="8"/>
        <v>1.3264962831455384E-3</v>
      </c>
      <c r="N17" s="2">
        <f t="shared" si="9"/>
        <v>0.35502936076010821</v>
      </c>
      <c r="P17" s="2">
        <f t="shared" si="5"/>
        <v>1.4425695962362541</v>
      </c>
    </row>
    <row r="18" spans="3:16">
      <c r="C18">
        <v>0.1</v>
      </c>
      <c r="D18" s="3">
        <f t="shared" si="0"/>
        <v>1527</v>
      </c>
      <c r="E18" s="6">
        <f t="shared" si="1"/>
        <v>1.8382999999999998</v>
      </c>
      <c r="F18" s="2">
        <f t="shared" si="2"/>
        <v>0.99999517910035995</v>
      </c>
      <c r="G18" s="2">
        <f t="shared" si="3"/>
        <v>0.24610899999999997</v>
      </c>
      <c r="H18" s="2">
        <f t="shared" si="4"/>
        <v>0.27424463286033518</v>
      </c>
      <c r="J18" s="3">
        <f t="shared" si="6"/>
        <v>4.1514447027565587E-4</v>
      </c>
      <c r="K18" s="3">
        <f>K17+J18</f>
        <v>4.1514447027565585E-3</v>
      </c>
      <c r="L18" s="2">
        <f t="shared" si="7"/>
        <v>0.24610781353321046</v>
      </c>
      <c r="M18" s="3">
        <f t="shared" si="8"/>
        <v>1.4286670735806097E-3</v>
      </c>
      <c r="N18" s="2">
        <f t="shared" si="9"/>
        <v>0.34413732468409736</v>
      </c>
      <c r="P18" s="2">
        <f t="shared" si="5"/>
        <v>1.3983126366126286</v>
      </c>
    </row>
    <row r="19" spans="3:16">
      <c r="J19" s="4"/>
      <c r="K19" s="4"/>
    </row>
    <row r="20" spans="3:16">
      <c r="I20" t="s">
        <v>7</v>
      </c>
      <c r="J20" s="4">
        <f>SUM(J8:J18)</f>
        <v>4.1514447027565585E-3</v>
      </c>
      <c r="L20" s="4"/>
    </row>
    <row r="22" spans="3:16">
      <c r="L22" s="2"/>
    </row>
    <row r="25" spans="3:16">
      <c r="H25" t="s">
        <v>18</v>
      </c>
    </row>
    <row r="26" spans="3:16">
      <c r="H26" t="s">
        <v>19</v>
      </c>
      <c r="I26" t="s">
        <v>0</v>
      </c>
      <c r="J26" t="s">
        <v>20</v>
      </c>
      <c r="K26" t="s">
        <v>6</v>
      </c>
      <c r="L26" t="s">
        <v>5</v>
      </c>
      <c r="N26" t="s">
        <v>21</v>
      </c>
      <c r="O26" t="s">
        <v>21</v>
      </c>
    </row>
    <row r="27" spans="3:16">
      <c r="H27" s="3">
        <v>0</v>
      </c>
      <c r="I27" s="3">
        <v>0</v>
      </c>
      <c r="J27" s="3">
        <v>1500</v>
      </c>
      <c r="K27" s="3">
        <v>0</v>
      </c>
      <c r="L27" s="3">
        <v>0</v>
      </c>
      <c r="N27" s="3">
        <v>0</v>
      </c>
      <c r="O27" s="3">
        <v>0</v>
      </c>
    </row>
    <row r="28" spans="3:16">
      <c r="H28" s="3">
        <v>10</v>
      </c>
      <c r="I28" s="3">
        <v>0.01</v>
      </c>
      <c r="J28" s="3">
        <v>1500</v>
      </c>
      <c r="K28" s="3">
        <v>4.151445E-4</v>
      </c>
      <c r="L28" s="3">
        <v>0</v>
      </c>
      <c r="M28" s="3"/>
      <c r="N28" s="3">
        <f t="shared" ref="N28:N37" si="10">ABS(K28-K9)/K9*100</f>
        <v>7.1600000150140114E-6</v>
      </c>
      <c r="O28" s="3" t="e">
        <f>ABS(L28-M9)/M9*100</f>
        <v>#DIV/0!</v>
      </c>
    </row>
    <row r="29" spans="3:16">
      <c r="H29" s="3">
        <v>20</v>
      </c>
      <c r="I29" s="3">
        <v>0.02</v>
      </c>
      <c r="J29" s="3">
        <v>1900</v>
      </c>
      <c r="K29" s="3">
        <v>8.3028889999999997E-4</v>
      </c>
      <c r="L29" s="3">
        <v>1.080196E-4</v>
      </c>
      <c r="M29" s="3"/>
      <c r="N29" s="3">
        <f t="shared" si="10"/>
        <v>4.8839999890930652E-6</v>
      </c>
      <c r="O29" s="3">
        <f>ABS(L29-M10)/M10*100</f>
        <v>1.8342411138704429E-5</v>
      </c>
    </row>
    <row r="30" spans="3:16">
      <c r="H30" s="3">
        <v>30</v>
      </c>
      <c r="I30" s="3">
        <v>0.03</v>
      </c>
      <c r="J30" s="3">
        <v>1900</v>
      </c>
      <c r="K30" s="3">
        <v>1.245433E-3</v>
      </c>
      <c r="L30" s="3">
        <v>3.19458E-4</v>
      </c>
      <c r="M30" s="3"/>
      <c r="N30" s="3">
        <f t="shared" si="10"/>
        <v>3.2986666660990198E-5</v>
      </c>
      <c r="O30" s="3">
        <f>ABS(L30-M11)/M11*100</f>
        <v>8.992797923410384E-6</v>
      </c>
    </row>
    <row r="31" spans="3:16">
      <c r="H31" s="3">
        <v>40</v>
      </c>
      <c r="I31" s="3">
        <v>0.04</v>
      </c>
      <c r="J31" s="3">
        <v>1900</v>
      </c>
      <c r="K31" s="3">
        <v>1.660578E-3</v>
      </c>
      <c r="L31" s="3">
        <v>4.7278000000000001E-4</v>
      </c>
      <c r="M31" s="3"/>
      <c r="N31" s="3">
        <f t="shared" si="10"/>
        <v>7.1600000150140114E-6</v>
      </c>
      <c r="O31" s="3">
        <f>ABS(L31-M12)/M12*100</f>
        <v>7.603296661908648E-6</v>
      </c>
    </row>
    <row r="32" spans="3:16">
      <c r="H32" s="3">
        <v>50</v>
      </c>
      <c r="I32" s="3">
        <v>0.05</v>
      </c>
      <c r="J32" s="3">
        <v>1900</v>
      </c>
      <c r="K32" s="3">
        <v>2.0757219999999999E-3</v>
      </c>
      <c r="L32" s="3">
        <v>6.0403819999999995E-4</v>
      </c>
      <c r="M32" s="3"/>
      <c r="N32" s="3">
        <f t="shared" si="10"/>
        <v>1.6927999985365264E-5</v>
      </c>
      <c r="O32" s="3">
        <f>ABS(L32-M13)/M13*100</f>
        <v>3.4549244500982559E-6</v>
      </c>
    </row>
    <row r="33" spans="6:15">
      <c r="H33" s="3">
        <v>60</v>
      </c>
      <c r="I33" s="3">
        <v>0.06</v>
      </c>
      <c r="J33" s="3">
        <v>2100</v>
      </c>
      <c r="K33" s="3">
        <v>2.4908669999999999E-3</v>
      </c>
      <c r="L33" s="3">
        <v>9.6133060000000003E-4</v>
      </c>
      <c r="M33" s="3"/>
      <c r="N33" s="3">
        <f t="shared" si="10"/>
        <v>7.1600000193667223E-6</v>
      </c>
      <c r="O33" s="3">
        <f>ABS(L33-M14)/M14*100</f>
        <v>3.6609666962126621E-6</v>
      </c>
    </row>
    <row r="34" spans="6:15">
      <c r="H34" s="3">
        <v>70</v>
      </c>
      <c r="I34" s="3">
        <v>7.0000000000000007E-2</v>
      </c>
      <c r="J34" s="3">
        <v>2100</v>
      </c>
      <c r="K34" s="3">
        <v>2.906011E-3</v>
      </c>
      <c r="L34" s="3">
        <v>1.1221549999999999E-3</v>
      </c>
      <c r="M34" s="3"/>
      <c r="N34" s="3">
        <f t="shared" si="10"/>
        <v>1.0045714259778501E-5</v>
      </c>
      <c r="O34" s="3">
        <f>ABS(L34-M15)/M15*100</f>
        <v>2.6531511518079264E-5</v>
      </c>
    </row>
    <row r="35" spans="6:15">
      <c r="H35" s="3">
        <v>80</v>
      </c>
      <c r="I35" s="3">
        <v>0.08</v>
      </c>
      <c r="J35" s="3">
        <v>1800</v>
      </c>
      <c r="K35" s="3">
        <v>3.321156E-3</v>
      </c>
      <c r="L35" s="3">
        <v>1.2243250000000001E-3</v>
      </c>
      <c r="M35" s="3"/>
      <c r="N35" s="3">
        <f t="shared" si="10"/>
        <v>7.1600000280721432E-6</v>
      </c>
      <c r="O35" s="3">
        <f>ABS(L35-M16)/M16*100</f>
        <v>4.0243421375903294E-5</v>
      </c>
    </row>
    <row r="36" spans="6:15">
      <c r="H36" s="3">
        <v>90</v>
      </c>
      <c r="I36" s="3">
        <v>0.09</v>
      </c>
      <c r="J36" s="3">
        <v>1800</v>
      </c>
      <c r="K36" s="3">
        <v>3.7363000000000001E-3</v>
      </c>
      <c r="L36" s="3">
        <v>1.3264959999999999E-3</v>
      </c>
      <c r="M36" s="3"/>
      <c r="N36" s="3">
        <f t="shared" si="10"/>
        <v>6.2222221900080787E-6</v>
      </c>
      <c r="O36" s="3">
        <f>ABS(L36-M17)/M17*100</f>
        <v>2.1345369910204955E-5</v>
      </c>
    </row>
    <row r="37" spans="6:15">
      <c r="H37" s="3">
        <v>100</v>
      </c>
      <c r="I37" s="3">
        <v>0.1</v>
      </c>
      <c r="J37" s="3">
        <v>1800</v>
      </c>
      <c r="K37" s="3">
        <v>4.1514450000000001E-3</v>
      </c>
      <c r="L37" s="3">
        <v>1.428667E-3</v>
      </c>
      <c r="M37" s="3"/>
      <c r="N37" s="3">
        <f t="shared" si="10"/>
        <v>7.16000002284889E-6</v>
      </c>
      <c r="O37" s="3">
        <f>ABS(L37-M18)/M18*100</f>
        <v>5.1502978590904221E-6</v>
      </c>
    </row>
    <row r="38" spans="6:15">
      <c r="H38" s="3"/>
      <c r="I38" s="3"/>
      <c r="J38" s="3"/>
      <c r="K38" s="4"/>
      <c r="L38" s="4"/>
      <c r="M38" s="3"/>
    </row>
    <row r="40" spans="6:15">
      <c r="L40" s="4">
        <f>L37/K37</f>
        <v>0.34413728231977059</v>
      </c>
    </row>
    <row r="45" spans="6:15">
      <c r="F45" t="s">
        <v>26</v>
      </c>
      <c r="G45" t="str">
        <f>I26</f>
        <v>burnup</v>
      </c>
      <c r="H45" t="s">
        <v>22</v>
      </c>
      <c r="I45" t="s">
        <v>23</v>
      </c>
      <c r="J45" t="str">
        <f>N26</f>
        <v>% diff</v>
      </c>
      <c r="K45" t="s">
        <v>24</v>
      </c>
      <c r="L45" t="s">
        <v>25</v>
      </c>
      <c r="M45" t="str">
        <f>O26</f>
        <v>% diff</v>
      </c>
    </row>
    <row r="46" spans="6:15">
      <c r="F46" t="s">
        <v>26</v>
      </c>
      <c r="G46">
        <f t="shared" ref="G46:G55" si="11">I27</f>
        <v>0</v>
      </c>
      <c r="H46">
        <f t="shared" ref="H46:H55" si="12">K27</f>
        <v>0</v>
      </c>
      <c r="I46">
        <f t="shared" ref="I46:I55" si="13">K8</f>
        <v>0</v>
      </c>
      <c r="J46">
        <f t="shared" ref="J46:J55" si="14">N27</f>
        <v>0</v>
      </c>
      <c r="K46">
        <f t="shared" ref="K46:K55" si="15">L27</f>
        <v>0</v>
      </c>
      <c r="L46">
        <f t="shared" ref="L46:L55" si="16">M8</f>
        <v>0</v>
      </c>
      <c r="M46">
        <f t="shared" ref="M46:M55" si="17">O27</f>
        <v>0</v>
      </c>
    </row>
    <row r="47" spans="6:15">
      <c r="F47" t="s">
        <v>26</v>
      </c>
      <c r="G47">
        <f t="shared" si="11"/>
        <v>0.01</v>
      </c>
      <c r="H47" s="4">
        <f t="shared" si="12"/>
        <v>4.151445E-4</v>
      </c>
      <c r="I47" s="4">
        <f t="shared" si="13"/>
        <v>4.1514447027565587E-4</v>
      </c>
      <c r="J47" s="4">
        <f t="shared" si="14"/>
        <v>7.1600000150140114E-6</v>
      </c>
      <c r="K47">
        <f t="shared" si="15"/>
        <v>0</v>
      </c>
      <c r="L47">
        <f t="shared" si="16"/>
        <v>0</v>
      </c>
      <c r="M47">
        <v>0</v>
      </c>
    </row>
    <row r="48" spans="6:15">
      <c r="F48" t="s">
        <v>26</v>
      </c>
      <c r="G48">
        <f t="shared" si="11"/>
        <v>0.02</v>
      </c>
      <c r="H48" s="4">
        <f t="shared" si="12"/>
        <v>8.3028889999999997E-4</v>
      </c>
      <c r="I48" s="4">
        <f t="shared" si="13"/>
        <v>8.3028894055131174E-4</v>
      </c>
      <c r="J48" s="4">
        <f t="shared" si="14"/>
        <v>4.8839999890930652E-6</v>
      </c>
      <c r="K48" s="4">
        <f t="shared" si="15"/>
        <v>1.080196E-4</v>
      </c>
      <c r="L48" s="4">
        <f t="shared" si="16"/>
        <v>1.0801961981340277E-4</v>
      </c>
      <c r="M48" s="7">
        <f t="shared" si="17"/>
        <v>1.8342411138704429E-5</v>
      </c>
    </row>
    <row r="49" spans="6:13">
      <c r="F49" t="s">
        <v>26</v>
      </c>
      <c r="G49">
        <f t="shared" si="11"/>
        <v>0.03</v>
      </c>
      <c r="H49" s="4">
        <f t="shared" si="12"/>
        <v>1.245433E-3</v>
      </c>
      <c r="I49" s="4">
        <f t="shared" si="13"/>
        <v>1.2454334108269677E-3</v>
      </c>
      <c r="J49" s="4">
        <f t="shared" si="14"/>
        <v>3.2986666660990198E-5</v>
      </c>
      <c r="K49" s="4">
        <f t="shared" si="15"/>
        <v>3.19458E-4</v>
      </c>
      <c r="L49" s="4">
        <f t="shared" si="16"/>
        <v>3.194579712717902E-4</v>
      </c>
      <c r="M49" s="7">
        <f t="shared" si="17"/>
        <v>8.992797923410384E-6</v>
      </c>
    </row>
    <row r="50" spans="6:13">
      <c r="F50" t="s">
        <v>26</v>
      </c>
      <c r="G50">
        <f t="shared" si="11"/>
        <v>0.04</v>
      </c>
      <c r="H50" s="4">
        <f t="shared" si="12"/>
        <v>1.660578E-3</v>
      </c>
      <c r="I50" s="4">
        <f t="shared" si="13"/>
        <v>1.6605778811026235E-3</v>
      </c>
      <c r="J50" s="4">
        <f t="shared" si="14"/>
        <v>7.1600000150140114E-6</v>
      </c>
      <c r="K50" s="4">
        <f t="shared" si="15"/>
        <v>4.7278000000000001E-4</v>
      </c>
      <c r="L50" s="4">
        <f t="shared" si="16"/>
        <v>4.727800359468687E-4</v>
      </c>
      <c r="M50" s="7">
        <f t="shared" si="17"/>
        <v>7.603296661908648E-6</v>
      </c>
    </row>
    <row r="51" spans="6:13">
      <c r="F51" t="s">
        <v>26</v>
      </c>
      <c r="G51">
        <f t="shared" si="11"/>
        <v>0.05</v>
      </c>
      <c r="H51" s="4">
        <f t="shared" si="12"/>
        <v>2.0757219999999999E-3</v>
      </c>
      <c r="I51" s="4">
        <f t="shared" si="13"/>
        <v>2.0757223513782792E-3</v>
      </c>
      <c r="J51" s="4">
        <f t="shared" si="14"/>
        <v>1.6927999985365264E-5</v>
      </c>
      <c r="K51" s="4">
        <f t="shared" si="15"/>
        <v>6.0403819999999995E-4</v>
      </c>
      <c r="L51" s="4">
        <f t="shared" si="16"/>
        <v>6.0403822086906413E-4</v>
      </c>
      <c r="M51" s="7">
        <f t="shared" si="17"/>
        <v>3.4549244500982559E-6</v>
      </c>
    </row>
    <row r="52" spans="6:13">
      <c r="F52" t="s">
        <v>26</v>
      </c>
      <c r="G52">
        <f t="shared" si="11"/>
        <v>0.06</v>
      </c>
      <c r="H52" s="4">
        <f t="shared" si="12"/>
        <v>2.4908669999999999E-3</v>
      </c>
      <c r="I52" s="4">
        <f t="shared" si="13"/>
        <v>2.490866821653935E-3</v>
      </c>
      <c r="J52" s="4">
        <f t="shared" si="14"/>
        <v>7.1600000193667223E-6</v>
      </c>
      <c r="K52" s="4">
        <f t="shared" si="15"/>
        <v>9.6133060000000003E-4</v>
      </c>
      <c r="L52" s="4">
        <f t="shared" si="16"/>
        <v>9.6133056480600821E-4</v>
      </c>
      <c r="M52" s="7">
        <f t="shared" si="17"/>
        <v>3.6609666962126621E-6</v>
      </c>
    </row>
    <row r="53" spans="6:13">
      <c r="F53" t="s">
        <v>26</v>
      </c>
      <c r="G53">
        <f t="shared" si="11"/>
        <v>7.0000000000000007E-2</v>
      </c>
      <c r="H53" s="4">
        <f t="shared" si="12"/>
        <v>2.906011E-3</v>
      </c>
      <c r="I53" s="4">
        <f t="shared" si="13"/>
        <v>2.9060112919295908E-3</v>
      </c>
      <c r="J53" s="4">
        <f t="shared" si="14"/>
        <v>1.0045714259778501E-5</v>
      </c>
      <c r="K53" s="4">
        <f t="shared" si="15"/>
        <v>1.1221549999999999E-3</v>
      </c>
      <c r="L53" s="4">
        <f t="shared" si="16"/>
        <v>1.1221547022753958E-3</v>
      </c>
      <c r="M53" s="7">
        <f t="shared" si="17"/>
        <v>2.6531511518079264E-5</v>
      </c>
    </row>
    <row r="54" spans="6:13">
      <c r="F54" t="s">
        <v>26</v>
      </c>
      <c r="G54">
        <f t="shared" si="11"/>
        <v>0.08</v>
      </c>
      <c r="H54" s="4">
        <f t="shared" si="12"/>
        <v>3.321156E-3</v>
      </c>
      <c r="I54" s="4">
        <f t="shared" si="13"/>
        <v>3.3211557622052465E-3</v>
      </c>
      <c r="J54" s="4">
        <f t="shared" si="14"/>
        <v>7.1600000280721432E-6</v>
      </c>
      <c r="K54" s="4">
        <f t="shared" si="15"/>
        <v>1.2243250000000001E-3</v>
      </c>
      <c r="L54" s="4">
        <f t="shared" si="16"/>
        <v>1.2243254927104671E-3</v>
      </c>
      <c r="M54" s="7">
        <f t="shared" si="17"/>
        <v>4.0243421375903294E-5</v>
      </c>
    </row>
    <row r="55" spans="6:13">
      <c r="F55" t="s">
        <v>26</v>
      </c>
      <c r="G55">
        <f t="shared" si="11"/>
        <v>0.09</v>
      </c>
      <c r="H55" s="4">
        <f t="shared" si="12"/>
        <v>3.7363000000000001E-3</v>
      </c>
      <c r="I55" s="4">
        <f t="shared" si="13"/>
        <v>3.7363002324809023E-3</v>
      </c>
      <c r="J55" s="4">
        <f t="shared" si="14"/>
        <v>6.2222221900080787E-6</v>
      </c>
      <c r="K55" s="4">
        <f t="shared" si="15"/>
        <v>1.3264959999999999E-3</v>
      </c>
      <c r="L55" s="4">
        <f t="shared" si="16"/>
        <v>1.3264962831455384E-3</v>
      </c>
      <c r="M55" s="7">
        <f t="shared" si="17"/>
        <v>2.1345369910204955E-5</v>
      </c>
    </row>
    <row r="56" spans="6:13">
      <c r="F56" t="s">
        <v>26</v>
      </c>
      <c r="G56">
        <f>I37</f>
        <v>0.1</v>
      </c>
      <c r="H56" s="4">
        <f>K37</f>
        <v>4.1514450000000001E-3</v>
      </c>
      <c r="I56" s="4">
        <f>K18</f>
        <v>4.1514447027565585E-3</v>
      </c>
      <c r="J56" s="4">
        <f>N37</f>
        <v>7.16000002284889E-6</v>
      </c>
      <c r="K56" s="4">
        <f>L37</f>
        <v>1.428667E-3</v>
      </c>
      <c r="L56" s="4">
        <f>M18</f>
        <v>1.4286670735806097E-3</v>
      </c>
      <c r="M56" s="7">
        <f>O37</f>
        <v>5.1502978590904221E-6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2014-11-05T00:00:32Z</dcterms:created>
  <dcterms:modified xsi:type="dcterms:W3CDTF">2014-11-05T19:14:35Z</dcterms:modified>
</cp:coreProperties>
</file>