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60" yWindow="560" windowWidth="25040" windowHeight="15500" tabRatio="500"/>
  </bookViews>
  <sheets>
    <sheet name="creep" sheetId="1" r:id="rId1"/>
    <sheet name="modulu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13" i="1"/>
  <c r="I14" i="1"/>
  <c r="D17" i="1"/>
  <c r="D18" i="1"/>
  <c r="D19" i="1"/>
  <c r="D20" i="1"/>
  <c r="D21" i="1"/>
  <c r="D22" i="1"/>
  <c r="D23" i="1"/>
  <c r="D24" i="1"/>
  <c r="D25" i="1"/>
  <c r="D26" i="1"/>
  <c r="H15" i="2"/>
  <c r="H16" i="2"/>
  <c r="H17" i="2"/>
  <c r="H18" i="2"/>
  <c r="H19" i="2"/>
  <c r="H20" i="2"/>
  <c r="H21" i="2"/>
  <c r="H22" i="2"/>
  <c r="H23" i="2"/>
  <c r="H14" i="2"/>
  <c r="I23" i="2"/>
  <c r="I22" i="2"/>
  <c r="I21" i="2"/>
  <c r="I20" i="2"/>
  <c r="I19" i="2"/>
  <c r="I18" i="2"/>
  <c r="I17" i="2"/>
  <c r="I16" i="2"/>
  <c r="I15" i="2"/>
  <c r="I14" i="2"/>
  <c r="L15" i="2"/>
  <c r="L16" i="2"/>
  <c r="L17" i="2"/>
  <c r="L18" i="2"/>
  <c r="L19" i="2"/>
  <c r="L20" i="2"/>
  <c r="L21" i="2"/>
  <c r="L22" i="2"/>
  <c r="L23" i="2"/>
  <c r="L14" i="2"/>
  <c r="K18" i="2"/>
  <c r="E18" i="2"/>
  <c r="F18" i="2"/>
  <c r="K19" i="2"/>
  <c r="E19" i="2"/>
  <c r="F19" i="2"/>
  <c r="K20" i="2"/>
  <c r="E20" i="2"/>
  <c r="F20" i="2"/>
  <c r="K21" i="2"/>
  <c r="E21" i="2"/>
  <c r="F21" i="2"/>
  <c r="K22" i="2"/>
  <c r="E22" i="2"/>
  <c r="F22" i="2"/>
  <c r="K23" i="2"/>
  <c r="E23" i="2"/>
  <c r="F23" i="2"/>
  <c r="K17" i="2"/>
  <c r="E17" i="2"/>
  <c r="K16" i="2"/>
  <c r="E16" i="2"/>
  <c r="K15" i="2"/>
  <c r="E15" i="2"/>
  <c r="K14" i="2"/>
  <c r="E14" i="2"/>
  <c r="F17" i="2"/>
  <c r="F16" i="2"/>
  <c r="F15" i="2"/>
  <c r="F14" i="2"/>
  <c r="E18" i="1"/>
  <c r="E19" i="1"/>
  <c r="E20" i="1"/>
  <c r="E21" i="1"/>
  <c r="E22" i="1"/>
  <c r="E23" i="1"/>
  <c r="E24" i="1"/>
  <c r="E25" i="1"/>
  <c r="E26" i="1"/>
  <c r="E17" i="1"/>
</calcChain>
</file>

<file path=xl/sharedStrings.xml><?xml version="1.0" encoding="utf-8"?>
<sst xmlns="http://schemas.openxmlformats.org/spreadsheetml/2006/main" count="63" uniqueCount="36">
  <si>
    <t>thermal</t>
  </si>
  <si>
    <t>temperature</t>
  </si>
  <si>
    <t>stress</t>
  </si>
  <si>
    <t>fission rate</t>
  </si>
  <si>
    <t>e=a*s^b*exp(-c/T)</t>
  </si>
  <si>
    <t>a</t>
  </si>
  <si>
    <t>b</t>
  </si>
  <si>
    <t>c</t>
  </si>
  <si>
    <t>youngs</t>
  </si>
  <si>
    <t>Pascalls</t>
  </si>
  <si>
    <t>dt</t>
  </si>
  <si>
    <t>elastic strain</t>
  </si>
  <si>
    <t>% diff</t>
  </si>
  <si>
    <t>irradiation</t>
  </si>
  <si>
    <t>e=d*f*s</t>
  </si>
  <si>
    <t>d</t>
  </si>
  <si>
    <t>thermal strain rate</t>
  </si>
  <si>
    <t>fission strain rate</t>
  </si>
  <si>
    <t>E=a*(1-b*p)*(1-c*(t-273)))</t>
  </si>
  <si>
    <t>fixed</t>
  </si>
  <si>
    <t>ym</t>
  </si>
  <si>
    <t>strain</t>
  </si>
  <si>
    <t>Temp [K]</t>
  </si>
  <si>
    <t>Porosity</t>
  </si>
  <si>
    <t>Young's Modulus</t>
  </si>
  <si>
    <t>% difference</t>
  </si>
  <si>
    <t>calc</t>
  </si>
  <si>
    <t>Poissons Ratio</t>
  </si>
  <si>
    <t>#</t>
  </si>
  <si>
    <t>y_disp (EXCEL)</t>
  </si>
  <si>
    <t>y_disp (BUCK)</t>
  </si>
  <si>
    <t>x_disp (BUCK)</t>
  </si>
  <si>
    <t>x_disp (EXCEL)</t>
  </si>
  <si>
    <t>step</t>
  </si>
  <si>
    <t>disp_y (BUCK)</t>
  </si>
  <si>
    <t>disp_y (EXCEL)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</si>
</sst>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E+00"/>
    <numFmt numFmtId="165" formatCode="0.0000E+00"/>
    <numFmt numFmtId="166" formatCode="0.000%"/>
    <numFmt numFmtId="169" formatCode="0.000"/>
    <numFmt numFmtId="171" formatCode="0.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0" xfId="0" applyFill="1" applyBorder="1"/>
    <xf numFmtId="165" fontId="0" fillId="0" borderId="0" xfId="0" applyNumberFormat="1"/>
    <xf numFmtId="166" fontId="0" fillId="0" borderId="0" xfId="41" applyNumberFormat="1" applyFont="1"/>
    <xf numFmtId="169" fontId="0" fillId="0" borderId="0" xfId="0" applyNumberFormat="1"/>
    <xf numFmtId="171" fontId="0" fillId="0" borderId="0" xfId="0" applyNumberFormat="1"/>
  </cellXfs>
  <cellStyles count="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  <cellStyle name="Percent" xfId="4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2</xdr:col>
          <xdr:colOff>1028700</xdr:colOff>
          <xdr:row>4</xdr:row>
          <xdr:rowOff>50800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1346200</xdr:colOff>
          <xdr:row>3</xdr:row>
          <xdr:rowOff>38100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63500</xdr:rowOff>
        </xdr:from>
        <xdr:to>
          <xdr:col>4</xdr:col>
          <xdr:colOff>596900</xdr:colOff>
          <xdr:row>1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4" Type="http://schemas.openxmlformats.org/officeDocument/2006/relationships/image" Target="../media/image1.emf"/><Relationship Id="rId5" Type="http://schemas.openxmlformats.org/officeDocument/2006/relationships/oleObject" Target="../embeddings/oleObject2.bin"/><Relationship Id="rId6" Type="http://schemas.openxmlformats.org/officeDocument/2006/relationships/image" Target="../media/image2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4" Type="http://schemas.openxmlformats.org/officeDocument/2006/relationships/image" Target="../media/image3.emf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44"/>
  <sheetViews>
    <sheetView tabSelected="1" topLeftCell="A9" workbookViewId="0">
      <selection activeCell="C17" sqref="C17:D26"/>
    </sheetView>
  </sheetViews>
  <sheetFormatPr baseColWidth="10" defaultRowHeight="15" x14ac:dyDescent="0"/>
  <cols>
    <col min="2" max="2" width="16.5" customWidth="1"/>
    <col min="3" max="3" width="19.1640625" customWidth="1"/>
    <col min="4" max="5" width="19.5" customWidth="1"/>
    <col min="7" max="7" width="19.5" customWidth="1"/>
    <col min="8" max="8" width="18.1640625" customWidth="1"/>
  </cols>
  <sheetData>
    <row r="2" spans="1:9">
      <c r="B2" t="s">
        <v>0</v>
      </c>
      <c r="E2" t="s">
        <v>13</v>
      </c>
    </row>
    <row r="4" spans="1:9">
      <c r="H4" t="s">
        <v>2</v>
      </c>
      <c r="I4" s="1">
        <v>1000000000</v>
      </c>
    </row>
    <row r="5" spans="1:9">
      <c r="H5" t="s">
        <v>8</v>
      </c>
      <c r="I5" s="1">
        <v>200000000000</v>
      </c>
    </row>
    <row r="6" spans="1:9">
      <c r="B6" t="s">
        <v>4</v>
      </c>
      <c r="E6" t="s">
        <v>14</v>
      </c>
      <c r="H6" t="s">
        <v>9</v>
      </c>
      <c r="I6">
        <v>0.3</v>
      </c>
    </row>
    <row r="7" spans="1:9">
      <c r="H7" t="s">
        <v>11</v>
      </c>
      <c r="I7" s="1">
        <f>I4/I5</f>
        <v>5.0000000000000001E-3</v>
      </c>
    </row>
    <row r="8" spans="1:9">
      <c r="B8" t="s">
        <v>5</v>
      </c>
      <c r="C8" s="1">
        <v>9.4799999999999995E-9</v>
      </c>
      <c r="E8" t="s">
        <v>15</v>
      </c>
      <c r="F8" s="1">
        <v>1.0000000000000001E-37</v>
      </c>
    </row>
    <row r="9" spans="1:9">
      <c r="B9" t="s">
        <v>6</v>
      </c>
      <c r="C9">
        <v>2.44</v>
      </c>
      <c r="H9" t="s">
        <v>10</v>
      </c>
      <c r="I9" s="1">
        <v>1000</v>
      </c>
    </row>
    <row r="10" spans="1:9">
      <c r="B10" t="s">
        <v>7</v>
      </c>
      <c r="C10">
        <v>63200</v>
      </c>
    </row>
    <row r="11" spans="1:9">
      <c r="H11" t="s">
        <v>1</v>
      </c>
      <c r="I11">
        <v>1350</v>
      </c>
    </row>
    <row r="12" spans="1:9">
      <c r="H12" t="s">
        <v>3</v>
      </c>
      <c r="I12" s="1">
        <v>1E+20</v>
      </c>
    </row>
    <row r="13" spans="1:9">
      <c r="H13" t="s">
        <v>16</v>
      </c>
      <c r="I13">
        <f>$C$8*$I$4^$C$9*EXP(-$C$10/$I$11)</f>
        <v>4.0308124559536776E-7</v>
      </c>
    </row>
    <row r="14" spans="1:9">
      <c r="H14" t="s">
        <v>17</v>
      </c>
      <c r="I14" s="1">
        <f>$I$12*$F$8*$I$4</f>
        <v>1E-8</v>
      </c>
    </row>
    <row r="16" spans="1:9">
      <c r="A16" t="s">
        <v>28</v>
      </c>
      <c r="B16" t="s">
        <v>33</v>
      </c>
      <c r="C16" t="s">
        <v>34</v>
      </c>
      <c r="D16" t="s">
        <v>35</v>
      </c>
      <c r="E16" t="s">
        <v>12</v>
      </c>
    </row>
    <row r="17" spans="1:8">
      <c r="A17" t="s">
        <v>28</v>
      </c>
      <c r="B17">
        <v>1</v>
      </c>
      <c r="C17" s="2">
        <v>5.4279740000000003E-3</v>
      </c>
      <c r="D17" s="2">
        <f>I7+$I$13*$I$9+$I$14*$I$9</f>
        <v>5.4130812455953671E-3</v>
      </c>
      <c r="E17" s="7">
        <f>ABS(C17-D17)/D17*100</f>
        <v>0.27512527022851352</v>
      </c>
    </row>
    <row r="18" spans="1:8">
      <c r="A18" t="s">
        <v>28</v>
      </c>
      <c r="B18">
        <v>2</v>
      </c>
      <c r="C18" s="2">
        <v>5.8433820000000003E-3</v>
      </c>
      <c r="D18" s="2">
        <f>D17+$I$13*$I$9+$I$14*$I$9</f>
        <v>5.8261624911907341E-3</v>
      </c>
      <c r="E18" s="7">
        <f t="shared" ref="E18:E26" si="0">ABS(C18-D18)/D18*100</f>
        <v>0.295554901451897</v>
      </c>
    </row>
    <row r="19" spans="1:8">
      <c r="A19" t="s">
        <v>28</v>
      </c>
      <c r="B19">
        <v>3</v>
      </c>
      <c r="C19" s="2">
        <v>6.2589630000000002E-3</v>
      </c>
      <c r="D19" s="2">
        <f t="shared" ref="D19:D26" si="1">D18+$I$13*$I$9+$I$14*$I$9</f>
        <v>6.2392437367861011E-3</v>
      </c>
      <c r="E19" s="7">
        <f t="shared" si="0"/>
        <v>0.31605213781977842</v>
      </c>
    </row>
    <row r="20" spans="1:8">
      <c r="A20" t="s">
        <v>28</v>
      </c>
      <c r="B20">
        <v>4</v>
      </c>
      <c r="C20" s="2">
        <v>6.6747159999999998E-3</v>
      </c>
      <c r="D20" s="2">
        <f t="shared" si="1"/>
        <v>6.6523249823814681E-3</v>
      </c>
      <c r="E20" s="7">
        <f t="shared" si="0"/>
        <v>0.33658935301317677</v>
      </c>
    </row>
    <row r="21" spans="1:8">
      <c r="A21" t="s">
        <v>28</v>
      </c>
      <c r="B21">
        <v>5</v>
      </c>
      <c r="C21" s="2">
        <v>7.0906399999999996E-3</v>
      </c>
      <c r="D21" s="2">
        <f t="shared" si="1"/>
        <v>7.0654062279768351E-3</v>
      </c>
      <c r="E21" s="7">
        <f t="shared" si="0"/>
        <v>0.35714538143959151</v>
      </c>
    </row>
    <row r="22" spans="1:8">
      <c r="A22" t="s">
        <v>28</v>
      </c>
      <c r="B22">
        <v>6</v>
      </c>
      <c r="C22" s="2">
        <v>7.5067370000000003E-3</v>
      </c>
      <c r="D22" s="2">
        <f t="shared" si="1"/>
        <v>7.4784874735722021E-3</v>
      </c>
      <c r="E22" s="7">
        <f t="shared" si="0"/>
        <v>0.37774384897517838</v>
      </c>
    </row>
    <row r="23" spans="1:8">
      <c r="A23" t="s">
        <v>28</v>
      </c>
      <c r="B23">
        <v>7</v>
      </c>
      <c r="C23" s="2">
        <v>7.9230050000000003E-3</v>
      </c>
      <c r="D23" s="2">
        <f t="shared" si="1"/>
        <v>7.8915687191675691E-3</v>
      </c>
      <c r="E23" s="7">
        <f t="shared" si="0"/>
        <v>0.39835274773793322</v>
      </c>
    </row>
    <row r="24" spans="1:8">
      <c r="A24" t="s">
        <v>28</v>
      </c>
      <c r="B24">
        <v>8</v>
      </c>
      <c r="C24" s="2">
        <v>8.3394449999999992E-3</v>
      </c>
      <c r="D24" s="2">
        <f t="shared" si="1"/>
        <v>8.304649964762937E-3</v>
      </c>
      <c r="E24" s="7">
        <f t="shared" si="0"/>
        <v>0.41898256259685046</v>
      </c>
    </row>
    <row r="25" spans="1:8">
      <c r="A25" t="s">
        <v>28</v>
      </c>
      <c r="B25">
        <v>9</v>
      </c>
      <c r="C25" s="2">
        <v>8.7560569999999994E-3</v>
      </c>
      <c r="D25" s="2">
        <f t="shared" si="1"/>
        <v>8.7177312103583048E-3</v>
      </c>
      <c r="E25" s="7">
        <f t="shared" si="0"/>
        <v>0.4396303202851255</v>
      </c>
    </row>
    <row r="26" spans="1:8">
      <c r="A26" t="s">
        <v>28</v>
      </c>
      <c r="B26">
        <v>10</v>
      </c>
      <c r="C26" s="2">
        <v>9.1728420000000005E-3</v>
      </c>
      <c r="D26" s="2">
        <f t="shared" si="1"/>
        <v>9.1308124559536727E-3</v>
      </c>
      <c r="E26" s="7">
        <f t="shared" si="0"/>
        <v>0.46030453751049039</v>
      </c>
    </row>
    <row r="32" spans="1:8">
      <c r="E32" s="1"/>
      <c r="F32" s="1"/>
      <c r="G32" s="1"/>
      <c r="H32" s="1"/>
    </row>
    <row r="33" spans="4:9">
      <c r="E33" s="1"/>
      <c r="F33" s="1"/>
      <c r="G33" s="1"/>
      <c r="H33" s="1"/>
      <c r="I33" s="1"/>
    </row>
    <row r="34" spans="4:9">
      <c r="D34" s="1"/>
      <c r="E34" s="1"/>
      <c r="F34" s="1"/>
      <c r="G34" s="1"/>
      <c r="H34" s="1"/>
      <c r="I34" s="1"/>
    </row>
    <row r="35" spans="4:9">
      <c r="D35" s="1"/>
      <c r="E35" s="1"/>
      <c r="F35" s="1"/>
      <c r="G35" s="1"/>
      <c r="H35" s="1"/>
      <c r="I35" s="1"/>
    </row>
    <row r="36" spans="4:9">
      <c r="D36" s="1"/>
      <c r="E36" s="1"/>
      <c r="F36" s="1"/>
      <c r="G36" s="1"/>
      <c r="H36" s="1"/>
      <c r="I36" s="1"/>
    </row>
    <row r="37" spans="4:9">
      <c r="D37" s="1"/>
      <c r="E37" s="1"/>
      <c r="F37" s="1"/>
      <c r="G37" s="1"/>
      <c r="H37" s="1"/>
      <c r="I37" s="1"/>
    </row>
    <row r="38" spans="4:9">
      <c r="D38" s="1"/>
      <c r="E38" s="1"/>
      <c r="F38" s="1"/>
      <c r="G38" s="1"/>
      <c r="H38" s="1"/>
      <c r="I38" s="1"/>
    </row>
    <row r="39" spans="4:9">
      <c r="D39" s="1"/>
      <c r="E39" s="1"/>
      <c r="F39" s="1"/>
      <c r="G39" s="1"/>
      <c r="H39" s="1"/>
      <c r="I39" s="1"/>
    </row>
    <row r="40" spans="4:9">
      <c r="D40" s="1"/>
      <c r="E40" s="1"/>
      <c r="F40" s="1"/>
      <c r="G40" s="1"/>
      <c r="H40" s="1"/>
      <c r="I40" s="1"/>
    </row>
    <row r="41" spans="4:9">
      <c r="D41" s="1"/>
      <c r="E41" s="1"/>
      <c r="F41" s="1"/>
      <c r="G41" s="1"/>
      <c r="H41" s="1"/>
      <c r="I41" s="1"/>
    </row>
    <row r="42" spans="4:9">
      <c r="D42" s="1"/>
      <c r="E42" s="1"/>
      <c r="F42" s="1"/>
      <c r="G42" s="1"/>
      <c r="H42" s="1"/>
      <c r="I42" s="1"/>
    </row>
    <row r="43" spans="4:9">
      <c r="D43" s="1"/>
      <c r="E43" s="1"/>
      <c r="F43" s="1"/>
      <c r="G43" s="1"/>
      <c r="H43" s="1"/>
    </row>
    <row r="44" spans="4:9">
      <c r="D44" s="1"/>
      <c r="E44" s="1"/>
      <c r="F44" s="1"/>
      <c r="G44" s="1"/>
      <c r="H44" s="1"/>
    </row>
  </sheetData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r:id="rId4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2</xdr:col>
                <xdr:colOff>1028700</xdr:colOff>
                <xdr:row>4</xdr:row>
                <xdr:rowOff>50800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r:id="rId6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1346200</xdr:colOff>
                <xdr:row>3</xdr:row>
                <xdr:rowOff>38100</xdr:rowOff>
              </to>
            </anchor>
          </objectPr>
        </oleObject>
      </mc:Choice>
      <mc:Fallback>
        <oleObject progId="Equation.DSMT4" shapeId="1026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O42"/>
  <sheetViews>
    <sheetView topLeftCell="A4" workbookViewId="0">
      <selection activeCell="G23" sqref="G23"/>
    </sheetView>
  </sheetViews>
  <sheetFormatPr baseColWidth="10" defaultRowHeight="15" x14ac:dyDescent="0"/>
  <cols>
    <col min="4" max="4" width="16.33203125" customWidth="1"/>
    <col min="5" max="5" width="16.1640625" customWidth="1"/>
    <col min="6" max="6" width="12.1640625" bestFit="1" customWidth="1"/>
    <col min="8" max="8" width="11" bestFit="1" customWidth="1"/>
  </cols>
  <sheetData>
    <row r="3" spans="1:15">
      <c r="B3" t="s">
        <v>18</v>
      </c>
    </row>
    <row r="5" spans="1:15">
      <c r="B5" t="s">
        <v>5</v>
      </c>
      <c r="C5" s="1">
        <v>215000000000</v>
      </c>
      <c r="E5" t="s">
        <v>19</v>
      </c>
    </row>
    <row r="6" spans="1:15">
      <c r="B6" t="s">
        <v>6</v>
      </c>
      <c r="C6" s="1">
        <v>2.2999999999999998</v>
      </c>
      <c r="E6" t="s">
        <v>20</v>
      </c>
      <c r="F6" s="1">
        <v>200000000000</v>
      </c>
    </row>
    <row r="7" spans="1:15">
      <c r="B7" t="s">
        <v>7</v>
      </c>
      <c r="C7" s="1">
        <v>9.2E-5</v>
      </c>
    </row>
    <row r="9" spans="1:15">
      <c r="D9" s="3"/>
      <c r="E9" s="3"/>
      <c r="F9" s="3"/>
    </row>
    <row r="10" spans="1:15">
      <c r="B10" s="4" t="s">
        <v>21</v>
      </c>
      <c r="C10" s="1">
        <v>1000000000</v>
      </c>
    </row>
    <row r="11" spans="1:15">
      <c r="E11" s="1"/>
    </row>
    <row r="12" spans="1:15">
      <c r="A12" t="s">
        <v>28</v>
      </c>
      <c r="K12" t="s">
        <v>24</v>
      </c>
      <c r="L12" t="s">
        <v>27</v>
      </c>
    </row>
    <row r="13" spans="1:15">
      <c r="A13" t="s">
        <v>28</v>
      </c>
      <c r="B13" t="s">
        <v>22</v>
      </c>
      <c r="C13" t="s">
        <v>23</v>
      </c>
      <c r="D13" t="s">
        <v>30</v>
      </c>
      <c r="E13" t="s">
        <v>29</v>
      </c>
      <c r="F13" t="s">
        <v>12</v>
      </c>
      <c r="G13" t="s">
        <v>31</v>
      </c>
      <c r="H13" t="s">
        <v>32</v>
      </c>
      <c r="I13" t="s">
        <v>25</v>
      </c>
      <c r="K13" t="s">
        <v>26</v>
      </c>
      <c r="L13" t="s">
        <v>26</v>
      </c>
    </row>
    <row r="14" spans="1:15">
      <c r="A14" t="s">
        <v>28</v>
      </c>
      <c r="B14" s="1">
        <v>419.99619999999999</v>
      </c>
      <c r="C14" s="1">
        <v>7.4999999999999997E-2</v>
      </c>
      <c r="D14" s="1">
        <v>5.7143089999999999E-3</v>
      </c>
      <c r="E14" s="5">
        <f>$C$10/K14</f>
        <v>5.6977955273274251E-3</v>
      </c>
      <c r="F14" s="6">
        <f>(D14-E14)/E14</f>
        <v>2.8982213547983394E-3</v>
      </c>
      <c r="G14" s="1">
        <v>-1.5175989999999999E-3</v>
      </c>
      <c r="H14" s="5">
        <f>-E14*L14</f>
        <v>-1.5187473978091248E-3</v>
      </c>
      <c r="I14" s="6">
        <f t="shared" ref="I14:I23" si="0">(G14-H14)/H14</f>
        <v>-7.5614800116302269E-4</v>
      </c>
      <c r="J14" s="5"/>
      <c r="K14" s="2">
        <f>$C$5*(1-$C$6*C14)*(1-$C$7*(B14-273))</f>
        <v>175506473548.20999</v>
      </c>
      <c r="L14" s="8">
        <f>0.288 - 0.286*C14</f>
        <v>0.26654999999999995</v>
      </c>
      <c r="M14" s="1"/>
      <c r="N14" s="1"/>
      <c r="O14" s="1"/>
    </row>
    <row r="15" spans="1:15">
      <c r="A15" t="s">
        <v>28</v>
      </c>
      <c r="B15" s="1">
        <v>539.99789999999996</v>
      </c>
      <c r="C15" s="1">
        <v>0.1</v>
      </c>
      <c r="D15" s="1">
        <v>6.2120489999999999E-3</v>
      </c>
      <c r="E15" s="5">
        <f>$C$10/K15</f>
        <v>6.1925846086702558E-3</v>
      </c>
      <c r="F15" s="6">
        <f>(D15-E15)/E15</f>
        <v>3.1431772934506085E-3</v>
      </c>
      <c r="G15" s="1">
        <v>-1.6050719999999999E-3</v>
      </c>
      <c r="H15" s="5">
        <f t="shared" ref="H15:H23" si="1">-E15*L15</f>
        <v>-1.6063564474890642E-3</v>
      </c>
      <c r="I15" s="6">
        <f t="shared" si="0"/>
        <v>-7.9960303397919714E-4</v>
      </c>
      <c r="J15" s="5"/>
      <c r="K15" s="2">
        <f>$C$5*(1-$C$6*C15)*(1-$C$7*(B15-273))</f>
        <v>161483461784.26001</v>
      </c>
      <c r="L15" s="8">
        <f t="shared" ref="L15:L23" si="2">0.288 - 0.286*C15</f>
        <v>0.25939999999999996</v>
      </c>
      <c r="M15" s="1"/>
      <c r="N15" s="1"/>
      <c r="O15" s="1"/>
    </row>
    <row r="16" spans="1:15">
      <c r="A16" t="s">
        <v>28</v>
      </c>
      <c r="B16" s="1">
        <v>659.99789999999996</v>
      </c>
      <c r="C16" s="1">
        <v>0.125</v>
      </c>
      <c r="D16" s="1">
        <v>6.7921600000000002E-3</v>
      </c>
      <c r="E16" s="5">
        <f>$C$10/K16</f>
        <v>6.7689480966916247E-3</v>
      </c>
      <c r="F16" s="6">
        <f>(D16-E16)/E16</f>
        <v>3.4291743675388137E-3</v>
      </c>
      <c r="G16" s="1">
        <v>-1.706015E-3</v>
      </c>
      <c r="H16" s="5">
        <f t="shared" si="1"/>
        <v>-1.707467157390462E-3</v>
      </c>
      <c r="I16" s="6">
        <f t="shared" si="0"/>
        <v>-8.5047456648093371E-4</v>
      </c>
      <c r="J16" s="5"/>
      <c r="K16" s="2">
        <f>$C$5*(1-$C$6*C16)*(1-$C$7*(B16-273))</f>
        <v>147733441845.82501</v>
      </c>
      <c r="L16" s="8">
        <f t="shared" si="2"/>
        <v>0.25224999999999997</v>
      </c>
      <c r="M16" s="1"/>
      <c r="N16" s="1"/>
      <c r="O16" s="1"/>
    </row>
    <row r="17" spans="1:15">
      <c r="A17" t="s">
        <v>28</v>
      </c>
      <c r="B17" s="1">
        <v>779.99789999999996</v>
      </c>
      <c r="C17" s="1">
        <v>0.15</v>
      </c>
      <c r="D17" s="1">
        <v>7.4764949999999997E-3</v>
      </c>
      <c r="E17" s="5">
        <f>$C$10/K17</f>
        <v>7.448435269885781E-3</v>
      </c>
      <c r="F17" s="6">
        <f>(D17-E17)/E17</f>
        <v>3.7671979546717491E-3</v>
      </c>
      <c r="G17" s="1">
        <v>-1.8239510000000001E-3</v>
      </c>
      <c r="H17" s="5">
        <f t="shared" si="1"/>
        <v>-1.8256114846490047E-3</v>
      </c>
      <c r="I17" s="6">
        <f t="shared" si="0"/>
        <v>-9.0954984834787356E-4</v>
      </c>
      <c r="K17" s="2">
        <f>$C$5*(1-$C$6*C17)*(1-$C$7*(B17-273))</f>
        <v>134256385907.39</v>
      </c>
      <c r="L17" s="8">
        <f t="shared" si="2"/>
        <v>0.24509999999999998</v>
      </c>
      <c r="M17" s="1"/>
      <c r="N17" s="1"/>
      <c r="O17" s="1"/>
    </row>
    <row r="18" spans="1:15">
      <c r="A18" t="s">
        <v>28</v>
      </c>
      <c r="B18" s="1">
        <v>899.99789999999996</v>
      </c>
      <c r="C18" s="1">
        <v>0.17499999999999999</v>
      </c>
      <c r="D18" s="1">
        <v>8.2953599999999999E-3</v>
      </c>
      <c r="E18" s="5">
        <f>$C$10/K18</f>
        <v>8.2608926044512587E-3</v>
      </c>
      <c r="F18" s="6">
        <f t="shared" ref="F18:F23" si="3">(D18-E18)/E18</f>
        <v>4.1723572983104655E-3</v>
      </c>
      <c r="G18" s="1">
        <v>-1.9637529999999999E-3</v>
      </c>
      <c r="H18" s="5">
        <f t="shared" si="1"/>
        <v>-1.9656793952291768E-3</v>
      </c>
      <c r="I18" s="6">
        <f t="shared" si="0"/>
        <v>-9.8001496777770885E-4</v>
      </c>
      <c r="K18" s="2">
        <f>$C$5*(1-$C$6*C18)*(1-$C$7*(B18-273))</f>
        <v>121052293968.955</v>
      </c>
      <c r="L18" s="8">
        <f t="shared" si="2"/>
        <v>0.23794999999999999</v>
      </c>
      <c r="M18" s="1"/>
      <c r="N18" s="1"/>
      <c r="O18" s="1"/>
    </row>
    <row r="19" spans="1:15">
      <c r="A19" t="s">
        <v>28</v>
      </c>
      <c r="B19" s="1">
        <v>1019.998</v>
      </c>
      <c r="C19" s="1">
        <v>0.2</v>
      </c>
      <c r="D19" s="1">
        <v>9.2920399999999997E-3</v>
      </c>
      <c r="E19" s="5">
        <f>$C$10/K19</f>
        <v>9.2488829578164268E-3</v>
      </c>
      <c r="F19" s="6">
        <f t="shared" si="3"/>
        <v>4.6661896772193382E-3</v>
      </c>
      <c r="G19" s="1">
        <v>-2.1323700000000002E-3</v>
      </c>
      <c r="H19" s="5">
        <f t="shared" si="1"/>
        <v>-2.134642186664031E-3</v>
      </c>
      <c r="I19" s="6">
        <f t="shared" si="0"/>
        <v>-1.0644344416249538E-3</v>
      </c>
      <c r="K19" s="2">
        <f>$C$5*(1-$C$6*C19)*(1-$C$7*(B19-273))</f>
        <v>108121164962.40001</v>
      </c>
      <c r="L19" s="8">
        <f t="shared" si="2"/>
        <v>0.23079999999999998</v>
      </c>
      <c r="M19" s="1"/>
      <c r="N19" s="1"/>
      <c r="O19" s="1"/>
    </row>
    <row r="20" spans="1:15">
      <c r="A20" t="s">
        <v>28</v>
      </c>
      <c r="B20" s="1">
        <v>1139.998</v>
      </c>
      <c r="C20" s="1">
        <v>0.22500000000000001</v>
      </c>
      <c r="D20" s="1">
        <v>1.0530579999999999E-2</v>
      </c>
      <c r="E20" s="5">
        <f>$C$10/K20</f>
        <v>1.0475262542370276E-2</v>
      </c>
      <c r="F20" s="6">
        <f t="shared" si="3"/>
        <v>5.2807705206409398E-3</v>
      </c>
      <c r="G20" s="1">
        <v>-2.3400550000000002E-3</v>
      </c>
      <c r="H20" s="5">
        <f t="shared" si="1"/>
        <v>-2.3427924676011121E-3</v>
      </c>
      <c r="I20" s="6">
        <f t="shared" si="0"/>
        <v>-1.168463548935248E-3</v>
      </c>
      <c r="K20" s="2">
        <f>$C$5*(1-$C$6*C20)*(1-$C$7*(B20-273))</f>
        <v>95463001137.700012</v>
      </c>
      <c r="L20" s="8">
        <f t="shared" si="2"/>
        <v>0.22364999999999999</v>
      </c>
      <c r="M20" s="1"/>
      <c r="N20" s="1"/>
      <c r="O20" s="1"/>
    </row>
    <row r="21" spans="1:15">
      <c r="A21" t="s">
        <v>28</v>
      </c>
      <c r="B21" s="1">
        <v>1259.998</v>
      </c>
      <c r="C21" s="1">
        <v>0.25</v>
      </c>
      <c r="D21" s="1">
        <v>1.210991E-2</v>
      </c>
      <c r="E21" s="5">
        <f>$C$10/K21</f>
        <v>1.2036909790528122E-2</v>
      </c>
      <c r="F21" s="6">
        <f t="shared" si="3"/>
        <v>6.0646968983120199E-3</v>
      </c>
      <c r="G21" s="1">
        <v>-2.6026030000000002E-3</v>
      </c>
      <c r="H21" s="5">
        <f t="shared" si="1"/>
        <v>-2.6059909696493381E-3</v>
      </c>
      <c r="I21" s="6">
        <f t="shared" si="0"/>
        <v>-1.3000696045365804E-3</v>
      </c>
      <c r="K21" s="2">
        <f>$C$5*(1-$C$6*C21)*(1-$C$7*(B21-273))</f>
        <v>83077801313.000015</v>
      </c>
      <c r="L21" s="8">
        <f t="shared" si="2"/>
        <v>0.21649999999999997</v>
      </c>
      <c r="M21" s="1"/>
      <c r="N21" s="1"/>
      <c r="O21" s="1"/>
    </row>
    <row r="22" spans="1:15">
      <c r="A22" t="s">
        <v>28</v>
      </c>
      <c r="B22" s="1">
        <v>1379.998</v>
      </c>
      <c r="C22" s="1">
        <v>0.27500000000000002</v>
      </c>
      <c r="D22" s="1">
        <v>1.419137E-2</v>
      </c>
      <c r="E22" s="5">
        <f>$C$10/K22</f>
        <v>1.4091341245845049E-2</v>
      </c>
      <c r="F22" s="6">
        <f t="shared" si="3"/>
        <v>7.0985971036962069E-3</v>
      </c>
      <c r="G22" s="1">
        <v>-2.94568E-3</v>
      </c>
      <c r="H22" s="5">
        <f t="shared" si="1"/>
        <v>-2.9500222898176608E-3</v>
      </c>
      <c r="I22" s="6">
        <f t="shared" si="0"/>
        <v>-1.4719515281795418E-3</v>
      </c>
      <c r="K22" s="2">
        <f>$C$5*(1-$C$6*C22)*(1-$C$7*(B22-273))</f>
        <v>70965565488.300018</v>
      </c>
      <c r="L22" s="8">
        <f t="shared" si="2"/>
        <v>0.20934999999999998</v>
      </c>
      <c r="M22" s="1"/>
      <c r="N22" s="1"/>
      <c r="O22" s="1"/>
    </row>
    <row r="23" spans="1:15">
      <c r="A23" t="s">
        <v>28</v>
      </c>
      <c r="B23" s="1">
        <v>1499.998</v>
      </c>
      <c r="C23" s="1">
        <v>0.3</v>
      </c>
      <c r="D23" s="1">
        <v>1.705709E-2</v>
      </c>
      <c r="E23" s="5">
        <f>$C$10/K23</f>
        <v>1.6912949181112483E-2</v>
      </c>
      <c r="F23" s="6">
        <f t="shared" si="3"/>
        <v>8.522512386455159E-3</v>
      </c>
      <c r="G23" s="1">
        <v>-3.413962E-3</v>
      </c>
      <c r="H23" s="5">
        <f t="shared" si="1"/>
        <v>-3.419798324420944E-3</v>
      </c>
      <c r="I23" s="6">
        <f t="shared" si="0"/>
        <v>-1.7066282474222465E-3</v>
      </c>
      <c r="K23" s="2">
        <f>$C$5*(1-$C$6*C23)*(1-$C$7*(B23-273))</f>
        <v>59126293663.600014</v>
      </c>
      <c r="L23" s="8">
        <f t="shared" si="2"/>
        <v>0.20219999999999999</v>
      </c>
      <c r="M23" s="1"/>
      <c r="N23" s="1"/>
      <c r="O23" s="1"/>
    </row>
    <row r="24" spans="1:15">
      <c r="K24" s="1"/>
      <c r="L24" s="1"/>
      <c r="M24" s="1"/>
      <c r="N24" s="1"/>
      <c r="O24" s="1"/>
    </row>
    <row r="25" spans="1:15">
      <c r="I25" s="1"/>
      <c r="J25" s="1"/>
      <c r="K25" s="1"/>
    </row>
    <row r="26" spans="1:15">
      <c r="I26" s="1"/>
      <c r="J26" s="1"/>
      <c r="K26" s="1"/>
      <c r="L26" s="1"/>
      <c r="M26" s="1"/>
      <c r="N26" s="1"/>
    </row>
    <row r="27" spans="1:15">
      <c r="I27" s="1"/>
      <c r="J27" s="1"/>
      <c r="K27" s="1"/>
      <c r="L27" s="1"/>
      <c r="M27" s="1"/>
      <c r="N27" s="1"/>
    </row>
    <row r="28" spans="1:15">
      <c r="I28" s="1"/>
      <c r="J28" s="1"/>
      <c r="K28" s="1"/>
      <c r="L28" s="1"/>
      <c r="M28" s="1"/>
      <c r="N28" s="1"/>
    </row>
    <row r="29" spans="1:15">
      <c r="I29" s="1"/>
      <c r="J29" s="1"/>
      <c r="K29" s="1"/>
      <c r="L29" s="1"/>
      <c r="M29" s="1"/>
      <c r="N29" s="1"/>
    </row>
    <row r="30" spans="1:15">
      <c r="I30" s="1"/>
      <c r="J30" s="1"/>
      <c r="K30" s="1"/>
      <c r="L30" s="1"/>
      <c r="M30" s="1"/>
      <c r="N30" s="1"/>
    </row>
    <row r="31" spans="1:15">
      <c r="I31" s="1"/>
      <c r="J31" s="1"/>
      <c r="K31" s="1"/>
      <c r="L31" s="1"/>
      <c r="M31" s="1"/>
      <c r="N31" s="1"/>
    </row>
    <row r="32" spans="1:15">
      <c r="I32" s="1"/>
      <c r="J32" s="1"/>
      <c r="K32" s="1"/>
      <c r="L32" s="1"/>
      <c r="M32" s="1"/>
      <c r="N32" s="1"/>
    </row>
    <row r="33" spans="2:14">
      <c r="B33" s="1"/>
      <c r="C33" s="1"/>
      <c r="D33" s="1"/>
      <c r="E33" s="5"/>
      <c r="F33" s="6"/>
      <c r="I33" s="1"/>
      <c r="J33" s="1"/>
      <c r="K33" s="1"/>
      <c r="L33" s="1"/>
      <c r="M33" s="1"/>
      <c r="N33" s="1"/>
    </row>
    <row r="34" spans="2:14">
      <c r="B34" s="1"/>
      <c r="C34" s="1"/>
      <c r="D34" s="1"/>
      <c r="E34" s="5"/>
      <c r="F34" s="6"/>
      <c r="I34" s="1"/>
      <c r="J34" s="1"/>
      <c r="K34" s="1"/>
      <c r="L34" s="1"/>
      <c r="M34" s="1"/>
      <c r="N34" s="1"/>
    </row>
    <row r="35" spans="2:14">
      <c r="B35" s="1"/>
      <c r="C35" s="1"/>
      <c r="D35" s="1"/>
      <c r="E35" s="5"/>
      <c r="F35" s="6"/>
      <c r="I35" s="1"/>
      <c r="J35" s="1"/>
      <c r="K35" s="1"/>
      <c r="L35" s="1"/>
      <c r="M35" s="1"/>
      <c r="N35" s="1"/>
    </row>
    <row r="36" spans="2:14">
      <c r="B36" s="1"/>
      <c r="C36" s="1"/>
      <c r="D36" s="1"/>
      <c r="E36" s="5"/>
      <c r="F36" s="6"/>
    </row>
    <row r="37" spans="2:14">
      <c r="B37" s="1"/>
      <c r="C37" s="1"/>
      <c r="D37" s="1"/>
      <c r="E37" s="5"/>
      <c r="F37" s="6"/>
    </row>
    <row r="38" spans="2:14">
      <c r="B38" s="1"/>
      <c r="C38" s="1"/>
      <c r="D38" s="1"/>
      <c r="E38" s="5"/>
      <c r="F38" s="6"/>
    </row>
    <row r="39" spans="2:14">
      <c r="B39" s="1"/>
      <c r="C39" s="1"/>
      <c r="D39" s="1"/>
      <c r="E39" s="5"/>
      <c r="F39" s="6"/>
    </row>
    <row r="40" spans="2:14">
      <c r="B40" s="1"/>
      <c r="C40" s="1"/>
      <c r="D40" s="1"/>
      <c r="E40" s="5"/>
      <c r="F40" s="6"/>
    </row>
    <row r="41" spans="2:14">
      <c r="B41" s="1"/>
      <c r="C41" s="1"/>
      <c r="D41" s="1"/>
      <c r="E41" s="5"/>
      <c r="F41" s="6"/>
    </row>
    <row r="42" spans="2:14">
      <c r="B42" s="1"/>
      <c r="C42" s="1"/>
      <c r="D42" s="1"/>
      <c r="E42" s="5"/>
      <c r="F42" s="6"/>
      <c r="H42" s="1"/>
      <c r="I42" s="1"/>
    </row>
  </sheetData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DSMT4" shapeId="2049" r:id="rId3">
          <objectPr defaultSize="0" r:id="rId4">
            <anchor moveWithCells="1">
              <from>
                <xdr:col>1</xdr:col>
                <xdr:colOff>0</xdr:colOff>
                <xdr:row>0</xdr:row>
                <xdr:rowOff>63500</xdr:rowOff>
              </from>
              <to>
                <xdr:col>4</xdr:col>
                <xdr:colOff>596900</xdr:colOff>
                <xdr:row>1</xdr:row>
                <xdr:rowOff>152400</xdr:rowOff>
              </to>
            </anchor>
          </objectPr>
        </oleObject>
      </mc:Choice>
      <mc:Fallback>
        <oleObject progId="Equation.DSMT4" shapeId="2049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creep</vt:lpstr>
      <vt:lpstr>modulus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2013-07-06T15:14:08Z</dcterms:created>
  <dcterms:modified xsi:type="dcterms:W3CDTF">2014-11-14T22:48:55Z</dcterms:modified>
</cp:coreProperties>
</file>