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esultados" sheetId="1" r:id="rId1"/>
    <sheet name="Datos Modelo" sheetId="4" r:id="rId2"/>
    <sheet name="Disponibilidades" sheetId="5" r:id="rId3"/>
    <sheet name="Tenencia" sheetId="6" r:id="rId4"/>
    <sheet name="Captacion" sheetId="8" r:id="rId5"/>
  </sheets>
  <definedNames>
    <definedName name="_xlnm._FilterDatabase" localSheetId="0" hidden="1">Resultados!#REF!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A147" i="1" l="1"/>
  <c r="A146" i="1"/>
  <c r="A145" i="1"/>
  <c r="A144" i="1"/>
  <c r="A130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16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03" i="1"/>
  <c r="A102" i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G35" i="8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J6" i="8"/>
  <c r="G21" i="8"/>
  <c r="G20" i="8"/>
  <c r="G19" i="8"/>
  <c r="G18" i="8"/>
  <c r="G17" i="8"/>
  <c r="G16" i="8"/>
  <c r="G15" i="8"/>
  <c r="J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2" i="6"/>
  <c r="A49" i="1" s="1"/>
  <c r="A32" i="1"/>
  <c r="AB88" i="6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" i="6"/>
  <c r="J7" i="6"/>
  <c r="S7" i="6" s="1"/>
  <c r="J6" i="6"/>
  <c r="S6" i="6" s="1"/>
  <c r="J5" i="6"/>
  <c r="S5" i="6" s="1"/>
  <c r="J4" i="6"/>
  <c r="S4" i="6" s="1"/>
  <c r="J3" i="6"/>
  <c r="S3" i="6" s="1"/>
  <c r="J2" i="6"/>
  <c r="S2" i="6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2" i="6"/>
  <c r="A45" i="1" l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B92" i="6" s="1"/>
  <c r="A44" i="1"/>
  <c r="A40" i="1"/>
  <c r="A41" i="1"/>
  <c r="A33" i="1"/>
  <c r="AB89" i="6" s="1"/>
  <c r="A37" i="1"/>
  <c r="AB93" i="6" s="1"/>
  <c r="A42" i="1"/>
  <c r="A34" i="1"/>
  <c r="AB90" i="6" s="1"/>
  <c r="A38" i="1"/>
  <c r="A43" i="1"/>
  <c r="A31" i="1"/>
  <c r="AB87" i="6" s="1"/>
  <c r="A35" i="1"/>
  <c r="AB91" i="6" s="1"/>
  <c r="A39" i="1"/>
  <c r="J16" i="1"/>
  <c r="A16" i="1" s="1"/>
  <c r="A3" i="1"/>
  <c r="J5" i="1"/>
  <c r="A5" i="1" s="1"/>
  <c r="J6" i="1"/>
  <c r="A6" i="1" s="1"/>
  <c r="J7" i="1"/>
  <c r="A7" i="1" s="1"/>
  <c r="J8" i="1"/>
  <c r="A8" i="1" s="1"/>
  <c r="J9" i="1"/>
  <c r="A9" i="1" s="1"/>
  <c r="J10" i="1"/>
  <c r="A10" i="1" s="1"/>
  <c r="J11" i="1"/>
  <c r="A11" i="1" s="1"/>
  <c r="J12" i="1"/>
  <c r="A12" i="1" s="1"/>
  <c r="J13" i="1"/>
  <c r="A13" i="1" s="1"/>
  <c r="J14" i="1"/>
  <c r="A14" i="1" s="1"/>
  <c r="J15" i="1"/>
  <c r="A15" i="1" s="1"/>
  <c r="J4" i="1"/>
  <c r="A4" i="1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</calcChain>
</file>

<file path=xl/sharedStrings.xml><?xml version="1.0" encoding="utf-8"?>
<sst xmlns="http://schemas.openxmlformats.org/spreadsheetml/2006/main" count="1482" uniqueCount="239">
  <si>
    <t xml:space="preserve"> -   </t>
  </si>
  <si>
    <t>Fecha</t>
  </si>
  <si>
    <t>Id Cuenta Contable</t>
  </si>
  <si>
    <t>TV</t>
  </si>
  <si>
    <t>Emisora</t>
  </si>
  <si>
    <t>Serie</t>
  </si>
  <si>
    <t>Tasa</t>
  </si>
  <si>
    <t>Tipo de Tasa</t>
  </si>
  <si>
    <t>Fecha del Ejercicio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</si>
  <si>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</si>
  <si>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</si>
  <si>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</si>
  <si>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</si>
  <si>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</si>
  <si>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</si>
  <si>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</si>
  <si>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</si>
  <si>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</si>
  <si>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</si>
  <si>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</si>
  <si>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</si>
  <si>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</si>
  <si>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</si>
  <si>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</si>
  <si>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</si>
  <si>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</si>
  <si>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</si>
  <si>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</si>
  <si>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</si>
  <si>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</si>
  <si>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</si>
  <si>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</si>
  <si>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</si>
  <si>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</si>
  <si>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</si>
  <si>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</si>
  <si>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</si>
  <si>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</si>
  <si>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</si>
  <si>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</si>
  <si>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</si>
  <si>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</si>
  <si>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</si>
  <si>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</si>
  <si>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</si>
  <si>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</si>
  <si>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</si>
  <si>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</si>
  <si>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</si>
  <si>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</si>
  <si>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</si>
  <si>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</si>
  <si>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</si>
  <si>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F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</si>
  <si>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</si>
  <si>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</si>
  <si>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</si>
  <si>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</si>
  <si>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</si>
  <si>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</si>
  <si>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</si>
  <si>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</si>
  <si>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JI</t>
  </si>
  <si>
    <t>CABEI</t>
  </si>
  <si>
    <t>S</t>
  </si>
  <si>
    <t>UDIBONO</t>
  </si>
  <si>
    <t>LD</t>
  </si>
  <si>
    <t>BONDESD</t>
  </si>
  <si>
    <t>Deposito en Caja</t>
  </si>
  <si>
    <t>Deposito en Bancos</t>
  </si>
  <si>
    <t>Disponibilidades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</si>
  <si>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</si>
  <si>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</si>
  <si>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</si>
  <si>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</si>
  <si>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</si>
  <si>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</si>
  <si>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</si>
  <si>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</si>
  <si>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</si>
  <si>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Deposito Bancario a Plazo</t>
  </si>
  <si>
    <t>Depositos a plazo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</si>
  <si>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</si>
  <si>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</si>
  <si>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</si>
  <si>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</si>
  <si>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</si>
  <si>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</si>
  <si>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</si>
  <si>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</si>
  <si>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</si>
  <si>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</si>
  <si>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</si>
  <si>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</si>
  <si>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</si>
  <si>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</si>
  <si>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</si>
  <si>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</si>
  <si>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</si>
  <si>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</si>
  <si>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</si>
  <si>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</si>
  <si>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</si>
  <si>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</si>
  <si>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13-2U</t>
  </si>
  <si>
    <t>13U</t>
  </si>
  <si>
    <t>09-3U</t>
  </si>
  <si>
    <t>13-3U</t>
  </si>
  <si>
    <t>Precio</t>
  </si>
  <si>
    <t>13</t>
  </si>
  <si>
    <t>13-2</t>
  </si>
  <si>
    <t>11-2</t>
  </si>
  <si>
    <t>12</t>
  </si>
  <si>
    <t>11</t>
  </si>
  <si>
    <t>12-2</t>
  </si>
  <si>
    <t>09-3</t>
  </si>
  <si>
    <t>10</t>
  </si>
  <si>
    <t>11-4</t>
  </si>
  <si>
    <t>12-4</t>
  </si>
  <si>
    <t>12-5</t>
  </si>
  <si>
    <t>13-3</t>
  </si>
  <si>
    <t>10-2</t>
  </si>
  <si>
    <t>07-3</t>
  </si>
  <si>
    <t>10-3</t>
  </si>
  <si>
    <t>13004</t>
  </si>
  <si>
    <t>13005</t>
  </si>
  <si>
    <t>13008</t>
  </si>
  <si>
    <t>13019</t>
  </si>
  <si>
    <t>13059</t>
  </si>
  <si>
    <t>14024</t>
  </si>
  <si>
    <t>14064</t>
  </si>
  <si>
    <t>13524</t>
  </si>
  <si>
    <t>14032</t>
  </si>
  <si>
    <t>14034</t>
  </si>
  <si>
    <t>14044</t>
  </si>
  <si>
    <t>14052</t>
  </si>
  <si>
    <t>14014</t>
  </si>
  <si>
    <t>14054</t>
  </si>
  <si>
    <t>14114</t>
  </si>
  <si>
    <t>14013</t>
  </si>
  <si>
    <t>14022</t>
  </si>
  <si>
    <t>14043</t>
  </si>
  <si>
    <t>14073</t>
  </si>
  <si>
    <t>14031</t>
  </si>
  <si>
    <t>160616</t>
  </si>
  <si>
    <t>171214</t>
  </si>
  <si>
    <t>200702</t>
  </si>
  <si>
    <t>Concat</t>
  </si>
  <si>
    <t>05</t>
  </si>
  <si>
    <t>06</t>
  </si>
  <si>
    <t>1-10</t>
  </si>
  <si>
    <t>01013</t>
  </si>
  <si>
    <t>06513</t>
  </si>
  <si>
    <t>07213</t>
  </si>
  <si>
    <t>04413</t>
  </si>
  <si>
    <t>04213</t>
  </si>
  <si>
    <t>04313</t>
  </si>
  <si>
    <t>08313</t>
  </si>
  <si>
    <t>04913</t>
  </si>
  <si>
    <t>03513</t>
  </si>
  <si>
    <t>09213</t>
  </si>
  <si>
    <t>09713</t>
  </si>
  <si>
    <t>09913</t>
  </si>
  <si>
    <t>NA</t>
  </si>
  <si>
    <t>-</t>
  </si>
  <si>
    <t>UDI</t>
  </si>
  <si>
    <t>Aaa.mx</t>
  </si>
  <si>
    <t>AA+(mex)</t>
  </si>
  <si>
    <t>Tasa Fija</t>
  </si>
  <si>
    <t>TIIE 91 dias</t>
  </si>
  <si>
    <t>mxAAA</t>
  </si>
  <si>
    <t>AAA(mex)</t>
  </si>
  <si>
    <t>AA-(mex)</t>
  </si>
  <si>
    <t>HR AA-</t>
  </si>
  <si>
    <t>TIIE 28 dias</t>
  </si>
  <si>
    <t>mxAA</t>
  </si>
  <si>
    <t>HR AA+</t>
  </si>
  <si>
    <t>HR AAA</t>
  </si>
  <si>
    <t>CETES 182 dias</t>
  </si>
  <si>
    <t>AA(mex)</t>
  </si>
  <si>
    <t>mxA</t>
  </si>
  <si>
    <t>A1.mx</t>
  </si>
  <si>
    <t>mxAA+</t>
  </si>
  <si>
    <t>A(mex)</t>
  </si>
  <si>
    <t>HR A</t>
  </si>
  <si>
    <t>HR A+</t>
  </si>
  <si>
    <t>CETES 28 dias</t>
  </si>
  <si>
    <t>mxAA-</t>
  </si>
  <si>
    <t>HR AA</t>
  </si>
  <si>
    <t>mxA-</t>
  </si>
  <si>
    <t>A-(mex)</t>
  </si>
  <si>
    <t>CETES 91 dias</t>
  </si>
  <si>
    <t>mxA-1+</t>
  </si>
  <si>
    <t>F1+(mex)</t>
  </si>
  <si>
    <t>MX-1</t>
  </si>
  <si>
    <t>mxA-2</t>
  </si>
  <si>
    <t>F2(mex)</t>
  </si>
  <si>
    <t>HR3</t>
  </si>
  <si>
    <t>HR2</t>
  </si>
  <si>
    <t>HR+1</t>
  </si>
  <si>
    <t>MX-2</t>
  </si>
  <si>
    <t>F3(mex)</t>
  </si>
  <si>
    <t>Fondeo Bancario</t>
  </si>
  <si>
    <t>Cetes 28 Promedio</t>
  </si>
  <si>
    <t>Cetes 91 Promedio</t>
  </si>
  <si>
    <t>Titulos en Tenencia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</si>
  <si>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</si>
  <si>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</si>
  <si>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</si>
  <si>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</si>
  <si>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</si>
  <si>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</si>
  <si>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</si>
  <si>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</si>
  <si>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</si>
  <si>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</si>
  <si>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</si>
  <si>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</si>
  <si>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</si>
  <si>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</si>
  <si>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</si>
  <si>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</si>
  <si>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</si>
  <si>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</si>
  <si>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</si>
  <si>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</si>
  <si>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</si>
  <si>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</si>
  <si>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</si>
  <si>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</si>
  <si>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Clasificación por Riesgo Emisor</t>
  </si>
  <si>
    <t>VII</t>
  </si>
  <si>
    <t>IV</t>
  </si>
  <si>
    <t>III</t>
  </si>
  <si>
    <t/>
  </si>
  <si>
    <t>Posición Larga/Corta</t>
  </si>
  <si>
    <t>L</t>
  </si>
  <si>
    <t>C</t>
  </si>
  <si>
    <t>Ponderador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</si>
</sst>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36" borderId="0" xfId="1" applyFont="1" applyFill="1"/>
    <xf numFmtId="43" fontId="0" fillId="0" borderId="0" xfId="0" applyNumberFormat="1"/>
    <xf numFmtId="2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0" fontId="0" fillId="37" borderId="0" xfId="0" applyFill="1"/>
    <xf numFmtId="43" fontId="0" fillId="36" borderId="0" xfId="0" applyNumberFormat="1" applyFill="1"/>
    <xf numFmtId="43" fontId="0" fillId="37" borderId="0" xfId="1" applyFont="1" applyFill="1"/>
    <xf numFmtId="49" fontId="0" fillId="37" borderId="0" xfId="0" applyNumberFormat="1" applyFill="1"/>
    <xf numFmtId="172" fontId="0" fillId="37" borderId="0" xfId="1" applyNumberFormat="1" applyFont="1" applyFill="1"/>
    <xf numFmtId="14" fontId="0" fillId="37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38" borderId="0" xfId="1" applyNumberFormat="1" applyFont="1" applyFill="1"/>
    <xf numFmtId="49" fontId="0" fillId="38" borderId="0" xfId="0" applyNumberFormat="1" applyFill="1"/>
    <xf numFmtId="2" fontId="0" fillId="38" borderId="0" xfId="0" applyNumberFormat="1" applyFill="1"/>
    <xf numFmtId="0" fontId="0" fillId="38" borderId="0" xfId="0" applyFill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2" fontId="0" fillId="0" borderId="0" xfId="0" applyNumberFormat="1" applyFill="1" applyAlignment="1">
      <alignment horizontal="center"/>
    </xf>
    <xf numFmtId="9" fontId="0" fillId="37" borderId="0" xfId="36673" applyFont="1" applyFill="1" applyAlignment="1">
      <alignment horizontal="center"/>
    </xf>
    <xf numFmtId="49" fontId="0" fillId="40" borderId="0" xfId="0" applyNumberFormat="1" applyFill="1"/>
  </cellXfs>
  <cellStyles count="36674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58"/>
  <sheetViews>
    <sheetView tabSelected="1" topLeftCell="A244" workbookViewId="0">
      <selection activeCell="F255" sqref="F255"/>
    </sheetView>
  </sheetViews>
  <sheetFormatPr baseColWidth="10" defaultRowHeight="15" x14ac:dyDescent="0.25"/>
  <cols>
    <col min="1" max="1" width="17.85546875" style="1" bestFit="1" customWidth="1"/>
    <col min="2" max="2" width="11.42578125" style="2"/>
    <col min="3" max="5" width="15.5703125" style="8" bestFit="1" customWidth="1"/>
    <col min="6" max="6" width="12.57031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37" t="s">
        <v>72</v>
      </c>
      <c r="D1" s="37"/>
      <c r="E1" s="37"/>
      <c r="F1" s="37"/>
      <c r="G1" s="37"/>
      <c r="H1" s="37"/>
      <c r="I1" s="37"/>
      <c r="J1" s="8" t="s">
        <v>74</v>
      </c>
      <c r="K1" s="8" t="s">
        <v>75</v>
      </c>
    </row>
    <row r="2" spans="1:11" x14ac:dyDescent="0.25">
      <c r="A2" s="1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740005629</v>
      </c>
      <c r="B2" s="2">
        <v>10050</v>
      </c>
      <c r="C2" s="8" t="s">
        <v>71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1">
        <f>+SUMIFS(Disponibilidades!$D:$D,Disponibilidades!$B:$B,Resultados!$C3,Disponibilidades!$F:$F,"&gt;="&amp;Resultados!$J3,Disponibilidades!$F:$F,"&lt;="&amp;Resultados!$K3)</f>
        <v>125427701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1">
        <f>+SUMIFS(Disponibilidades!$D:$D,Disponibilidades!$B:$B,Resultados!$C4,Disponibilidades!$F:$F,"&gt;="&amp;Resultados!$J4,Disponibilidades!$F:$F,"&lt;="&amp;Resultados!$K4)</f>
        <v>0</v>
      </c>
      <c r="B4" s="2" t="s">
        <v>85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1">
        <f>+SUMIFS(Disponibilidades!$D:$D,Disponibilidades!$B:$B,Resultados!$C5,Disponibilidades!$F:$F,"&gt;="&amp;Resultados!$J5,Disponibilidades!$F:$F,"&lt;="&amp;Resultados!$K5)</f>
        <v>0</v>
      </c>
      <c r="B5" s="2" t="s">
        <v>86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1">
        <f>+SUMIFS(Disponibilidades!$D:$D,Disponibilidades!$B:$B,Resultados!$C6,Disponibilidades!$F:$F,"&gt;="&amp;Resultados!$J6,Disponibilidades!$F:$F,"&lt;="&amp;Resultados!$K6)</f>
        <v>0</v>
      </c>
      <c r="B6" s="2" t="s">
        <v>87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1">
        <f>+SUMIFS(Disponibilidades!$D:$D,Disponibilidades!$B:$B,Resultados!$C7,Disponibilidades!$F:$F,"&gt;="&amp;Resultados!$J7,Disponibilidades!$F:$F,"&lt;="&amp;Resultados!$K7)</f>
        <v>0</v>
      </c>
      <c r="B7" s="2" t="s">
        <v>88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1">
        <f>+SUMIFS(Disponibilidades!$D:$D,Disponibilidades!$B:$B,Resultados!$C8,Disponibilidades!$F:$F,"&gt;="&amp;Resultados!$J8,Disponibilidades!$F:$F,"&lt;="&amp;Resultados!$K8)</f>
        <v>0</v>
      </c>
      <c r="B8" s="2" t="s">
        <v>89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1">
        <f>+SUMIFS(Disponibilidades!$D:$D,Disponibilidades!$B:$B,Resultados!$C9,Disponibilidades!$F:$F,"&gt;="&amp;Resultados!$J9,Disponibilidades!$F:$F,"&lt;="&amp;Resultados!$K9)</f>
        <v>0</v>
      </c>
      <c r="B9" s="2" t="s">
        <v>90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1">
        <f>+SUMIFS(Disponibilidades!$D:$D,Disponibilidades!$B:$B,Resultados!$C10,Disponibilidades!$F:$F,"&gt;="&amp;Resultados!$J10,Disponibilidades!$F:$F,"&lt;="&amp;Resultados!$K10)</f>
        <v>0</v>
      </c>
      <c r="B10" s="2" t="s">
        <v>91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1">
        <f>+SUMIFS(Disponibilidades!$D:$D,Disponibilidades!$B:$B,Resultados!$C11,Disponibilidades!$F:$F,"&gt;="&amp;Resultados!$J11,Disponibilidades!$F:$F,"&lt;="&amp;Resultados!$K11)</f>
        <v>0</v>
      </c>
      <c r="B11" s="2" t="s">
        <v>92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1">
        <f>+SUMIFS(Disponibilidades!$D:$D,Disponibilidades!$B:$B,Resultados!$C12,Disponibilidades!$F:$F,"&gt;="&amp;Resultados!$J12,Disponibilidades!$F:$F,"&lt;="&amp;Resultados!$K12)</f>
        <v>0</v>
      </c>
      <c r="B12" s="2" t="s">
        <v>93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1">
        <f>+SUMIFS(Disponibilidades!$D:$D,Disponibilidades!$B:$B,Resultados!$C13,Disponibilidades!$F:$F,"&gt;="&amp;Resultados!$J13,Disponibilidades!$F:$F,"&lt;="&amp;Resultados!$K13)</f>
        <v>0</v>
      </c>
      <c r="B13" s="2" t="s">
        <v>94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1">
        <f>+SUMIFS(Disponibilidades!$D:$D,Disponibilidades!$B:$B,Resultados!$C14,Disponibilidades!$F:$F,"&gt;="&amp;Resultados!$J14,Disponibilidades!$F:$F,"&lt;="&amp;Resultados!$K14)</f>
        <v>0</v>
      </c>
      <c r="B14" s="2" t="s">
        <v>95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1">
        <f>+SUMIFS(Disponibilidades!$D:$D,Disponibilidades!$B:$B,Resultados!$C15,Disponibilidades!$F:$F,"&gt;="&amp;Resultados!$J15,Disponibilidades!$F:$F,"&lt;="&amp;Resultados!$K15)</f>
        <v>0</v>
      </c>
      <c r="B15" s="2" t="s">
        <v>96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1">
        <f>+SUMIFS(Disponibilidades!$D:$D,Disponibilidades!$B:$B,Resultados!$C16,Disponibilidades!$F:$F,"&gt;="&amp;Resultados!$J16,Disponibilidades!$F:$F,"&lt;="&amp;Resultados!$K16)</f>
        <v>0</v>
      </c>
      <c r="B16" s="2" t="s">
        <v>97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26">
        <v>60798184</v>
      </c>
      <c r="B17" s="2" t="s">
        <v>82</v>
      </c>
      <c r="J17" s="8">
        <v>1</v>
      </c>
      <c r="K17" s="8">
        <v>7</v>
      </c>
    </row>
    <row r="18" spans="1:14" x14ac:dyDescent="0.25">
      <c r="A18" s="26">
        <v>6573289981</v>
      </c>
      <c r="B18" s="2" t="s">
        <v>83</v>
      </c>
      <c r="J18" s="8">
        <v>8</v>
      </c>
      <c r="K18" s="8">
        <v>31</v>
      </c>
    </row>
    <row r="19" spans="1:14" x14ac:dyDescent="0.25">
      <c r="A19" s="26">
        <v>315472200</v>
      </c>
      <c r="B19" s="2" t="s">
        <v>84</v>
      </c>
      <c r="J19" s="8">
        <v>32</v>
      </c>
      <c r="K19" s="8">
        <v>92</v>
      </c>
    </row>
    <row r="20" spans="1:14" x14ac:dyDescent="0.25">
      <c r="A20" s="26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26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26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26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26"/>
      <c r="B24" s="2">
        <v>10164</v>
      </c>
      <c r="J24" s="8">
        <v>1097</v>
      </c>
      <c r="K24" s="8">
        <v>1461</v>
      </c>
    </row>
    <row r="25" spans="1:14" x14ac:dyDescent="0.25">
      <c r="A25" s="26"/>
      <c r="B25" s="2">
        <v>10166</v>
      </c>
      <c r="J25" s="8">
        <v>1462</v>
      </c>
      <c r="K25" s="8">
        <v>1827</v>
      </c>
    </row>
    <row r="26" spans="1:14" x14ac:dyDescent="0.25">
      <c r="A26" s="26"/>
      <c r="B26" s="2">
        <v>10168</v>
      </c>
      <c r="J26" s="8">
        <v>1828</v>
      </c>
      <c r="K26" s="8">
        <v>2557</v>
      </c>
    </row>
    <row r="27" spans="1:14" x14ac:dyDescent="0.25">
      <c r="A27" s="26"/>
      <c r="B27" s="2">
        <v>10170</v>
      </c>
      <c r="J27" s="8">
        <v>2558</v>
      </c>
      <c r="K27" s="8">
        <v>3653</v>
      </c>
    </row>
    <row r="28" spans="1:14" x14ac:dyDescent="0.25">
      <c r="A28" s="26"/>
      <c r="B28" s="2">
        <v>10172</v>
      </c>
      <c r="J28" s="8">
        <v>3654</v>
      </c>
      <c r="K28" s="8">
        <v>5479</v>
      </c>
    </row>
    <row r="29" spans="1:14" x14ac:dyDescent="0.25">
      <c r="A29" s="26"/>
      <c r="B29" s="2">
        <v>10174</v>
      </c>
      <c r="J29" s="8">
        <v>5480</v>
      </c>
      <c r="K29" s="8">
        <v>7305</v>
      </c>
    </row>
    <row r="30" spans="1:14" x14ac:dyDescent="0.25">
      <c r="A30" s="26"/>
      <c r="B30" s="2">
        <v>10176</v>
      </c>
      <c r="J30" s="8">
        <v>7306</v>
      </c>
      <c r="K30" s="8">
        <v>100000</v>
      </c>
    </row>
    <row r="31" spans="1:14" x14ac:dyDescent="0.25">
      <c r="A31" s="1">
        <f>+SUMIFS(Tenencia!$P:$P,Tenencia!$R:$R,"&gt;="&amp;Resultados!$J31,Tenencia!$R:$R,"&lt;="&amp;Resultados!$K31,Tenencia!$I:$I,Resultados!$C31)</f>
        <v>2520960077.3299999</v>
      </c>
      <c r="B31" s="2">
        <v>10450</v>
      </c>
      <c r="C31" s="8" t="s">
        <v>209</v>
      </c>
      <c r="J31" s="8">
        <v>1</v>
      </c>
      <c r="K31" s="8">
        <v>7</v>
      </c>
      <c r="N31" s="8"/>
    </row>
    <row r="32" spans="1:14" x14ac:dyDescent="0.25">
      <c r="A32" s="1">
        <f>+SUMIFS(Tenencia!$P:$P,Tenencia!$R:$R,"&gt;="&amp;Resultados!$J32,Tenencia!$R:$R,"&lt;="&amp;Resultados!$K32,Tenencia!$I:$I,Resultados!$C32)</f>
        <v>6783729573.0499983</v>
      </c>
      <c r="B32" s="2">
        <v>10452</v>
      </c>
      <c r="C32" s="8" t="s">
        <v>209</v>
      </c>
      <c r="J32" s="8">
        <v>8</v>
      </c>
      <c r="K32" s="8">
        <v>31</v>
      </c>
      <c r="N32" s="8"/>
    </row>
    <row r="33" spans="1:14" x14ac:dyDescent="0.25">
      <c r="A33" s="1">
        <f>+SUMIFS(Tenencia!$P:$P,Tenencia!$R:$R,"&gt;="&amp;Resultados!$J33,Tenencia!$R:$R,"&lt;="&amp;Resultados!$K33,Tenencia!$I:$I,Resultados!$C33)</f>
        <v>775871493.77999997</v>
      </c>
      <c r="B33" s="2">
        <v>10454</v>
      </c>
      <c r="C33" s="8" t="s">
        <v>209</v>
      </c>
      <c r="J33" s="8">
        <v>32</v>
      </c>
      <c r="K33" s="8">
        <v>92</v>
      </c>
      <c r="N33" s="8"/>
    </row>
    <row r="34" spans="1:14" x14ac:dyDescent="0.25">
      <c r="A34" s="1">
        <f>+SUMIFS(Tenencia!$P:$P,Tenencia!$R:$R,"&gt;="&amp;Resultados!$J34,Tenencia!$R:$R,"&lt;="&amp;Resultados!$K34,Tenencia!$I:$I,Resultados!$C34)</f>
        <v>8012373.3999999994</v>
      </c>
      <c r="B34" s="2">
        <v>10456</v>
      </c>
      <c r="C34" s="8" t="s">
        <v>209</v>
      </c>
      <c r="J34" s="8">
        <v>93</v>
      </c>
      <c r="K34" s="8">
        <v>184</v>
      </c>
      <c r="N34" s="8"/>
    </row>
    <row r="35" spans="1:14" x14ac:dyDescent="0.25">
      <c r="A35" s="1">
        <f>+SUMIFS(Tenencia!$P:$P,Tenencia!$R:$R,"&gt;="&amp;Resultados!$J35,Tenencia!$R:$R,"&lt;="&amp;Resultados!$K35,Tenencia!$I:$I,Resultados!$C35)</f>
        <v>1310437127.49</v>
      </c>
      <c r="B35" s="2">
        <v>10458</v>
      </c>
      <c r="C35" s="8" t="s">
        <v>209</v>
      </c>
      <c r="J35" s="8">
        <v>185</v>
      </c>
      <c r="K35" s="8">
        <v>366</v>
      </c>
      <c r="N35" s="8"/>
    </row>
    <row r="36" spans="1:14" x14ac:dyDescent="0.25">
      <c r="A36" s="1">
        <f>+SUMIFS(Tenencia!$P:$P,Tenencia!$R:$R,"&gt;="&amp;Resultados!$J36,Tenencia!$R:$R,"&lt;="&amp;Resultados!$K36,Tenencia!$I:$I,Resultados!$C36)</f>
        <v>0</v>
      </c>
      <c r="B36" s="2">
        <v>10460</v>
      </c>
      <c r="C36" s="8" t="s">
        <v>209</v>
      </c>
      <c r="J36" s="8">
        <v>367</v>
      </c>
      <c r="K36" s="8">
        <v>731</v>
      </c>
      <c r="N36" s="8"/>
    </row>
    <row r="37" spans="1:14" x14ac:dyDescent="0.25">
      <c r="A37" s="1">
        <f>+SUMIFS(Tenencia!$P:$P,Tenencia!$R:$R,"&gt;="&amp;Resultados!$J37,Tenencia!$R:$R,"&lt;="&amp;Resultados!$K37,Tenencia!$I:$I,Resultados!$C37)</f>
        <v>0</v>
      </c>
      <c r="B37" s="2">
        <v>10462</v>
      </c>
      <c r="C37" s="8" t="s">
        <v>209</v>
      </c>
      <c r="J37" s="8">
        <v>732</v>
      </c>
      <c r="K37" s="8">
        <v>1096</v>
      </c>
      <c r="N37" s="8"/>
    </row>
    <row r="38" spans="1:14" x14ac:dyDescent="0.25">
      <c r="A38" s="1">
        <f>+SUMIFS(Tenencia!$P:$P,Tenencia!$R:$R,"&gt;="&amp;Resultados!$J38,Tenencia!$R:$R,"&lt;="&amp;Resultados!$K38,Tenencia!$I:$I,Resultados!$C38)</f>
        <v>0</v>
      </c>
      <c r="B38" s="2">
        <v>10464</v>
      </c>
      <c r="C38" s="8" t="s">
        <v>209</v>
      </c>
      <c r="J38" s="8">
        <v>1097</v>
      </c>
      <c r="K38" s="8">
        <v>1461</v>
      </c>
      <c r="N38" s="8"/>
    </row>
    <row r="39" spans="1:14" x14ac:dyDescent="0.25">
      <c r="A39" s="1">
        <f>+SUMIFS(Tenencia!$P:$P,Tenencia!$R:$R,"&gt;="&amp;Resultados!$J39,Tenencia!$R:$R,"&lt;="&amp;Resultados!$K39,Tenencia!$I:$I,Resultados!$C39)</f>
        <v>0</v>
      </c>
      <c r="B39" s="2">
        <v>10466</v>
      </c>
      <c r="C39" s="8" t="s">
        <v>209</v>
      </c>
      <c r="J39" s="8">
        <v>1462</v>
      </c>
      <c r="K39" s="8">
        <v>1827</v>
      </c>
      <c r="N39" s="8"/>
    </row>
    <row r="40" spans="1:14" x14ac:dyDescent="0.25">
      <c r="A40" s="1">
        <f>+SUMIFS(Tenencia!$P:$P,Tenencia!$R:$R,"&gt;="&amp;Resultados!$J40,Tenencia!$R:$R,"&lt;="&amp;Resultados!$K40,Tenencia!$I:$I,Resultados!$C40)</f>
        <v>0</v>
      </c>
      <c r="B40" s="2">
        <v>10468</v>
      </c>
      <c r="C40" s="8" t="s">
        <v>209</v>
      </c>
      <c r="J40" s="8">
        <v>1828</v>
      </c>
      <c r="K40" s="8">
        <v>2557</v>
      </c>
    </row>
    <row r="41" spans="1:14" x14ac:dyDescent="0.25">
      <c r="A41" s="1">
        <f>+SUMIFS(Tenencia!$P:$P,Tenencia!$R:$R,"&gt;="&amp;Resultados!$J41,Tenencia!$R:$R,"&lt;="&amp;Resultados!$K41,Tenencia!$I:$I,Resultados!$C41)</f>
        <v>0</v>
      </c>
      <c r="B41" s="2" t="s">
        <v>210</v>
      </c>
      <c r="C41" s="8" t="s">
        <v>209</v>
      </c>
      <c r="J41" s="8">
        <v>2558</v>
      </c>
      <c r="K41" s="8">
        <v>3653</v>
      </c>
    </row>
    <row r="42" spans="1:14" x14ac:dyDescent="0.25">
      <c r="A42" s="1">
        <f>+SUMIFS(Tenencia!$P:$P,Tenencia!$R:$R,"&gt;="&amp;Resultados!$J42,Tenencia!$R:$R,"&lt;="&amp;Resultados!$K42,Tenencia!$I:$I,Resultados!$C42)</f>
        <v>0</v>
      </c>
      <c r="B42" s="2" t="s">
        <v>211</v>
      </c>
      <c r="C42" s="8" t="s">
        <v>209</v>
      </c>
      <c r="J42" s="8">
        <v>3654</v>
      </c>
      <c r="K42" s="8">
        <v>5479</v>
      </c>
    </row>
    <row r="43" spans="1:14" x14ac:dyDescent="0.25">
      <c r="A43" s="1">
        <f>+SUMIFS(Tenencia!$P:$P,Tenencia!$R:$R,"&gt;="&amp;Resultados!$J43,Tenencia!$R:$R,"&lt;="&amp;Resultados!$K43,Tenencia!$I:$I,Resultados!$C43)</f>
        <v>0</v>
      </c>
      <c r="B43" s="2" t="s">
        <v>212</v>
      </c>
      <c r="C43" s="8" t="s">
        <v>209</v>
      </c>
      <c r="J43" s="8">
        <v>5480</v>
      </c>
      <c r="K43" s="8">
        <v>7305</v>
      </c>
    </row>
    <row r="44" spans="1:14" x14ac:dyDescent="0.25">
      <c r="A44" s="1">
        <f>+SUMIFS(Tenencia!$P:$P,Tenencia!$R:$R,"&gt;="&amp;Resultados!$J44,Tenencia!$R:$R,"&lt;="&amp;Resultados!$K44,Tenencia!$I:$I,Resultados!$C44)</f>
        <v>0</v>
      </c>
      <c r="B44" s="2" t="s">
        <v>213</v>
      </c>
      <c r="C44" s="8" t="s">
        <v>209</v>
      </c>
      <c r="J44" s="8">
        <v>7306</v>
      </c>
      <c r="K44" s="8">
        <v>100000</v>
      </c>
    </row>
    <row r="45" spans="1:14" x14ac:dyDescent="0.25">
      <c r="A45" s="1">
        <f>+SUMIFS(Tenencia!$P:$P,Tenencia!$R:$R,"&gt;="&amp;Resultados!$J45,Tenencia!$R:$R,"&lt;="&amp;Resultados!$K45,Tenencia!$B:$B,Resultados!$C45)</f>
        <v>999815761.76999986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1">
        <f>+SUMIFS(Tenencia!$P:$P,Tenencia!$R:$R,"&gt;="&amp;Resultados!$J46,Tenencia!$R:$R,"&lt;="&amp;Resultados!$K46,Tenencia!$B:$B,Resultados!$C46)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1">
        <f>+SUMIFS(Tenencia!$P:$P,Tenencia!$R:$R,"&gt;="&amp;Resultados!$J47,Tenencia!$R:$R,"&lt;="&amp;Resultados!$K47,Tenencia!$B:$B,Resultados!$C47)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1">
        <f>+SUMIFS(Tenencia!$P:$P,Tenencia!$R:$R,"&gt;="&amp;Resultados!$J48,Tenencia!$R:$R,"&lt;="&amp;Resultados!$K48,Tenencia!$B:$B,Resultados!$C48)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1">
        <f>+SUMIFS(Tenencia!$P:$P,Tenencia!$R:$R,"&gt;="&amp;Resultados!$J49,Tenencia!$R:$R,"&lt;="&amp;Resultados!$K49,Tenencia!$B:$B,Resultados!$C49)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1">
        <f>+SUMIFS(Tenencia!$P:$P,Tenencia!$R:$R,"&gt;="&amp;Resultados!$J50,Tenencia!$R:$R,"&lt;="&amp;Resultados!$K50,Tenencia!$B:$B,Resultados!$C50)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1">
        <f>+SUMIFS(Tenencia!$P:$P,Tenencia!$R:$R,"&gt;="&amp;Resultados!$J51,Tenencia!$R:$R,"&lt;="&amp;Resultados!$K51,Tenencia!$B:$B,Resultados!$C51)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1">
        <f>+SUMIFS(Tenencia!$P:$P,Tenencia!$R:$R,"&gt;="&amp;Resultados!$J52,Tenencia!$R:$R,"&lt;="&amp;Resultados!$K52,Tenencia!$B:$B,Resultados!$C52)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1">
        <f>+SUMIFS(Tenencia!$P:$P,Tenencia!$R:$R,"&gt;="&amp;Resultados!$J53,Tenencia!$R:$R,"&lt;="&amp;Resultados!$K53,Tenencia!$B:$B,Resultados!$C53)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1">
        <f>+SUMIFS(Tenencia!$P:$P,Tenencia!$R:$R,"&gt;="&amp;Resultados!$J54,Tenencia!$R:$R,"&lt;="&amp;Resultados!$K54,Tenencia!$B:$B,Resultados!$C54)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1">
        <f>+SUMIFS(Tenencia!$P:$P,Tenencia!$R:$R,"&gt;="&amp;Resultados!$J55,Tenencia!$R:$R,"&lt;="&amp;Resultados!$K55,Tenencia!$B:$B,Resultados!$C55)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1">
        <f>+SUMIFS(Tenencia!$P:$P,Tenencia!$R:$R,"&gt;="&amp;Resultados!$J56,Tenencia!$R:$R,"&lt;="&amp;Resultados!$K56,Tenencia!$B:$B,Resultados!$C56)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1">
        <f>+SUMIFS(Tenencia!$P:$P,Tenencia!$R:$R,"&gt;="&amp;Resultados!$J57,Tenencia!$R:$R,"&lt;="&amp;Resultados!$K57,Tenencia!$B:$B,Resultados!$C57)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1">
        <f>+SUMIFS(Tenencia!$P:$P,Tenencia!$R:$R,"&gt;="&amp;Resultados!$J58,Tenencia!$R:$R,"&lt;="&amp;Resultados!$K58,Tenencia!$B:$B,Resultados!$C58)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1">
        <f>+SUMIFS(Captacion!$E:$E,Captacion!$G:$G,"&gt;="&amp;Resultados!$J59,Captacion!$G:$G,"&lt;="&amp;Resultados!$K59,Captacion!$B:$B,Resultados!$C59)</f>
        <v>38410531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1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1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1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1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1">
        <f>+SUMIFS(Captacion!$E:$E,Captacion!$G:$G,"&gt;="&amp;Resultados!$J64,Captacion!$G:$G,"&lt;="&amp;Resultados!$K64,Captacion!$B:$B,Resultados!$C64)</f>
        <v>4267836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1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1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1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1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1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1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1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1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1">
        <f>+SUMIFS(Captacion!$E:$E,Captacion!$G:$G,"&gt;="&amp;Resultados!$J73,Captacion!$G:$G,"&lt;="&amp;Resultados!$K73,Captacion!$B:$B,Resultados!$C73)</f>
        <v>14962398612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1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1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1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1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1">
        <f>+SUMIFS(Captacion!$E:$E,Captacion!$G:$G,"&gt;="&amp;Resultados!$J78,Captacion!$G:$G,"&lt;="&amp;Resultados!$K78,Captacion!$B:$B,Resultados!$C78)</f>
        <v>1662488732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1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1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1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1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1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1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1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1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1">
        <f>+SUMIFS(Captacion!$E:$E,Captacion!$G:$G,"&gt;="&amp;Resultados!$J87,Captacion!$G:$G,"&lt;="&amp;Resultados!$K87,Captacion!$B:$B,Resultados!$C87)</f>
        <v>85449554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1">
        <f>+SUMIFS(Captacion!$E:$E,Captacion!$G:$G,"&gt;="&amp;Resultados!$J88,Captacion!$G:$G,"&lt;="&amp;Resultados!$K88,Captacion!$B:$B,Resultados!$C88)</f>
        <v>205730560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1">
        <f>+SUMIFS(Captacion!$E:$E,Captacion!$G:$G,"&gt;="&amp;Resultados!$J89,Captacion!$G:$G,"&lt;="&amp;Resultados!$K89,Captacion!$B:$B,Resultados!$C89)</f>
        <v>279536630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1">
        <f>+SUMIFS(Captacion!$E:$E,Captacion!$G:$G,"&gt;="&amp;Resultados!$J90,Captacion!$G:$G,"&lt;="&amp;Resultados!$K90,Captacion!$B:$B,Resultados!$C90)</f>
        <v>272868188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1">
        <f>+SUMIFS(Captacion!$E:$E,Captacion!$G:$G,"&gt;="&amp;Resultados!$J91,Captacion!$G:$G,"&lt;="&amp;Resultados!$K91,Captacion!$B:$B,Resultados!$C91)</f>
        <v>424478818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1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1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1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1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1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1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1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1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1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29" customFormat="1" x14ac:dyDescent="0.25">
      <c r="A101" s="26">
        <v>1000325222.95</v>
      </c>
      <c r="B101" s="27">
        <v>13700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x14ac:dyDescent="0.25">
      <c r="A102" s="1">
        <f>+SUMIFS(Tenencia!$P:$P,Tenencia!$S:$S,"&gt;="&amp;Resultados!$J102,Tenencia!$S:$S,"&lt;="&amp;Resultados!$K102,Tenencia!$Y:$Y,Resultados!$D102)</f>
        <v>0</v>
      </c>
      <c r="B102" s="2">
        <v>20450</v>
      </c>
      <c r="D102" s="8" t="s">
        <v>228</v>
      </c>
      <c r="E102" s="1"/>
      <c r="J102" s="8">
        <v>1</v>
      </c>
      <c r="K102" s="8">
        <v>7</v>
      </c>
    </row>
    <row r="103" spans="1:12" x14ac:dyDescent="0.25">
      <c r="A103" s="1">
        <f>+SUMIFS(Tenencia!$P:$P,Tenencia!$S:$S,"&gt;="&amp;Resultados!$J103,Tenencia!$S:$S,"&lt;="&amp;Resultados!$K103,Tenencia!$Y:$Y,Resultados!$D103)</f>
        <v>592441032.16999996</v>
      </c>
      <c r="B103" s="2">
        <v>20452</v>
      </c>
      <c r="D103" s="8" t="s">
        <v>228</v>
      </c>
      <c r="E103" s="1"/>
      <c r="J103" s="8">
        <v>8</v>
      </c>
      <c r="K103" s="8">
        <v>31</v>
      </c>
    </row>
    <row r="104" spans="1:12" x14ac:dyDescent="0.25">
      <c r="A104" s="1">
        <f>+SUMIFS(Tenencia!$P:$P,Tenencia!$S:$S,"&gt;="&amp;Resultados!$J104,Tenencia!$S:$S,"&lt;="&amp;Resultados!$K104,Tenencia!$Y:$Y,Resultados!$D104)</f>
        <v>0</v>
      </c>
      <c r="B104" s="2">
        <v>20454</v>
      </c>
      <c r="D104" s="8" t="s">
        <v>228</v>
      </c>
      <c r="E104" s="1"/>
      <c r="J104" s="8">
        <v>32</v>
      </c>
      <c r="K104" s="8">
        <v>92</v>
      </c>
    </row>
    <row r="105" spans="1:12" x14ac:dyDescent="0.25">
      <c r="A105" s="1">
        <f>+SUMIFS(Tenencia!$P:$P,Tenencia!$S:$S,"&gt;="&amp;Resultados!$J105,Tenencia!$S:$S,"&lt;="&amp;Resultados!$K105,Tenencia!$Y:$Y,Resultados!$D105)</f>
        <v>580804542.36000001</v>
      </c>
      <c r="B105" s="2">
        <v>20456</v>
      </c>
      <c r="D105" s="8" t="s">
        <v>228</v>
      </c>
      <c r="E105" s="1"/>
      <c r="J105" s="8">
        <v>93</v>
      </c>
      <c r="K105" s="8">
        <v>184</v>
      </c>
    </row>
    <row r="106" spans="1:12" x14ac:dyDescent="0.25">
      <c r="A106" s="1">
        <f>+SUMIFS(Tenencia!$P:$P,Tenencia!$S:$S,"&gt;="&amp;Resultados!$J106,Tenencia!$S:$S,"&lt;="&amp;Resultados!$K106,Tenencia!$Y:$Y,Resultados!$D106)</f>
        <v>1999080354.49</v>
      </c>
      <c r="B106" s="2">
        <v>20458</v>
      </c>
      <c r="D106" s="8" t="s">
        <v>228</v>
      </c>
      <c r="E106" s="1"/>
      <c r="J106" s="8">
        <v>185</v>
      </c>
      <c r="K106" s="8">
        <v>366</v>
      </c>
    </row>
    <row r="107" spans="1:12" x14ac:dyDescent="0.25">
      <c r="A107" s="1">
        <f>+SUMIFS(Tenencia!$P:$P,Tenencia!$S:$S,"&gt;="&amp;Resultados!$J107,Tenencia!$S:$S,"&lt;="&amp;Resultados!$K107,Tenencia!$Y:$Y,Resultados!$D107)</f>
        <v>1258819010.26</v>
      </c>
      <c r="B107" s="2">
        <v>20460</v>
      </c>
      <c r="D107" s="8" t="s">
        <v>228</v>
      </c>
      <c r="E107" s="1"/>
      <c r="J107" s="8">
        <v>367</v>
      </c>
      <c r="K107" s="8">
        <v>731</v>
      </c>
    </row>
    <row r="108" spans="1:12" x14ac:dyDescent="0.25">
      <c r="A108" s="1">
        <f>+SUMIFS(Tenencia!$P:$P,Tenencia!$S:$S,"&gt;="&amp;Resultados!$J108,Tenencia!$S:$S,"&lt;="&amp;Resultados!$K108,Tenencia!$Y:$Y,Resultados!$D108)</f>
        <v>1092533046.0599999</v>
      </c>
      <c r="B108" s="2">
        <v>20462</v>
      </c>
      <c r="D108" s="8" t="s">
        <v>228</v>
      </c>
      <c r="E108" s="1"/>
      <c r="J108" s="8">
        <v>732</v>
      </c>
      <c r="K108" s="8">
        <v>1096</v>
      </c>
    </row>
    <row r="109" spans="1:12" x14ac:dyDescent="0.25">
      <c r="A109" s="1">
        <f>+SUMIFS(Tenencia!$P:$P,Tenencia!$S:$S,"&gt;="&amp;Resultados!$J109,Tenencia!$S:$S,"&lt;="&amp;Resultados!$K109,Tenencia!$Y:$Y,Resultados!$D109)</f>
        <v>1394043310.9200001</v>
      </c>
      <c r="B109" s="2">
        <v>20464</v>
      </c>
      <c r="D109" s="8" t="s">
        <v>228</v>
      </c>
      <c r="E109" s="1"/>
      <c r="J109" s="8">
        <v>1097</v>
      </c>
      <c r="K109" s="8">
        <v>1461</v>
      </c>
    </row>
    <row r="110" spans="1:12" x14ac:dyDescent="0.25">
      <c r="A110" s="1">
        <f>+SUMIFS(Tenencia!$P:$P,Tenencia!$S:$S,"&gt;="&amp;Resultados!$J110,Tenencia!$S:$S,"&lt;="&amp;Resultados!$K110,Tenencia!$Y:$Y,Resultados!$D110)</f>
        <v>229931157.87</v>
      </c>
      <c r="B110" s="2">
        <v>20466</v>
      </c>
      <c r="D110" s="8" t="s">
        <v>228</v>
      </c>
      <c r="E110" s="1"/>
      <c r="J110" s="8">
        <v>1462</v>
      </c>
      <c r="K110" s="8">
        <v>1827</v>
      </c>
    </row>
    <row r="111" spans="1:12" x14ac:dyDescent="0.25">
      <c r="A111" s="1">
        <f>+SUMIFS(Tenencia!$P:$P,Tenencia!$S:$S,"&gt;="&amp;Resultados!$J111,Tenencia!$S:$S,"&lt;="&amp;Resultados!$K111,Tenencia!$Y:$Y,Resultados!$D111)</f>
        <v>1192473422.7499998</v>
      </c>
      <c r="B111" s="2">
        <v>20468</v>
      </c>
      <c r="D111" s="8" t="s">
        <v>228</v>
      </c>
      <c r="E111" s="1"/>
      <c r="J111" s="8">
        <v>1828</v>
      </c>
      <c r="K111" s="8">
        <v>2557</v>
      </c>
    </row>
    <row r="112" spans="1:12" x14ac:dyDescent="0.25">
      <c r="A112" s="1">
        <f>+SUMIFS(Tenencia!$P:$P,Tenencia!$S:$S,"&gt;="&amp;Resultados!$J112,Tenencia!$S:$S,"&lt;="&amp;Resultados!$K112,Tenencia!$Y:$Y,Resultados!$D112)</f>
        <v>0</v>
      </c>
      <c r="B112" s="2">
        <v>20470</v>
      </c>
      <c r="D112" s="8" t="s">
        <v>228</v>
      </c>
      <c r="E112" s="1"/>
      <c r="J112" s="8">
        <v>2558</v>
      </c>
      <c r="K112" s="8">
        <v>3653</v>
      </c>
    </row>
    <row r="113" spans="1:12" x14ac:dyDescent="0.25">
      <c r="A113" s="1">
        <f>+SUMIFS(Tenencia!$P:$P,Tenencia!$S:$S,"&gt;="&amp;Resultados!$J113,Tenencia!$S:$S,"&lt;="&amp;Resultados!$K113,Tenencia!$Y:$Y,Resultados!$D113)</f>
        <v>0</v>
      </c>
      <c r="B113" s="2">
        <v>20472</v>
      </c>
      <c r="D113" s="8" t="s">
        <v>228</v>
      </c>
      <c r="E113" s="1"/>
      <c r="J113" s="8">
        <v>3654</v>
      </c>
      <c r="K113" s="8">
        <v>5479</v>
      </c>
    </row>
    <row r="114" spans="1:12" x14ac:dyDescent="0.25">
      <c r="A114" s="1">
        <f>+SUMIFS(Tenencia!$P:$P,Tenencia!$S:$S,"&gt;="&amp;Resultados!$J114,Tenencia!$S:$S,"&lt;="&amp;Resultados!$K114,Tenencia!$Y:$Y,Resultados!$D114)</f>
        <v>0</v>
      </c>
      <c r="B114" s="2">
        <v>20474</v>
      </c>
      <c r="C114" s="3"/>
      <c r="D114" s="8" t="s">
        <v>228</v>
      </c>
      <c r="E114" s="1"/>
      <c r="J114" s="8">
        <v>5480</v>
      </c>
      <c r="K114" s="8">
        <v>7305</v>
      </c>
    </row>
    <row r="115" spans="1:12" s="35" customFormat="1" x14ac:dyDescent="0.25">
      <c r="A115" s="33">
        <f>+SUMIFS(Tenencia!$P:$P,Tenencia!$S:$S,"&gt;="&amp;Resultados!$J115,Tenencia!$S:$S,"&lt;="&amp;Resultados!$K115,Tenencia!$Y:$Y,Resultados!$D115)</f>
        <v>250326356.50999999</v>
      </c>
      <c r="B115" s="34" t="s">
        <v>229</v>
      </c>
      <c r="D115" s="36" t="s">
        <v>228</v>
      </c>
      <c r="E115" s="33"/>
      <c r="F115" s="36"/>
      <c r="G115" s="36"/>
      <c r="H115" s="36"/>
      <c r="I115" s="36"/>
      <c r="J115" s="36">
        <v>7306</v>
      </c>
      <c r="K115" s="36">
        <v>100000</v>
      </c>
      <c r="L115" s="36"/>
    </row>
    <row r="116" spans="1:12" x14ac:dyDescent="0.25">
      <c r="A116" s="1">
        <f>+SUMIFS(Tenencia!$P:$P,Tenencia!$S:$S,"&gt;="&amp;Resultados!$J116,Tenencia!$S:$S,"&lt;="&amp;Resultados!$K116,Tenencia!$Y:$Y,Resultados!$D116,Tenencia!$B:$B,Resultados!$C116)</f>
        <v>0</v>
      </c>
      <c r="B116" s="2">
        <v>23700</v>
      </c>
      <c r="C116" s="22">
        <v>121100000000</v>
      </c>
      <c r="D116" s="8" t="s">
        <v>228</v>
      </c>
      <c r="J116" s="8">
        <v>1</v>
      </c>
      <c r="K116" s="8">
        <v>7</v>
      </c>
    </row>
    <row r="117" spans="1:12" x14ac:dyDescent="0.25">
      <c r="A117" s="1">
        <f>+SUMIFS(Tenencia!$P:$P,Tenencia!$S:$S,"&gt;="&amp;Resultados!$J117,Tenencia!$S:$S,"&lt;="&amp;Resultados!$K117,Tenencia!$Y:$Y,Resultados!$D117,Tenencia!$B:$B,Resultados!$C117)</f>
        <v>0</v>
      </c>
      <c r="B117" s="2">
        <v>23702</v>
      </c>
      <c r="C117" s="22">
        <v>121100000000</v>
      </c>
      <c r="D117" s="8" t="s">
        <v>228</v>
      </c>
      <c r="J117" s="8">
        <v>8</v>
      </c>
      <c r="K117" s="8">
        <v>31</v>
      </c>
    </row>
    <row r="118" spans="1:12" x14ac:dyDescent="0.25">
      <c r="A118" s="1">
        <f>+SUMIFS(Tenencia!$P:$P,Tenencia!$S:$S,"&gt;="&amp;Resultados!$J118,Tenencia!$S:$S,"&lt;="&amp;Resultados!$K118,Tenencia!$Y:$Y,Resultados!$D118,Tenencia!$B:$B,Resultados!$C118)</f>
        <v>0</v>
      </c>
      <c r="B118" s="2">
        <v>23704</v>
      </c>
      <c r="C118" s="22">
        <v>121100000000</v>
      </c>
      <c r="D118" s="8" t="s">
        <v>228</v>
      </c>
      <c r="J118" s="8">
        <v>32</v>
      </c>
      <c r="K118" s="8">
        <v>92</v>
      </c>
    </row>
    <row r="119" spans="1:12" x14ac:dyDescent="0.25">
      <c r="A119" s="1">
        <f>+SUMIFS(Tenencia!$P:$P,Tenencia!$S:$S,"&gt;="&amp;Resultados!$J119,Tenencia!$S:$S,"&lt;="&amp;Resultados!$K119,Tenencia!$Y:$Y,Resultados!$D119,Tenencia!$B:$B,Resultados!$C119)</f>
        <v>0</v>
      </c>
      <c r="B119" s="2">
        <v>23706</v>
      </c>
      <c r="C119" s="22">
        <v>121100000000</v>
      </c>
      <c r="D119" s="8" t="s">
        <v>228</v>
      </c>
      <c r="J119" s="8">
        <v>93</v>
      </c>
      <c r="K119" s="8">
        <v>184</v>
      </c>
    </row>
    <row r="120" spans="1:12" x14ac:dyDescent="0.25">
      <c r="A120" s="1">
        <f>+SUMIFS(Tenencia!$P:$P,Tenencia!$S:$S,"&gt;="&amp;Resultados!$J120,Tenencia!$S:$S,"&lt;="&amp;Resultados!$K120,Tenencia!$Y:$Y,Resultados!$D120,Tenencia!$B:$B,Resultados!$C120)</f>
        <v>0</v>
      </c>
      <c r="B120" s="2">
        <v>23708</v>
      </c>
      <c r="C120" s="22">
        <v>121100000000</v>
      </c>
      <c r="D120" s="8" t="s">
        <v>228</v>
      </c>
      <c r="J120" s="8">
        <v>185</v>
      </c>
      <c r="K120" s="8">
        <v>366</v>
      </c>
    </row>
    <row r="121" spans="1:12" x14ac:dyDescent="0.25">
      <c r="A121" s="1">
        <f>+SUMIFS(Tenencia!$P:$P,Tenencia!$S:$S,"&gt;="&amp;Resultados!$J121,Tenencia!$S:$S,"&lt;="&amp;Resultados!$K121,Tenencia!$Y:$Y,Resultados!$D121,Tenencia!$B:$B,Resultados!$C121)</f>
        <v>0</v>
      </c>
      <c r="B121" s="2">
        <v>23710</v>
      </c>
      <c r="C121" s="22">
        <v>121100000000</v>
      </c>
      <c r="D121" s="8" t="s">
        <v>228</v>
      </c>
      <c r="J121" s="8">
        <v>367</v>
      </c>
      <c r="K121" s="8">
        <v>731</v>
      </c>
    </row>
    <row r="122" spans="1:12" x14ac:dyDescent="0.25">
      <c r="A122" s="1">
        <f>+SUMIFS(Tenencia!$P:$P,Tenencia!$S:$S,"&gt;="&amp;Resultados!$J122,Tenencia!$S:$S,"&lt;="&amp;Resultados!$K122,Tenencia!$Y:$Y,Resultados!$D122,Tenencia!$B:$B,Resultados!$C122)</f>
        <v>0</v>
      </c>
      <c r="B122" s="2">
        <v>23712</v>
      </c>
      <c r="C122" s="22">
        <v>121100000000</v>
      </c>
      <c r="D122" s="8" t="s">
        <v>228</v>
      </c>
      <c r="J122" s="8">
        <v>732</v>
      </c>
      <c r="K122" s="8">
        <v>1096</v>
      </c>
    </row>
    <row r="123" spans="1:12" x14ac:dyDescent="0.25">
      <c r="A123" s="1">
        <f>+SUMIFS(Tenencia!$P:$P,Tenencia!$S:$S,"&gt;="&amp;Resultados!$J123,Tenencia!$S:$S,"&lt;="&amp;Resultados!$K123,Tenencia!$Y:$Y,Resultados!$D123,Tenencia!$B:$B,Resultados!$C123)</f>
        <v>0</v>
      </c>
      <c r="B123" s="2">
        <v>23714</v>
      </c>
      <c r="C123" s="22">
        <v>121100000000</v>
      </c>
      <c r="D123" s="8" t="s">
        <v>228</v>
      </c>
      <c r="J123" s="8">
        <v>1097</v>
      </c>
      <c r="K123" s="8">
        <v>1461</v>
      </c>
    </row>
    <row r="124" spans="1:12" x14ac:dyDescent="0.25">
      <c r="A124" s="1">
        <f>+SUMIFS(Tenencia!$P:$P,Tenencia!$S:$S,"&gt;="&amp;Resultados!$J124,Tenencia!$S:$S,"&lt;="&amp;Resultados!$K124,Tenencia!$Y:$Y,Resultados!$D124,Tenencia!$B:$B,Resultados!$C124)</f>
        <v>0</v>
      </c>
      <c r="B124" s="2">
        <v>23716</v>
      </c>
      <c r="C124" s="22">
        <v>121100000000</v>
      </c>
      <c r="D124" s="8" t="s">
        <v>228</v>
      </c>
      <c r="J124" s="8">
        <v>1462</v>
      </c>
      <c r="K124" s="8">
        <v>1827</v>
      </c>
    </row>
    <row r="125" spans="1:12" x14ac:dyDescent="0.25">
      <c r="A125" s="1">
        <f>+SUMIFS(Tenencia!$P:$P,Tenencia!$S:$S,"&gt;="&amp;Resultados!$J125,Tenencia!$S:$S,"&lt;="&amp;Resultados!$K125,Tenencia!$Y:$Y,Resultados!$D125,Tenencia!$B:$B,Resultados!$C125)</f>
        <v>999815761.76999986</v>
      </c>
      <c r="B125" s="2">
        <v>23718</v>
      </c>
      <c r="C125" s="22">
        <v>121100000000</v>
      </c>
      <c r="D125" s="8" t="s">
        <v>228</v>
      </c>
      <c r="E125" s="1"/>
      <c r="J125" s="8">
        <v>1828</v>
      </c>
      <c r="K125" s="8">
        <v>2557</v>
      </c>
    </row>
    <row r="126" spans="1:12" x14ac:dyDescent="0.25">
      <c r="A126" s="1">
        <f>+SUMIFS(Tenencia!$P:$P,Tenencia!$S:$S,"&gt;="&amp;Resultados!$J126,Tenencia!$S:$S,"&lt;="&amp;Resultados!$K126,Tenencia!$Y:$Y,Resultados!$D126,Tenencia!$B:$B,Resultados!$C126)</f>
        <v>0</v>
      </c>
      <c r="B126" s="2">
        <v>23720</v>
      </c>
      <c r="C126" s="22">
        <v>121100000000</v>
      </c>
      <c r="D126" s="8" t="s">
        <v>228</v>
      </c>
      <c r="J126" s="8">
        <v>2558</v>
      </c>
      <c r="K126" s="8">
        <v>3653</v>
      </c>
    </row>
    <row r="127" spans="1:12" x14ac:dyDescent="0.25">
      <c r="A127" s="1">
        <f>+SUMIFS(Tenencia!$P:$P,Tenencia!$S:$S,"&gt;="&amp;Resultados!$J127,Tenencia!$S:$S,"&lt;="&amp;Resultados!$K127,Tenencia!$Y:$Y,Resultados!$D127,Tenencia!$B:$B,Resultados!$C127)</f>
        <v>0</v>
      </c>
      <c r="B127" s="2">
        <v>23722</v>
      </c>
      <c r="C127" s="22">
        <v>121100000000</v>
      </c>
      <c r="D127" s="8" t="s">
        <v>228</v>
      </c>
      <c r="J127" s="8">
        <v>3654</v>
      </c>
      <c r="K127" s="8">
        <v>5479</v>
      </c>
    </row>
    <row r="128" spans="1:12" x14ac:dyDescent="0.25">
      <c r="A128" s="1">
        <f>+SUMIFS(Tenencia!$P:$P,Tenencia!$S:$S,"&gt;="&amp;Resultados!$J128,Tenencia!$S:$S,"&lt;="&amp;Resultados!$K128,Tenencia!$Y:$Y,Resultados!$D128,Tenencia!$B:$B,Resultados!$C128)</f>
        <v>0</v>
      </c>
      <c r="B128" s="2">
        <v>23724</v>
      </c>
      <c r="C128" s="22">
        <v>121100000000</v>
      </c>
      <c r="D128" s="8" t="s">
        <v>228</v>
      </c>
      <c r="J128" s="8">
        <v>5480</v>
      </c>
      <c r="K128" s="8">
        <v>7305</v>
      </c>
    </row>
    <row r="129" spans="1:11" x14ac:dyDescent="0.25">
      <c r="A129" s="1">
        <f>+SUMIFS(Tenencia!$P:$P,Tenencia!$S:$S,"&gt;="&amp;Resultados!$J129,Tenencia!$S:$S,"&lt;="&amp;Resultados!$K129,Tenencia!$Y:$Y,Resultados!$D129,Tenencia!$B:$B,Resultados!$C129)</f>
        <v>0</v>
      </c>
      <c r="B129" s="2">
        <v>23726</v>
      </c>
      <c r="C129" s="22">
        <v>121100000000</v>
      </c>
      <c r="D129" s="8" t="s">
        <v>228</v>
      </c>
      <c r="J129" s="8">
        <v>7306</v>
      </c>
      <c r="K129" s="8">
        <v>100000</v>
      </c>
    </row>
    <row r="130" spans="1:11" x14ac:dyDescent="0.25">
      <c r="A130" s="1">
        <f>+SUMIFS(Tenencia!$P:$P,Tenencia!$S:$S,"&gt;="&amp;Resultados!$J130,Tenencia!$S:$S,"&lt;="&amp;Resultados!$K130,Tenencia!$I:$I,Resultados!$C130)</f>
        <v>0</v>
      </c>
      <c r="B130" s="2">
        <v>30450</v>
      </c>
      <c r="C130" s="30" t="s">
        <v>165</v>
      </c>
      <c r="E130" s="1"/>
      <c r="J130" s="8">
        <v>1</v>
      </c>
      <c r="K130" s="8">
        <v>7</v>
      </c>
    </row>
    <row r="131" spans="1:11" x14ac:dyDescent="0.25">
      <c r="A131" s="1">
        <f>+SUMIFS(Tenencia!$P:$P,Tenencia!$S:$S,"&gt;="&amp;Resultados!$J131,Tenencia!$S:$S,"&lt;="&amp;Resultados!$K131,Tenencia!$I:$I,Resultados!$C131)</f>
        <v>0</v>
      </c>
      <c r="B131" s="2">
        <v>30452</v>
      </c>
      <c r="C131" s="30" t="s">
        <v>165</v>
      </c>
      <c r="E131" s="1"/>
      <c r="J131" s="8">
        <v>8</v>
      </c>
      <c r="K131" s="8">
        <v>31</v>
      </c>
    </row>
    <row r="132" spans="1:11" x14ac:dyDescent="0.25">
      <c r="A132" s="1">
        <f>+SUMIFS(Tenencia!$P:$P,Tenencia!$S:$S,"&gt;="&amp;Resultados!$J132,Tenencia!$S:$S,"&lt;="&amp;Resultados!$K132,Tenencia!$I:$I,Resultados!$C132)</f>
        <v>0</v>
      </c>
      <c r="B132" s="2">
        <v>30454</v>
      </c>
      <c r="C132" s="30" t="s">
        <v>165</v>
      </c>
      <c r="E132" s="1"/>
      <c r="J132" s="8">
        <v>32</v>
      </c>
      <c r="K132" s="8">
        <v>92</v>
      </c>
    </row>
    <row r="133" spans="1:11" x14ac:dyDescent="0.25">
      <c r="A133" s="1">
        <f>+SUMIFS(Tenencia!$P:$P,Tenencia!$S:$S,"&gt;="&amp;Resultados!$J133,Tenencia!$S:$S,"&lt;="&amp;Resultados!$K133,Tenencia!$I:$I,Resultados!$C133)</f>
        <v>0</v>
      </c>
      <c r="B133" s="2">
        <v>30456</v>
      </c>
      <c r="C133" s="30" t="s">
        <v>165</v>
      </c>
      <c r="E133" s="1"/>
      <c r="J133" s="8">
        <v>93</v>
      </c>
      <c r="K133" s="8">
        <v>184</v>
      </c>
    </row>
    <row r="134" spans="1:11" x14ac:dyDescent="0.25">
      <c r="A134" s="1">
        <f>+SUMIFS(Tenencia!$P:$P,Tenencia!$S:$S,"&gt;="&amp;Resultados!$J134,Tenencia!$S:$S,"&lt;="&amp;Resultados!$K134,Tenencia!$I:$I,Resultados!$C134)</f>
        <v>0</v>
      </c>
      <c r="B134" s="2">
        <v>30458</v>
      </c>
      <c r="C134" s="30" t="s">
        <v>165</v>
      </c>
      <c r="E134" s="1"/>
      <c r="J134" s="8">
        <v>185</v>
      </c>
      <c r="K134" s="8">
        <v>366</v>
      </c>
    </row>
    <row r="135" spans="1:11" x14ac:dyDescent="0.25">
      <c r="A135" s="1">
        <f>+SUMIFS(Tenencia!$P:$P,Tenencia!$S:$S,"&gt;="&amp;Resultados!$J135,Tenencia!$S:$S,"&lt;="&amp;Resultados!$K135,Tenencia!$I:$I,Resultados!$C135)</f>
        <v>0</v>
      </c>
      <c r="B135" s="2">
        <v>30460</v>
      </c>
      <c r="C135" s="30" t="s">
        <v>165</v>
      </c>
      <c r="E135" s="1"/>
      <c r="J135" s="8">
        <v>367</v>
      </c>
      <c r="K135" s="8">
        <v>731</v>
      </c>
    </row>
    <row r="136" spans="1:11" x14ac:dyDescent="0.25">
      <c r="A136" s="1">
        <f>+SUMIFS(Tenencia!$P:$P,Tenencia!$S:$S,"&gt;="&amp;Resultados!$J136,Tenencia!$S:$S,"&lt;="&amp;Resultados!$K136,Tenencia!$I:$I,Resultados!$C136)</f>
        <v>49596257.68</v>
      </c>
      <c r="B136" s="2">
        <v>30462</v>
      </c>
      <c r="C136" s="30" t="s">
        <v>165</v>
      </c>
      <c r="E136" s="1"/>
      <c r="J136" s="8">
        <v>732</v>
      </c>
      <c r="K136" s="8">
        <v>1096</v>
      </c>
    </row>
    <row r="137" spans="1:11" x14ac:dyDescent="0.25">
      <c r="A137" s="1">
        <f>+SUMIFS(Tenencia!$P:$P,Tenencia!$S:$S,"&gt;="&amp;Resultados!$J137,Tenencia!$S:$S,"&lt;="&amp;Resultados!$K137,Tenencia!$I:$I,Resultados!$C137)</f>
        <v>49291302.920000002</v>
      </c>
      <c r="B137" s="2">
        <v>30464</v>
      </c>
      <c r="C137" s="30" t="s">
        <v>165</v>
      </c>
      <c r="E137" s="1"/>
      <c r="J137" s="8">
        <v>1097</v>
      </c>
      <c r="K137" s="8">
        <v>1461</v>
      </c>
    </row>
    <row r="138" spans="1:11" x14ac:dyDescent="0.25">
      <c r="A138" s="1">
        <f>+SUMIFS(Tenencia!$P:$P,Tenencia!$S:$S,"&gt;="&amp;Resultados!$J138,Tenencia!$S:$S,"&lt;="&amp;Resultados!$K138,Tenencia!$I:$I,Resultados!$C138)</f>
        <v>0</v>
      </c>
      <c r="B138" s="2">
        <v>30466</v>
      </c>
      <c r="C138" s="30" t="s">
        <v>165</v>
      </c>
      <c r="E138" s="1"/>
      <c r="J138" s="8">
        <v>1462</v>
      </c>
      <c r="K138" s="8">
        <v>1827</v>
      </c>
    </row>
    <row r="139" spans="1:11" x14ac:dyDescent="0.25">
      <c r="A139" s="1">
        <f>+SUMIFS(Tenencia!$P:$P,Tenencia!$S:$S,"&gt;="&amp;Resultados!$J139,Tenencia!$S:$S,"&lt;="&amp;Resultados!$K139,Tenencia!$I:$I,Resultados!$C139)</f>
        <v>0</v>
      </c>
      <c r="B139" s="2">
        <v>30468</v>
      </c>
      <c r="C139" s="30" t="s">
        <v>165</v>
      </c>
      <c r="E139" s="1"/>
      <c r="J139" s="8">
        <v>1828</v>
      </c>
      <c r="K139" s="8">
        <v>2557</v>
      </c>
    </row>
    <row r="140" spans="1:11" x14ac:dyDescent="0.25">
      <c r="A140" s="1">
        <f>+SUMIFS(Tenencia!$P:$P,Tenencia!$S:$S,"&gt;="&amp;Resultados!$J140,Tenencia!$S:$S,"&lt;="&amp;Resultados!$K140,Tenencia!$I:$I,Resultados!$C140)</f>
        <v>0</v>
      </c>
      <c r="B140" s="2">
        <v>30470</v>
      </c>
      <c r="C140" s="30" t="s">
        <v>165</v>
      </c>
      <c r="E140" s="1"/>
      <c r="J140" s="8">
        <v>2558</v>
      </c>
      <c r="K140" s="8">
        <v>3653</v>
      </c>
    </row>
    <row r="141" spans="1:11" x14ac:dyDescent="0.25">
      <c r="A141" s="1">
        <f>+SUMIFS(Tenencia!$P:$P,Tenencia!$S:$S,"&gt;="&amp;Resultados!$J141,Tenencia!$S:$S,"&lt;="&amp;Resultados!$K141,Tenencia!$I:$I,Resultados!$C141)</f>
        <v>0</v>
      </c>
      <c r="B141" s="2">
        <v>30472</v>
      </c>
      <c r="C141" s="30" t="s">
        <v>165</v>
      </c>
      <c r="E141" s="1"/>
      <c r="J141" s="8">
        <v>3654</v>
      </c>
      <c r="K141" s="8">
        <v>5479</v>
      </c>
    </row>
    <row r="142" spans="1:11" x14ac:dyDescent="0.25">
      <c r="A142" s="1">
        <f>+SUMIFS(Tenencia!$P:$P,Tenencia!$S:$S,"&gt;="&amp;Resultados!$J142,Tenencia!$S:$S,"&lt;="&amp;Resultados!$K142,Tenencia!$I:$I,Resultados!$C142)</f>
        <v>0</v>
      </c>
      <c r="B142" s="2">
        <v>30474</v>
      </c>
      <c r="C142" s="30" t="s">
        <v>165</v>
      </c>
      <c r="E142" s="1"/>
      <c r="J142" s="8">
        <v>5480</v>
      </c>
      <c r="K142" s="8">
        <v>7305</v>
      </c>
    </row>
    <row r="143" spans="1:11" x14ac:dyDescent="0.25">
      <c r="A143" s="1">
        <f>+SUMIFS(Tenencia!$P:$P,Tenencia!$S:$S,"&gt;="&amp;Resultados!$J143,Tenencia!$S:$S,"&lt;="&amp;Resultados!$K143,Tenencia!$I:$I,Resultados!$C143)</f>
        <v>250326356.50999999</v>
      </c>
      <c r="B143" s="2">
        <v>30476</v>
      </c>
      <c r="C143" s="30" t="s">
        <v>165</v>
      </c>
      <c r="E143" s="1"/>
      <c r="J143" s="8">
        <v>7306</v>
      </c>
      <c r="K143" s="8">
        <v>100000</v>
      </c>
    </row>
    <row r="144" spans="1:11" x14ac:dyDescent="0.25">
      <c r="A144" s="1">
        <f>+SUMIFS(Disponibilidades!$D:$D,Disponibilidades!$B:$B,Resultados!$C144)</f>
        <v>16722895</v>
      </c>
      <c r="B144" s="2">
        <v>40050</v>
      </c>
      <c r="C144" s="22">
        <v>110000000000</v>
      </c>
      <c r="E144" s="1"/>
    </row>
    <row r="145" spans="1:5" x14ac:dyDescent="0.25">
      <c r="A145" s="1">
        <f>SUMIFS(Tenencia!$P:$P,Tenencia!$I:$I,Resultados!$C145,Tenencia!$L:$L,Resultados!$D145)</f>
        <v>999815761.76999986</v>
      </c>
      <c r="B145" s="2">
        <v>77000</v>
      </c>
      <c r="C145" s="8" t="s">
        <v>209</v>
      </c>
      <c r="D145" s="8" t="s">
        <v>9</v>
      </c>
      <c r="E145" s="1"/>
    </row>
    <row r="146" spans="1:5" x14ac:dyDescent="0.25">
      <c r="A146" s="1">
        <f>+A101</f>
        <v>1000325222.95</v>
      </c>
      <c r="B146" s="2">
        <v>77002</v>
      </c>
    </row>
    <row r="147" spans="1:5" x14ac:dyDescent="0.25">
      <c r="A147" s="1">
        <f>+A145</f>
        <v>999815761.76999986</v>
      </c>
      <c r="B147" s="2">
        <v>77004</v>
      </c>
    </row>
    <row r="148" spans="1:5" x14ac:dyDescent="0.25">
      <c r="A148" s="1">
        <v>0</v>
      </c>
      <c r="B148" s="39">
        <v>77104</v>
      </c>
    </row>
    <row r="149" spans="1:5" x14ac:dyDescent="0.25">
      <c r="A149" s="1">
        <v>1178160693</v>
      </c>
      <c r="B149" s="39">
        <v>77106</v>
      </c>
    </row>
    <row r="150" spans="1:5" x14ac:dyDescent="0.25">
      <c r="A150" s="1">
        <v>343468532</v>
      </c>
      <c r="B150" s="39">
        <v>77108</v>
      </c>
    </row>
    <row r="151" spans="1:5" x14ac:dyDescent="0.25">
      <c r="A151" s="1">
        <v>481195457</v>
      </c>
      <c r="B151" s="39">
        <v>77110</v>
      </c>
    </row>
    <row r="152" spans="1:5" x14ac:dyDescent="0.25">
      <c r="A152" s="1">
        <v>0</v>
      </c>
      <c r="B152" s="39">
        <v>77112</v>
      </c>
    </row>
    <row r="153" spans="1:5" x14ac:dyDescent="0.25">
      <c r="A153" s="1">
        <v>0</v>
      </c>
      <c r="B153" s="39">
        <v>77114</v>
      </c>
    </row>
    <row r="154" spans="1:5" x14ac:dyDescent="0.25">
      <c r="A154" s="1">
        <v>0</v>
      </c>
      <c r="B154" s="39">
        <v>77130</v>
      </c>
    </row>
    <row r="155" spans="1:5" x14ac:dyDescent="0.25">
      <c r="A155" s="1">
        <v>3209035275</v>
      </c>
      <c r="B155" s="39">
        <v>77134</v>
      </c>
    </row>
    <row r="156" spans="1:5" x14ac:dyDescent="0.25">
      <c r="A156" s="1">
        <v>99652400</v>
      </c>
      <c r="B156" s="39">
        <v>77138</v>
      </c>
    </row>
    <row r="157" spans="1:5" x14ac:dyDescent="0.25">
      <c r="A157" s="1">
        <v>0</v>
      </c>
      <c r="B157" s="39">
        <v>77142</v>
      </c>
    </row>
    <row r="158" spans="1:5" x14ac:dyDescent="0.25">
      <c r="A158" s="1">
        <v>0</v>
      </c>
      <c r="B158" s="39">
        <v>77146</v>
      </c>
    </row>
    <row r="159" spans="1:5" x14ac:dyDescent="0.25">
      <c r="A159" s="1">
        <v>355488279</v>
      </c>
      <c r="B159" s="39">
        <v>77308</v>
      </c>
    </row>
    <row r="160" spans="1:5" x14ac:dyDescent="0.25">
      <c r="A160" s="1">
        <v>1389926316</v>
      </c>
      <c r="B160" s="39">
        <v>77270</v>
      </c>
    </row>
    <row r="161" spans="1:12" x14ac:dyDescent="0.25">
      <c r="A161" s="1">
        <v>0</v>
      </c>
      <c r="B161" s="39">
        <v>77314</v>
      </c>
    </row>
    <row r="162" spans="1:12" x14ac:dyDescent="0.25">
      <c r="A162" s="1">
        <v>583816927</v>
      </c>
      <c r="B162" s="39">
        <v>77316</v>
      </c>
    </row>
    <row r="163" spans="1:12" x14ac:dyDescent="0.25">
      <c r="A163" s="1">
        <v>592894970</v>
      </c>
      <c r="B163" s="39">
        <v>77364</v>
      </c>
    </row>
    <row r="164" spans="1:12" x14ac:dyDescent="0.25">
      <c r="A164" s="1">
        <v>232357561</v>
      </c>
      <c r="B164" s="39">
        <v>77324</v>
      </c>
    </row>
    <row r="165" spans="1:12" x14ac:dyDescent="0.25">
      <c r="A165" s="1">
        <v>0</v>
      </c>
      <c r="B165" s="39">
        <v>77326</v>
      </c>
    </row>
    <row r="166" spans="1:12" x14ac:dyDescent="0.25">
      <c r="A166" s="1">
        <v>0</v>
      </c>
      <c r="B166" s="39">
        <v>77334</v>
      </c>
    </row>
    <row r="167" spans="1:12" x14ac:dyDescent="0.25">
      <c r="A167" s="1">
        <v>450569191</v>
      </c>
      <c r="B167" s="39">
        <v>77340</v>
      </c>
    </row>
    <row r="168" spans="1:12" x14ac:dyDescent="0.25">
      <c r="A168" s="1">
        <v>46926192</v>
      </c>
      <c r="B168" s="39">
        <v>77344</v>
      </c>
    </row>
    <row r="169" spans="1:12" x14ac:dyDescent="0.25">
      <c r="A169" s="1">
        <v>0</v>
      </c>
      <c r="B169" s="39">
        <v>77348</v>
      </c>
    </row>
    <row r="170" spans="1:12" x14ac:dyDescent="0.25">
      <c r="A170" s="1">
        <v>0</v>
      </c>
      <c r="B170" s="39">
        <v>77352</v>
      </c>
    </row>
    <row r="171" spans="1:12" x14ac:dyDescent="0.25">
      <c r="A171" s="1">
        <v>0</v>
      </c>
      <c r="B171" s="39">
        <v>77356</v>
      </c>
    </row>
    <row r="172" spans="1:12" x14ac:dyDescent="0.25">
      <c r="A172" s="1">
        <v>98887560.599999994</v>
      </c>
      <c r="B172" s="39">
        <v>77484</v>
      </c>
    </row>
    <row r="173" spans="1:12" x14ac:dyDescent="0.25">
      <c r="A173" s="1">
        <v>250326356.52000001</v>
      </c>
      <c r="B173" s="39">
        <v>77754</v>
      </c>
    </row>
    <row r="174" spans="1:12" s="29" customFormat="1" x14ac:dyDescent="0.25">
      <c r="A174" s="26">
        <v>644164373</v>
      </c>
      <c r="B174" s="27">
        <v>80001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</row>
    <row r="175" spans="1:12" x14ac:dyDescent="0.25">
      <c r="A175" s="1">
        <v>125427702</v>
      </c>
      <c r="B175" s="2">
        <v>80651</v>
      </c>
    </row>
    <row r="176" spans="1:12" x14ac:dyDescent="0.25">
      <c r="A176" s="1">
        <v>129287048</v>
      </c>
      <c r="B176" s="2">
        <v>83002</v>
      </c>
    </row>
    <row r="177" spans="1:2" x14ac:dyDescent="0.25">
      <c r="A177" s="1">
        <v>7011090782</v>
      </c>
      <c r="B177" s="2">
        <v>86000</v>
      </c>
    </row>
    <row r="178" spans="1:2" x14ac:dyDescent="0.25">
      <c r="A178" s="1">
        <v>1067473073</v>
      </c>
      <c r="B178" s="2">
        <v>86003</v>
      </c>
    </row>
    <row r="179" spans="1:2" x14ac:dyDescent="0.25">
      <c r="A179" s="1">
        <v>1073614708</v>
      </c>
      <c r="B179" s="2">
        <v>86006</v>
      </c>
    </row>
    <row r="180" spans="1:2" x14ac:dyDescent="0.25">
      <c r="A180" s="1">
        <v>799695509</v>
      </c>
      <c r="B180" s="2">
        <v>86009</v>
      </c>
    </row>
    <row r="181" spans="1:2" x14ac:dyDescent="0.25">
      <c r="A181" s="1">
        <v>1086887081</v>
      </c>
      <c r="B181" s="2">
        <v>86012</v>
      </c>
    </row>
    <row r="182" spans="1:2" x14ac:dyDescent="0.25">
      <c r="A182" s="1">
        <v>166825808</v>
      </c>
      <c r="B182" s="2">
        <v>86017</v>
      </c>
    </row>
    <row r="183" spans="1:2" x14ac:dyDescent="0.25">
      <c r="A183" s="1">
        <v>84018834</v>
      </c>
      <c r="B183" s="2">
        <v>86018</v>
      </c>
    </row>
    <row r="184" spans="1:2" x14ac:dyDescent="0.25">
      <c r="A184" s="1">
        <v>183479166</v>
      </c>
      <c r="B184" s="2">
        <v>89000</v>
      </c>
    </row>
    <row r="185" spans="1:2" x14ac:dyDescent="0.25">
      <c r="A185" s="1">
        <v>0</v>
      </c>
      <c r="B185" s="2">
        <v>89061</v>
      </c>
    </row>
    <row r="186" spans="1:2" x14ac:dyDescent="0.25">
      <c r="A186" s="1">
        <v>64143126</v>
      </c>
      <c r="B186" s="2">
        <v>84303</v>
      </c>
    </row>
    <row r="187" spans="1:2" x14ac:dyDescent="0.25">
      <c r="A187" s="1">
        <v>10372689</v>
      </c>
      <c r="B187" s="2">
        <v>84311</v>
      </c>
    </row>
    <row r="188" spans="1:2" x14ac:dyDescent="0.25">
      <c r="A188" s="1">
        <v>178875609</v>
      </c>
      <c r="B188" s="2">
        <v>84803</v>
      </c>
    </row>
    <row r="189" spans="1:2" x14ac:dyDescent="0.25">
      <c r="A189" s="1">
        <v>418623764</v>
      </c>
      <c r="B189" s="2">
        <v>84903</v>
      </c>
    </row>
    <row r="190" spans="1:2" x14ac:dyDescent="0.25">
      <c r="A190" s="1">
        <v>328420665</v>
      </c>
      <c r="B190" s="2">
        <v>84913</v>
      </c>
    </row>
    <row r="191" spans="1:2" x14ac:dyDescent="0.25">
      <c r="A191" s="1">
        <v>430346407</v>
      </c>
      <c r="B191" s="2">
        <v>84921</v>
      </c>
    </row>
    <row r="192" spans="1:2" x14ac:dyDescent="0.25">
      <c r="A192" s="1">
        <v>2877546</v>
      </c>
      <c r="B192" s="2">
        <v>89503</v>
      </c>
    </row>
    <row r="193" spans="1:2" x14ac:dyDescent="0.25">
      <c r="A193" s="1">
        <v>2000000</v>
      </c>
      <c r="B193" s="2">
        <v>89900</v>
      </c>
    </row>
    <row r="194" spans="1:2" x14ac:dyDescent="0.25">
      <c r="A194" s="1">
        <v>2565519351</v>
      </c>
      <c r="B194" s="2">
        <v>95005</v>
      </c>
    </row>
    <row r="195" spans="1:2" x14ac:dyDescent="0.25">
      <c r="A195" s="1" t="s">
        <v>0</v>
      </c>
      <c r="B195" s="2">
        <v>95025</v>
      </c>
    </row>
    <row r="196" spans="1:2" x14ac:dyDescent="0.25">
      <c r="A196" s="1" t="s">
        <v>0</v>
      </c>
      <c r="B196" s="2">
        <v>95035</v>
      </c>
    </row>
    <row r="197" spans="1:2" x14ac:dyDescent="0.25">
      <c r="A197" s="1">
        <v>76796505</v>
      </c>
      <c r="B197" s="2">
        <v>95045</v>
      </c>
    </row>
    <row r="198" spans="1:2" x14ac:dyDescent="0.25">
      <c r="A198" s="1">
        <v>-28035498</v>
      </c>
      <c r="B198" s="2">
        <v>95050</v>
      </c>
    </row>
    <row r="199" spans="1:2" x14ac:dyDescent="0.25">
      <c r="A199" s="1">
        <v>669926292</v>
      </c>
      <c r="B199" s="2">
        <v>95055</v>
      </c>
    </row>
    <row r="200" spans="1:2" x14ac:dyDescent="0.25">
      <c r="A200" s="1" t="s">
        <v>0</v>
      </c>
      <c r="B200" s="2">
        <v>95185</v>
      </c>
    </row>
    <row r="201" spans="1:2" x14ac:dyDescent="0.25">
      <c r="A201" s="1" t="s">
        <v>0</v>
      </c>
      <c r="B201" s="2">
        <v>95215</v>
      </c>
    </row>
    <row r="202" spans="1:2" x14ac:dyDescent="0.25">
      <c r="A202" s="1" t="s">
        <v>0</v>
      </c>
      <c r="B202" s="2">
        <v>95220</v>
      </c>
    </row>
    <row r="203" spans="1:2" x14ac:dyDescent="0.25">
      <c r="A203" s="1" t="s">
        <v>0</v>
      </c>
      <c r="B203" s="2">
        <v>95235</v>
      </c>
    </row>
    <row r="204" spans="1:2" x14ac:dyDescent="0.25">
      <c r="A204" s="1">
        <v>1914091540</v>
      </c>
      <c r="B204" s="2">
        <v>95282</v>
      </c>
    </row>
    <row r="205" spans="1:2" x14ac:dyDescent="0.25">
      <c r="A205" s="1">
        <v>1914091540</v>
      </c>
      <c r="B205" s="2">
        <v>95283</v>
      </c>
    </row>
    <row r="206" spans="1:2" x14ac:dyDescent="0.25">
      <c r="A206" s="1" t="s">
        <v>0</v>
      </c>
      <c r="B206" s="2">
        <v>95284</v>
      </c>
    </row>
    <row r="207" spans="1:2" x14ac:dyDescent="0.25">
      <c r="A207" s="1" t="s">
        <v>0</v>
      </c>
      <c r="B207" s="2">
        <v>95286</v>
      </c>
    </row>
    <row r="208" spans="1:2" x14ac:dyDescent="0.25">
      <c r="A208" s="1" t="s">
        <v>0</v>
      </c>
      <c r="B208" s="2">
        <v>95665</v>
      </c>
    </row>
    <row r="209" spans="1:2" x14ac:dyDescent="0.25">
      <c r="A209" s="1">
        <v>2562507</v>
      </c>
      <c r="B209" s="2">
        <v>95666</v>
      </c>
    </row>
    <row r="210" spans="1:2" x14ac:dyDescent="0.25">
      <c r="A210" s="1" t="s">
        <v>0</v>
      </c>
      <c r="B210" s="2">
        <v>95667</v>
      </c>
    </row>
    <row r="211" spans="1:2" x14ac:dyDescent="0.25">
      <c r="A211" s="1" t="s">
        <v>0</v>
      </c>
      <c r="B211" s="2">
        <v>95668</v>
      </c>
    </row>
    <row r="212" spans="1:2" x14ac:dyDescent="0.25">
      <c r="A212" s="1" t="s">
        <v>0</v>
      </c>
      <c r="B212" s="2">
        <v>95285</v>
      </c>
    </row>
    <row r="213" spans="1:2" x14ac:dyDescent="0.25">
      <c r="A213" s="1" t="s">
        <v>0</v>
      </c>
      <c r="B213" s="2">
        <v>95290</v>
      </c>
    </row>
    <row r="214" spans="1:2" x14ac:dyDescent="0.25">
      <c r="A214" s="1" t="s">
        <v>0</v>
      </c>
      <c r="B214" s="2">
        <v>95295</v>
      </c>
    </row>
    <row r="215" spans="1:2" x14ac:dyDescent="0.25">
      <c r="A215" s="1">
        <v>418623764</v>
      </c>
      <c r="B215" s="2">
        <v>95310</v>
      </c>
    </row>
    <row r="216" spans="1:2" x14ac:dyDescent="0.25">
      <c r="A216" s="1" t="s">
        <v>0</v>
      </c>
      <c r="B216" s="2">
        <v>95315</v>
      </c>
    </row>
    <row r="217" spans="1:2" x14ac:dyDescent="0.25">
      <c r="A217" s="1" t="s">
        <v>0</v>
      </c>
      <c r="B217" s="2">
        <v>95320</v>
      </c>
    </row>
    <row r="218" spans="1:2" x14ac:dyDescent="0.25">
      <c r="A218" s="1" t="s">
        <v>0</v>
      </c>
      <c r="B218" s="2">
        <v>95325</v>
      </c>
    </row>
    <row r="219" spans="1:2" x14ac:dyDescent="0.25">
      <c r="A219" s="1" t="s">
        <v>0</v>
      </c>
      <c r="B219" s="2">
        <v>95330</v>
      </c>
    </row>
    <row r="220" spans="1:2" x14ac:dyDescent="0.25">
      <c r="A220" s="1">
        <v>418623764</v>
      </c>
      <c r="B220" s="2">
        <v>95335</v>
      </c>
    </row>
    <row r="221" spans="1:2" x14ac:dyDescent="0.25">
      <c r="A221" s="1">
        <v>418623764</v>
      </c>
      <c r="B221" s="2">
        <v>95340</v>
      </c>
    </row>
    <row r="222" spans="1:2" x14ac:dyDescent="0.25">
      <c r="A222" s="1" t="s">
        <v>0</v>
      </c>
      <c r="B222" s="2">
        <v>95345</v>
      </c>
    </row>
    <row r="223" spans="1:2" x14ac:dyDescent="0.25">
      <c r="A223" s="1">
        <v>435288382</v>
      </c>
      <c r="B223" s="2">
        <v>95355</v>
      </c>
    </row>
    <row r="224" spans="1:2" x14ac:dyDescent="0.25">
      <c r="A224" s="1" t="s">
        <v>0</v>
      </c>
      <c r="B224" s="2">
        <v>95360</v>
      </c>
    </row>
    <row r="225" spans="1:2" x14ac:dyDescent="0.25">
      <c r="A225" s="1" t="s">
        <v>0</v>
      </c>
      <c r="B225" s="2">
        <v>95375</v>
      </c>
    </row>
    <row r="226" spans="1:2" x14ac:dyDescent="0.25">
      <c r="A226" s="1">
        <v>435288382</v>
      </c>
      <c r="B226" s="2">
        <v>95380</v>
      </c>
    </row>
    <row r="227" spans="1:2" x14ac:dyDescent="0.25">
      <c r="A227" s="1">
        <v>135385366</v>
      </c>
      <c r="B227" s="2">
        <v>95385</v>
      </c>
    </row>
    <row r="228" spans="1:2" x14ac:dyDescent="0.25">
      <c r="A228" s="1">
        <v>135385366</v>
      </c>
      <c r="B228" s="2">
        <v>95390</v>
      </c>
    </row>
    <row r="229" spans="1:2" x14ac:dyDescent="0.25">
      <c r="A229" s="1">
        <v>208881802</v>
      </c>
      <c r="B229" s="2">
        <v>93916</v>
      </c>
    </row>
    <row r="230" spans="1:2" x14ac:dyDescent="0.25">
      <c r="A230" s="1" t="s">
        <v>0</v>
      </c>
      <c r="B230" s="2">
        <v>93910</v>
      </c>
    </row>
    <row r="231" spans="1:2" x14ac:dyDescent="0.25">
      <c r="A231" s="1">
        <v>3284206650</v>
      </c>
      <c r="B231" s="2">
        <v>90075</v>
      </c>
    </row>
    <row r="232" spans="1:2" x14ac:dyDescent="0.25">
      <c r="A232" s="1">
        <v>3284206650</v>
      </c>
      <c r="B232" s="2">
        <v>90080</v>
      </c>
    </row>
    <row r="233" spans="1:2" x14ac:dyDescent="0.25">
      <c r="A233" s="1" t="s">
        <v>0</v>
      </c>
      <c r="B233" s="2">
        <v>90095</v>
      </c>
    </row>
    <row r="234" spans="1:2" x14ac:dyDescent="0.25">
      <c r="A234" s="1">
        <v>435288382</v>
      </c>
      <c r="B234" s="2">
        <v>93500</v>
      </c>
    </row>
    <row r="235" spans="1:2" x14ac:dyDescent="0.25">
      <c r="A235" s="1">
        <v>435288382</v>
      </c>
      <c r="B235" s="2">
        <v>93520</v>
      </c>
    </row>
    <row r="236" spans="1:2" x14ac:dyDescent="0.25">
      <c r="A236" s="1">
        <v>418623764</v>
      </c>
      <c r="B236" s="2">
        <v>93700</v>
      </c>
    </row>
    <row r="237" spans="1:2" x14ac:dyDescent="0.25">
      <c r="A237" s="1">
        <v>418623764</v>
      </c>
      <c r="B237" s="2">
        <v>93750</v>
      </c>
    </row>
    <row r="238" spans="1:2" x14ac:dyDescent="0.25">
      <c r="A238" s="1">
        <v>418623764</v>
      </c>
      <c r="B238" s="2">
        <v>93755</v>
      </c>
    </row>
    <row r="239" spans="1:2" x14ac:dyDescent="0.25">
      <c r="A239" s="1">
        <v>3284206650</v>
      </c>
      <c r="B239" s="2">
        <v>95560</v>
      </c>
    </row>
    <row r="240" spans="1:2" x14ac:dyDescent="0.25">
      <c r="A240" s="1" t="s">
        <v>0</v>
      </c>
      <c r="B240" s="2">
        <v>95565</v>
      </c>
    </row>
    <row r="241" spans="1:2" x14ac:dyDescent="0.25">
      <c r="A241" s="1">
        <v>3284206650</v>
      </c>
      <c r="B241" s="2">
        <v>95610</v>
      </c>
    </row>
    <row r="242" spans="1:2" x14ac:dyDescent="0.25">
      <c r="A242" s="1">
        <v>3284206650</v>
      </c>
      <c r="B242" s="2">
        <v>95615</v>
      </c>
    </row>
    <row r="243" spans="1:2" x14ac:dyDescent="0.25">
      <c r="A243" s="1">
        <v>2562507</v>
      </c>
      <c r="B243" s="2">
        <v>95635</v>
      </c>
    </row>
    <row r="244" spans="1:2" x14ac:dyDescent="0.25">
      <c r="A244" s="1">
        <v>2562507</v>
      </c>
      <c r="B244" s="2">
        <v>95640</v>
      </c>
    </row>
    <row r="245" spans="1:2" x14ac:dyDescent="0.25">
      <c r="A245" s="1">
        <v>2562507</v>
      </c>
      <c r="B245" s="2">
        <v>95645</v>
      </c>
    </row>
    <row r="246" spans="1:2" x14ac:dyDescent="0.25">
      <c r="A246" s="1">
        <v>3286769158</v>
      </c>
      <c r="B246" s="2">
        <v>95650</v>
      </c>
    </row>
    <row r="247" spans="1:2" x14ac:dyDescent="0.25">
      <c r="A247" s="1">
        <v>3286769158</v>
      </c>
      <c r="B247" s="2">
        <v>95655</v>
      </c>
    </row>
    <row r="248" spans="1:2" x14ac:dyDescent="0.25">
      <c r="A248" s="1">
        <v>3286769158</v>
      </c>
      <c r="B248" s="2">
        <v>95660</v>
      </c>
    </row>
    <row r="249" spans="1:2" x14ac:dyDescent="0.25">
      <c r="A249" s="1" t="s">
        <v>0</v>
      </c>
      <c r="B249" s="2">
        <v>94500</v>
      </c>
    </row>
    <row r="250" spans="1:2" x14ac:dyDescent="0.25">
      <c r="A250" s="1">
        <v>21.12</v>
      </c>
      <c r="B250" s="2">
        <v>95661</v>
      </c>
    </row>
    <row r="251" spans="1:2" x14ac:dyDescent="0.25">
      <c r="A251" s="1">
        <v>2848918269</v>
      </c>
      <c r="B251" s="2">
        <v>94020</v>
      </c>
    </row>
    <row r="252" spans="1:2" x14ac:dyDescent="0.25">
      <c r="A252" s="1">
        <v>3177338934</v>
      </c>
      <c r="B252" s="2">
        <v>94030</v>
      </c>
    </row>
    <row r="253" spans="1:2" x14ac:dyDescent="0.25">
      <c r="A253" s="1">
        <v>2968457132</v>
      </c>
      <c r="B253" s="2">
        <v>94050</v>
      </c>
    </row>
    <row r="254" spans="1:2" x14ac:dyDescent="0.25">
      <c r="A254" s="1">
        <v>2562507</v>
      </c>
      <c r="B254" s="2">
        <v>94100</v>
      </c>
    </row>
    <row r="255" spans="1:2" x14ac:dyDescent="0.25">
      <c r="A255" s="4">
        <v>125265963</v>
      </c>
      <c r="B255" s="2">
        <v>103110</v>
      </c>
    </row>
    <row r="256" spans="1:2" x14ac:dyDescent="0.25">
      <c r="A256" s="1">
        <v>0</v>
      </c>
      <c r="B256" s="2">
        <v>103125</v>
      </c>
    </row>
    <row r="257" spans="1:2" x14ac:dyDescent="0.25">
      <c r="A257" s="1">
        <v>585871283</v>
      </c>
      <c r="B257" s="2">
        <v>103130</v>
      </c>
    </row>
    <row r="258" spans="1:2" x14ac:dyDescent="0.25">
      <c r="A258" s="1">
        <v>724565844</v>
      </c>
      <c r="B258" s="2">
        <v>104070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25" sqref="D25"/>
    </sheetView>
  </sheetViews>
  <sheetFormatPr baseColWidth="10" defaultRowHeight="15" x14ac:dyDescent="0.25"/>
  <sheetData>
    <row r="1" spans="1:2" x14ac:dyDescent="0.25">
      <c r="A1" s="5">
        <v>41639</v>
      </c>
      <c r="B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00"/>
  <sheetViews>
    <sheetView workbookViewId="0">
      <selection activeCell="B24" sqref="B24"/>
    </sheetView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5" max="5" width="18.140625" bestFit="1" customWidth="1"/>
    <col min="6" max="6" width="11.42578125" style="10"/>
    <col min="8" max="10" width="14.140625" bestFit="1" customWidth="1"/>
  </cols>
  <sheetData>
    <row r="1" spans="1:10" x14ac:dyDescent="0.25">
      <c r="A1" t="s">
        <v>1</v>
      </c>
      <c r="B1" s="6" t="s">
        <v>76</v>
      </c>
      <c r="C1" t="s">
        <v>77</v>
      </c>
      <c r="D1" t="s">
        <v>78</v>
      </c>
      <c r="E1" t="s">
        <v>79</v>
      </c>
      <c r="F1" s="10" t="s">
        <v>73</v>
      </c>
    </row>
    <row r="2" spans="1:10" x14ac:dyDescent="0.25">
      <c r="A2" s="5">
        <v>41639</v>
      </c>
      <c r="B2" s="6">
        <v>110100000000</v>
      </c>
      <c r="C2" t="s">
        <v>68</v>
      </c>
      <c r="D2">
        <v>644164372</v>
      </c>
      <c r="E2" s="5">
        <v>41641</v>
      </c>
      <c r="F2" s="11">
        <f>+E2-A2</f>
        <v>2</v>
      </c>
    </row>
    <row r="3" spans="1:10" x14ac:dyDescent="0.25">
      <c r="A3" s="5">
        <v>41639</v>
      </c>
      <c r="B3" s="6">
        <v>110200000000</v>
      </c>
      <c r="C3" t="s">
        <v>69</v>
      </c>
      <c r="D3">
        <v>112564152</v>
      </c>
      <c r="E3" s="5">
        <v>41641</v>
      </c>
      <c r="F3" s="11">
        <f t="shared" ref="F3:F65" si="0">+E3-A3</f>
        <v>2</v>
      </c>
    </row>
    <row r="4" spans="1:10" x14ac:dyDescent="0.25">
      <c r="A4" s="5">
        <v>41639</v>
      </c>
      <c r="B4" s="6">
        <v>110000000000</v>
      </c>
      <c r="C4" t="s">
        <v>70</v>
      </c>
      <c r="D4">
        <v>16722895</v>
      </c>
      <c r="E4" s="5">
        <v>41641</v>
      </c>
      <c r="F4" s="11">
        <f t="shared" si="0"/>
        <v>2</v>
      </c>
    </row>
    <row r="5" spans="1:10" x14ac:dyDescent="0.25">
      <c r="A5" s="5">
        <v>41639</v>
      </c>
      <c r="B5" s="6">
        <v>110403000000</v>
      </c>
      <c r="C5" t="s">
        <v>80</v>
      </c>
      <c r="D5">
        <v>62713850</v>
      </c>
      <c r="E5" s="5">
        <v>41642</v>
      </c>
      <c r="F5" s="11">
        <f t="shared" si="0"/>
        <v>3</v>
      </c>
      <c r="H5" t="s">
        <v>81</v>
      </c>
      <c r="J5" s="7"/>
    </row>
    <row r="6" spans="1:10" x14ac:dyDescent="0.25">
      <c r="A6" s="5">
        <v>41639</v>
      </c>
      <c r="B6" s="6">
        <v>110403000000</v>
      </c>
      <c r="C6" t="s">
        <v>80</v>
      </c>
      <c r="D6">
        <v>31356925</v>
      </c>
      <c r="E6" s="5">
        <v>41643</v>
      </c>
      <c r="F6" s="11">
        <f t="shared" si="0"/>
        <v>4</v>
      </c>
      <c r="H6" s="12"/>
    </row>
    <row r="7" spans="1:10" x14ac:dyDescent="0.25">
      <c r="A7" s="5">
        <v>41639</v>
      </c>
      <c r="B7" s="6">
        <v>110403000000</v>
      </c>
      <c r="C7" t="s">
        <v>80</v>
      </c>
      <c r="D7">
        <v>31356926</v>
      </c>
      <c r="E7" s="5">
        <v>41644</v>
      </c>
      <c r="F7" s="11">
        <f t="shared" si="0"/>
        <v>5</v>
      </c>
      <c r="H7" s="12"/>
    </row>
    <row r="8" spans="1:10" x14ac:dyDescent="0.25">
      <c r="F8" s="11">
        <f t="shared" si="0"/>
        <v>0</v>
      </c>
      <c r="I8" s="12"/>
    </row>
    <row r="9" spans="1:10" x14ac:dyDescent="0.25">
      <c r="F9" s="11">
        <f t="shared" si="0"/>
        <v>0</v>
      </c>
    </row>
    <row r="10" spans="1:10" x14ac:dyDescent="0.25">
      <c r="F10" s="11">
        <f t="shared" si="0"/>
        <v>0</v>
      </c>
    </row>
    <row r="11" spans="1:10" x14ac:dyDescent="0.25">
      <c r="F11" s="11">
        <f t="shared" si="0"/>
        <v>0</v>
      </c>
    </row>
    <row r="12" spans="1:10" x14ac:dyDescent="0.25">
      <c r="F12" s="11">
        <f t="shared" si="0"/>
        <v>0</v>
      </c>
    </row>
    <row r="13" spans="1:10" x14ac:dyDescent="0.25">
      <c r="F13" s="11">
        <f t="shared" si="0"/>
        <v>0</v>
      </c>
    </row>
    <row r="14" spans="1:10" x14ac:dyDescent="0.25">
      <c r="F14" s="11">
        <f t="shared" si="0"/>
        <v>0</v>
      </c>
    </row>
    <row r="15" spans="1:10" x14ac:dyDescent="0.25">
      <c r="F15" s="11">
        <f t="shared" si="0"/>
        <v>0</v>
      </c>
    </row>
    <row r="16" spans="1:10" x14ac:dyDescent="0.25">
      <c r="F16" s="11">
        <f t="shared" si="0"/>
        <v>0</v>
      </c>
    </row>
    <row r="17" spans="6:6" x14ac:dyDescent="0.25">
      <c r="F17" s="11">
        <f t="shared" si="0"/>
        <v>0</v>
      </c>
    </row>
    <row r="18" spans="6:6" x14ac:dyDescent="0.25">
      <c r="F18" s="11">
        <f t="shared" si="0"/>
        <v>0</v>
      </c>
    </row>
    <row r="19" spans="6:6" x14ac:dyDescent="0.25">
      <c r="F19" s="11">
        <f t="shared" si="0"/>
        <v>0</v>
      </c>
    </row>
    <row r="20" spans="6:6" x14ac:dyDescent="0.25">
      <c r="F20" s="11">
        <f t="shared" si="0"/>
        <v>0</v>
      </c>
    </row>
    <row r="21" spans="6:6" x14ac:dyDescent="0.25">
      <c r="F21" s="11">
        <f t="shared" si="0"/>
        <v>0</v>
      </c>
    </row>
    <row r="22" spans="6:6" x14ac:dyDescent="0.25">
      <c r="F22" s="11">
        <f t="shared" si="0"/>
        <v>0</v>
      </c>
    </row>
    <row r="23" spans="6:6" x14ac:dyDescent="0.25">
      <c r="F23" s="11">
        <f t="shared" si="0"/>
        <v>0</v>
      </c>
    </row>
    <row r="24" spans="6:6" x14ac:dyDescent="0.25">
      <c r="F24" s="11">
        <f t="shared" si="0"/>
        <v>0</v>
      </c>
    </row>
    <row r="25" spans="6:6" x14ac:dyDescent="0.25">
      <c r="F25" s="11">
        <f t="shared" si="0"/>
        <v>0</v>
      </c>
    </row>
    <row r="26" spans="6:6" x14ac:dyDescent="0.25">
      <c r="F26" s="11">
        <f t="shared" si="0"/>
        <v>0</v>
      </c>
    </row>
    <row r="27" spans="6:6" x14ac:dyDescent="0.25">
      <c r="F27" s="11">
        <f t="shared" si="0"/>
        <v>0</v>
      </c>
    </row>
    <row r="28" spans="6:6" x14ac:dyDescent="0.25">
      <c r="F28" s="11">
        <f t="shared" si="0"/>
        <v>0</v>
      </c>
    </row>
    <row r="29" spans="6:6" x14ac:dyDescent="0.25">
      <c r="F29" s="11">
        <f t="shared" si="0"/>
        <v>0</v>
      </c>
    </row>
    <row r="30" spans="6:6" x14ac:dyDescent="0.25">
      <c r="F30" s="11">
        <f t="shared" si="0"/>
        <v>0</v>
      </c>
    </row>
    <row r="31" spans="6:6" x14ac:dyDescent="0.25">
      <c r="F31" s="11">
        <f t="shared" si="0"/>
        <v>0</v>
      </c>
    </row>
    <row r="32" spans="6:6" x14ac:dyDescent="0.25">
      <c r="F32" s="11">
        <f t="shared" si="0"/>
        <v>0</v>
      </c>
    </row>
    <row r="33" spans="6:6" x14ac:dyDescent="0.25">
      <c r="F33" s="11">
        <f t="shared" si="0"/>
        <v>0</v>
      </c>
    </row>
    <row r="34" spans="6:6" x14ac:dyDescent="0.25">
      <c r="F34" s="11">
        <f t="shared" si="0"/>
        <v>0</v>
      </c>
    </row>
    <row r="35" spans="6:6" x14ac:dyDescent="0.25">
      <c r="F35" s="11">
        <f t="shared" si="0"/>
        <v>0</v>
      </c>
    </row>
    <row r="36" spans="6:6" x14ac:dyDescent="0.25">
      <c r="F36" s="11">
        <f t="shared" si="0"/>
        <v>0</v>
      </c>
    </row>
    <row r="37" spans="6:6" x14ac:dyDescent="0.25">
      <c r="F37" s="11">
        <f t="shared" si="0"/>
        <v>0</v>
      </c>
    </row>
    <row r="38" spans="6:6" x14ac:dyDescent="0.25">
      <c r="F38" s="11">
        <f t="shared" si="0"/>
        <v>0</v>
      </c>
    </row>
    <row r="39" spans="6:6" x14ac:dyDescent="0.25">
      <c r="F39" s="11">
        <f t="shared" si="0"/>
        <v>0</v>
      </c>
    </row>
    <row r="40" spans="6:6" x14ac:dyDescent="0.25">
      <c r="F40" s="11">
        <f t="shared" si="0"/>
        <v>0</v>
      </c>
    </row>
    <row r="41" spans="6:6" x14ac:dyDescent="0.25">
      <c r="F41" s="11">
        <f t="shared" si="0"/>
        <v>0</v>
      </c>
    </row>
    <row r="42" spans="6:6" x14ac:dyDescent="0.25">
      <c r="F42" s="11">
        <f t="shared" si="0"/>
        <v>0</v>
      </c>
    </row>
    <row r="43" spans="6:6" x14ac:dyDescent="0.25">
      <c r="F43" s="11">
        <f t="shared" si="0"/>
        <v>0</v>
      </c>
    </row>
    <row r="44" spans="6:6" x14ac:dyDescent="0.25">
      <c r="F44" s="11">
        <f t="shared" si="0"/>
        <v>0</v>
      </c>
    </row>
    <row r="45" spans="6:6" x14ac:dyDescent="0.25">
      <c r="F45" s="11">
        <f t="shared" si="0"/>
        <v>0</v>
      </c>
    </row>
    <row r="46" spans="6:6" x14ac:dyDescent="0.25">
      <c r="F46" s="11">
        <f t="shared" si="0"/>
        <v>0</v>
      </c>
    </row>
    <row r="47" spans="6:6" x14ac:dyDescent="0.25">
      <c r="F47" s="11">
        <f t="shared" si="0"/>
        <v>0</v>
      </c>
    </row>
    <row r="48" spans="6:6" x14ac:dyDescent="0.25">
      <c r="F48" s="11">
        <f t="shared" si="0"/>
        <v>0</v>
      </c>
    </row>
    <row r="49" spans="6:6" x14ac:dyDescent="0.25">
      <c r="F49" s="11">
        <f t="shared" si="0"/>
        <v>0</v>
      </c>
    </row>
    <row r="50" spans="6:6" x14ac:dyDescent="0.25">
      <c r="F50" s="11">
        <f t="shared" si="0"/>
        <v>0</v>
      </c>
    </row>
    <row r="51" spans="6:6" x14ac:dyDescent="0.25">
      <c r="F51" s="11">
        <f t="shared" si="0"/>
        <v>0</v>
      </c>
    </row>
    <row r="52" spans="6:6" x14ac:dyDescent="0.25">
      <c r="F52" s="11">
        <f t="shared" si="0"/>
        <v>0</v>
      </c>
    </row>
    <row r="53" spans="6:6" x14ac:dyDescent="0.25">
      <c r="F53" s="11">
        <f t="shared" si="0"/>
        <v>0</v>
      </c>
    </row>
    <row r="54" spans="6:6" x14ac:dyDescent="0.25">
      <c r="F54" s="11">
        <f t="shared" si="0"/>
        <v>0</v>
      </c>
    </row>
    <row r="55" spans="6:6" x14ac:dyDescent="0.25">
      <c r="F55" s="11">
        <f t="shared" si="0"/>
        <v>0</v>
      </c>
    </row>
    <row r="56" spans="6:6" x14ac:dyDescent="0.25">
      <c r="F56" s="11">
        <f t="shared" si="0"/>
        <v>0</v>
      </c>
    </row>
    <row r="57" spans="6:6" x14ac:dyDescent="0.25">
      <c r="F57" s="11">
        <f t="shared" si="0"/>
        <v>0</v>
      </c>
    </row>
    <row r="58" spans="6:6" x14ac:dyDescent="0.25">
      <c r="F58" s="11">
        <f t="shared" si="0"/>
        <v>0</v>
      </c>
    </row>
    <row r="59" spans="6:6" x14ac:dyDescent="0.25">
      <c r="F59" s="11">
        <f t="shared" si="0"/>
        <v>0</v>
      </c>
    </row>
    <row r="60" spans="6:6" x14ac:dyDescent="0.25">
      <c r="F60" s="11">
        <f t="shared" si="0"/>
        <v>0</v>
      </c>
    </row>
    <row r="61" spans="6:6" x14ac:dyDescent="0.25">
      <c r="F61" s="11">
        <f t="shared" si="0"/>
        <v>0</v>
      </c>
    </row>
    <row r="62" spans="6:6" x14ac:dyDescent="0.25">
      <c r="F62" s="11">
        <f t="shared" si="0"/>
        <v>0</v>
      </c>
    </row>
    <row r="63" spans="6:6" x14ac:dyDescent="0.25">
      <c r="F63" s="11">
        <f t="shared" si="0"/>
        <v>0</v>
      </c>
    </row>
    <row r="64" spans="6:6" x14ac:dyDescent="0.25">
      <c r="F64" s="11">
        <f t="shared" si="0"/>
        <v>0</v>
      </c>
    </row>
    <row r="65" spans="6:6" x14ac:dyDescent="0.25">
      <c r="F65" s="11">
        <f t="shared" si="0"/>
        <v>0</v>
      </c>
    </row>
    <row r="66" spans="6:6" x14ac:dyDescent="0.25">
      <c r="F66" s="11">
        <f t="shared" ref="F66:F129" si="1">+E66-A66</f>
        <v>0</v>
      </c>
    </row>
    <row r="67" spans="6:6" x14ac:dyDescent="0.25">
      <c r="F67" s="11">
        <f t="shared" si="1"/>
        <v>0</v>
      </c>
    </row>
    <row r="68" spans="6:6" x14ac:dyDescent="0.25">
      <c r="F68" s="11">
        <f t="shared" si="1"/>
        <v>0</v>
      </c>
    </row>
    <row r="69" spans="6:6" x14ac:dyDescent="0.25">
      <c r="F69" s="11">
        <f t="shared" si="1"/>
        <v>0</v>
      </c>
    </row>
    <row r="70" spans="6:6" x14ac:dyDescent="0.25">
      <c r="F70" s="11">
        <f t="shared" si="1"/>
        <v>0</v>
      </c>
    </row>
    <row r="71" spans="6:6" x14ac:dyDescent="0.25">
      <c r="F71" s="11">
        <f t="shared" si="1"/>
        <v>0</v>
      </c>
    </row>
    <row r="72" spans="6:6" x14ac:dyDescent="0.25">
      <c r="F72" s="11">
        <f t="shared" si="1"/>
        <v>0</v>
      </c>
    </row>
    <row r="73" spans="6:6" x14ac:dyDescent="0.25">
      <c r="F73" s="11">
        <f t="shared" si="1"/>
        <v>0</v>
      </c>
    </row>
    <row r="74" spans="6:6" x14ac:dyDescent="0.25">
      <c r="F74" s="11">
        <f t="shared" si="1"/>
        <v>0</v>
      </c>
    </row>
    <row r="75" spans="6:6" x14ac:dyDescent="0.25">
      <c r="F75" s="11">
        <f t="shared" si="1"/>
        <v>0</v>
      </c>
    </row>
    <row r="76" spans="6:6" x14ac:dyDescent="0.25">
      <c r="F76" s="11">
        <f t="shared" si="1"/>
        <v>0</v>
      </c>
    </row>
    <row r="77" spans="6:6" x14ac:dyDescent="0.25">
      <c r="F77" s="11">
        <f t="shared" si="1"/>
        <v>0</v>
      </c>
    </row>
    <row r="78" spans="6:6" x14ac:dyDescent="0.25">
      <c r="F78" s="11">
        <f t="shared" si="1"/>
        <v>0</v>
      </c>
    </row>
    <row r="79" spans="6:6" x14ac:dyDescent="0.25">
      <c r="F79" s="11">
        <f t="shared" si="1"/>
        <v>0</v>
      </c>
    </row>
    <row r="80" spans="6:6" x14ac:dyDescent="0.25">
      <c r="F80" s="11">
        <f t="shared" si="1"/>
        <v>0</v>
      </c>
    </row>
    <row r="81" spans="6:6" x14ac:dyDescent="0.25">
      <c r="F81" s="11">
        <f t="shared" si="1"/>
        <v>0</v>
      </c>
    </row>
    <row r="82" spans="6:6" x14ac:dyDescent="0.25">
      <c r="F82" s="11">
        <f t="shared" si="1"/>
        <v>0</v>
      </c>
    </row>
    <row r="83" spans="6:6" x14ac:dyDescent="0.25">
      <c r="F83" s="11">
        <f t="shared" si="1"/>
        <v>0</v>
      </c>
    </row>
    <row r="84" spans="6:6" x14ac:dyDescent="0.25">
      <c r="F84" s="11">
        <f t="shared" si="1"/>
        <v>0</v>
      </c>
    </row>
    <row r="85" spans="6:6" x14ac:dyDescent="0.25">
      <c r="F85" s="11">
        <f t="shared" si="1"/>
        <v>0</v>
      </c>
    </row>
    <row r="86" spans="6:6" x14ac:dyDescent="0.25">
      <c r="F86" s="11">
        <f t="shared" si="1"/>
        <v>0</v>
      </c>
    </row>
    <row r="87" spans="6:6" x14ac:dyDescent="0.25">
      <c r="F87" s="11">
        <f t="shared" si="1"/>
        <v>0</v>
      </c>
    </row>
    <row r="88" spans="6:6" x14ac:dyDescent="0.25">
      <c r="F88" s="11">
        <f t="shared" si="1"/>
        <v>0</v>
      </c>
    </row>
    <row r="89" spans="6:6" x14ac:dyDescent="0.25">
      <c r="F89" s="11">
        <f t="shared" si="1"/>
        <v>0</v>
      </c>
    </row>
    <row r="90" spans="6:6" x14ac:dyDescent="0.25">
      <c r="F90" s="11">
        <f t="shared" si="1"/>
        <v>0</v>
      </c>
    </row>
    <row r="91" spans="6:6" x14ac:dyDescent="0.25">
      <c r="F91" s="11">
        <f t="shared" si="1"/>
        <v>0</v>
      </c>
    </row>
    <row r="92" spans="6:6" x14ac:dyDescent="0.25">
      <c r="F92" s="11">
        <f t="shared" si="1"/>
        <v>0</v>
      </c>
    </row>
    <row r="93" spans="6:6" x14ac:dyDescent="0.25">
      <c r="F93" s="11">
        <f t="shared" si="1"/>
        <v>0</v>
      </c>
    </row>
    <row r="94" spans="6:6" x14ac:dyDescent="0.25">
      <c r="F94" s="11">
        <f t="shared" si="1"/>
        <v>0</v>
      </c>
    </row>
    <row r="95" spans="6:6" x14ac:dyDescent="0.25">
      <c r="F95" s="11">
        <f t="shared" si="1"/>
        <v>0</v>
      </c>
    </row>
    <row r="96" spans="6:6" x14ac:dyDescent="0.25">
      <c r="F96" s="11">
        <f t="shared" si="1"/>
        <v>0</v>
      </c>
    </row>
    <row r="97" spans="6:6" x14ac:dyDescent="0.25">
      <c r="F97" s="11">
        <f t="shared" si="1"/>
        <v>0</v>
      </c>
    </row>
    <row r="98" spans="6:6" x14ac:dyDescent="0.25">
      <c r="F98" s="11">
        <f t="shared" si="1"/>
        <v>0</v>
      </c>
    </row>
    <row r="99" spans="6:6" x14ac:dyDescent="0.25">
      <c r="F99" s="11">
        <f t="shared" si="1"/>
        <v>0</v>
      </c>
    </row>
    <row r="100" spans="6:6" x14ac:dyDescent="0.25">
      <c r="F100" s="11">
        <f t="shared" si="1"/>
        <v>0</v>
      </c>
    </row>
    <row r="101" spans="6:6" x14ac:dyDescent="0.25">
      <c r="F101" s="11">
        <f t="shared" si="1"/>
        <v>0</v>
      </c>
    </row>
    <row r="102" spans="6:6" x14ac:dyDescent="0.25">
      <c r="F102" s="11">
        <f t="shared" si="1"/>
        <v>0</v>
      </c>
    </row>
    <row r="103" spans="6:6" x14ac:dyDescent="0.25">
      <c r="F103" s="11">
        <f t="shared" si="1"/>
        <v>0</v>
      </c>
    </row>
    <row r="104" spans="6:6" x14ac:dyDescent="0.25">
      <c r="F104" s="11">
        <f t="shared" si="1"/>
        <v>0</v>
      </c>
    </row>
    <row r="105" spans="6:6" x14ac:dyDescent="0.25">
      <c r="F105" s="11">
        <f t="shared" si="1"/>
        <v>0</v>
      </c>
    </row>
    <row r="106" spans="6:6" x14ac:dyDescent="0.25">
      <c r="F106" s="11">
        <f t="shared" si="1"/>
        <v>0</v>
      </c>
    </row>
    <row r="107" spans="6:6" x14ac:dyDescent="0.25">
      <c r="F107" s="11">
        <f t="shared" si="1"/>
        <v>0</v>
      </c>
    </row>
    <row r="108" spans="6:6" x14ac:dyDescent="0.25">
      <c r="F108" s="11">
        <f t="shared" si="1"/>
        <v>0</v>
      </c>
    </row>
    <row r="109" spans="6:6" x14ac:dyDescent="0.25">
      <c r="F109" s="11">
        <f t="shared" si="1"/>
        <v>0</v>
      </c>
    </row>
    <row r="110" spans="6:6" x14ac:dyDescent="0.25">
      <c r="F110" s="11">
        <f t="shared" si="1"/>
        <v>0</v>
      </c>
    </row>
    <row r="111" spans="6:6" x14ac:dyDescent="0.25">
      <c r="F111" s="11">
        <f t="shared" si="1"/>
        <v>0</v>
      </c>
    </row>
    <row r="112" spans="6:6" x14ac:dyDescent="0.25">
      <c r="F112" s="11">
        <f t="shared" si="1"/>
        <v>0</v>
      </c>
    </row>
    <row r="113" spans="6:6" x14ac:dyDescent="0.25">
      <c r="F113" s="11">
        <f t="shared" si="1"/>
        <v>0</v>
      </c>
    </row>
    <row r="114" spans="6:6" x14ac:dyDescent="0.25">
      <c r="F114" s="11">
        <f t="shared" si="1"/>
        <v>0</v>
      </c>
    </row>
    <row r="115" spans="6:6" x14ac:dyDescent="0.25">
      <c r="F115" s="11">
        <f t="shared" si="1"/>
        <v>0</v>
      </c>
    </row>
    <row r="116" spans="6:6" x14ac:dyDescent="0.25">
      <c r="F116" s="11">
        <f t="shared" si="1"/>
        <v>0</v>
      </c>
    </row>
    <row r="117" spans="6:6" x14ac:dyDescent="0.25">
      <c r="F117" s="11">
        <f t="shared" si="1"/>
        <v>0</v>
      </c>
    </row>
    <row r="118" spans="6:6" x14ac:dyDescent="0.25">
      <c r="F118" s="11">
        <f t="shared" si="1"/>
        <v>0</v>
      </c>
    </row>
    <row r="119" spans="6:6" x14ac:dyDescent="0.25">
      <c r="F119" s="11">
        <f t="shared" si="1"/>
        <v>0</v>
      </c>
    </row>
    <row r="120" spans="6:6" x14ac:dyDescent="0.25">
      <c r="F120" s="11">
        <f t="shared" si="1"/>
        <v>0</v>
      </c>
    </row>
    <row r="121" spans="6:6" x14ac:dyDescent="0.25">
      <c r="F121" s="11">
        <f t="shared" si="1"/>
        <v>0</v>
      </c>
    </row>
    <row r="122" spans="6:6" x14ac:dyDescent="0.25">
      <c r="F122" s="11">
        <f t="shared" si="1"/>
        <v>0</v>
      </c>
    </row>
    <row r="123" spans="6:6" x14ac:dyDescent="0.25">
      <c r="F123" s="11">
        <f t="shared" si="1"/>
        <v>0</v>
      </c>
    </row>
    <row r="124" spans="6:6" x14ac:dyDescent="0.25">
      <c r="F124" s="11">
        <f t="shared" si="1"/>
        <v>0</v>
      </c>
    </row>
    <row r="125" spans="6:6" x14ac:dyDescent="0.25">
      <c r="F125" s="11">
        <f t="shared" si="1"/>
        <v>0</v>
      </c>
    </row>
    <row r="126" spans="6:6" x14ac:dyDescent="0.25">
      <c r="F126" s="11">
        <f t="shared" si="1"/>
        <v>0</v>
      </c>
    </row>
    <row r="127" spans="6:6" x14ac:dyDescent="0.25">
      <c r="F127" s="11">
        <f t="shared" si="1"/>
        <v>0</v>
      </c>
    </row>
    <row r="128" spans="6:6" x14ac:dyDescent="0.25">
      <c r="F128" s="11">
        <f t="shared" si="1"/>
        <v>0</v>
      </c>
    </row>
    <row r="129" spans="6:6" x14ac:dyDescent="0.25">
      <c r="F129" s="11">
        <f t="shared" si="1"/>
        <v>0</v>
      </c>
    </row>
    <row r="130" spans="6:6" x14ac:dyDescent="0.25">
      <c r="F130" s="11">
        <f t="shared" ref="F130:F193" si="2">+E130-A130</f>
        <v>0</v>
      </c>
    </row>
    <row r="131" spans="6:6" x14ac:dyDescent="0.25">
      <c r="F131" s="11">
        <f t="shared" si="2"/>
        <v>0</v>
      </c>
    </row>
    <row r="132" spans="6:6" x14ac:dyDescent="0.25">
      <c r="F132" s="11">
        <f t="shared" si="2"/>
        <v>0</v>
      </c>
    </row>
    <row r="133" spans="6:6" x14ac:dyDescent="0.25">
      <c r="F133" s="11">
        <f t="shared" si="2"/>
        <v>0</v>
      </c>
    </row>
    <row r="134" spans="6:6" x14ac:dyDescent="0.25">
      <c r="F134" s="11">
        <f t="shared" si="2"/>
        <v>0</v>
      </c>
    </row>
    <row r="135" spans="6:6" x14ac:dyDescent="0.25">
      <c r="F135" s="11">
        <f t="shared" si="2"/>
        <v>0</v>
      </c>
    </row>
    <row r="136" spans="6:6" x14ac:dyDescent="0.25">
      <c r="F136" s="11">
        <f t="shared" si="2"/>
        <v>0</v>
      </c>
    </row>
    <row r="137" spans="6:6" x14ac:dyDescent="0.25">
      <c r="F137" s="11">
        <f t="shared" si="2"/>
        <v>0</v>
      </c>
    </row>
    <row r="138" spans="6:6" x14ac:dyDescent="0.25">
      <c r="F138" s="11">
        <f t="shared" si="2"/>
        <v>0</v>
      </c>
    </row>
    <row r="139" spans="6:6" x14ac:dyDescent="0.25">
      <c r="F139" s="11">
        <f t="shared" si="2"/>
        <v>0</v>
      </c>
    </row>
    <row r="140" spans="6:6" x14ac:dyDescent="0.25">
      <c r="F140" s="11">
        <f t="shared" si="2"/>
        <v>0</v>
      </c>
    </row>
    <row r="141" spans="6:6" x14ac:dyDescent="0.25">
      <c r="F141" s="11">
        <f t="shared" si="2"/>
        <v>0</v>
      </c>
    </row>
    <row r="142" spans="6:6" x14ac:dyDescent="0.25">
      <c r="F142" s="11">
        <f t="shared" si="2"/>
        <v>0</v>
      </c>
    </row>
    <row r="143" spans="6:6" x14ac:dyDescent="0.25">
      <c r="F143" s="11">
        <f t="shared" si="2"/>
        <v>0</v>
      </c>
    </row>
    <row r="144" spans="6:6" x14ac:dyDescent="0.25">
      <c r="F144" s="11">
        <f t="shared" si="2"/>
        <v>0</v>
      </c>
    </row>
    <row r="145" spans="6:6" x14ac:dyDescent="0.25">
      <c r="F145" s="11">
        <f t="shared" si="2"/>
        <v>0</v>
      </c>
    </row>
    <row r="146" spans="6:6" x14ac:dyDescent="0.25">
      <c r="F146" s="11">
        <f t="shared" si="2"/>
        <v>0</v>
      </c>
    </row>
    <row r="147" spans="6:6" x14ac:dyDescent="0.25">
      <c r="F147" s="11">
        <f t="shared" si="2"/>
        <v>0</v>
      </c>
    </row>
    <row r="148" spans="6:6" x14ac:dyDescent="0.25">
      <c r="F148" s="11">
        <f t="shared" si="2"/>
        <v>0</v>
      </c>
    </row>
    <row r="149" spans="6:6" x14ac:dyDescent="0.25">
      <c r="F149" s="11">
        <f t="shared" si="2"/>
        <v>0</v>
      </c>
    </row>
    <row r="150" spans="6:6" x14ac:dyDescent="0.25">
      <c r="F150" s="11">
        <f t="shared" si="2"/>
        <v>0</v>
      </c>
    </row>
    <row r="151" spans="6:6" x14ac:dyDescent="0.25">
      <c r="F151" s="11">
        <f t="shared" si="2"/>
        <v>0</v>
      </c>
    </row>
    <row r="152" spans="6:6" x14ac:dyDescent="0.25">
      <c r="F152" s="11">
        <f t="shared" si="2"/>
        <v>0</v>
      </c>
    </row>
    <row r="153" spans="6:6" x14ac:dyDescent="0.25">
      <c r="F153" s="11">
        <f t="shared" si="2"/>
        <v>0</v>
      </c>
    </row>
    <row r="154" spans="6:6" x14ac:dyDescent="0.25">
      <c r="F154" s="11">
        <f t="shared" si="2"/>
        <v>0</v>
      </c>
    </row>
    <row r="155" spans="6:6" x14ac:dyDescent="0.25">
      <c r="F155" s="11">
        <f t="shared" si="2"/>
        <v>0</v>
      </c>
    </row>
    <row r="156" spans="6:6" x14ac:dyDescent="0.25">
      <c r="F156" s="11">
        <f t="shared" si="2"/>
        <v>0</v>
      </c>
    </row>
    <row r="157" spans="6:6" x14ac:dyDescent="0.25">
      <c r="F157" s="11">
        <f t="shared" si="2"/>
        <v>0</v>
      </c>
    </row>
    <row r="158" spans="6:6" x14ac:dyDescent="0.25">
      <c r="F158" s="11">
        <f t="shared" si="2"/>
        <v>0</v>
      </c>
    </row>
    <row r="159" spans="6:6" x14ac:dyDescent="0.25">
      <c r="F159" s="11">
        <f t="shared" si="2"/>
        <v>0</v>
      </c>
    </row>
    <row r="160" spans="6:6" x14ac:dyDescent="0.25">
      <c r="F160" s="11">
        <f t="shared" si="2"/>
        <v>0</v>
      </c>
    </row>
    <row r="161" spans="6:6" x14ac:dyDescent="0.25">
      <c r="F161" s="11">
        <f t="shared" si="2"/>
        <v>0</v>
      </c>
    </row>
    <row r="162" spans="6:6" x14ac:dyDescent="0.25">
      <c r="F162" s="11">
        <f t="shared" si="2"/>
        <v>0</v>
      </c>
    </row>
    <row r="163" spans="6:6" x14ac:dyDescent="0.25">
      <c r="F163" s="11">
        <f t="shared" si="2"/>
        <v>0</v>
      </c>
    </row>
    <row r="164" spans="6:6" x14ac:dyDescent="0.25">
      <c r="F164" s="11">
        <f t="shared" si="2"/>
        <v>0</v>
      </c>
    </row>
    <row r="165" spans="6:6" x14ac:dyDescent="0.25">
      <c r="F165" s="11">
        <f t="shared" si="2"/>
        <v>0</v>
      </c>
    </row>
    <row r="166" spans="6:6" x14ac:dyDescent="0.25">
      <c r="F166" s="11">
        <f t="shared" si="2"/>
        <v>0</v>
      </c>
    </row>
    <row r="167" spans="6:6" x14ac:dyDescent="0.25">
      <c r="F167" s="11">
        <f t="shared" si="2"/>
        <v>0</v>
      </c>
    </row>
    <row r="168" spans="6:6" x14ac:dyDescent="0.25">
      <c r="F168" s="11">
        <f t="shared" si="2"/>
        <v>0</v>
      </c>
    </row>
    <row r="169" spans="6:6" x14ac:dyDescent="0.25">
      <c r="F169" s="11">
        <f t="shared" si="2"/>
        <v>0</v>
      </c>
    </row>
    <row r="170" spans="6:6" x14ac:dyDescent="0.25">
      <c r="F170" s="11">
        <f t="shared" si="2"/>
        <v>0</v>
      </c>
    </row>
    <row r="171" spans="6:6" x14ac:dyDescent="0.25">
      <c r="F171" s="11">
        <f t="shared" si="2"/>
        <v>0</v>
      </c>
    </row>
    <row r="172" spans="6:6" x14ac:dyDescent="0.25">
      <c r="F172" s="11">
        <f t="shared" si="2"/>
        <v>0</v>
      </c>
    </row>
    <row r="173" spans="6:6" x14ac:dyDescent="0.25">
      <c r="F173" s="11">
        <f t="shared" si="2"/>
        <v>0</v>
      </c>
    </row>
    <row r="174" spans="6:6" x14ac:dyDescent="0.25">
      <c r="F174" s="11">
        <f t="shared" si="2"/>
        <v>0</v>
      </c>
    </row>
    <row r="175" spans="6:6" x14ac:dyDescent="0.25">
      <c r="F175" s="11">
        <f t="shared" si="2"/>
        <v>0</v>
      </c>
    </row>
    <row r="176" spans="6:6" x14ac:dyDescent="0.25">
      <c r="F176" s="11">
        <f t="shared" si="2"/>
        <v>0</v>
      </c>
    </row>
    <row r="177" spans="6:6" x14ac:dyDescent="0.25">
      <c r="F177" s="11">
        <f t="shared" si="2"/>
        <v>0</v>
      </c>
    </row>
    <row r="178" spans="6:6" x14ac:dyDescent="0.25">
      <c r="F178" s="11">
        <f t="shared" si="2"/>
        <v>0</v>
      </c>
    </row>
    <row r="179" spans="6:6" x14ac:dyDescent="0.25">
      <c r="F179" s="11">
        <f t="shared" si="2"/>
        <v>0</v>
      </c>
    </row>
    <row r="180" spans="6:6" x14ac:dyDescent="0.25">
      <c r="F180" s="11">
        <f t="shared" si="2"/>
        <v>0</v>
      </c>
    </row>
    <row r="181" spans="6:6" x14ac:dyDescent="0.25">
      <c r="F181" s="11">
        <f t="shared" si="2"/>
        <v>0</v>
      </c>
    </row>
    <row r="182" spans="6:6" x14ac:dyDescent="0.25">
      <c r="F182" s="11">
        <f t="shared" si="2"/>
        <v>0</v>
      </c>
    </row>
    <row r="183" spans="6:6" x14ac:dyDescent="0.25">
      <c r="F183" s="11">
        <f t="shared" si="2"/>
        <v>0</v>
      </c>
    </row>
    <row r="184" spans="6:6" x14ac:dyDescent="0.25">
      <c r="F184" s="11">
        <f t="shared" si="2"/>
        <v>0</v>
      </c>
    </row>
    <row r="185" spans="6:6" x14ac:dyDescent="0.25">
      <c r="F185" s="11">
        <f t="shared" si="2"/>
        <v>0</v>
      </c>
    </row>
    <row r="186" spans="6:6" x14ac:dyDescent="0.25">
      <c r="F186" s="11">
        <f t="shared" si="2"/>
        <v>0</v>
      </c>
    </row>
    <row r="187" spans="6:6" x14ac:dyDescent="0.25">
      <c r="F187" s="11">
        <f t="shared" si="2"/>
        <v>0</v>
      </c>
    </row>
    <row r="188" spans="6:6" x14ac:dyDescent="0.25">
      <c r="F188" s="11">
        <f t="shared" si="2"/>
        <v>0</v>
      </c>
    </row>
    <row r="189" spans="6:6" x14ac:dyDescent="0.25">
      <c r="F189" s="11">
        <f t="shared" si="2"/>
        <v>0</v>
      </c>
    </row>
    <row r="190" spans="6:6" x14ac:dyDescent="0.25">
      <c r="F190" s="11">
        <f t="shared" si="2"/>
        <v>0</v>
      </c>
    </row>
    <row r="191" spans="6:6" x14ac:dyDescent="0.25">
      <c r="F191" s="11">
        <f t="shared" si="2"/>
        <v>0</v>
      </c>
    </row>
    <row r="192" spans="6:6" x14ac:dyDescent="0.25">
      <c r="F192" s="11">
        <f t="shared" si="2"/>
        <v>0</v>
      </c>
    </row>
    <row r="193" spans="6:6" x14ac:dyDescent="0.25">
      <c r="F193" s="11">
        <f t="shared" si="2"/>
        <v>0</v>
      </c>
    </row>
    <row r="194" spans="6:6" x14ac:dyDescent="0.25">
      <c r="F194" s="11">
        <f t="shared" ref="F194:F257" si="3">+E194-A194</f>
        <v>0</v>
      </c>
    </row>
    <row r="195" spans="6:6" x14ac:dyDescent="0.25">
      <c r="F195" s="11">
        <f t="shared" si="3"/>
        <v>0</v>
      </c>
    </row>
    <row r="196" spans="6:6" x14ac:dyDescent="0.25">
      <c r="F196" s="11">
        <f t="shared" si="3"/>
        <v>0</v>
      </c>
    </row>
    <row r="197" spans="6:6" x14ac:dyDescent="0.25">
      <c r="F197" s="11">
        <f t="shared" si="3"/>
        <v>0</v>
      </c>
    </row>
    <row r="198" spans="6:6" x14ac:dyDescent="0.25">
      <c r="F198" s="11">
        <f t="shared" si="3"/>
        <v>0</v>
      </c>
    </row>
    <row r="199" spans="6:6" x14ac:dyDescent="0.25">
      <c r="F199" s="11">
        <f t="shared" si="3"/>
        <v>0</v>
      </c>
    </row>
    <row r="200" spans="6:6" x14ac:dyDescent="0.25">
      <c r="F200" s="11">
        <f t="shared" si="3"/>
        <v>0</v>
      </c>
    </row>
    <row r="201" spans="6:6" x14ac:dyDescent="0.25">
      <c r="F201" s="11">
        <f t="shared" si="3"/>
        <v>0</v>
      </c>
    </row>
    <row r="202" spans="6:6" x14ac:dyDescent="0.25">
      <c r="F202" s="11">
        <f t="shared" si="3"/>
        <v>0</v>
      </c>
    </row>
    <row r="203" spans="6:6" x14ac:dyDescent="0.25">
      <c r="F203" s="11">
        <f t="shared" si="3"/>
        <v>0</v>
      </c>
    </row>
    <row r="204" spans="6:6" x14ac:dyDescent="0.25">
      <c r="F204" s="11">
        <f t="shared" si="3"/>
        <v>0</v>
      </c>
    </row>
    <row r="205" spans="6:6" x14ac:dyDescent="0.25">
      <c r="F205" s="11">
        <f t="shared" si="3"/>
        <v>0</v>
      </c>
    </row>
    <row r="206" spans="6:6" x14ac:dyDescent="0.25">
      <c r="F206" s="11">
        <f t="shared" si="3"/>
        <v>0</v>
      </c>
    </row>
    <row r="207" spans="6:6" x14ac:dyDescent="0.25">
      <c r="F207" s="11">
        <f t="shared" si="3"/>
        <v>0</v>
      </c>
    </row>
    <row r="208" spans="6:6" x14ac:dyDescent="0.25">
      <c r="F208" s="11">
        <f t="shared" si="3"/>
        <v>0</v>
      </c>
    </row>
    <row r="209" spans="6:6" x14ac:dyDescent="0.25">
      <c r="F209" s="11">
        <f t="shared" si="3"/>
        <v>0</v>
      </c>
    </row>
    <row r="210" spans="6:6" x14ac:dyDescent="0.25">
      <c r="F210" s="11">
        <f t="shared" si="3"/>
        <v>0</v>
      </c>
    </row>
    <row r="211" spans="6:6" x14ac:dyDescent="0.25">
      <c r="F211" s="11">
        <f t="shared" si="3"/>
        <v>0</v>
      </c>
    </row>
    <row r="212" spans="6:6" x14ac:dyDescent="0.25">
      <c r="F212" s="11">
        <f t="shared" si="3"/>
        <v>0</v>
      </c>
    </row>
    <row r="213" spans="6:6" x14ac:dyDescent="0.25">
      <c r="F213" s="11">
        <f t="shared" si="3"/>
        <v>0</v>
      </c>
    </row>
    <row r="214" spans="6:6" x14ac:dyDescent="0.25">
      <c r="F214" s="11">
        <f t="shared" si="3"/>
        <v>0</v>
      </c>
    </row>
    <row r="215" spans="6:6" x14ac:dyDescent="0.25">
      <c r="F215" s="11">
        <f t="shared" si="3"/>
        <v>0</v>
      </c>
    </row>
    <row r="216" spans="6:6" x14ac:dyDescent="0.25">
      <c r="F216" s="11">
        <f t="shared" si="3"/>
        <v>0</v>
      </c>
    </row>
    <row r="217" spans="6:6" x14ac:dyDescent="0.25">
      <c r="F217" s="11">
        <f t="shared" si="3"/>
        <v>0</v>
      </c>
    </row>
    <row r="218" spans="6:6" x14ac:dyDescent="0.25">
      <c r="F218" s="11">
        <f t="shared" si="3"/>
        <v>0</v>
      </c>
    </row>
    <row r="219" spans="6:6" x14ac:dyDescent="0.25">
      <c r="F219" s="11">
        <f t="shared" si="3"/>
        <v>0</v>
      </c>
    </row>
    <row r="220" spans="6:6" x14ac:dyDescent="0.25">
      <c r="F220" s="11">
        <f t="shared" si="3"/>
        <v>0</v>
      </c>
    </row>
    <row r="221" spans="6:6" x14ac:dyDescent="0.25">
      <c r="F221" s="11">
        <f t="shared" si="3"/>
        <v>0</v>
      </c>
    </row>
    <row r="222" spans="6:6" x14ac:dyDescent="0.25">
      <c r="F222" s="11">
        <f t="shared" si="3"/>
        <v>0</v>
      </c>
    </row>
    <row r="223" spans="6:6" x14ac:dyDescent="0.25">
      <c r="F223" s="11">
        <f t="shared" si="3"/>
        <v>0</v>
      </c>
    </row>
    <row r="224" spans="6:6" x14ac:dyDescent="0.25">
      <c r="F224" s="11">
        <f t="shared" si="3"/>
        <v>0</v>
      </c>
    </row>
    <row r="225" spans="6:6" x14ac:dyDescent="0.25">
      <c r="F225" s="11">
        <f t="shared" si="3"/>
        <v>0</v>
      </c>
    </row>
    <row r="226" spans="6:6" x14ac:dyDescent="0.25">
      <c r="F226" s="11">
        <f t="shared" si="3"/>
        <v>0</v>
      </c>
    </row>
    <row r="227" spans="6:6" x14ac:dyDescent="0.25">
      <c r="F227" s="11">
        <f t="shared" si="3"/>
        <v>0</v>
      </c>
    </row>
    <row r="228" spans="6:6" x14ac:dyDescent="0.25">
      <c r="F228" s="11">
        <f t="shared" si="3"/>
        <v>0</v>
      </c>
    </row>
    <row r="229" spans="6:6" x14ac:dyDescent="0.25">
      <c r="F229" s="11">
        <f t="shared" si="3"/>
        <v>0</v>
      </c>
    </row>
    <row r="230" spans="6:6" x14ac:dyDescent="0.25">
      <c r="F230" s="11">
        <f t="shared" si="3"/>
        <v>0</v>
      </c>
    </row>
    <row r="231" spans="6:6" x14ac:dyDescent="0.25">
      <c r="F231" s="11">
        <f t="shared" si="3"/>
        <v>0</v>
      </c>
    </row>
    <row r="232" spans="6:6" x14ac:dyDescent="0.25">
      <c r="F232" s="11">
        <f t="shared" si="3"/>
        <v>0</v>
      </c>
    </row>
    <row r="233" spans="6:6" x14ac:dyDescent="0.25">
      <c r="F233" s="11">
        <f t="shared" si="3"/>
        <v>0</v>
      </c>
    </row>
    <row r="234" spans="6:6" x14ac:dyDescent="0.25">
      <c r="F234" s="11">
        <f t="shared" si="3"/>
        <v>0</v>
      </c>
    </row>
    <row r="235" spans="6:6" x14ac:dyDescent="0.25">
      <c r="F235" s="11">
        <f t="shared" si="3"/>
        <v>0</v>
      </c>
    </row>
    <row r="236" spans="6:6" x14ac:dyDescent="0.25">
      <c r="F236" s="11">
        <f t="shared" si="3"/>
        <v>0</v>
      </c>
    </row>
    <row r="237" spans="6:6" x14ac:dyDescent="0.25">
      <c r="F237" s="11">
        <f t="shared" si="3"/>
        <v>0</v>
      </c>
    </row>
    <row r="238" spans="6:6" x14ac:dyDescent="0.25">
      <c r="F238" s="11">
        <f t="shared" si="3"/>
        <v>0</v>
      </c>
    </row>
    <row r="239" spans="6:6" x14ac:dyDescent="0.25">
      <c r="F239" s="11">
        <f t="shared" si="3"/>
        <v>0</v>
      </c>
    </row>
    <row r="240" spans="6:6" x14ac:dyDescent="0.25">
      <c r="F240" s="11">
        <f t="shared" si="3"/>
        <v>0</v>
      </c>
    </row>
    <row r="241" spans="6:6" x14ac:dyDescent="0.25">
      <c r="F241" s="11">
        <f t="shared" si="3"/>
        <v>0</v>
      </c>
    </row>
    <row r="242" spans="6:6" x14ac:dyDescent="0.25">
      <c r="F242" s="11">
        <f t="shared" si="3"/>
        <v>0</v>
      </c>
    </row>
    <row r="243" spans="6:6" x14ac:dyDescent="0.25">
      <c r="F243" s="11">
        <f t="shared" si="3"/>
        <v>0</v>
      </c>
    </row>
    <row r="244" spans="6:6" x14ac:dyDescent="0.25">
      <c r="F244" s="11">
        <f t="shared" si="3"/>
        <v>0</v>
      </c>
    </row>
    <row r="245" spans="6:6" x14ac:dyDescent="0.25">
      <c r="F245" s="11">
        <f t="shared" si="3"/>
        <v>0</v>
      </c>
    </row>
    <row r="246" spans="6:6" x14ac:dyDescent="0.25">
      <c r="F246" s="11">
        <f t="shared" si="3"/>
        <v>0</v>
      </c>
    </row>
    <row r="247" spans="6:6" x14ac:dyDescent="0.25">
      <c r="F247" s="11">
        <f t="shared" si="3"/>
        <v>0</v>
      </c>
    </row>
    <row r="248" spans="6:6" x14ac:dyDescent="0.25">
      <c r="F248" s="11">
        <f t="shared" si="3"/>
        <v>0</v>
      </c>
    </row>
    <row r="249" spans="6:6" x14ac:dyDescent="0.25">
      <c r="F249" s="11">
        <f t="shared" si="3"/>
        <v>0</v>
      </c>
    </row>
    <row r="250" spans="6:6" x14ac:dyDescent="0.25">
      <c r="F250" s="11">
        <f t="shared" si="3"/>
        <v>0</v>
      </c>
    </row>
    <row r="251" spans="6:6" x14ac:dyDescent="0.25">
      <c r="F251" s="11">
        <f t="shared" si="3"/>
        <v>0</v>
      </c>
    </row>
    <row r="252" spans="6:6" x14ac:dyDescent="0.25">
      <c r="F252" s="11">
        <f t="shared" si="3"/>
        <v>0</v>
      </c>
    </row>
    <row r="253" spans="6:6" x14ac:dyDescent="0.25">
      <c r="F253" s="11">
        <f t="shared" si="3"/>
        <v>0</v>
      </c>
    </row>
    <row r="254" spans="6:6" x14ac:dyDescent="0.25">
      <c r="F254" s="11">
        <f t="shared" si="3"/>
        <v>0</v>
      </c>
    </row>
    <row r="255" spans="6:6" x14ac:dyDescent="0.25">
      <c r="F255" s="11">
        <f t="shared" si="3"/>
        <v>0</v>
      </c>
    </row>
    <row r="256" spans="6:6" x14ac:dyDescent="0.25">
      <c r="F256" s="11">
        <f t="shared" si="3"/>
        <v>0</v>
      </c>
    </row>
    <row r="257" spans="6:6" x14ac:dyDescent="0.25">
      <c r="F257" s="11">
        <f t="shared" si="3"/>
        <v>0</v>
      </c>
    </row>
    <row r="258" spans="6:6" x14ac:dyDescent="0.25">
      <c r="F258" s="11">
        <f t="shared" ref="F258:F321" si="4">+E258-A258</f>
        <v>0</v>
      </c>
    </row>
    <row r="259" spans="6:6" x14ac:dyDescent="0.25">
      <c r="F259" s="11">
        <f t="shared" si="4"/>
        <v>0</v>
      </c>
    </row>
    <row r="260" spans="6:6" x14ac:dyDescent="0.25">
      <c r="F260" s="11">
        <f t="shared" si="4"/>
        <v>0</v>
      </c>
    </row>
    <row r="261" spans="6:6" x14ac:dyDescent="0.25">
      <c r="F261" s="11">
        <f t="shared" si="4"/>
        <v>0</v>
      </c>
    </row>
    <row r="262" spans="6:6" x14ac:dyDescent="0.25">
      <c r="F262" s="11">
        <f t="shared" si="4"/>
        <v>0</v>
      </c>
    </row>
    <row r="263" spans="6:6" x14ac:dyDescent="0.25">
      <c r="F263" s="11">
        <f t="shared" si="4"/>
        <v>0</v>
      </c>
    </row>
    <row r="264" spans="6:6" x14ac:dyDescent="0.25">
      <c r="F264" s="11">
        <f t="shared" si="4"/>
        <v>0</v>
      </c>
    </row>
    <row r="265" spans="6:6" x14ac:dyDescent="0.25">
      <c r="F265" s="11">
        <f t="shared" si="4"/>
        <v>0</v>
      </c>
    </row>
    <row r="266" spans="6:6" x14ac:dyDescent="0.25">
      <c r="F266" s="11">
        <f t="shared" si="4"/>
        <v>0</v>
      </c>
    </row>
    <row r="267" spans="6:6" x14ac:dyDescent="0.25">
      <c r="F267" s="11">
        <f t="shared" si="4"/>
        <v>0</v>
      </c>
    </row>
    <row r="268" spans="6:6" x14ac:dyDescent="0.25">
      <c r="F268" s="11">
        <f t="shared" si="4"/>
        <v>0</v>
      </c>
    </row>
    <row r="269" spans="6:6" x14ac:dyDescent="0.25">
      <c r="F269" s="11">
        <f t="shared" si="4"/>
        <v>0</v>
      </c>
    </row>
    <row r="270" spans="6:6" x14ac:dyDescent="0.25">
      <c r="F270" s="11">
        <f t="shared" si="4"/>
        <v>0</v>
      </c>
    </row>
    <row r="271" spans="6:6" x14ac:dyDescent="0.25">
      <c r="F271" s="11">
        <f t="shared" si="4"/>
        <v>0</v>
      </c>
    </row>
    <row r="272" spans="6:6" x14ac:dyDescent="0.25">
      <c r="F272" s="11">
        <f t="shared" si="4"/>
        <v>0</v>
      </c>
    </row>
    <row r="273" spans="6:6" x14ac:dyDescent="0.25">
      <c r="F273" s="11">
        <f t="shared" si="4"/>
        <v>0</v>
      </c>
    </row>
    <row r="274" spans="6:6" x14ac:dyDescent="0.25">
      <c r="F274" s="11">
        <f t="shared" si="4"/>
        <v>0</v>
      </c>
    </row>
    <row r="275" spans="6:6" x14ac:dyDescent="0.25">
      <c r="F275" s="11">
        <f t="shared" si="4"/>
        <v>0</v>
      </c>
    </row>
    <row r="276" spans="6:6" x14ac:dyDescent="0.25">
      <c r="F276" s="11">
        <f t="shared" si="4"/>
        <v>0</v>
      </c>
    </row>
    <row r="277" spans="6:6" x14ac:dyDescent="0.25">
      <c r="F277" s="11">
        <f t="shared" si="4"/>
        <v>0</v>
      </c>
    </row>
    <row r="278" spans="6:6" x14ac:dyDescent="0.25">
      <c r="F278" s="11">
        <f t="shared" si="4"/>
        <v>0</v>
      </c>
    </row>
    <row r="279" spans="6:6" x14ac:dyDescent="0.25">
      <c r="F279" s="11">
        <f t="shared" si="4"/>
        <v>0</v>
      </c>
    </row>
    <row r="280" spans="6:6" x14ac:dyDescent="0.25">
      <c r="F280" s="11">
        <f t="shared" si="4"/>
        <v>0</v>
      </c>
    </row>
    <row r="281" spans="6:6" x14ac:dyDescent="0.25">
      <c r="F281" s="11">
        <f t="shared" si="4"/>
        <v>0</v>
      </c>
    </row>
    <row r="282" spans="6:6" x14ac:dyDescent="0.25">
      <c r="F282" s="11">
        <f t="shared" si="4"/>
        <v>0</v>
      </c>
    </row>
    <row r="283" spans="6:6" x14ac:dyDescent="0.25">
      <c r="F283" s="11">
        <f t="shared" si="4"/>
        <v>0</v>
      </c>
    </row>
    <row r="284" spans="6:6" x14ac:dyDescent="0.25">
      <c r="F284" s="11">
        <f t="shared" si="4"/>
        <v>0</v>
      </c>
    </row>
    <row r="285" spans="6:6" x14ac:dyDescent="0.25">
      <c r="F285" s="11">
        <f t="shared" si="4"/>
        <v>0</v>
      </c>
    </row>
    <row r="286" spans="6:6" x14ac:dyDescent="0.25">
      <c r="F286" s="11">
        <f t="shared" si="4"/>
        <v>0</v>
      </c>
    </row>
    <row r="287" spans="6:6" x14ac:dyDescent="0.25">
      <c r="F287" s="11">
        <f t="shared" si="4"/>
        <v>0</v>
      </c>
    </row>
    <row r="288" spans="6:6" x14ac:dyDescent="0.25">
      <c r="F288" s="11">
        <f t="shared" si="4"/>
        <v>0</v>
      </c>
    </row>
    <row r="289" spans="6:6" x14ac:dyDescent="0.25">
      <c r="F289" s="11">
        <f t="shared" si="4"/>
        <v>0</v>
      </c>
    </row>
    <row r="290" spans="6:6" x14ac:dyDescent="0.25">
      <c r="F290" s="11">
        <f t="shared" si="4"/>
        <v>0</v>
      </c>
    </row>
    <row r="291" spans="6:6" x14ac:dyDescent="0.25">
      <c r="F291" s="11">
        <f t="shared" si="4"/>
        <v>0</v>
      </c>
    </row>
    <row r="292" spans="6:6" x14ac:dyDescent="0.25">
      <c r="F292" s="11">
        <f t="shared" si="4"/>
        <v>0</v>
      </c>
    </row>
    <row r="293" spans="6:6" x14ac:dyDescent="0.25">
      <c r="F293" s="11">
        <f t="shared" si="4"/>
        <v>0</v>
      </c>
    </row>
    <row r="294" spans="6:6" x14ac:dyDescent="0.25">
      <c r="F294" s="11">
        <f t="shared" si="4"/>
        <v>0</v>
      </c>
    </row>
    <row r="295" spans="6:6" x14ac:dyDescent="0.25">
      <c r="F295" s="11">
        <f t="shared" si="4"/>
        <v>0</v>
      </c>
    </row>
    <row r="296" spans="6:6" x14ac:dyDescent="0.25">
      <c r="F296" s="11">
        <f t="shared" si="4"/>
        <v>0</v>
      </c>
    </row>
    <row r="297" spans="6:6" x14ac:dyDescent="0.25">
      <c r="F297" s="11">
        <f t="shared" si="4"/>
        <v>0</v>
      </c>
    </row>
    <row r="298" spans="6:6" x14ac:dyDescent="0.25">
      <c r="F298" s="11">
        <f t="shared" si="4"/>
        <v>0</v>
      </c>
    </row>
    <row r="299" spans="6:6" x14ac:dyDescent="0.25">
      <c r="F299" s="11">
        <f t="shared" si="4"/>
        <v>0</v>
      </c>
    </row>
    <row r="300" spans="6:6" x14ac:dyDescent="0.25">
      <c r="F300" s="11">
        <f t="shared" si="4"/>
        <v>0</v>
      </c>
    </row>
    <row r="301" spans="6:6" x14ac:dyDescent="0.25">
      <c r="F301" s="11">
        <f t="shared" si="4"/>
        <v>0</v>
      </c>
    </row>
    <row r="302" spans="6:6" x14ac:dyDescent="0.25">
      <c r="F302" s="11">
        <f t="shared" si="4"/>
        <v>0</v>
      </c>
    </row>
    <row r="303" spans="6:6" x14ac:dyDescent="0.25">
      <c r="F303" s="11">
        <f t="shared" si="4"/>
        <v>0</v>
      </c>
    </row>
    <row r="304" spans="6:6" x14ac:dyDescent="0.25">
      <c r="F304" s="11">
        <f t="shared" si="4"/>
        <v>0</v>
      </c>
    </row>
    <row r="305" spans="6:6" x14ac:dyDescent="0.25">
      <c r="F305" s="11">
        <f t="shared" si="4"/>
        <v>0</v>
      </c>
    </row>
    <row r="306" spans="6:6" x14ac:dyDescent="0.25">
      <c r="F306" s="11">
        <f t="shared" si="4"/>
        <v>0</v>
      </c>
    </row>
    <row r="307" spans="6:6" x14ac:dyDescent="0.25">
      <c r="F307" s="11">
        <f t="shared" si="4"/>
        <v>0</v>
      </c>
    </row>
    <row r="308" spans="6:6" x14ac:dyDescent="0.25">
      <c r="F308" s="11">
        <f t="shared" si="4"/>
        <v>0</v>
      </c>
    </row>
    <row r="309" spans="6:6" x14ac:dyDescent="0.25">
      <c r="F309" s="11">
        <f t="shared" si="4"/>
        <v>0</v>
      </c>
    </row>
    <row r="310" spans="6:6" x14ac:dyDescent="0.25">
      <c r="F310" s="11">
        <f t="shared" si="4"/>
        <v>0</v>
      </c>
    </row>
    <row r="311" spans="6:6" x14ac:dyDescent="0.25">
      <c r="F311" s="11">
        <f t="shared" si="4"/>
        <v>0</v>
      </c>
    </row>
    <row r="312" spans="6:6" x14ac:dyDescent="0.25">
      <c r="F312" s="11">
        <f t="shared" si="4"/>
        <v>0</v>
      </c>
    </row>
    <row r="313" spans="6:6" x14ac:dyDescent="0.25">
      <c r="F313" s="11">
        <f t="shared" si="4"/>
        <v>0</v>
      </c>
    </row>
    <row r="314" spans="6:6" x14ac:dyDescent="0.25">
      <c r="F314" s="11">
        <f t="shared" si="4"/>
        <v>0</v>
      </c>
    </row>
    <row r="315" spans="6:6" x14ac:dyDescent="0.25">
      <c r="F315" s="11">
        <f t="shared" si="4"/>
        <v>0</v>
      </c>
    </row>
    <row r="316" spans="6:6" x14ac:dyDescent="0.25">
      <c r="F316" s="11">
        <f t="shared" si="4"/>
        <v>0</v>
      </c>
    </row>
    <row r="317" spans="6:6" x14ac:dyDescent="0.25">
      <c r="F317" s="11">
        <f t="shared" si="4"/>
        <v>0</v>
      </c>
    </row>
    <row r="318" spans="6:6" x14ac:dyDescent="0.25">
      <c r="F318" s="11">
        <f t="shared" si="4"/>
        <v>0</v>
      </c>
    </row>
    <row r="319" spans="6:6" x14ac:dyDescent="0.25">
      <c r="F319" s="11">
        <f t="shared" si="4"/>
        <v>0</v>
      </c>
    </row>
    <row r="320" spans="6:6" x14ac:dyDescent="0.25">
      <c r="F320" s="11">
        <f t="shared" si="4"/>
        <v>0</v>
      </c>
    </row>
    <row r="321" spans="6:6" x14ac:dyDescent="0.25">
      <c r="F321" s="11">
        <f t="shared" si="4"/>
        <v>0</v>
      </c>
    </row>
    <row r="322" spans="6:6" x14ac:dyDescent="0.25">
      <c r="F322" s="11">
        <f t="shared" ref="F322:F385" si="5">+E322-A322</f>
        <v>0</v>
      </c>
    </row>
    <row r="323" spans="6:6" x14ac:dyDescent="0.25">
      <c r="F323" s="11">
        <f t="shared" si="5"/>
        <v>0</v>
      </c>
    </row>
    <row r="324" spans="6:6" x14ac:dyDescent="0.25">
      <c r="F324" s="11">
        <f t="shared" si="5"/>
        <v>0</v>
      </c>
    </row>
    <row r="325" spans="6:6" x14ac:dyDescent="0.25">
      <c r="F325" s="11">
        <f t="shared" si="5"/>
        <v>0</v>
      </c>
    </row>
    <row r="326" spans="6:6" x14ac:dyDescent="0.25">
      <c r="F326" s="11">
        <f t="shared" si="5"/>
        <v>0</v>
      </c>
    </row>
    <row r="327" spans="6:6" x14ac:dyDescent="0.25">
      <c r="F327" s="11">
        <f t="shared" si="5"/>
        <v>0</v>
      </c>
    </row>
    <row r="328" spans="6:6" x14ac:dyDescent="0.25">
      <c r="F328" s="11">
        <f t="shared" si="5"/>
        <v>0</v>
      </c>
    </row>
    <row r="329" spans="6:6" x14ac:dyDescent="0.25">
      <c r="F329" s="11">
        <f t="shared" si="5"/>
        <v>0</v>
      </c>
    </row>
    <row r="330" spans="6:6" x14ac:dyDescent="0.25">
      <c r="F330" s="11">
        <f t="shared" si="5"/>
        <v>0</v>
      </c>
    </row>
    <row r="331" spans="6:6" x14ac:dyDescent="0.25">
      <c r="F331" s="11">
        <f t="shared" si="5"/>
        <v>0</v>
      </c>
    </row>
    <row r="332" spans="6:6" x14ac:dyDescent="0.25">
      <c r="F332" s="11">
        <f t="shared" si="5"/>
        <v>0</v>
      </c>
    </row>
    <row r="333" spans="6:6" x14ac:dyDescent="0.25">
      <c r="F333" s="11">
        <f t="shared" si="5"/>
        <v>0</v>
      </c>
    </row>
    <row r="334" spans="6:6" x14ac:dyDescent="0.25">
      <c r="F334" s="11">
        <f t="shared" si="5"/>
        <v>0</v>
      </c>
    </row>
    <row r="335" spans="6:6" x14ac:dyDescent="0.25">
      <c r="F335" s="11">
        <f t="shared" si="5"/>
        <v>0</v>
      </c>
    </row>
    <row r="336" spans="6:6" x14ac:dyDescent="0.25">
      <c r="F336" s="11">
        <f t="shared" si="5"/>
        <v>0</v>
      </c>
    </row>
    <row r="337" spans="6:6" x14ac:dyDescent="0.25">
      <c r="F337" s="11">
        <f t="shared" si="5"/>
        <v>0</v>
      </c>
    </row>
    <row r="338" spans="6:6" x14ac:dyDescent="0.25">
      <c r="F338" s="11">
        <f t="shared" si="5"/>
        <v>0</v>
      </c>
    </row>
    <row r="339" spans="6:6" x14ac:dyDescent="0.25">
      <c r="F339" s="11">
        <f t="shared" si="5"/>
        <v>0</v>
      </c>
    </row>
    <row r="340" spans="6:6" x14ac:dyDescent="0.25">
      <c r="F340" s="11">
        <f t="shared" si="5"/>
        <v>0</v>
      </c>
    </row>
    <row r="341" spans="6:6" x14ac:dyDescent="0.25">
      <c r="F341" s="11">
        <f t="shared" si="5"/>
        <v>0</v>
      </c>
    </row>
    <row r="342" spans="6:6" x14ac:dyDescent="0.25">
      <c r="F342" s="11">
        <f t="shared" si="5"/>
        <v>0</v>
      </c>
    </row>
    <row r="343" spans="6:6" x14ac:dyDescent="0.25">
      <c r="F343" s="11">
        <f t="shared" si="5"/>
        <v>0</v>
      </c>
    </row>
    <row r="344" spans="6:6" x14ac:dyDescent="0.25">
      <c r="F344" s="11">
        <f t="shared" si="5"/>
        <v>0</v>
      </c>
    </row>
    <row r="345" spans="6:6" x14ac:dyDescent="0.25">
      <c r="F345" s="11">
        <f t="shared" si="5"/>
        <v>0</v>
      </c>
    </row>
    <row r="346" spans="6:6" x14ac:dyDescent="0.25">
      <c r="F346" s="11">
        <f t="shared" si="5"/>
        <v>0</v>
      </c>
    </row>
    <row r="347" spans="6:6" x14ac:dyDescent="0.25">
      <c r="F347" s="11">
        <f t="shared" si="5"/>
        <v>0</v>
      </c>
    </row>
    <row r="348" spans="6:6" x14ac:dyDescent="0.25">
      <c r="F348" s="11">
        <f t="shared" si="5"/>
        <v>0</v>
      </c>
    </row>
    <row r="349" spans="6:6" x14ac:dyDescent="0.25">
      <c r="F349" s="11">
        <f t="shared" si="5"/>
        <v>0</v>
      </c>
    </row>
    <row r="350" spans="6:6" x14ac:dyDescent="0.25">
      <c r="F350" s="11">
        <f t="shared" si="5"/>
        <v>0</v>
      </c>
    </row>
    <row r="351" spans="6:6" x14ac:dyDescent="0.25">
      <c r="F351" s="11">
        <f t="shared" si="5"/>
        <v>0</v>
      </c>
    </row>
    <row r="352" spans="6:6" x14ac:dyDescent="0.25">
      <c r="F352" s="11">
        <f t="shared" si="5"/>
        <v>0</v>
      </c>
    </row>
    <row r="353" spans="6:6" x14ac:dyDescent="0.25">
      <c r="F353" s="11">
        <f t="shared" si="5"/>
        <v>0</v>
      </c>
    </row>
    <row r="354" spans="6:6" x14ac:dyDescent="0.25">
      <c r="F354" s="11">
        <f t="shared" si="5"/>
        <v>0</v>
      </c>
    </row>
    <row r="355" spans="6:6" x14ac:dyDescent="0.25">
      <c r="F355" s="11">
        <f t="shared" si="5"/>
        <v>0</v>
      </c>
    </row>
    <row r="356" spans="6:6" x14ac:dyDescent="0.25">
      <c r="F356" s="11">
        <f t="shared" si="5"/>
        <v>0</v>
      </c>
    </row>
    <row r="357" spans="6:6" x14ac:dyDescent="0.25">
      <c r="F357" s="11">
        <f t="shared" si="5"/>
        <v>0</v>
      </c>
    </row>
    <row r="358" spans="6:6" x14ac:dyDescent="0.25">
      <c r="F358" s="11">
        <f t="shared" si="5"/>
        <v>0</v>
      </c>
    </row>
    <row r="359" spans="6:6" x14ac:dyDescent="0.25">
      <c r="F359" s="11">
        <f t="shared" si="5"/>
        <v>0</v>
      </c>
    </row>
    <row r="360" spans="6:6" x14ac:dyDescent="0.25">
      <c r="F360" s="11">
        <f t="shared" si="5"/>
        <v>0</v>
      </c>
    </row>
    <row r="361" spans="6:6" x14ac:dyDescent="0.25">
      <c r="F361" s="11">
        <f t="shared" si="5"/>
        <v>0</v>
      </c>
    </row>
    <row r="362" spans="6:6" x14ac:dyDescent="0.25">
      <c r="F362" s="11">
        <f t="shared" si="5"/>
        <v>0</v>
      </c>
    </row>
    <row r="363" spans="6:6" x14ac:dyDescent="0.25">
      <c r="F363" s="11">
        <f t="shared" si="5"/>
        <v>0</v>
      </c>
    </row>
    <row r="364" spans="6:6" x14ac:dyDescent="0.25">
      <c r="F364" s="11">
        <f t="shared" si="5"/>
        <v>0</v>
      </c>
    </row>
    <row r="365" spans="6:6" x14ac:dyDescent="0.25">
      <c r="F365" s="11">
        <f t="shared" si="5"/>
        <v>0</v>
      </c>
    </row>
    <row r="366" spans="6:6" x14ac:dyDescent="0.25">
      <c r="F366" s="11">
        <f t="shared" si="5"/>
        <v>0</v>
      </c>
    </row>
    <row r="367" spans="6:6" x14ac:dyDescent="0.25">
      <c r="F367" s="11">
        <f t="shared" si="5"/>
        <v>0</v>
      </c>
    </row>
    <row r="368" spans="6:6" x14ac:dyDescent="0.25">
      <c r="F368" s="11">
        <f t="shared" si="5"/>
        <v>0</v>
      </c>
    </row>
    <row r="369" spans="6:6" x14ac:dyDescent="0.25">
      <c r="F369" s="11">
        <f t="shared" si="5"/>
        <v>0</v>
      </c>
    </row>
    <row r="370" spans="6:6" x14ac:dyDescent="0.25">
      <c r="F370" s="11">
        <f t="shared" si="5"/>
        <v>0</v>
      </c>
    </row>
    <row r="371" spans="6:6" x14ac:dyDescent="0.25">
      <c r="F371" s="11">
        <f t="shared" si="5"/>
        <v>0</v>
      </c>
    </row>
    <row r="372" spans="6:6" x14ac:dyDescent="0.25">
      <c r="F372" s="11">
        <f t="shared" si="5"/>
        <v>0</v>
      </c>
    </row>
    <row r="373" spans="6:6" x14ac:dyDescent="0.25">
      <c r="F373" s="11">
        <f t="shared" si="5"/>
        <v>0</v>
      </c>
    </row>
    <row r="374" spans="6:6" x14ac:dyDescent="0.25">
      <c r="F374" s="11">
        <f t="shared" si="5"/>
        <v>0</v>
      </c>
    </row>
    <row r="375" spans="6:6" x14ac:dyDescent="0.25">
      <c r="F375" s="11">
        <f t="shared" si="5"/>
        <v>0</v>
      </c>
    </row>
    <row r="376" spans="6:6" x14ac:dyDescent="0.25">
      <c r="F376" s="11">
        <f t="shared" si="5"/>
        <v>0</v>
      </c>
    </row>
    <row r="377" spans="6:6" x14ac:dyDescent="0.25">
      <c r="F377" s="11">
        <f t="shared" si="5"/>
        <v>0</v>
      </c>
    </row>
    <row r="378" spans="6:6" x14ac:dyDescent="0.25">
      <c r="F378" s="11">
        <f t="shared" si="5"/>
        <v>0</v>
      </c>
    </row>
    <row r="379" spans="6:6" x14ac:dyDescent="0.25">
      <c r="F379" s="11">
        <f t="shared" si="5"/>
        <v>0</v>
      </c>
    </row>
    <row r="380" spans="6:6" x14ac:dyDescent="0.25">
      <c r="F380" s="11">
        <f t="shared" si="5"/>
        <v>0</v>
      </c>
    </row>
    <row r="381" spans="6:6" x14ac:dyDescent="0.25">
      <c r="F381" s="11">
        <f t="shared" si="5"/>
        <v>0</v>
      </c>
    </row>
    <row r="382" spans="6:6" x14ac:dyDescent="0.25">
      <c r="F382" s="11">
        <f t="shared" si="5"/>
        <v>0</v>
      </c>
    </row>
    <row r="383" spans="6:6" x14ac:dyDescent="0.25">
      <c r="F383" s="11">
        <f t="shared" si="5"/>
        <v>0</v>
      </c>
    </row>
    <row r="384" spans="6:6" x14ac:dyDescent="0.25">
      <c r="F384" s="11">
        <f t="shared" si="5"/>
        <v>0</v>
      </c>
    </row>
    <row r="385" spans="6:6" x14ac:dyDescent="0.25">
      <c r="F385" s="11">
        <f t="shared" si="5"/>
        <v>0</v>
      </c>
    </row>
    <row r="386" spans="6:6" x14ac:dyDescent="0.25">
      <c r="F386" s="11">
        <f t="shared" ref="F386:F449" si="6">+E386-A386</f>
        <v>0</v>
      </c>
    </row>
    <row r="387" spans="6:6" x14ac:dyDescent="0.25">
      <c r="F387" s="11">
        <f t="shared" si="6"/>
        <v>0</v>
      </c>
    </row>
    <row r="388" spans="6:6" x14ac:dyDescent="0.25">
      <c r="F388" s="11">
        <f t="shared" si="6"/>
        <v>0</v>
      </c>
    </row>
    <row r="389" spans="6:6" x14ac:dyDescent="0.25">
      <c r="F389" s="11">
        <f t="shared" si="6"/>
        <v>0</v>
      </c>
    </row>
    <row r="390" spans="6:6" x14ac:dyDescent="0.25">
      <c r="F390" s="11">
        <f t="shared" si="6"/>
        <v>0</v>
      </c>
    </row>
    <row r="391" spans="6:6" x14ac:dyDescent="0.25">
      <c r="F391" s="11">
        <f t="shared" si="6"/>
        <v>0</v>
      </c>
    </row>
    <row r="392" spans="6:6" x14ac:dyDescent="0.25">
      <c r="F392" s="11">
        <f t="shared" si="6"/>
        <v>0</v>
      </c>
    </row>
    <row r="393" spans="6:6" x14ac:dyDescent="0.25">
      <c r="F393" s="11">
        <f t="shared" si="6"/>
        <v>0</v>
      </c>
    </row>
    <row r="394" spans="6:6" x14ac:dyDescent="0.25">
      <c r="F394" s="11">
        <f t="shared" si="6"/>
        <v>0</v>
      </c>
    </row>
    <row r="395" spans="6:6" x14ac:dyDescent="0.25">
      <c r="F395" s="11">
        <f t="shared" si="6"/>
        <v>0</v>
      </c>
    </row>
    <row r="396" spans="6:6" x14ac:dyDescent="0.25">
      <c r="F396" s="11">
        <f t="shared" si="6"/>
        <v>0</v>
      </c>
    </row>
    <row r="397" spans="6:6" x14ac:dyDescent="0.25">
      <c r="F397" s="11">
        <f t="shared" si="6"/>
        <v>0</v>
      </c>
    </row>
    <row r="398" spans="6:6" x14ac:dyDescent="0.25">
      <c r="F398" s="11">
        <f t="shared" si="6"/>
        <v>0</v>
      </c>
    </row>
    <row r="399" spans="6:6" x14ac:dyDescent="0.25">
      <c r="F399" s="11">
        <f t="shared" si="6"/>
        <v>0</v>
      </c>
    </row>
    <row r="400" spans="6:6" x14ac:dyDescent="0.25">
      <c r="F400" s="11">
        <f t="shared" si="6"/>
        <v>0</v>
      </c>
    </row>
    <row r="401" spans="6:6" x14ac:dyDescent="0.25">
      <c r="F401" s="11">
        <f t="shared" si="6"/>
        <v>0</v>
      </c>
    </row>
    <row r="402" spans="6:6" x14ac:dyDescent="0.25">
      <c r="F402" s="11">
        <f t="shared" si="6"/>
        <v>0</v>
      </c>
    </row>
    <row r="403" spans="6:6" x14ac:dyDescent="0.25">
      <c r="F403" s="11">
        <f t="shared" si="6"/>
        <v>0</v>
      </c>
    </row>
    <row r="404" spans="6:6" x14ac:dyDescent="0.25">
      <c r="F404" s="11">
        <f t="shared" si="6"/>
        <v>0</v>
      </c>
    </row>
    <row r="405" spans="6:6" x14ac:dyDescent="0.25">
      <c r="F405" s="11">
        <f t="shared" si="6"/>
        <v>0</v>
      </c>
    </row>
    <row r="406" spans="6:6" x14ac:dyDescent="0.25">
      <c r="F406" s="11">
        <f t="shared" si="6"/>
        <v>0</v>
      </c>
    </row>
    <row r="407" spans="6:6" x14ac:dyDescent="0.25">
      <c r="F407" s="11">
        <f t="shared" si="6"/>
        <v>0</v>
      </c>
    </row>
    <row r="408" spans="6:6" x14ac:dyDescent="0.25">
      <c r="F408" s="11">
        <f t="shared" si="6"/>
        <v>0</v>
      </c>
    </row>
    <row r="409" spans="6:6" x14ac:dyDescent="0.25">
      <c r="F409" s="11">
        <f t="shared" si="6"/>
        <v>0</v>
      </c>
    </row>
    <row r="410" spans="6:6" x14ac:dyDescent="0.25">
      <c r="F410" s="11">
        <f t="shared" si="6"/>
        <v>0</v>
      </c>
    </row>
    <row r="411" spans="6:6" x14ac:dyDescent="0.25">
      <c r="F411" s="11">
        <f t="shared" si="6"/>
        <v>0</v>
      </c>
    </row>
    <row r="412" spans="6:6" x14ac:dyDescent="0.25">
      <c r="F412" s="11">
        <f t="shared" si="6"/>
        <v>0</v>
      </c>
    </row>
    <row r="413" spans="6:6" x14ac:dyDescent="0.25">
      <c r="F413" s="11">
        <f t="shared" si="6"/>
        <v>0</v>
      </c>
    </row>
    <row r="414" spans="6:6" x14ac:dyDescent="0.25">
      <c r="F414" s="11">
        <f t="shared" si="6"/>
        <v>0</v>
      </c>
    </row>
    <row r="415" spans="6:6" x14ac:dyDescent="0.25">
      <c r="F415" s="11">
        <f t="shared" si="6"/>
        <v>0</v>
      </c>
    </row>
    <row r="416" spans="6:6" x14ac:dyDescent="0.25">
      <c r="F416" s="11">
        <f t="shared" si="6"/>
        <v>0</v>
      </c>
    </row>
    <row r="417" spans="6:6" x14ac:dyDescent="0.25">
      <c r="F417" s="11">
        <f t="shared" si="6"/>
        <v>0</v>
      </c>
    </row>
    <row r="418" spans="6:6" x14ac:dyDescent="0.25">
      <c r="F418" s="11">
        <f t="shared" si="6"/>
        <v>0</v>
      </c>
    </row>
    <row r="419" spans="6:6" x14ac:dyDescent="0.25">
      <c r="F419" s="11">
        <f t="shared" si="6"/>
        <v>0</v>
      </c>
    </row>
    <row r="420" spans="6:6" x14ac:dyDescent="0.25">
      <c r="F420" s="11">
        <f t="shared" si="6"/>
        <v>0</v>
      </c>
    </row>
    <row r="421" spans="6:6" x14ac:dyDescent="0.25">
      <c r="F421" s="11">
        <f t="shared" si="6"/>
        <v>0</v>
      </c>
    </row>
    <row r="422" spans="6:6" x14ac:dyDescent="0.25">
      <c r="F422" s="11">
        <f t="shared" si="6"/>
        <v>0</v>
      </c>
    </row>
    <row r="423" spans="6:6" x14ac:dyDescent="0.25">
      <c r="F423" s="11">
        <f t="shared" si="6"/>
        <v>0</v>
      </c>
    </row>
    <row r="424" spans="6:6" x14ac:dyDescent="0.25">
      <c r="F424" s="11">
        <f t="shared" si="6"/>
        <v>0</v>
      </c>
    </row>
    <row r="425" spans="6:6" x14ac:dyDescent="0.25">
      <c r="F425" s="11">
        <f t="shared" si="6"/>
        <v>0</v>
      </c>
    </row>
    <row r="426" spans="6:6" x14ac:dyDescent="0.25">
      <c r="F426" s="11">
        <f t="shared" si="6"/>
        <v>0</v>
      </c>
    </row>
    <row r="427" spans="6:6" x14ac:dyDescent="0.25">
      <c r="F427" s="11">
        <f t="shared" si="6"/>
        <v>0</v>
      </c>
    </row>
    <row r="428" spans="6:6" x14ac:dyDescent="0.25">
      <c r="F428" s="11">
        <f t="shared" si="6"/>
        <v>0</v>
      </c>
    </row>
    <row r="429" spans="6:6" x14ac:dyDescent="0.25">
      <c r="F429" s="11">
        <f t="shared" si="6"/>
        <v>0</v>
      </c>
    </row>
    <row r="430" spans="6:6" x14ac:dyDescent="0.25">
      <c r="F430" s="11">
        <f t="shared" si="6"/>
        <v>0</v>
      </c>
    </row>
    <row r="431" spans="6:6" x14ac:dyDescent="0.25">
      <c r="F431" s="11">
        <f t="shared" si="6"/>
        <v>0</v>
      </c>
    </row>
    <row r="432" spans="6:6" x14ac:dyDescent="0.25">
      <c r="F432" s="11">
        <f t="shared" si="6"/>
        <v>0</v>
      </c>
    </row>
    <row r="433" spans="6:6" x14ac:dyDescent="0.25">
      <c r="F433" s="11">
        <f t="shared" si="6"/>
        <v>0</v>
      </c>
    </row>
    <row r="434" spans="6:6" x14ac:dyDescent="0.25">
      <c r="F434" s="11">
        <f t="shared" si="6"/>
        <v>0</v>
      </c>
    </row>
    <row r="435" spans="6:6" x14ac:dyDescent="0.25">
      <c r="F435" s="11">
        <f t="shared" si="6"/>
        <v>0</v>
      </c>
    </row>
    <row r="436" spans="6:6" x14ac:dyDescent="0.25">
      <c r="F436" s="11">
        <f t="shared" si="6"/>
        <v>0</v>
      </c>
    </row>
    <row r="437" spans="6:6" x14ac:dyDescent="0.25">
      <c r="F437" s="11">
        <f t="shared" si="6"/>
        <v>0</v>
      </c>
    </row>
    <row r="438" spans="6:6" x14ac:dyDescent="0.25">
      <c r="F438" s="11">
        <f t="shared" si="6"/>
        <v>0</v>
      </c>
    </row>
    <row r="439" spans="6:6" x14ac:dyDescent="0.25">
      <c r="F439" s="11">
        <f t="shared" si="6"/>
        <v>0</v>
      </c>
    </row>
    <row r="440" spans="6:6" x14ac:dyDescent="0.25">
      <c r="F440" s="11">
        <f t="shared" si="6"/>
        <v>0</v>
      </c>
    </row>
    <row r="441" spans="6:6" x14ac:dyDescent="0.25">
      <c r="F441" s="11">
        <f t="shared" si="6"/>
        <v>0</v>
      </c>
    </row>
    <row r="442" spans="6:6" x14ac:dyDescent="0.25">
      <c r="F442" s="11">
        <f t="shared" si="6"/>
        <v>0</v>
      </c>
    </row>
    <row r="443" spans="6:6" x14ac:dyDescent="0.25">
      <c r="F443" s="11">
        <f t="shared" si="6"/>
        <v>0</v>
      </c>
    </row>
    <row r="444" spans="6:6" x14ac:dyDescent="0.25">
      <c r="F444" s="11">
        <f t="shared" si="6"/>
        <v>0</v>
      </c>
    </row>
    <row r="445" spans="6:6" x14ac:dyDescent="0.25">
      <c r="F445" s="11">
        <f t="shared" si="6"/>
        <v>0</v>
      </c>
    </row>
    <row r="446" spans="6:6" x14ac:dyDescent="0.25">
      <c r="F446" s="11">
        <f t="shared" si="6"/>
        <v>0</v>
      </c>
    </row>
    <row r="447" spans="6:6" x14ac:dyDescent="0.25">
      <c r="F447" s="11">
        <f t="shared" si="6"/>
        <v>0</v>
      </c>
    </row>
    <row r="448" spans="6:6" x14ac:dyDescent="0.25">
      <c r="F448" s="11">
        <f t="shared" si="6"/>
        <v>0</v>
      </c>
    </row>
    <row r="449" spans="6:6" x14ac:dyDescent="0.25">
      <c r="F449" s="11">
        <f t="shared" si="6"/>
        <v>0</v>
      </c>
    </row>
    <row r="450" spans="6:6" x14ac:dyDescent="0.25">
      <c r="F450" s="11">
        <f t="shared" ref="F450:F500" si="7">+E450-A450</f>
        <v>0</v>
      </c>
    </row>
    <row r="451" spans="6:6" x14ac:dyDescent="0.25">
      <c r="F451" s="11">
        <f t="shared" si="7"/>
        <v>0</v>
      </c>
    </row>
    <row r="452" spans="6:6" x14ac:dyDescent="0.25">
      <c r="F452" s="11">
        <f t="shared" si="7"/>
        <v>0</v>
      </c>
    </row>
    <row r="453" spans="6:6" x14ac:dyDescent="0.25">
      <c r="F453" s="11">
        <f t="shared" si="7"/>
        <v>0</v>
      </c>
    </row>
    <row r="454" spans="6:6" x14ac:dyDescent="0.25">
      <c r="F454" s="11">
        <f t="shared" si="7"/>
        <v>0</v>
      </c>
    </row>
    <row r="455" spans="6:6" x14ac:dyDescent="0.25">
      <c r="F455" s="11">
        <f t="shared" si="7"/>
        <v>0</v>
      </c>
    </row>
    <row r="456" spans="6:6" x14ac:dyDescent="0.25">
      <c r="F456" s="11">
        <f t="shared" si="7"/>
        <v>0</v>
      </c>
    </row>
    <row r="457" spans="6:6" x14ac:dyDescent="0.25">
      <c r="F457" s="11">
        <f t="shared" si="7"/>
        <v>0</v>
      </c>
    </row>
    <row r="458" spans="6:6" x14ac:dyDescent="0.25">
      <c r="F458" s="11">
        <f t="shared" si="7"/>
        <v>0</v>
      </c>
    </row>
    <row r="459" spans="6:6" x14ac:dyDescent="0.25">
      <c r="F459" s="11">
        <f t="shared" si="7"/>
        <v>0</v>
      </c>
    </row>
    <row r="460" spans="6:6" x14ac:dyDescent="0.25">
      <c r="F460" s="11">
        <f t="shared" si="7"/>
        <v>0</v>
      </c>
    </row>
    <row r="461" spans="6:6" x14ac:dyDescent="0.25">
      <c r="F461" s="11">
        <f t="shared" si="7"/>
        <v>0</v>
      </c>
    </row>
    <row r="462" spans="6:6" x14ac:dyDescent="0.25">
      <c r="F462" s="11">
        <f t="shared" si="7"/>
        <v>0</v>
      </c>
    </row>
    <row r="463" spans="6:6" x14ac:dyDescent="0.25">
      <c r="F463" s="11">
        <f t="shared" si="7"/>
        <v>0</v>
      </c>
    </row>
    <row r="464" spans="6:6" x14ac:dyDescent="0.25">
      <c r="F464" s="11">
        <f t="shared" si="7"/>
        <v>0</v>
      </c>
    </row>
    <row r="465" spans="6:6" x14ac:dyDescent="0.25">
      <c r="F465" s="11">
        <f t="shared" si="7"/>
        <v>0</v>
      </c>
    </row>
    <row r="466" spans="6:6" x14ac:dyDescent="0.25">
      <c r="F466" s="11">
        <f t="shared" si="7"/>
        <v>0</v>
      </c>
    </row>
    <row r="467" spans="6:6" x14ac:dyDescent="0.25">
      <c r="F467" s="11">
        <f t="shared" si="7"/>
        <v>0</v>
      </c>
    </row>
    <row r="468" spans="6:6" x14ac:dyDescent="0.25">
      <c r="F468" s="11">
        <f t="shared" si="7"/>
        <v>0</v>
      </c>
    </row>
    <row r="469" spans="6:6" x14ac:dyDescent="0.25">
      <c r="F469" s="11">
        <f t="shared" si="7"/>
        <v>0</v>
      </c>
    </row>
    <row r="470" spans="6:6" x14ac:dyDescent="0.25">
      <c r="F470" s="11">
        <f t="shared" si="7"/>
        <v>0</v>
      </c>
    </row>
    <row r="471" spans="6:6" x14ac:dyDescent="0.25">
      <c r="F471" s="11">
        <f t="shared" si="7"/>
        <v>0</v>
      </c>
    </row>
    <row r="472" spans="6:6" x14ac:dyDescent="0.25">
      <c r="F472" s="11">
        <f t="shared" si="7"/>
        <v>0</v>
      </c>
    </row>
    <row r="473" spans="6:6" x14ac:dyDescent="0.25">
      <c r="F473" s="11">
        <f t="shared" si="7"/>
        <v>0</v>
      </c>
    </row>
    <row r="474" spans="6:6" x14ac:dyDescent="0.25">
      <c r="F474" s="11">
        <f t="shared" si="7"/>
        <v>0</v>
      </c>
    </row>
    <row r="475" spans="6:6" x14ac:dyDescent="0.25">
      <c r="F475" s="11">
        <f t="shared" si="7"/>
        <v>0</v>
      </c>
    </row>
    <row r="476" spans="6:6" x14ac:dyDescent="0.25">
      <c r="F476" s="11">
        <f t="shared" si="7"/>
        <v>0</v>
      </c>
    </row>
    <row r="477" spans="6:6" x14ac:dyDescent="0.25">
      <c r="F477" s="11">
        <f t="shared" si="7"/>
        <v>0</v>
      </c>
    </row>
    <row r="478" spans="6:6" x14ac:dyDescent="0.25">
      <c r="F478" s="11">
        <f t="shared" si="7"/>
        <v>0</v>
      </c>
    </row>
    <row r="479" spans="6:6" x14ac:dyDescent="0.25">
      <c r="F479" s="11">
        <f t="shared" si="7"/>
        <v>0</v>
      </c>
    </row>
    <row r="480" spans="6:6" x14ac:dyDescent="0.25">
      <c r="F480" s="11">
        <f t="shared" si="7"/>
        <v>0</v>
      </c>
    </row>
    <row r="481" spans="6:6" x14ac:dyDescent="0.25">
      <c r="F481" s="11">
        <f t="shared" si="7"/>
        <v>0</v>
      </c>
    </row>
    <row r="482" spans="6:6" x14ac:dyDescent="0.25">
      <c r="F482" s="11">
        <f t="shared" si="7"/>
        <v>0</v>
      </c>
    </row>
    <row r="483" spans="6:6" x14ac:dyDescent="0.25">
      <c r="F483" s="11">
        <f t="shared" si="7"/>
        <v>0</v>
      </c>
    </row>
    <row r="484" spans="6:6" x14ac:dyDescent="0.25">
      <c r="F484" s="11">
        <f t="shared" si="7"/>
        <v>0</v>
      </c>
    </row>
    <row r="485" spans="6:6" x14ac:dyDescent="0.25">
      <c r="F485" s="11">
        <f t="shared" si="7"/>
        <v>0</v>
      </c>
    </row>
    <row r="486" spans="6:6" x14ac:dyDescent="0.25">
      <c r="F486" s="11">
        <f t="shared" si="7"/>
        <v>0</v>
      </c>
    </row>
    <row r="487" spans="6:6" x14ac:dyDescent="0.25">
      <c r="F487" s="11">
        <f t="shared" si="7"/>
        <v>0</v>
      </c>
    </row>
    <row r="488" spans="6:6" x14ac:dyDescent="0.25">
      <c r="F488" s="11">
        <f t="shared" si="7"/>
        <v>0</v>
      </c>
    </row>
    <row r="489" spans="6:6" x14ac:dyDescent="0.25">
      <c r="F489" s="11">
        <f t="shared" si="7"/>
        <v>0</v>
      </c>
    </row>
    <row r="490" spans="6:6" x14ac:dyDescent="0.25">
      <c r="F490" s="11">
        <f t="shared" si="7"/>
        <v>0</v>
      </c>
    </row>
    <row r="491" spans="6:6" x14ac:dyDescent="0.25">
      <c r="F491" s="11">
        <f t="shared" si="7"/>
        <v>0</v>
      </c>
    </row>
    <row r="492" spans="6:6" x14ac:dyDescent="0.25">
      <c r="F492" s="11">
        <f t="shared" si="7"/>
        <v>0</v>
      </c>
    </row>
    <row r="493" spans="6:6" x14ac:dyDescent="0.25">
      <c r="F493" s="11">
        <f t="shared" si="7"/>
        <v>0</v>
      </c>
    </row>
    <row r="494" spans="6:6" x14ac:dyDescent="0.25">
      <c r="F494" s="11">
        <f t="shared" si="7"/>
        <v>0</v>
      </c>
    </row>
    <row r="495" spans="6:6" x14ac:dyDescent="0.25">
      <c r="F495" s="11">
        <f t="shared" si="7"/>
        <v>0</v>
      </c>
    </row>
    <row r="496" spans="6:6" x14ac:dyDescent="0.25">
      <c r="F496" s="11">
        <f t="shared" si="7"/>
        <v>0</v>
      </c>
    </row>
    <row r="497" spans="6:6" x14ac:dyDescent="0.25">
      <c r="F497" s="11">
        <f t="shared" si="7"/>
        <v>0</v>
      </c>
    </row>
    <row r="498" spans="6:6" x14ac:dyDescent="0.25">
      <c r="F498" s="11">
        <f t="shared" si="7"/>
        <v>0</v>
      </c>
    </row>
    <row r="499" spans="6:6" x14ac:dyDescent="0.25">
      <c r="F499" s="11">
        <f t="shared" si="7"/>
        <v>0</v>
      </c>
    </row>
    <row r="500" spans="6:6" x14ac:dyDescent="0.25">
      <c r="F500" s="1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10"/>
  <sheetViews>
    <sheetView topLeftCell="D1" zoomScale="80" zoomScaleNormal="80" workbookViewId="0">
      <selection activeCell="L1" sqref="L1"/>
    </sheetView>
  </sheetViews>
  <sheetFormatPr baseColWidth="10" defaultRowHeight="15" x14ac:dyDescent="0.25"/>
  <cols>
    <col min="1" max="1" width="11.42578125" style="16"/>
    <col min="2" max="2" width="18" style="16" bestFit="1" customWidth="1"/>
    <col min="3" max="3" width="20.7109375" style="16" bestFit="1" customWidth="1"/>
    <col min="4" max="4" width="19" style="18" bestFit="1" customWidth="1"/>
    <col min="5" max="6" width="11.42578125" style="16"/>
    <col min="7" max="7" width="11.42578125" style="19"/>
    <col min="8" max="8" width="10.7109375" style="20" bestFit="1" customWidth="1"/>
    <col min="9" max="9" width="10" style="20" customWidth="1"/>
    <col min="10" max="10" width="23.140625" style="16" bestFit="1" customWidth="1"/>
    <col min="11" max="11" width="22" style="16" bestFit="1" customWidth="1"/>
    <col min="12" max="12" width="32.28515625" style="19" bestFit="1" customWidth="1"/>
    <col min="13" max="13" width="32.28515625" style="19" customWidth="1"/>
    <col min="14" max="14" width="12.42578125" style="19" bestFit="1" customWidth="1"/>
    <col min="15" max="15" width="17.85546875" style="14" bestFit="1" customWidth="1"/>
    <col min="16" max="16" width="17.85546875" style="14" customWidth="1"/>
    <col min="17" max="17" width="11.42578125" style="10"/>
    <col min="18" max="18" width="14.7109375" style="31" bestFit="1" customWidth="1"/>
    <col min="19" max="19" width="11.42578125" style="32"/>
    <col min="20" max="20" width="19.28515625" style="32" bestFit="1" customWidth="1"/>
    <col min="21" max="25" width="11.42578125" style="32"/>
    <col min="28" max="28" width="17.7109375" bestFit="1" customWidth="1"/>
  </cols>
  <sheetData>
    <row r="1" spans="1:30" x14ac:dyDescent="0.25">
      <c r="A1" s="16" t="s">
        <v>1</v>
      </c>
      <c r="B1" s="16" t="s">
        <v>2</v>
      </c>
      <c r="C1" s="16" t="s">
        <v>77</v>
      </c>
      <c r="D1" s="18" t="s">
        <v>98</v>
      </c>
      <c r="E1" s="16" t="s">
        <v>3</v>
      </c>
      <c r="F1" s="16" t="s">
        <v>4</v>
      </c>
      <c r="G1" s="19" t="s">
        <v>5</v>
      </c>
      <c r="H1" s="20" t="s">
        <v>108</v>
      </c>
      <c r="I1" s="20" t="s">
        <v>208</v>
      </c>
      <c r="J1" s="16" t="s">
        <v>99</v>
      </c>
      <c r="K1" s="16" t="s">
        <v>207</v>
      </c>
      <c r="L1" s="19" t="s">
        <v>230</v>
      </c>
      <c r="M1" s="19" t="s">
        <v>235</v>
      </c>
      <c r="N1" s="19" t="s">
        <v>238</v>
      </c>
      <c r="O1" s="14" t="s">
        <v>147</v>
      </c>
      <c r="P1" s="14" t="s">
        <v>78</v>
      </c>
      <c r="Q1" s="10" t="s">
        <v>7</v>
      </c>
      <c r="R1" s="31" t="s">
        <v>206</v>
      </c>
      <c r="S1" s="32" t="s">
        <v>226</v>
      </c>
      <c r="T1" s="32" t="s">
        <v>6</v>
      </c>
      <c r="U1" s="32" t="s">
        <v>100</v>
      </c>
      <c r="V1" s="32" t="s">
        <v>101</v>
      </c>
      <c r="W1" s="32" t="s">
        <v>102</v>
      </c>
      <c r="X1" s="32" t="s">
        <v>103</v>
      </c>
      <c r="Y1" s="32" t="s">
        <v>227</v>
      </c>
    </row>
    <row r="2" spans="1:30" x14ac:dyDescent="0.25">
      <c r="A2" s="21">
        <v>41639</v>
      </c>
      <c r="C2" s="16" t="s">
        <v>205</v>
      </c>
      <c r="D2" s="18">
        <v>5487100</v>
      </c>
      <c r="E2" s="16">
        <v>91</v>
      </c>
      <c r="F2" s="16" t="s">
        <v>10</v>
      </c>
      <c r="H2" s="20">
        <v>17.405052822073593</v>
      </c>
      <c r="I2" s="20" t="s">
        <v>209</v>
      </c>
      <c r="J2" s="21">
        <f>+A2+364</f>
        <v>42003</v>
      </c>
      <c r="K2" s="21">
        <v>42003</v>
      </c>
      <c r="M2" s="19" t="s">
        <v>236</v>
      </c>
      <c r="N2" s="38">
        <v>1</v>
      </c>
      <c r="O2" s="15" t="str">
        <f t="shared" ref="O2:O33" si="0">E2&amp;F2&amp;G2</f>
        <v>91COPELCB</v>
      </c>
      <c r="P2" s="17">
        <f>+H2*D2</f>
        <v>95503265.340000004</v>
      </c>
      <c r="Q2" s="10">
        <f t="shared" ref="Q2:Q33" si="1">IFERROR(VLOOKUP($T2,$AB$2:$AD$10,2,0),1)</f>
        <v>1</v>
      </c>
      <c r="R2" s="31">
        <f t="shared" ref="R2:R33" si="2">+K2-A2</f>
        <v>364</v>
      </c>
      <c r="S2" s="31">
        <f>+J2-A2</f>
        <v>364</v>
      </c>
      <c r="T2" s="31" t="s">
        <v>168</v>
      </c>
      <c r="U2" s="31"/>
      <c r="V2" s="31"/>
      <c r="W2" s="31" t="s">
        <v>187</v>
      </c>
      <c r="X2" s="31"/>
      <c r="Y2" s="31" t="s">
        <v>228</v>
      </c>
      <c r="Z2" s="12"/>
      <c r="AA2">
        <v>1</v>
      </c>
      <c r="AB2" t="s">
        <v>168</v>
      </c>
      <c r="AC2">
        <v>1</v>
      </c>
      <c r="AD2">
        <v>0</v>
      </c>
    </row>
    <row r="3" spans="1:30" x14ac:dyDescent="0.25">
      <c r="A3" s="21">
        <v>41639</v>
      </c>
      <c r="C3" s="16" t="s">
        <v>205</v>
      </c>
      <c r="D3" s="18">
        <v>5487100</v>
      </c>
      <c r="E3" s="16">
        <v>91</v>
      </c>
      <c r="F3" s="16" t="s">
        <v>10</v>
      </c>
      <c r="H3" s="20">
        <v>23.691936396274901</v>
      </c>
      <c r="I3" s="20" t="s">
        <v>209</v>
      </c>
      <c r="J3" s="21">
        <f t="shared" ref="J3:J7" si="3">+A3+364</f>
        <v>42003</v>
      </c>
      <c r="K3" s="21">
        <v>42003</v>
      </c>
      <c r="M3" s="19" t="s">
        <v>236</v>
      </c>
      <c r="N3" s="38">
        <v>1</v>
      </c>
      <c r="O3" s="15" t="str">
        <f t="shared" si="0"/>
        <v>91COPELCB</v>
      </c>
      <c r="P3" s="17">
        <f t="shared" ref="P3:P66" si="4">+H3*D3</f>
        <v>130000024.2</v>
      </c>
      <c r="Q3" s="10">
        <f t="shared" si="1"/>
        <v>1</v>
      </c>
      <c r="R3" s="31">
        <f t="shared" si="2"/>
        <v>364</v>
      </c>
      <c r="S3" s="31">
        <f t="shared" ref="S3:S66" si="5">+J3-A3</f>
        <v>364</v>
      </c>
      <c r="T3" s="31" t="s">
        <v>168</v>
      </c>
      <c r="U3" s="31"/>
      <c r="V3" s="31"/>
      <c r="W3" s="31" t="s">
        <v>187</v>
      </c>
      <c r="X3" s="31"/>
      <c r="Y3" s="31" t="s">
        <v>228</v>
      </c>
      <c r="Z3" s="12"/>
      <c r="AB3" t="s">
        <v>169</v>
      </c>
      <c r="AC3">
        <v>2</v>
      </c>
      <c r="AD3">
        <v>91</v>
      </c>
    </row>
    <row r="4" spans="1:30" x14ac:dyDescent="0.25">
      <c r="A4" s="21">
        <v>41639</v>
      </c>
      <c r="C4" s="16" t="s">
        <v>205</v>
      </c>
      <c r="D4" s="18">
        <v>5487100</v>
      </c>
      <c r="E4" s="16">
        <v>91</v>
      </c>
      <c r="F4" s="16" t="s">
        <v>10</v>
      </c>
      <c r="H4" s="20">
        <v>29.807602759198847</v>
      </c>
      <c r="I4" s="20" t="s">
        <v>209</v>
      </c>
      <c r="J4" s="21">
        <f t="shared" si="3"/>
        <v>42003</v>
      </c>
      <c r="K4" s="21">
        <v>42003</v>
      </c>
      <c r="M4" s="19" t="s">
        <v>236</v>
      </c>
      <c r="N4" s="38">
        <v>1</v>
      </c>
      <c r="O4" s="15" t="str">
        <f t="shared" si="0"/>
        <v>91COPELCB</v>
      </c>
      <c r="P4" s="17">
        <f t="shared" si="4"/>
        <v>163557297.09999999</v>
      </c>
      <c r="Q4" s="10">
        <f t="shared" si="1"/>
        <v>1</v>
      </c>
      <c r="R4" s="31">
        <f t="shared" si="2"/>
        <v>364</v>
      </c>
      <c r="S4" s="31">
        <f t="shared" si="5"/>
        <v>364</v>
      </c>
      <c r="T4" s="31" t="s">
        <v>168</v>
      </c>
      <c r="U4" s="31"/>
      <c r="V4" s="31"/>
      <c r="W4" s="31" t="s">
        <v>187</v>
      </c>
      <c r="X4" s="31"/>
      <c r="Y4" s="31" t="s">
        <v>228</v>
      </c>
      <c r="Z4" s="12"/>
      <c r="AB4" t="s">
        <v>174</v>
      </c>
      <c r="AC4">
        <v>2</v>
      </c>
      <c r="AD4">
        <v>28</v>
      </c>
    </row>
    <row r="5" spans="1:30" x14ac:dyDescent="0.25">
      <c r="A5" s="21">
        <v>41639</v>
      </c>
      <c r="C5" s="16" t="s">
        <v>205</v>
      </c>
      <c r="D5" s="18">
        <v>5487100</v>
      </c>
      <c r="E5" s="16">
        <v>91</v>
      </c>
      <c r="F5" s="16" t="s">
        <v>10</v>
      </c>
      <c r="H5" s="20">
        <v>35.867889478959746</v>
      </c>
      <c r="I5" s="20" t="s">
        <v>209</v>
      </c>
      <c r="J5" s="21">
        <f t="shared" si="3"/>
        <v>42003</v>
      </c>
      <c r="K5" s="21">
        <v>42003</v>
      </c>
      <c r="M5" s="19" t="s">
        <v>236</v>
      </c>
      <c r="N5" s="38">
        <v>1</v>
      </c>
      <c r="O5" s="15" t="str">
        <f t="shared" si="0"/>
        <v>91COPELCB</v>
      </c>
      <c r="P5" s="17">
        <f t="shared" si="4"/>
        <v>196810696.36000001</v>
      </c>
      <c r="Q5" s="10">
        <f t="shared" si="1"/>
        <v>1</v>
      </c>
      <c r="R5" s="31">
        <f t="shared" si="2"/>
        <v>364</v>
      </c>
      <c r="S5" s="31">
        <f t="shared" si="5"/>
        <v>364</v>
      </c>
      <c r="T5" s="31" t="s">
        <v>168</v>
      </c>
      <c r="U5" s="31"/>
      <c r="V5" s="31"/>
      <c r="W5" s="31" t="s">
        <v>187</v>
      </c>
      <c r="X5" s="31"/>
      <c r="Y5" s="31" t="s">
        <v>228</v>
      </c>
      <c r="Z5" s="12"/>
      <c r="AB5" t="s">
        <v>178</v>
      </c>
      <c r="AC5">
        <v>1</v>
      </c>
      <c r="AD5">
        <v>0</v>
      </c>
    </row>
    <row r="6" spans="1:30" x14ac:dyDescent="0.25">
      <c r="A6" s="21">
        <v>41639</v>
      </c>
      <c r="C6" s="16" t="s">
        <v>205</v>
      </c>
      <c r="D6" s="18">
        <v>5487100</v>
      </c>
      <c r="E6" s="16">
        <v>91</v>
      </c>
      <c r="F6" s="16" t="s">
        <v>10</v>
      </c>
      <c r="H6" s="20">
        <v>48.925973818592702</v>
      </c>
      <c r="I6" s="20" t="s">
        <v>209</v>
      </c>
      <c r="J6" s="21">
        <f t="shared" si="3"/>
        <v>42003</v>
      </c>
      <c r="K6" s="21">
        <v>42003</v>
      </c>
      <c r="M6" s="19" t="s">
        <v>236</v>
      </c>
      <c r="N6" s="38">
        <v>0.4</v>
      </c>
      <c r="O6" s="15" t="str">
        <f t="shared" si="0"/>
        <v>91COPELCB</v>
      </c>
      <c r="P6" s="17">
        <f t="shared" si="4"/>
        <v>268461710.94</v>
      </c>
      <c r="Q6" s="10">
        <f t="shared" si="1"/>
        <v>1</v>
      </c>
      <c r="R6" s="31">
        <f t="shared" si="2"/>
        <v>364</v>
      </c>
      <c r="S6" s="31">
        <f t="shared" si="5"/>
        <v>364</v>
      </c>
      <c r="T6" s="31" t="s">
        <v>168</v>
      </c>
      <c r="U6" s="31"/>
      <c r="V6" s="31"/>
      <c r="W6" s="31" t="s">
        <v>170</v>
      </c>
      <c r="X6" s="31"/>
      <c r="Y6" s="31" t="s">
        <v>228</v>
      </c>
      <c r="Z6" s="12"/>
      <c r="AB6" t="s">
        <v>186</v>
      </c>
      <c r="AC6">
        <v>1</v>
      </c>
      <c r="AD6">
        <v>0</v>
      </c>
    </row>
    <row r="7" spans="1:30" x14ac:dyDescent="0.25">
      <c r="A7" s="21">
        <v>41639</v>
      </c>
      <c r="C7" s="16" t="s">
        <v>205</v>
      </c>
      <c r="D7" s="18">
        <v>6584520</v>
      </c>
      <c r="E7" s="16">
        <v>91</v>
      </c>
      <c r="F7" s="16" t="s">
        <v>10</v>
      </c>
      <c r="H7" s="20">
        <v>69.269154554925791</v>
      </c>
      <c r="I7" s="20" t="s">
        <v>209</v>
      </c>
      <c r="J7" s="21">
        <f t="shared" si="3"/>
        <v>42003</v>
      </c>
      <c r="K7" s="21">
        <v>42003</v>
      </c>
      <c r="M7" s="19" t="s">
        <v>236</v>
      </c>
      <c r="N7" s="38">
        <v>0.4</v>
      </c>
      <c r="O7" s="15" t="str">
        <f t="shared" si="0"/>
        <v>91COPELCB</v>
      </c>
      <c r="P7" s="17">
        <f t="shared" si="4"/>
        <v>456104133.54999995</v>
      </c>
      <c r="Q7" s="10">
        <f t="shared" si="1"/>
        <v>1</v>
      </c>
      <c r="R7" s="31">
        <f t="shared" si="2"/>
        <v>364</v>
      </c>
      <c r="S7" s="31">
        <f t="shared" si="5"/>
        <v>364</v>
      </c>
      <c r="T7" s="31" t="s">
        <v>168</v>
      </c>
      <c r="U7" s="31"/>
      <c r="V7" s="31"/>
      <c r="W7" s="31" t="s">
        <v>170</v>
      </c>
      <c r="X7" s="31"/>
      <c r="Y7" s="31" t="s">
        <v>228</v>
      </c>
      <c r="Z7" s="12"/>
      <c r="AB7" t="s">
        <v>191</v>
      </c>
      <c r="AC7">
        <v>1</v>
      </c>
      <c r="AD7">
        <v>0</v>
      </c>
    </row>
    <row r="8" spans="1:30" x14ac:dyDescent="0.25">
      <c r="A8" s="21">
        <v>41639</v>
      </c>
      <c r="C8" s="16" t="s">
        <v>205</v>
      </c>
      <c r="D8" s="18">
        <v>1000000</v>
      </c>
      <c r="E8" s="16">
        <v>91</v>
      </c>
      <c r="F8" s="16" t="s">
        <v>11</v>
      </c>
      <c r="G8" s="19" t="s">
        <v>109</v>
      </c>
      <c r="H8" s="20">
        <v>99.847189</v>
      </c>
      <c r="I8" s="20" t="s">
        <v>209</v>
      </c>
      <c r="J8" s="21">
        <v>43175</v>
      </c>
      <c r="K8" s="21">
        <v>41663</v>
      </c>
      <c r="L8" s="19" t="s">
        <v>231</v>
      </c>
      <c r="M8" s="19" t="s">
        <v>236</v>
      </c>
      <c r="N8" s="38">
        <v>0.2</v>
      </c>
      <c r="O8" s="15" t="str">
        <f t="shared" si="0"/>
        <v>91AC13</v>
      </c>
      <c r="P8" s="17">
        <f t="shared" si="4"/>
        <v>99847189</v>
      </c>
      <c r="Q8" s="10">
        <f t="shared" si="1"/>
        <v>2</v>
      </c>
      <c r="R8" s="31">
        <f t="shared" si="2"/>
        <v>24</v>
      </c>
      <c r="S8" s="31">
        <f t="shared" si="5"/>
        <v>1536</v>
      </c>
      <c r="T8" s="31" t="s">
        <v>174</v>
      </c>
      <c r="U8" s="31" t="s">
        <v>164</v>
      </c>
      <c r="V8" s="31" t="s">
        <v>171</v>
      </c>
      <c r="W8" s="31" t="s">
        <v>170</v>
      </c>
      <c r="X8" s="31" t="s">
        <v>164</v>
      </c>
      <c r="Y8" s="31" t="s">
        <v>228</v>
      </c>
      <c r="Z8" s="12"/>
      <c r="AA8" s="7"/>
      <c r="AB8" t="s">
        <v>202</v>
      </c>
      <c r="AC8">
        <v>1</v>
      </c>
      <c r="AD8">
        <v>0</v>
      </c>
    </row>
    <row r="9" spans="1:30" x14ac:dyDescent="0.25">
      <c r="A9" s="21">
        <v>41639</v>
      </c>
      <c r="C9" s="16" t="s">
        <v>205</v>
      </c>
      <c r="D9" s="18">
        <v>400000</v>
      </c>
      <c r="E9" s="16">
        <v>91</v>
      </c>
      <c r="F9" s="16" t="s">
        <v>12</v>
      </c>
      <c r="G9" s="19" t="s">
        <v>109</v>
      </c>
      <c r="H9" s="20">
        <v>99.072626</v>
      </c>
      <c r="I9" s="20" t="s">
        <v>209</v>
      </c>
      <c r="J9" s="21">
        <v>43265</v>
      </c>
      <c r="K9" s="21">
        <v>41641</v>
      </c>
      <c r="L9" s="19" t="s">
        <v>231</v>
      </c>
      <c r="M9" s="19" t="s">
        <v>236</v>
      </c>
      <c r="N9" s="38">
        <v>1</v>
      </c>
      <c r="O9" s="15" t="str">
        <f t="shared" si="0"/>
        <v>91ALSEA13</v>
      </c>
      <c r="P9" s="17">
        <f t="shared" si="4"/>
        <v>39629050.399999999</v>
      </c>
      <c r="Q9" s="10">
        <f t="shared" si="1"/>
        <v>2</v>
      </c>
      <c r="R9" s="31">
        <f t="shared" si="2"/>
        <v>2</v>
      </c>
      <c r="S9" s="31">
        <f t="shared" si="5"/>
        <v>1626</v>
      </c>
      <c r="T9" s="31" t="s">
        <v>174</v>
      </c>
      <c r="U9" s="31" t="s">
        <v>164</v>
      </c>
      <c r="V9" s="31" t="s">
        <v>172</v>
      </c>
      <c r="W9" s="31" t="s">
        <v>164</v>
      </c>
      <c r="X9" s="31" t="s">
        <v>185</v>
      </c>
      <c r="Y9" s="31" t="s">
        <v>228</v>
      </c>
      <c r="Z9" s="12"/>
      <c r="AB9" t="s">
        <v>203</v>
      </c>
      <c r="AC9">
        <v>1</v>
      </c>
      <c r="AD9">
        <v>0</v>
      </c>
    </row>
    <row r="10" spans="1:30" x14ac:dyDescent="0.25">
      <c r="A10" s="21">
        <v>41639</v>
      </c>
      <c r="C10" s="16" t="s">
        <v>205</v>
      </c>
      <c r="D10" s="18">
        <v>500000</v>
      </c>
      <c r="E10" s="16">
        <v>91</v>
      </c>
      <c r="F10" s="16" t="s">
        <v>13</v>
      </c>
      <c r="G10" s="19" t="s">
        <v>109</v>
      </c>
      <c r="H10" s="20">
        <v>100.06681399999999</v>
      </c>
      <c r="I10" s="20" t="s">
        <v>209</v>
      </c>
      <c r="J10" s="21">
        <v>41970</v>
      </c>
      <c r="K10" s="21">
        <v>41662</v>
      </c>
      <c r="L10" s="19" t="s">
        <v>231</v>
      </c>
      <c r="M10" s="19" t="s">
        <v>236</v>
      </c>
      <c r="N10" s="38">
        <v>1</v>
      </c>
      <c r="O10" s="15" t="str">
        <f t="shared" si="0"/>
        <v>91CREAL13</v>
      </c>
      <c r="P10" s="17">
        <f t="shared" si="4"/>
        <v>50033407</v>
      </c>
      <c r="Q10" s="10">
        <f t="shared" si="1"/>
        <v>2</v>
      </c>
      <c r="R10" s="31">
        <f t="shared" si="2"/>
        <v>23</v>
      </c>
      <c r="S10" s="31">
        <f t="shared" si="5"/>
        <v>331</v>
      </c>
      <c r="T10" s="31" t="s">
        <v>174</v>
      </c>
      <c r="U10" s="31" t="s">
        <v>164</v>
      </c>
      <c r="V10" s="31" t="s">
        <v>164</v>
      </c>
      <c r="W10" s="31" t="s">
        <v>180</v>
      </c>
      <c r="X10" s="31" t="s">
        <v>184</v>
      </c>
      <c r="Y10" s="31" t="s">
        <v>228</v>
      </c>
      <c r="Z10" s="12"/>
      <c r="AB10" t="s">
        <v>204</v>
      </c>
      <c r="AC10">
        <v>1</v>
      </c>
      <c r="AD10">
        <v>0</v>
      </c>
    </row>
    <row r="11" spans="1:30" x14ac:dyDescent="0.25">
      <c r="A11" s="21">
        <v>41639</v>
      </c>
      <c r="C11" s="16" t="s">
        <v>205</v>
      </c>
      <c r="D11" s="18">
        <v>300000</v>
      </c>
      <c r="E11" s="16">
        <v>91</v>
      </c>
      <c r="F11" s="16" t="s">
        <v>13</v>
      </c>
      <c r="G11" s="19" t="s">
        <v>110</v>
      </c>
      <c r="H11" s="20">
        <v>100.308401</v>
      </c>
      <c r="I11" s="20" t="s">
        <v>209</v>
      </c>
      <c r="J11" s="21">
        <v>42460</v>
      </c>
      <c r="K11" s="21">
        <v>41649</v>
      </c>
      <c r="L11" s="19" t="s">
        <v>231</v>
      </c>
      <c r="M11" s="19" t="s">
        <v>236</v>
      </c>
      <c r="N11" s="38">
        <v>1</v>
      </c>
      <c r="O11" s="15" t="str">
        <f t="shared" si="0"/>
        <v>91CREAL13-2</v>
      </c>
      <c r="P11" s="17">
        <f t="shared" si="4"/>
        <v>30092520.300000001</v>
      </c>
      <c r="Q11" s="10">
        <f t="shared" si="1"/>
        <v>2</v>
      </c>
      <c r="R11" s="31">
        <f t="shared" si="2"/>
        <v>10</v>
      </c>
      <c r="S11" s="31">
        <f t="shared" si="5"/>
        <v>821</v>
      </c>
      <c r="T11" s="31" t="s">
        <v>174</v>
      </c>
      <c r="U11" s="31" t="s">
        <v>164</v>
      </c>
      <c r="V11" s="31" t="s">
        <v>164</v>
      </c>
      <c r="W11" s="31" t="s">
        <v>180</v>
      </c>
      <c r="X11" s="31" t="s">
        <v>184</v>
      </c>
      <c r="Y11" s="31" t="s">
        <v>228</v>
      </c>
      <c r="Z11" s="12"/>
    </row>
    <row r="12" spans="1:30" x14ac:dyDescent="0.25">
      <c r="A12" s="21">
        <v>41639</v>
      </c>
      <c r="C12" s="16" t="s">
        <v>205</v>
      </c>
      <c r="D12" s="18">
        <v>650000</v>
      </c>
      <c r="E12" s="16">
        <v>91</v>
      </c>
      <c r="F12" s="16" t="s">
        <v>14</v>
      </c>
      <c r="G12" s="19" t="s">
        <v>109</v>
      </c>
      <c r="H12" s="20">
        <v>102.48036300000001</v>
      </c>
      <c r="I12" s="20" t="s">
        <v>209</v>
      </c>
      <c r="J12" s="21">
        <v>42544</v>
      </c>
      <c r="K12" s="21">
        <v>41649</v>
      </c>
      <c r="L12" s="19" t="s">
        <v>231</v>
      </c>
      <c r="M12" s="19" t="s">
        <v>236</v>
      </c>
      <c r="N12" s="38">
        <v>1</v>
      </c>
      <c r="O12" s="15" t="str">
        <f t="shared" si="0"/>
        <v>91ELEKTRA13</v>
      </c>
      <c r="P12" s="17">
        <f t="shared" si="4"/>
        <v>66612235.95000001</v>
      </c>
      <c r="Q12" s="10">
        <f t="shared" si="1"/>
        <v>2</v>
      </c>
      <c r="R12" s="31">
        <f t="shared" si="2"/>
        <v>10</v>
      </c>
      <c r="S12" s="31">
        <f t="shared" si="5"/>
        <v>905</v>
      </c>
      <c r="T12" s="31" t="s">
        <v>174</v>
      </c>
      <c r="U12" s="31" t="s">
        <v>164</v>
      </c>
      <c r="V12" s="31" t="s">
        <v>183</v>
      </c>
      <c r="W12" s="31" t="s">
        <v>164</v>
      </c>
      <c r="X12" s="31" t="s">
        <v>188</v>
      </c>
      <c r="Y12" s="31" t="s">
        <v>228</v>
      </c>
      <c r="Z12" s="12"/>
    </row>
    <row r="13" spans="1:30" x14ac:dyDescent="0.25">
      <c r="A13" s="21">
        <v>41639</v>
      </c>
      <c r="C13" s="16" t="s">
        <v>205</v>
      </c>
      <c r="D13" s="18">
        <v>1000000</v>
      </c>
      <c r="E13" s="16">
        <v>91</v>
      </c>
      <c r="F13" s="16" t="s">
        <v>15</v>
      </c>
      <c r="G13" s="19" t="s">
        <v>111</v>
      </c>
      <c r="H13" s="20">
        <v>99.852801999999997</v>
      </c>
      <c r="I13" s="20" t="s">
        <v>209</v>
      </c>
      <c r="J13" s="21">
        <v>42139</v>
      </c>
      <c r="K13" s="21">
        <v>41663</v>
      </c>
      <c r="L13" s="19" t="s">
        <v>231</v>
      </c>
      <c r="M13" s="19" t="s">
        <v>236</v>
      </c>
      <c r="N13" s="38">
        <v>0.5</v>
      </c>
      <c r="O13" s="15" t="str">
        <f t="shared" si="0"/>
        <v>91GASN11-2</v>
      </c>
      <c r="P13" s="17">
        <f t="shared" si="4"/>
        <v>99852802</v>
      </c>
      <c r="Q13" s="10">
        <f t="shared" si="1"/>
        <v>2</v>
      </c>
      <c r="R13" s="31">
        <f t="shared" si="2"/>
        <v>24</v>
      </c>
      <c r="S13" s="31">
        <f t="shared" si="5"/>
        <v>500</v>
      </c>
      <c r="T13" s="31" t="s">
        <v>174</v>
      </c>
      <c r="U13" s="31" t="s">
        <v>164</v>
      </c>
      <c r="V13" s="31" t="s">
        <v>171</v>
      </c>
      <c r="W13" s="31" t="s">
        <v>182</v>
      </c>
      <c r="X13" s="31" t="s">
        <v>164</v>
      </c>
      <c r="Y13" s="31" t="s">
        <v>228</v>
      </c>
      <c r="Z13" s="12"/>
      <c r="AB13" s="8"/>
      <c r="AC13" s="8"/>
    </row>
    <row r="14" spans="1:30" x14ac:dyDescent="0.25">
      <c r="A14" s="21">
        <v>41639</v>
      </c>
      <c r="C14" s="16" t="s">
        <v>205</v>
      </c>
      <c r="D14" s="18">
        <v>874176</v>
      </c>
      <c r="E14" s="16">
        <v>91</v>
      </c>
      <c r="F14" s="16" t="s">
        <v>16</v>
      </c>
      <c r="G14" s="19" t="s">
        <v>112</v>
      </c>
      <c r="H14" s="20">
        <v>99.968754998993347</v>
      </c>
      <c r="I14" s="20" t="s">
        <v>209</v>
      </c>
      <c r="J14" s="21">
        <v>42810</v>
      </c>
      <c r="K14" s="21">
        <v>41662</v>
      </c>
      <c r="L14" s="19" t="s">
        <v>231</v>
      </c>
      <c r="M14" s="19" t="s">
        <v>236</v>
      </c>
      <c r="N14" s="38">
        <v>0.5</v>
      </c>
      <c r="O14" s="15" t="str">
        <f t="shared" si="0"/>
        <v>91GCARSO12</v>
      </c>
      <c r="P14" s="17">
        <f t="shared" si="4"/>
        <v>87390286.370000005</v>
      </c>
      <c r="Q14" s="10">
        <f t="shared" si="1"/>
        <v>2</v>
      </c>
      <c r="R14" s="31">
        <f t="shared" si="2"/>
        <v>23</v>
      </c>
      <c r="S14" s="31">
        <f t="shared" si="5"/>
        <v>1171</v>
      </c>
      <c r="T14" s="31" t="s">
        <v>174</v>
      </c>
      <c r="U14" s="31" t="s">
        <v>164</v>
      </c>
      <c r="V14" s="31" t="s">
        <v>167</v>
      </c>
      <c r="W14" s="31" t="s">
        <v>164</v>
      </c>
      <c r="X14" s="31" t="s">
        <v>177</v>
      </c>
      <c r="Y14" s="31" t="s">
        <v>228</v>
      </c>
      <c r="Z14" s="12"/>
      <c r="AB14" s="8"/>
      <c r="AC14" s="8"/>
    </row>
    <row r="15" spans="1:30" x14ac:dyDescent="0.25">
      <c r="A15" s="21">
        <v>41639</v>
      </c>
      <c r="C15" s="16" t="s">
        <v>205</v>
      </c>
      <c r="D15" s="18">
        <v>121343</v>
      </c>
      <c r="E15" s="16">
        <v>91</v>
      </c>
      <c r="F15" s="16" t="s">
        <v>17</v>
      </c>
      <c r="G15" s="19" t="s">
        <v>113</v>
      </c>
      <c r="H15" s="20">
        <v>100.51572402198725</v>
      </c>
      <c r="I15" s="20" t="s">
        <v>209</v>
      </c>
      <c r="J15" s="21">
        <v>42048</v>
      </c>
      <c r="K15" s="21">
        <v>41656</v>
      </c>
      <c r="L15" s="19" t="s">
        <v>231</v>
      </c>
      <c r="M15" s="19" t="s">
        <v>236</v>
      </c>
      <c r="N15" s="38">
        <v>0.5</v>
      </c>
      <c r="O15" s="15" t="str">
        <f t="shared" si="0"/>
        <v>91HERDEZ11</v>
      </c>
      <c r="P15" s="17">
        <f t="shared" si="4"/>
        <v>12196879.5</v>
      </c>
      <c r="Q15" s="10">
        <f t="shared" si="1"/>
        <v>2</v>
      </c>
      <c r="R15" s="31">
        <f t="shared" si="2"/>
        <v>17</v>
      </c>
      <c r="S15" s="31">
        <f t="shared" si="5"/>
        <v>409</v>
      </c>
      <c r="T15" s="31" t="s">
        <v>174</v>
      </c>
      <c r="U15" s="31" t="s">
        <v>164</v>
      </c>
      <c r="V15" s="31" t="s">
        <v>179</v>
      </c>
      <c r="W15" s="31" t="s">
        <v>175</v>
      </c>
      <c r="X15" s="31" t="s">
        <v>164</v>
      </c>
      <c r="Y15" s="31" t="s">
        <v>228</v>
      </c>
      <c r="Z15" s="12"/>
      <c r="AB15" s="8"/>
      <c r="AC15" s="8"/>
    </row>
    <row r="16" spans="1:30" x14ac:dyDescent="0.25">
      <c r="A16" s="21">
        <v>41639</v>
      </c>
      <c r="C16" s="16" t="s">
        <v>205</v>
      </c>
      <c r="D16" s="18">
        <v>1030761</v>
      </c>
      <c r="E16" s="16">
        <v>91</v>
      </c>
      <c r="F16" s="16" t="s">
        <v>18</v>
      </c>
      <c r="G16" s="19" t="s">
        <v>114</v>
      </c>
      <c r="H16" s="20">
        <v>100.31881899877857</v>
      </c>
      <c r="I16" s="20" t="s">
        <v>209</v>
      </c>
      <c r="J16" s="21">
        <v>42531</v>
      </c>
      <c r="K16" s="21">
        <v>41663</v>
      </c>
      <c r="L16" s="19" t="s">
        <v>231</v>
      </c>
      <c r="M16" s="19" t="s">
        <v>236</v>
      </c>
      <c r="N16" s="38">
        <v>0.2</v>
      </c>
      <c r="O16" s="15" t="str">
        <f t="shared" si="0"/>
        <v>91HOLCIM12-2</v>
      </c>
      <c r="P16" s="17">
        <f t="shared" si="4"/>
        <v>103404726.19</v>
      </c>
      <c r="Q16" s="10">
        <f t="shared" si="1"/>
        <v>2</v>
      </c>
      <c r="R16" s="31">
        <f t="shared" si="2"/>
        <v>24</v>
      </c>
      <c r="S16" s="31">
        <f t="shared" si="5"/>
        <v>892</v>
      </c>
      <c r="T16" s="31" t="s">
        <v>174</v>
      </c>
      <c r="U16" s="31" t="s">
        <v>164</v>
      </c>
      <c r="V16" s="31" t="s">
        <v>171</v>
      </c>
      <c r="W16" s="31" t="s">
        <v>170</v>
      </c>
      <c r="X16" s="31" t="s">
        <v>164</v>
      </c>
      <c r="Y16" s="31" t="s">
        <v>228</v>
      </c>
      <c r="Z16" s="12"/>
      <c r="AB16" s="8"/>
      <c r="AC16" s="8"/>
    </row>
    <row r="17" spans="1:29" x14ac:dyDescent="0.25">
      <c r="A17" s="21">
        <v>41639</v>
      </c>
      <c r="C17" s="16" t="s">
        <v>205</v>
      </c>
      <c r="D17" s="18">
        <v>1000000</v>
      </c>
      <c r="E17" s="16">
        <v>91</v>
      </c>
      <c r="F17" s="16" t="s">
        <v>19</v>
      </c>
      <c r="G17" s="19" t="s">
        <v>112</v>
      </c>
      <c r="H17" s="20">
        <v>82.526658999999995</v>
      </c>
      <c r="I17" s="20" t="s">
        <v>209</v>
      </c>
      <c r="J17" s="21">
        <v>44169</v>
      </c>
      <c r="K17" s="21">
        <v>41659</v>
      </c>
      <c r="L17" s="19" t="s">
        <v>231</v>
      </c>
      <c r="M17" s="19" t="s">
        <v>236</v>
      </c>
      <c r="N17" s="38">
        <v>0.5</v>
      </c>
      <c r="O17" s="15" t="str">
        <f t="shared" si="0"/>
        <v>91IJETCB12</v>
      </c>
      <c r="P17" s="17">
        <f t="shared" si="4"/>
        <v>82526659</v>
      </c>
      <c r="Q17" s="10">
        <f t="shared" si="1"/>
        <v>2</v>
      </c>
      <c r="R17" s="31">
        <f t="shared" si="2"/>
        <v>20</v>
      </c>
      <c r="S17" s="31">
        <f t="shared" si="5"/>
        <v>2530</v>
      </c>
      <c r="T17" s="31" t="s">
        <v>174</v>
      </c>
      <c r="U17" s="31" t="s">
        <v>164</v>
      </c>
      <c r="V17" s="31" t="s">
        <v>164</v>
      </c>
      <c r="W17" s="31" t="s">
        <v>164</v>
      </c>
      <c r="X17" s="31" t="s">
        <v>173</v>
      </c>
      <c r="Y17" s="31" t="s">
        <v>228</v>
      </c>
      <c r="Z17" s="12"/>
      <c r="AB17" s="8"/>
      <c r="AC17" s="8"/>
    </row>
    <row r="18" spans="1:29" x14ac:dyDescent="0.25">
      <c r="A18" s="21">
        <v>41639</v>
      </c>
      <c r="C18" s="16" t="s">
        <v>205</v>
      </c>
      <c r="D18" s="18">
        <v>962499</v>
      </c>
      <c r="E18" s="16">
        <v>91</v>
      </c>
      <c r="F18" s="16" t="s">
        <v>20</v>
      </c>
      <c r="G18" s="19" t="s">
        <v>112</v>
      </c>
      <c r="H18" s="20">
        <v>100.9037859987387</v>
      </c>
      <c r="I18" s="20" t="s">
        <v>209</v>
      </c>
      <c r="J18" s="21">
        <v>42950</v>
      </c>
      <c r="K18" s="21">
        <v>41662</v>
      </c>
      <c r="L18" s="19" t="s">
        <v>231</v>
      </c>
      <c r="M18" s="19" t="s">
        <v>236</v>
      </c>
      <c r="N18" s="38">
        <v>0.5</v>
      </c>
      <c r="O18" s="15" t="str">
        <f t="shared" si="0"/>
        <v>91INCARSO12</v>
      </c>
      <c r="P18" s="17">
        <f t="shared" si="4"/>
        <v>97119793.120000005</v>
      </c>
      <c r="Q18" s="10">
        <f t="shared" si="1"/>
        <v>2</v>
      </c>
      <c r="R18" s="31">
        <f t="shared" si="2"/>
        <v>23</v>
      </c>
      <c r="S18" s="31">
        <f t="shared" si="5"/>
        <v>1311</v>
      </c>
      <c r="T18" s="31" t="s">
        <v>174</v>
      </c>
      <c r="U18" s="31" t="s">
        <v>164</v>
      </c>
      <c r="V18" s="31" t="s">
        <v>179</v>
      </c>
      <c r="W18" s="31" t="s">
        <v>164</v>
      </c>
      <c r="X18" s="31" t="s">
        <v>176</v>
      </c>
      <c r="Y18" s="31" t="s">
        <v>228</v>
      </c>
      <c r="Z18" s="12"/>
      <c r="AB18" s="8"/>
      <c r="AC18" s="8"/>
    </row>
    <row r="19" spans="1:29" x14ac:dyDescent="0.25">
      <c r="A19" s="21">
        <v>41639</v>
      </c>
      <c r="C19" s="16" t="s">
        <v>205</v>
      </c>
      <c r="D19" s="18">
        <v>500000</v>
      </c>
      <c r="E19" s="16">
        <v>91</v>
      </c>
      <c r="F19" s="16" t="s">
        <v>21</v>
      </c>
      <c r="G19" s="19" t="s">
        <v>115</v>
      </c>
      <c r="H19" s="20">
        <v>100.77076700000001</v>
      </c>
      <c r="I19" s="20" t="s">
        <v>209</v>
      </c>
      <c r="J19" s="21">
        <v>41914</v>
      </c>
      <c r="K19" s="21">
        <v>41662</v>
      </c>
      <c r="L19" s="19" t="s">
        <v>231</v>
      </c>
      <c r="M19" s="19" t="s">
        <v>236</v>
      </c>
      <c r="N19" s="38">
        <v>0.2</v>
      </c>
      <c r="O19" s="15" t="str">
        <f t="shared" si="0"/>
        <v>91KIMBER09-3</v>
      </c>
      <c r="P19" s="17">
        <f t="shared" si="4"/>
        <v>50385383.5</v>
      </c>
      <c r="Q19" s="10">
        <f t="shared" si="1"/>
        <v>2</v>
      </c>
      <c r="R19" s="31">
        <f t="shared" si="2"/>
        <v>23</v>
      </c>
      <c r="S19" s="31">
        <f t="shared" si="5"/>
        <v>275</v>
      </c>
      <c r="T19" s="31" t="s">
        <v>174</v>
      </c>
      <c r="U19" s="31" t="s">
        <v>164</v>
      </c>
      <c r="V19" s="31" t="s">
        <v>171</v>
      </c>
      <c r="W19" s="31" t="s">
        <v>170</v>
      </c>
      <c r="X19" s="31" t="s">
        <v>164</v>
      </c>
      <c r="Y19" s="31" t="s">
        <v>228</v>
      </c>
      <c r="Z19" s="12"/>
      <c r="AB19" s="8"/>
      <c r="AC19" s="8"/>
    </row>
    <row r="20" spans="1:29" x14ac:dyDescent="0.25">
      <c r="A20" s="21">
        <v>41639</v>
      </c>
      <c r="C20" s="16" t="s">
        <v>205</v>
      </c>
      <c r="D20" s="18">
        <v>500000</v>
      </c>
      <c r="E20" s="16">
        <v>91</v>
      </c>
      <c r="F20" s="16" t="s">
        <v>22</v>
      </c>
      <c r="G20" s="19" t="s">
        <v>110</v>
      </c>
      <c r="H20" s="20">
        <v>100.411135</v>
      </c>
      <c r="I20" s="20" t="s">
        <v>209</v>
      </c>
      <c r="J20" s="21">
        <v>43006</v>
      </c>
      <c r="K20" s="21">
        <v>41662</v>
      </c>
      <c r="L20" s="19" t="s">
        <v>231</v>
      </c>
      <c r="M20" s="19" t="s">
        <v>236</v>
      </c>
      <c r="N20" s="38">
        <v>0.5</v>
      </c>
      <c r="O20" s="15" t="str">
        <f t="shared" si="0"/>
        <v>91LAB13-2</v>
      </c>
      <c r="P20" s="17">
        <f t="shared" si="4"/>
        <v>50205567.5</v>
      </c>
      <c r="Q20" s="10">
        <f t="shared" si="1"/>
        <v>2</v>
      </c>
      <c r="R20" s="31">
        <f t="shared" si="2"/>
        <v>23</v>
      </c>
      <c r="S20" s="31">
        <f t="shared" si="5"/>
        <v>1367</v>
      </c>
      <c r="T20" s="31" t="s">
        <v>174</v>
      </c>
      <c r="U20" s="31" t="s">
        <v>164</v>
      </c>
      <c r="V20" s="31" t="s">
        <v>179</v>
      </c>
      <c r="W20" s="31" t="s">
        <v>164</v>
      </c>
      <c r="X20" s="31" t="s">
        <v>188</v>
      </c>
      <c r="Y20" s="31" t="s">
        <v>228</v>
      </c>
      <c r="Z20" s="12"/>
      <c r="AB20" s="8"/>
      <c r="AC20" s="8"/>
    </row>
    <row r="21" spans="1:29" x14ac:dyDescent="0.25">
      <c r="A21" s="21">
        <v>41639</v>
      </c>
      <c r="C21" s="16" t="s">
        <v>205</v>
      </c>
      <c r="D21" s="18">
        <v>1186404</v>
      </c>
      <c r="E21" s="16">
        <v>91</v>
      </c>
      <c r="F21" s="16" t="s">
        <v>23</v>
      </c>
      <c r="G21" s="19" t="s">
        <v>112</v>
      </c>
      <c r="H21" s="20">
        <v>100.57430999895483</v>
      </c>
      <c r="I21" s="20" t="s">
        <v>209</v>
      </c>
      <c r="J21" s="21">
        <v>42817</v>
      </c>
      <c r="K21" s="21">
        <v>41641</v>
      </c>
      <c r="L21" s="19" t="s">
        <v>231</v>
      </c>
      <c r="M21" s="19" t="s">
        <v>236</v>
      </c>
      <c r="N21" s="38">
        <v>0.2</v>
      </c>
      <c r="O21" s="15" t="str">
        <f t="shared" si="0"/>
        <v>91LIVEPOL12</v>
      </c>
      <c r="P21" s="17">
        <f t="shared" si="4"/>
        <v>119321763.68000001</v>
      </c>
      <c r="Q21" s="10">
        <f t="shared" si="1"/>
        <v>2</v>
      </c>
      <c r="R21" s="31">
        <f t="shared" si="2"/>
        <v>2</v>
      </c>
      <c r="S21" s="31">
        <f t="shared" si="5"/>
        <v>1178</v>
      </c>
      <c r="T21" s="31" t="s">
        <v>174</v>
      </c>
      <c r="U21" s="31" t="s">
        <v>164</v>
      </c>
      <c r="V21" s="31" t="s">
        <v>171</v>
      </c>
      <c r="W21" s="31" t="s">
        <v>170</v>
      </c>
      <c r="X21" s="31" t="s">
        <v>164</v>
      </c>
      <c r="Y21" s="31" t="s">
        <v>228</v>
      </c>
      <c r="Z21" s="12"/>
      <c r="AB21" s="8"/>
      <c r="AC21" s="8"/>
    </row>
    <row r="22" spans="1:29" x14ac:dyDescent="0.25">
      <c r="A22" s="21">
        <v>41639</v>
      </c>
      <c r="C22" s="16" t="s">
        <v>205</v>
      </c>
      <c r="D22" s="18">
        <v>1043183</v>
      </c>
      <c r="E22" s="16">
        <v>91</v>
      </c>
      <c r="F22" s="16" t="s">
        <v>24</v>
      </c>
      <c r="G22" s="19" t="s">
        <v>113</v>
      </c>
      <c r="H22" s="20">
        <v>100.66296599925421</v>
      </c>
      <c r="I22" s="20" t="s">
        <v>209</v>
      </c>
      <c r="J22" s="21">
        <v>42615</v>
      </c>
      <c r="K22" s="21">
        <v>41663</v>
      </c>
      <c r="L22" s="19" t="s">
        <v>231</v>
      </c>
      <c r="M22" s="19" t="s">
        <v>236</v>
      </c>
      <c r="N22" s="38">
        <v>0.5</v>
      </c>
      <c r="O22" s="15" t="str">
        <f t="shared" si="0"/>
        <v>91MEXCHEM11</v>
      </c>
      <c r="P22" s="17">
        <f t="shared" si="4"/>
        <v>105009894.86</v>
      </c>
      <c r="Q22" s="10">
        <f t="shared" si="1"/>
        <v>2</v>
      </c>
      <c r="R22" s="31">
        <f t="shared" si="2"/>
        <v>24</v>
      </c>
      <c r="S22" s="31">
        <f t="shared" si="5"/>
        <v>976</v>
      </c>
      <c r="T22" s="31" t="s">
        <v>174</v>
      </c>
      <c r="U22" s="31" t="s">
        <v>164</v>
      </c>
      <c r="V22" s="31" t="s">
        <v>167</v>
      </c>
      <c r="W22" s="31" t="s">
        <v>175</v>
      </c>
      <c r="X22" s="31" t="s">
        <v>164</v>
      </c>
      <c r="Y22" s="31" t="s">
        <v>228</v>
      </c>
      <c r="Z22" s="12"/>
      <c r="AB22" s="8"/>
      <c r="AC22" s="8"/>
    </row>
    <row r="23" spans="1:29" x14ac:dyDescent="0.25">
      <c r="A23" s="21">
        <v>41639</v>
      </c>
      <c r="C23" s="16" t="s">
        <v>205</v>
      </c>
      <c r="D23" s="18">
        <v>581097</v>
      </c>
      <c r="E23" s="16">
        <v>91</v>
      </c>
      <c r="F23" s="16" t="s">
        <v>25</v>
      </c>
      <c r="G23" s="19" t="s">
        <v>112</v>
      </c>
      <c r="H23" s="20">
        <v>100.83185399339526</v>
      </c>
      <c r="I23" s="20" t="s">
        <v>209</v>
      </c>
      <c r="J23" s="21">
        <v>42909</v>
      </c>
      <c r="K23" s="21">
        <v>41649</v>
      </c>
      <c r="L23" s="19" t="s">
        <v>231</v>
      </c>
      <c r="M23" s="19" t="s">
        <v>236</v>
      </c>
      <c r="N23" s="38">
        <v>0.5</v>
      </c>
      <c r="O23" s="15" t="str">
        <f t="shared" si="0"/>
        <v>91MOLYMET12</v>
      </c>
      <c r="P23" s="17">
        <f t="shared" si="4"/>
        <v>58593087.860000007</v>
      </c>
      <c r="Q23" s="10">
        <f t="shared" si="1"/>
        <v>2</v>
      </c>
      <c r="R23" s="31">
        <f t="shared" si="2"/>
        <v>10</v>
      </c>
      <c r="S23" s="31">
        <f t="shared" si="5"/>
        <v>1270</v>
      </c>
      <c r="T23" s="31" t="s">
        <v>174</v>
      </c>
      <c r="U23" s="31" t="s">
        <v>164</v>
      </c>
      <c r="V23" s="31" t="s">
        <v>167</v>
      </c>
      <c r="W23" s="31" t="s">
        <v>175</v>
      </c>
      <c r="X23" s="31" t="s">
        <v>164</v>
      </c>
      <c r="Y23" s="31" t="s">
        <v>228</v>
      </c>
      <c r="Z23" s="12"/>
      <c r="AB23" s="8"/>
      <c r="AC23" s="8"/>
    </row>
    <row r="24" spans="1:29" x14ac:dyDescent="0.25">
      <c r="A24" s="21">
        <v>41639</v>
      </c>
      <c r="C24" s="16" t="s">
        <v>205</v>
      </c>
      <c r="D24" s="18">
        <v>455520</v>
      </c>
      <c r="E24" s="16">
        <v>91</v>
      </c>
      <c r="F24" s="16" t="s">
        <v>26</v>
      </c>
      <c r="G24" s="19" t="s">
        <v>112</v>
      </c>
      <c r="H24" s="20">
        <v>100.96230099666316</v>
      </c>
      <c r="I24" s="20" t="s">
        <v>209</v>
      </c>
      <c r="J24" s="21">
        <v>42160</v>
      </c>
      <c r="K24" s="21">
        <v>41656</v>
      </c>
      <c r="L24" s="19" t="s">
        <v>231</v>
      </c>
      <c r="M24" s="19" t="s">
        <v>236</v>
      </c>
      <c r="N24" s="38">
        <v>1</v>
      </c>
      <c r="O24" s="15" t="str">
        <f t="shared" si="0"/>
        <v>91MONEX12</v>
      </c>
      <c r="P24" s="17">
        <f t="shared" si="4"/>
        <v>45990347.350000001</v>
      </c>
      <c r="Q24" s="10">
        <f t="shared" si="1"/>
        <v>2</v>
      </c>
      <c r="R24" s="31">
        <f t="shared" si="2"/>
        <v>17</v>
      </c>
      <c r="S24" s="31">
        <f t="shared" si="5"/>
        <v>521</v>
      </c>
      <c r="T24" s="31" t="s">
        <v>174</v>
      </c>
      <c r="U24" s="31" t="s">
        <v>164</v>
      </c>
      <c r="V24" s="31" t="s">
        <v>183</v>
      </c>
      <c r="W24" s="31" t="s">
        <v>180</v>
      </c>
      <c r="X24" s="31" t="s">
        <v>164</v>
      </c>
      <c r="Y24" s="31" t="s">
        <v>228</v>
      </c>
      <c r="Z24" s="12"/>
      <c r="AB24" s="8"/>
      <c r="AC24" s="8"/>
    </row>
    <row r="25" spans="1:29" x14ac:dyDescent="0.25">
      <c r="A25" s="21">
        <v>41639</v>
      </c>
      <c r="C25" s="16" t="s">
        <v>205</v>
      </c>
      <c r="D25" s="18">
        <v>581582</v>
      </c>
      <c r="E25" s="16">
        <v>91</v>
      </c>
      <c r="F25" s="16" t="s">
        <v>27</v>
      </c>
      <c r="G25" s="19" t="s">
        <v>112</v>
      </c>
      <c r="H25" s="20">
        <v>100.48296099260294</v>
      </c>
      <c r="I25" s="20" t="s">
        <v>209</v>
      </c>
      <c r="J25" s="21">
        <v>42075</v>
      </c>
      <c r="K25" s="21">
        <v>41655</v>
      </c>
      <c r="L25" s="19" t="s">
        <v>231</v>
      </c>
      <c r="M25" s="19" t="s">
        <v>236</v>
      </c>
      <c r="N25" s="38">
        <v>0.2</v>
      </c>
      <c r="O25" s="15" t="str">
        <f t="shared" si="0"/>
        <v>91NRF12</v>
      </c>
      <c r="P25" s="17">
        <f t="shared" si="4"/>
        <v>58439081.420000002</v>
      </c>
      <c r="Q25" s="10">
        <f t="shared" si="1"/>
        <v>2</v>
      </c>
      <c r="R25" s="31">
        <f t="shared" si="2"/>
        <v>16</v>
      </c>
      <c r="S25" s="31">
        <f t="shared" si="5"/>
        <v>436</v>
      </c>
      <c r="T25" s="31" t="s">
        <v>174</v>
      </c>
      <c r="U25" s="31" t="s">
        <v>166</v>
      </c>
      <c r="V25" s="31" t="s">
        <v>164</v>
      </c>
      <c r="W25" s="31" t="s">
        <v>170</v>
      </c>
      <c r="X25" s="31" t="s">
        <v>164</v>
      </c>
      <c r="Y25" s="31" t="s">
        <v>228</v>
      </c>
      <c r="Z25" s="12"/>
      <c r="AB25" s="8"/>
      <c r="AC25" s="8"/>
    </row>
    <row r="26" spans="1:29" x14ac:dyDescent="0.25">
      <c r="A26" s="21">
        <v>41639</v>
      </c>
      <c r="C26" s="16" t="s">
        <v>205</v>
      </c>
      <c r="D26" s="18">
        <v>422047</v>
      </c>
      <c r="E26" s="16">
        <v>91</v>
      </c>
      <c r="F26" s="16" t="s">
        <v>28</v>
      </c>
      <c r="G26" s="19" t="s">
        <v>112</v>
      </c>
      <c r="H26" s="20">
        <v>100.2755029890036</v>
      </c>
      <c r="I26" s="20" t="s">
        <v>209</v>
      </c>
      <c r="J26" s="21">
        <v>42152</v>
      </c>
      <c r="K26" s="21">
        <v>41649</v>
      </c>
      <c r="L26" s="19" t="s">
        <v>231</v>
      </c>
      <c r="M26" s="19" t="s">
        <v>236</v>
      </c>
      <c r="N26" s="38">
        <v>0.2</v>
      </c>
      <c r="O26" s="15" t="str">
        <f t="shared" si="0"/>
        <v>91TOYOTA12</v>
      </c>
      <c r="P26" s="17">
        <f t="shared" si="4"/>
        <v>42320975.210000001</v>
      </c>
      <c r="Q26" s="10">
        <f t="shared" si="1"/>
        <v>2</v>
      </c>
      <c r="R26" s="31">
        <f t="shared" si="2"/>
        <v>10</v>
      </c>
      <c r="S26" s="31">
        <f t="shared" si="5"/>
        <v>513</v>
      </c>
      <c r="T26" s="31" t="s">
        <v>174</v>
      </c>
      <c r="U26" s="31" t="s">
        <v>164</v>
      </c>
      <c r="V26" s="31" t="s">
        <v>171</v>
      </c>
      <c r="W26" s="31" t="s">
        <v>170</v>
      </c>
      <c r="X26" s="31" t="s">
        <v>164</v>
      </c>
      <c r="Y26" s="31" t="s">
        <v>228</v>
      </c>
      <c r="Z26" s="12"/>
      <c r="AB26" s="8"/>
      <c r="AC26" s="8"/>
    </row>
    <row r="27" spans="1:29" x14ac:dyDescent="0.25">
      <c r="A27" s="21">
        <v>41639</v>
      </c>
      <c r="C27" s="16" t="s">
        <v>205</v>
      </c>
      <c r="D27" s="18">
        <v>667843</v>
      </c>
      <c r="E27" s="16">
        <v>91</v>
      </c>
      <c r="F27" s="16" t="s">
        <v>29</v>
      </c>
      <c r="G27" s="19" t="s">
        <v>116</v>
      </c>
      <c r="H27" s="20">
        <v>100.31141900117242</v>
      </c>
      <c r="I27" s="20" t="s">
        <v>209</v>
      </c>
      <c r="J27" s="21">
        <v>41915</v>
      </c>
      <c r="K27" s="21">
        <v>41663</v>
      </c>
      <c r="L27" s="19" t="s">
        <v>231</v>
      </c>
      <c r="M27" s="19" t="s">
        <v>236</v>
      </c>
      <c r="N27" s="38">
        <v>0.2</v>
      </c>
      <c r="O27" s="15" t="str">
        <f t="shared" si="0"/>
        <v>91VWLEASE10</v>
      </c>
      <c r="P27" s="17">
        <f t="shared" si="4"/>
        <v>66992278.999999993</v>
      </c>
      <c r="Q27" s="10">
        <f t="shared" si="1"/>
        <v>2</v>
      </c>
      <c r="R27" s="31">
        <f t="shared" si="2"/>
        <v>24</v>
      </c>
      <c r="S27" s="31">
        <f t="shared" si="5"/>
        <v>276</v>
      </c>
      <c r="T27" s="31" t="s">
        <v>174</v>
      </c>
      <c r="U27" s="31" t="s">
        <v>166</v>
      </c>
      <c r="V27" s="31" t="s">
        <v>164</v>
      </c>
      <c r="W27" s="31" t="s">
        <v>170</v>
      </c>
      <c r="X27" s="31" t="s">
        <v>164</v>
      </c>
      <c r="Y27" s="31" t="s">
        <v>228</v>
      </c>
      <c r="Z27" s="12"/>
    </row>
    <row r="28" spans="1:29" x14ac:dyDescent="0.25">
      <c r="A28" s="21">
        <v>41639</v>
      </c>
      <c r="C28" s="16" t="s">
        <v>205</v>
      </c>
      <c r="D28" s="18">
        <v>430504</v>
      </c>
      <c r="E28" s="16">
        <v>91</v>
      </c>
      <c r="F28" s="16" t="s">
        <v>29</v>
      </c>
      <c r="G28" s="19" t="s">
        <v>110</v>
      </c>
      <c r="H28" s="20">
        <v>100.12805599947967</v>
      </c>
      <c r="I28" s="20" t="s">
        <v>209</v>
      </c>
      <c r="J28" s="21">
        <v>43000</v>
      </c>
      <c r="K28" s="21">
        <v>41656</v>
      </c>
      <c r="L28" s="19" t="s">
        <v>231</v>
      </c>
      <c r="M28" s="19" t="s">
        <v>236</v>
      </c>
      <c r="N28" s="38">
        <v>0.2</v>
      </c>
      <c r="O28" s="15" t="str">
        <f t="shared" si="0"/>
        <v>91VWLEASE13-2</v>
      </c>
      <c r="P28" s="17">
        <f t="shared" si="4"/>
        <v>43105528.619999997</v>
      </c>
      <c r="Q28" s="10">
        <f t="shared" si="1"/>
        <v>2</v>
      </c>
      <c r="R28" s="31">
        <f t="shared" si="2"/>
        <v>17</v>
      </c>
      <c r="S28" s="31">
        <f t="shared" si="5"/>
        <v>1361</v>
      </c>
      <c r="T28" s="31" t="s">
        <v>174</v>
      </c>
      <c r="U28" s="31" t="s">
        <v>166</v>
      </c>
      <c r="V28" s="31" t="s">
        <v>164</v>
      </c>
      <c r="W28" s="31" t="s">
        <v>170</v>
      </c>
      <c r="X28" s="31" t="s">
        <v>164</v>
      </c>
      <c r="Y28" s="31" t="s">
        <v>228</v>
      </c>
      <c r="Z28" s="12"/>
    </row>
    <row r="29" spans="1:29" x14ac:dyDescent="0.25">
      <c r="A29" s="21">
        <v>41639</v>
      </c>
      <c r="C29" s="16" t="s">
        <v>205</v>
      </c>
      <c r="D29" s="18">
        <v>300000</v>
      </c>
      <c r="E29" s="16">
        <v>93</v>
      </c>
      <c r="F29" s="16" t="s">
        <v>13</v>
      </c>
      <c r="G29" s="19" t="s">
        <v>151</v>
      </c>
      <c r="H29" s="20">
        <v>100.282431</v>
      </c>
      <c r="I29" s="20" t="s">
        <v>209</v>
      </c>
      <c r="J29" s="21">
        <v>41816</v>
      </c>
      <c r="K29" s="21">
        <v>41648</v>
      </c>
      <c r="L29" s="19" t="s">
        <v>231</v>
      </c>
      <c r="M29" s="19" t="s">
        <v>237</v>
      </c>
      <c r="N29" s="38">
        <v>0.5</v>
      </c>
      <c r="O29" s="15" t="str">
        <f t="shared" si="0"/>
        <v>93CREAL01013</v>
      </c>
      <c r="P29" s="17">
        <f t="shared" si="4"/>
        <v>30084729.300000001</v>
      </c>
      <c r="Q29" s="10">
        <f t="shared" si="1"/>
        <v>2</v>
      </c>
      <c r="R29" s="31">
        <f t="shared" si="2"/>
        <v>9</v>
      </c>
      <c r="S29" s="31">
        <f t="shared" si="5"/>
        <v>177</v>
      </c>
      <c r="T29" s="31" t="s">
        <v>174</v>
      </c>
      <c r="U29" s="31" t="s">
        <v>164</v>
      </c>
      <c r="V29" s="31" t="s">
        <v>164</v>
      </c>
      <c r="W29" s="31" t="s">
        <v>195</v>
      </c>
      <c r="X29" s="31" t="s">
        <v>198</v>
      </c>
      <c r="Y29" s="31" t="s">
        <v>228</v>
      </c>
      <c r="Z29" s="12"/>
    </row>
    <row r="30" spans="1:29" x14ac:dyDescent="0.25">
      <c r="A30" s="21">
        <v>41639</v>
      </c>
      <c r="C30" s="16" t="s">
        <v>205</v>
      </c>
      <c r="D30" s="18">
        <v>500000</v>
      </c>
      <c r="E30" s="16">
        <v>93</v>
      </c>
      <c r="F30" s="16" t="s">
        <v>30</v>
      </c>
      <c r="G30" s="19" t="s">
        <v>152</v>
      </c>
      <c r="H30" s="20">
        <v>99.773420999999999</v>
      </c>
      <c r="I30" s="20" t="s">
        <v>209</v>
      </c>
      <c r="J30" s="21">
        <v>41662</v>
      </c>
      <c r="K30" s="21">
        <v>41662</v>
      </c>
      <c r="L30" s="19" t="s">
        <v>231</v>
      </c>
      <c r="M30" s="19" t="s">
        <v>237</v>
      </c>
      <c r="N30" s="38">
        <v>0.2</v>
      </c>
      <c r="O30" s="15" t="str">
        <f t="shared" si="0"/>
        <v>93DAIMLER06513</v>
      </c>
      <c r="P30" s="17">
        <f t="shared" si="4"/>
        <v>49886710.5</v>
      </c>
      <c r="Q30" s="10">
        <f t="shared" si="1"/>
        <v>1</v>
      </c>
      <c r="R30" s="31">
        <f t="shared" si="2"/>
        <v>23</v>
      </c>
      <c r="S30" s="31">
        <f t="shared" si="5"/>
        <v>23</v>
      </c>
      <c r="T30" s="31" t="s">
        <v>163</v>
      </c>
      <c r="U30" s="31" t="s">
        <v>164</v>
      </c>
      <c r="V30" s="31" t="s">
        <v>193</v>
      </c>
      <c r="W30" s="31" t="s">
        <v>192</v>
      </c>
      <c r="X30" s="31" t="s">
        <v>164</v>
      </c>
      <c r="Y30" s="31" t="s">
        <v>228</v>
      </c>
      <c r="Z30" s="12"/>
    </row>
    <row r="31" spans="1:29" x14ac:dyDescent="0.25">
      <c r="A31" s="21">
        <v>41639</v>
      </c>
      <c r="C31" s="16" t="s">
        <v>205</v>
      </c>
      <c r="D31" s="18">
        <v>175917</v>
      </c>
      <c r="E31" s="16">
        <v>93</v>
      </c>
      <c r="F31" s="16" t="s">
        <v>30</v>
      </c>
      <c r="G31" s="19" t="s">
        <v>153</v>
      </c>
      <c r="H31" s="20">
        <v>99.842379019651304</v>
      </c>
      <c r="I31" s="20" t="s">
        <v>209</v>
      </c>
      <c r="J31" s="21">
        <v>41655</v>
      </c>
      <c r="K31" s="21">
        <v>41655</v>
      </c>
      <c r="L31" s="19" t="s">
        <v>231</v>
      </c>
      <c r="M31" s="19" t="s">
        <v>237</v>
      </c>
      <c r="N31" s="38">
        <v>0.2</v>
      </c>
      <c r="O31" s="15" t="str">
        <f t="shared" si="0"/>
        <v>93DAIMLER07213</v>
      </c>
      <c r="P31" s="17">
        <f t="shared" si="4"/>
        <v>17563971.789999999</v>
      </c>
      <c r="Q31" s="10">
        <f t="shared" si="1"/>
        <v>1</v>
      </c>
      <c r="R31" s="31">
        <f t="shared" si="2"/>
        <v>16</v>
      </c>
      <c r="S31" s="31">
        <f t="shared" si="5"/>
        <v>16</v>
      </c>
      <c r="T31" s="31" t="s">
        <v>163</v>
      </c>
      <c r="U31" s="31" t="s">
        <v>164</v>
      </c>
      <c r="V31" s="31" t="s">
        <v>193</v>
      </c>
      <c r="W31" s="31" t="s">
        <v>192</v>
      </c>
      <c r="X31" s="31" t="s">
        <v>164</v>
      </c>
      <c r="Y31" s="31" t="s">
        <v>228</v>
      </c>
      <c r="Z31" s="12"/>
    </row>
    <row r="32" spans="1:29" x14ac:dyDescent="0.25">
      <c r="A32" s="21">
        <v>41639</v>
      </c>
      <c r="C32" s="16" t="s">
        <v>205</v>
      </c>
      <c r="D32" s="18">
        <v>168679</v>
      </c>
      <c r="E32" s="16">
        <v>93</v>
      </c>
      <c r="F32" s="16" t="s">
        <v>31</v>
      </c>
      <c r="G32" s="19" t="s">
        <v>154</v>
      </c>
      <c r="H32" s="20">
        <v>99.843266026002055</v>
      </c>
      <c r="I32" s="20" t="s">
        <v>209</v>
      </c>
      <c r="J32" s="21">
        <v>41655</v>
      </c>
      <c r="K32" s="21">
        <v>41655</v>
      </c>
      <c r="L32" s="19" t="s">
        <v>231</v>
      </c>
      <c r="M32" s="19" t="s">
        <v>237</v>
      </c>
      <c r="N32" s="38">
        <v>0.5</v>
      </c>
      <c r="O32" s="15" t="str">
        <f t="shared" si="0"/>
        <v>93FORD04413</v>
      </c>
      <c r="P32" s="17">
        <f t="shared" si="4"/>
        <v>16841462.27</v>
      </c>
      <c r="Q32" s="10">
        <f t="shared" si="1"/>
        <v>1</v>
      </c>
      <c r="R32" s="31">
        <f t="shared" si="2"/>
        <v>16</v>
      </c>
      <c r="S32" s="31">
        <f t="shared" si="5"/>
        <v>16</v>
      </c>
      <c r="T32" s="31" t="s">
        <v>163</v>
      </c>
      <c r="U32" s="31" t="s">
        <v>200</v>
      </c>
      <c r="V32" s="31" t="s">
        <v>193</v>
      </c>
      <c r="W32" s="31" t="s">
        <v>164</v>
      </c>
      <c r="X32" s="31" t="s">
        <v>164</v>
      </c>
      <c r="Y32" s="31" t="s">
        <v>228</v>
      </c>
      <c r="Z32" s="12"/>
    </row>
    <row r="33" spans="1:26" x14ac:dyDescent="0.25">
      <c r="A33" s="21">
        <v>41639</v>
      </c>
      <c r="C33" s="16" t="s">
        <v>205</v>
      </c>
      <c r="D33" s="18">
        <v>400000</v>
      </c>
      <c r="E33" s="16">
        <v>93</v>
      </c>
      <c r="F33" s="16" t="s">
        <v>27</v>
      </c>
      <c r="G33" s="19" t="s">
        <v>155</v>
      </c>
      <c r="H33" s="20">
        <v>100.21913199999999</v>
      </c>
      <c r="I33" s="20" t="s">
        <v>209</v>
      </c>
      <c r="J33" s="21">
        <v>41662</v>
      </c>
      <c r="K33" s="21">
        <v>41662</v>
      </c>
      <c r="L33" s="19" t="s">
        <v>231</v>
      </c>
      <c r="M33" s="19" t="s">
        <v>237</v>
      </c>
      <c r="N33" s="38">
        <v>0.2</v>
      </c>
      <c r="O33" s="15" t="str">
        <f t="shared" si="0"/>
        <v>93NRF04213</v>
      </c>
      <c r="P33" s="17">
        <f t="shared" si="4"/>
        <v>40087652.799999997</v>
      </c>
      <c r="Q33" s="10">
        <f t="shared" si="1"/>
        <v>1</v>
      </c>
      <c r="R33" s="31">
        <f t="shared" si="2"/>
        <v>23</v>
      </c>
      <c r="S33" s="31">
        <f t="shared" si="5"/>
        <v>23</v>
      </c>
      <c r="T33" s="31" t="s">
        <v>168</v>
      </c>
      <c r="U33" s="31" t="s">
        <v>194</v>
      </c>
      <c r="V33" s="31" t="s">
        <v>164</v>
      </c>
      <c r="W33" s="31" t="s">
        <v>192</v>
      </c>
      <c r="X33" s="31" t="s">
        <v>164</v>
      </c>
      <c r="Y33" s="31" t="s">
        <v>228</v>
      </c>
      <c r="Z33" s="12"/>
    </row>
    <row r="34" spans="1:26" x14ac:dyDescent="0.25">
      <c r="A34" s="21">
        <v>41639</v>
      </c>
      <c r="C34" s="16" t="s">
        <v>205</v>
      </c>
      <c r="D34" s="18">
        <v>350000</v>
      </c>
      <c r="E34" s="16">
        <v>93</v>
      </c>
      <c r="F34" s="16" t="s">
        <v>27</v>
      </c>
      <c r="G34" s="19" t="s">
        <v>156</v>
      </c>
      <c r="H34" s="20">
        <v>100.12929200000001</v>
      </c>
      <c r="I34" s="20" t="s">
        <v>209</v>
      </c>
      <c r="J34" s="21">
        <v>41669</v>
      </c>
      <c r="K34" s="21">
        <v>41669</v>
      </c>
      <c r="L34" s="19" t="s">
        <v>231</v>
      </c>
      <c r="M34" s="19" t="s">
        <v>237</v>
      </c>
      <c r="N34" s="38">
        <v>0.2</v>
      </c>
      <c r="O34" s="15" t="str">
        <f t="shared" ref="O34:O65" si="6">E34&amp;F34&amp;G34</f>
        <v>93NRF04313</v>
      </c>
      <c r="P34" s="17">
        <f t="shared" si="4"/>
        <v>35045252.200000003</v>
      </c>
      <c r="Q34" s="10">
        <f t="shared" ref="Q34:Q65" si="7">IFERROR(VLOOKUP($T34,$AB$2:$AD$10,2,0),1)</f>
        <v>1</v>
      </c>
      <c r="R34" s="31">
        <f t="shared" ref="R34:R65" si="8">+K34-A34</f>
        <v>30</v>
      </c>
      <c r="S34" s="31">
        <f t="shared" si="5"/>
        <v>30</v>
      </c>
      <c r="T34" s="31" t="s">
        <v>168</v>
      </c>
      <c r="U34" s="31" t="s">
        <v>194</v>
      </c>
      <c r="V34" s="31" t="s">
        <v>164</v>
      </c>
      <c r="W34" s="31" t="s">
        <v>192</v>
      </c>
      <c r="X34" s="31" t="s">
        <v>164</v>
      </c>
      <c r="Y34" s="31" t="s">
        <v>228</v>
      </c>
      <c r="Z34" s="12"/>
    </row>
    <row r="35" spans="1:26" x14ac:dyDescent="0.25">
      <c r="A35" s="21">
        <v>41639</v>
      </c>
      <c r="C35" s="16" t="s">
        <v>205</v>
      </c>
      <c r="D35" s="18">
        <v>500000</v>
      </c>
      <c r="E35" s="16">
        <v>93</v>
      </c>
      <c r="F35" s="16" t="s">
        <v>32</v>
      </c>
      <c r="G35" s="19" t="s">
        <v>157</v>
      </c>
      <c r="H35" s="20">
        <v>99.913309999999996</v>
      </c>
      <c r="I35" s="20" t="s">
        <v>209</v>
      </c>
      <c r="J35" s="21">
        <v>41648</v>
      </c>
      <c r="K35" s="21">
        <v>41648</v>
      </c>
      <c r="L35" s="19" t="s">
        <v>231</v>
      </c>
      <c r="M35" s="19" t="s">
        <v>237</v>
      </c>
      <c r="N35" s="38">
        <v>0.2</v>
      </c>
      <c r="O35" s="15" t="str">
        <f t="shared" si="6"/>
        <v>93PCARFM08313</v>
      </c>
      <c r="P35" s="17">
        <f t="shared" si="4"/>
        <v>49956655</v>
      </c>
      <c r="Q35" s="10">
        <f t="shared" si="7"/>
        <v>1</v>
      </c>
      <c r="R35" s="31">
        <f t="shared" si="8"/>
        <v>9</v>
      </c>
      <c r="S35" s="31">
        <f t="shared" si="5"/>
        <v>9</v>
      </c>
      <c r="T35" s="31" t="s">
        <v>163</v>
      </c>
      <c r="U35" s="31" t="s">
        <v>164</v>
      </c>
      <c r="V35" s="31" t="s">
        <v>193</v>
      </c>
      <c r="W35" s="31" t="s">
        <v>192</v>
      </c>
      <c r="X35" s="31" t="s">
        <v>164</v>
      </c>
      <c r="Y35" s="31" t="s">
        <v>228</v>
      </c>
      <c r="Z35" s="12"/>
    </row>
    <row r="36" spans="1:26" x14ac:dyDescent="0.25">
      <c r="A36" s="21">
        <v>41639</v>
      </c>
      <c r="C36" s="16" t="s">
        <v>205</v>
      </c>
      <c r="D36" s="18">
        <v>300000</v>
      </c>
      <c r="E36" s="16">
        <v>93</v>
      </c>
      <c r="F36" s="16" t="s">
        <v>33</v>
      </c>
      <c r="G36" s="19" t="s">
        <v>158</v>
      </c>
      <c r="H36" s="20">
        <v>99.770664999999994</v>
      </c>
      <c r="I36" s="20" t="s">
        <v>209</v>
      </c>
      <c r="J36" s="21">
        <v>41662</v>
      </c>
      <c r="K36" s="21">
        <v>41662</v>
      </c>
      <c r="L36" s="19" t="s">
        <v>231</v>
      </c>
      <c r="M36" s="19" t="s">
        <v>237</v>
      </c>
      <c r="N36" s="38">
        <v>0.2</v>
      </c>
      <c r="O36" s="15" t="str">
        <f t="shared" si="6"/>
        <v>93SORIANA04913</v>
      </c>
      <c r="P36" s="17">
        <f t="shared" si="4"/>
        <v>29931199.5</v>
      </c>
      <c r="Q36" s="10">
        <f t="shared" si="7"/>
        <v>1</v>
      </c>
      <c r="R36" s="31">
        <f t="shared" si="8"/>
        <v>23</v>
      </c>
      <c r="S36" s="31">
        <f t="shared" si="5"/>
        <v>23</v>
      </c>
      <c r="T36" s="31" t="s">
        <v>163</v>
      </c>
      <c r="U36" s="31" t="s">
        <v>164</v>
      </c>
      <c r="V36" s="31" t="s">
        <v>193</v>
      </c>
      <c r="W36" s="31" t="s">
        <v>164</v>
      </c>
      <c r="X36" s="31" t="s">
        <v>199</v>
      </c>
      <c r="Y36" s="31" t="s">
        <v>228</v>
      </c>
      <c r="Z36" s="12"/>
    </row>
    <row r="37" spans="1:26" x14ac:dyDescent="0.25">
      <c r="A37" s="21">
        <v>41639</v>
      </c>
      <c r="C37" s="16" t="s">
        <v>205</v>
      </c>
      <c r="D37" s="18">
        <v>200000</v>
      </c>
      <c r="E37" s="16">
        <v>93</v>
      </c>
      <c r="F37" s="16" t="s">
        <v>28</v>
      </c>
      <c r="G37" s="19" t="s">
        <v>159</v>
      </c>
      <c r="H37" s="20">
        <v>100.21636099999999</v>
      </c>
      <c r="I37" s="20" t="s">
        <v>209</v>
      </c>
      <c r="J37" s="21">
        <v>41662</v>
      </c>
      <c r="K37" s="21">
        <v>41662</v>
      </c>
      <c r="L37" s="19" t="s">
        <v>231</v>
      </c>
      <c r="M37" s="19" t="s">
        <v>237</v>
      </c>
      <c r="N37" s="38">
        <v>0.2</v>
      </c>
      <c r="O37" s="15" t="str">
        <f t="shared" si="6"/>
        <v>93TOYOTA03513</v>
      </c>
      <c r="P37" s="17">
        <f t="shared" si="4"/>
        <v>20043272.199999999</v>
      </c>
      <c r="Q37" s="10">
        <f t="shared" si="7"/>
        <v>1</v>
      </c>
      <c r="R37" s="31">
        <f t="shared" si="8"/>
        <v>23</v>
      </c>
      <c r="S37" s="31">
        <f t="shared" si="5"/>
        <v>23</v>
      </c>
      <c r="T37" s="31" t="s">
        <v>168</v>
      </c>
      <c r="U37" s="31" t="s">
        <v>164</v>
      </c>
      <c r="V37" s="31" t="s">
        <v>193</v>
      </c>
      <c r="W37" s="31" t="s">
        <v>192</v>
      </c>
      <c r="X37" s="31" t="s">
        <v>164</v>
      </c>
      <c r="Y37" s="31" t="s">
        <v>228</v>
      </c>
      <c r="Z37" s="12"/>
    </row>
    <row r="38" spans="1:26" x14ac:dyDescent="0.25">
      <c r="A38" s="21">
        <v>41639</v>
      </c>
      <c r="C38" s="16" t="s">
        <v>205</v>
      </c>
      <c r="D38" s="18">
        <v>784623</v>
      </c>
      <c r="E38" s="16">
        <v>93</v>
      </c>
      <c r="F38" s="16" t="s">
        <v>29</v>
      </c>
      <c r="G38" s="19" t="s">
        <v>160</v>
      </c>
      <c r="H38" s="20">
        <v>99.912333005787488</v>
      </c>
      <c r="I38" s="20" t="s">
        <v>209</v>
      </c>
      <c r="J38" s="21">
        <v>41648</v>
      </c>
      <c r="K38" s="21">
        <v>41648</v>
      </c>
      <c r="L38" s="19" t="s">
        <v>231</v>
      </c>
      <c r="M38" s="19" t="s">
        <v>237</v>
      </c>
      <c r="N38" s="38">
        <v>0.2</v>
      </c>
      <c r="O38" s="15" t="str">
        <f t="shared" si="6"/>
        <v>93VWLEASE09213</v>
      </c>
      <c r="P38" s="17">
        <f t="shared" si="4"/>
        <v>78393514.459999993</v>
      </c>
      <c r="Q38" s="10">
        <f t="shared" si="7"/>
        <v>1</v>
      </c>
      <c r="R38" s="31">
        <f t="shared" si="8"/>
        <v>9</v>
      </c>
      <c r="S38" s="31">
        <f t="shared" si="5"/>
        <v>9</v>
      </c>
      <c r="T38" s="31" t="s">
        <v>163</v>
      </c>
      <c r="U38" s="31" t="s">
        <v>194</v>
      </c>
      <c r="V38" s="31" t="s">
        <v>164</v>
      </c>
      <c r="W38" s="31" t="s">
        <v>192</v>
      </c>
      <c r="X38" s="31" t="s">
        <v>164</v>
      </c>
      <c r="Y38" s="31" t="s">
        <v>228</v>
      </c>
      <c r="Z38" s="12"/>
    </row>
    <row r="39" spans="1:26" x14ac:dyDescent="0.25">
      <c r="A39" s="21">
        <v>41639</v>
      </c>
      <c r="C39" s="16" t="s">
        <v>205</v>
      </c>
      <c r="D39" s="18">
        <v>700000</v>
      </c>
      <c r="E39" s="16">
        <v>93</v>
      </c>
      <c r="F39" s="16" t="s">
        <v>29</v>
      </c>
      <c r="G39" s="19" t="s">
        <v>161</v>
      </c>
      <c r="H39" s="20">
        <v>99.772784999999999</v>
      </c>
      <c r="I39" s="20" t="s">
        <v>209</v>
      </c>
      <c r="J39" s="21">
        <v>41662</v>
      </c>
      <c r="K39" s="21">
        <v>41662</v>
      </c>
      <c r="L39" s="19" t="s">
        <v>231</v>
      </c>
      <c r="M39" s="19" t="s">
        <v>237</v>
      </c>
      <c r="N39" s="38">
        <v>0.2</v>
      </c>
      <c r="O39" s="15" t="str">
        <f t="shared" si="6"/>
        <v>93VWLEASE09713</v>
      </c>
      <c r="P39" s="17">
        <f t="shared" si="4"/>
        <v>69840949.5</v>
      </c>
      <c r="Q39" s="10">
        <f t="shared" si="7"/>
        <v>1</v>
      </c>
      <c r="R39" s="31">
        <f t="shared" si="8"/>
        <v>23</v>
      </c>
      <c r="S39" s="31">
        <f t="shared" si="5"/>
        <v>23</v>
      </c>
      <c r="T39" s="31" t="s">
        <v>163</v>
      </c>
      <c r="U39" s="31" t="s">
        <v>194</v>
      </c>
      <c r="V39" s="31" t="s">
        <v>164</v>
      </c>
      <c r="W39" s="31" t="s">
        <v>192</v>
      </c>
      <c r="X39" s="31" t="s">
        <v>164</v>
      </c>
      <c r="Y39" s="31" t="s">
        <v>228</v>
      </c>
      <c r="Z39" s="12"/>
    </row>
    <row r="40" spans="1:26" x14ac:dyDescent="0.25">
      <c r="A40" s="21">
        <v>41639</v>
      </c>
      <c r="C40" s="16" t="s">
        <v>205</v>
      </c>
      <c r="D40" s="18">
        <v>600000</v>
      </c>
      <c r="E40" s="16">
        <v>93</v>
      </c>
      <c r="F40" s="16" t="s">
        <v>29</v>
      </c>
      <c r="G40" s="19" t="s">
        <v>162</v>
      </c>
      <c r="H40" s="20">
        <v>99.700022000000004</v>
      </c>
      <c r="I40" s="20" t="s">
        <v>209</v>
      </c>
      <c r="J40" s="21">
        <v>41669</v>
      </c>
      <c r="K40" s="21">
        <v>41669</v>
      </c>
      <c r="L40" s="19" t="s">
        <v>231</v>
      </c>
      <c r="M40" s="19" t="s">
        <v>237</v>
      </c>
      <c r="N40" s="38">
        <v>0.2</v>
      </c>
      <c r="O40" s="15" t="str">
        <f t="shared" si="6"/>
        <v>93VWLEASE09913</v>
      </c>
      <c r="P40" s="17">
        <f t="shared" si="4"/>
        <v>59820013.200000003</v>
      </c>
      <c r="Q40" s="10">
        <f t="shared" si="7"/>
        <v>1</v>
      </c>
      <c r="R40" s="31">
        <f t="shared" si="8"/>
        <v>30</v>
      </c>
      <c r="S40" s="31">
        <f t="shared" si="5"/>
        <v>30</v>
      </c>
      <c r="T40" s="31" t="s">
        <v>163</v>
      </c>
      <c r="U40" s="31" t="s">
        <v>194</v>
      </c>
      <c r="V40" s="31" t="s">
        <v>164</v>
      </c>
      <c r="W40" s="31" t="s">
        <v>192</v>
      </c>
      <c r="X40" s="31" t="s">
        <v>164</v>
      </c>
      <c r="Y40" s="31" t="s">
        <v>228</v>
      </c>
      <c r="Z40" s="12"/>
    </row>
    <row r="41" spans="1:26" x14ac:dyDescent="0.25">
      <c r="A41" s="21">
        <v>41639</v>
      </c>
      <c r="C41" s="16" t="s">
        <v>205</v>
      </c>
      <c r="D41" s="18">
        <v>536556</v>
      </c>
      <c r="E41" s="16">
        <v>94</v>
      </c>
      <c r="F41" s="16" t="s">
        <v>34</v>
      </c>
      <c r="G41" s="19" t="s">
        <v>113</v>
      </c>
      <c r="H41" s="20">
        <v>100.14052100805881</v>
      </c>
      <c r="I41" s="20" t="s">
        <v>209</v>
      </c>
      <c r="J41" s="21">
        <v>42083</v>
      </c>
      <c r="K41" s="21">
        <v>41663</v>
      </c>
      <c r="L41" s="19" t="s">
        <v>232</v>
      </c>
      <c r="M41" s="19" t="s">
        <v>236</v>
      </c>
      <c r="N41" s="38">
        <v>0</v>
      </c>
      <c r="O41" s="15" t="str">
        <f t="shared" si="6"/>
        <v>94BACMEXT11</v>
      </c>
      <c r="P41" s="17">
        <f t="shared" si="4"/>
        <v>53730997.390000001</v>
      </c>
      <c r="Q41" s="10">
        <f t="shared" si="7"/>
        <v>2</v>
      </c>
      <c r="R41" s="31">
        <f t="shared" si="8"/>
        <v>24</v>
      </c>
      <c r="S41" s="31">
        <f t="shared" si="5"/>
        <v>444</v>
      </c>
      <c r="T41" s="31" t="s">
        <v>174</v>
      </c>
      <c r="U41" s="31" t="s">
        <v>166</v>
      </c>
      <c r="V41" s="31" t="s">
        <v>171</v>
      </c>
      <c r="W41" s="31" t="s">
        <v>164</v>
      </c>
      <c r="X41" s="31" t="s">
        <v>164</v>
      </c>
      <c r="Y41" s="31" t="s">
        <v>228</v>
      </c>
      <c r="Z41" s="12"/>
    </row>
    <row r="42" spans="1:26" x14ac:dyDescent="0.25">
      <c r="A42" s="21">
        <v>41639</v>
      </c>
      <c r="C42" s="16" t="s">
        <v>205</v>
      </c>
      <c r="D42" s="18">
        <v>492505</v>
      </c>
      <c r="E42" s="16">
        <v>94</v>
      </c>
      <c r="F42" s="16" t="s">
        <v>35</v>
      </c>
      <c r="G42" s="19" t="s">
        <v>111</v>
      </c>
      <c r="H42" s="20">
        <v>100.20459499903555</v>
      </c>
      <c r="I42" s="20" t="s">
        <v>209</v>
      </c>
      <c r="J42" s="21">
        <v>41796</v>
      </c>
      <c r="K42" s="21">
        <v>41656</v>
      </c>
      <c r="L42" s="19" t="s">
        <v>233</v>
      </c>
      <c r="M42" s="19" t="s">
        <v>236</v>
      </c>
      <c r="N42" s="38">
        <v>0.2</v>
      </c>
      <c r="O42" s="15" t="str">
        <f t="shared" si="6"/>
        <v>94BACOMER11-2</v>
      </c>
      <c r="P42" s="17">
        <f t="shared" si="4"/>
        <v>49351264.060000002</v>
      </c>
      <c r="Q42" s="10">
        <f t="shared" si="7"/>
        <v>2</v>
      </c>
      <c r="R42" s="31">
        <f t="shared" si="8"/>
        <v>17</v>
      </c>
      <c r="S42" s="31">
        <f t="shared" si="5"/>
        <v>157</v>
      </c>
      <c r="T42" s="31" t="s">
        <v>174</v>
      </c>
      <c r="U42" s="31" t="s">
        <v>166</v>
      </c>
      <c r="V42" s="31" t="s">
        <v>171</v>
      </c>
      <c r="W42" s="31" t="s">
        <v>164</v>
      </c>
      <c r="X42" s="31" t="s">
        <v>164</v>
      </c>
      <c r="Y42" s="31" t="s">
        <v>228</v>
      </c>
      <c r="Z42" s="12"/>
    </row>
    <row r="43" spans="1:26" x14ac:dyDescent="0.25">
      <c r="A43" s="21">
        <v>41639</v>
      </c>
      <c r="C43" s="16" t="s">
        <v>205</v>
      </c>
      <c r="D43" s="18">
        <v>1000000</v>
      </c>
      <c r="E43" s="16">
        <v>94</v>
      </c>
      <c r="F43" s="16" t="s">
        <v>36</v>
      </c>
      <c r="G43" s="19" t="s">
        <v>116</v>
      </c>
      <c r="H43" s="20">
        <v>100.713307</v>
      </c>
      <c r="I43" s="20" t="s">
        <v>209</v>
      </c>
      <c r="J43" s="21">
        <v>42978</v>
      </c>
      <c r="K43" s="21">
        <v>41662</v>
      </c>
      <c r="L43" s="19" t="s">
        <v>233</v>
      </c>
      <c r="M43" s="19" t="s">
        <v>236</v>
      </c>
      <c r="N43" s="38">
        <v>0.2</v>
      </c>
      <c r="O43" s="15" t="str">
        <f t="shared" si="6"/>
        <v>94BANAMEX10</v>
      </c>
      <c r="P43" s="17">
        <f t="shared" si="4"/>
        <v>100713307</v>
      </c>
      <c r="Q43" s="10">
        <f t="shared" si="7"/>
        <v>2</v>
      </c>
      <c r="R43" s="31">
        <f t="shared" si="8"/>
        <v>23</v>
      </c>
      <c r="S43" s="31">
        <f t="shared" si="5"/>
        <v>1339</v>
      </c>
      <c r="T43" s="31" t="s">
        <v>174</v>
      </c>
      <c r="U43" s="31" t="s">
        <v>166</v>
      </c>
      <c r="V43" s="31" t="s">
        <v>171</v>
      </c>
      <c r="W43" s="31" t="s">
        <v>170</v>
      </c>
      <c r="X43" s="31" t="s">
        <v>164</v>
      </c>
      <c r="Y43" s="31" t="s">
        <v>228</v>
      </c>
      <c r="Z43" s="12"/>
    </row>
    <row r="44" spans="1:26" x14ac:dyDescent="0.25">
      <c r="A44" s="21">
        <v>41639</v>
      </c>
      <c r="C44" s="16" t="s">
        <v>205</v>
      </c>
      <c r="D44" s="18">
        <v>1000000</v>
      </c>
      <c r="E44" s="16">
        <v>94</v>
      </c>
      <c r="F44" s="16" t="s">
        <v>37</v>
      </c>
      <c r="G44" s="19" t="s">
        <v>114</v>
      </c>
      <c r="H44" s="20">
        <v>100.379875</v>
      </c>
      <c r="I44" s="20" t="s">
        <v>209</v>
      </c>
      <c r="J44" s="21">
        <v>42313</v>
      </c>
      <c r="K44" s="21">
        <v>41641</v>
      </c>
      <c r="L44" s="19" t="s">
        <v>232</v>
      </c>
      <c r="M44" s="19" t="s">
        <v>236</v>
      </c>
      <c r="N44" s="38">
        <v>0</v>
      </c>
      <c r="O44" s="15" t="str">
        <f t="shared" si="6"/>
        <v>94BANOB12-2</v>
      </c>
      <c r="P44" s="17">
        <f t="shared" si="4"/>
        <v>100379875</v>
      </c>
      <c r="Q44" s="10">
        <f t="shared" si="7"/>
        <v>2</v>
      </c>
      <c r="R44" s="31">
        <f t="shared" si="8"/>
        <v>2</v>
      </c>
      <c r="S44" s="31">
        <f t="shared" si="5"/>
        <v>674</v>
      </c>
      <c r="T44" s="31" t="s">
        <v>174</v>
      </c>
      <c r="U44" s="31" t="s">
        <v>166</v>
      </c>
      <c r="V44" s="31" t="s">
        <v>171</v>
      </c>
      <c r="W44" s="31" t="s">
        <v>164</v>
      </c>
      <c r="X44" s="31" t="s">
        <v>164</v>
      </c>
      <c r="Y44" s="31" t="s">
        <v>228</v>
      </c>
      <c r="Z44" s="12"/>
    </row>
    <row r="45" spans="1:26" x14ac:dyDescent="0.25">
      <c r="A45" s="21">
        <v>41639</v>
      </c>
      <c r="C45" s="16" t="s">
        <v>205</v>
      </c>
      <c r="D45" s="18">
        <v>2000000</v>
      </c>
      <c r="E45" s="16">
        <v>94</v>
      </c>
      <c r="F45" s="16" t="s">
        <v>38</v>
      </c>
      <c r="G45" s="19" t="s">
        <v>116</v>
      </c>
      <c r="H45" s="20">
        <v>100.126047</v>
      </c>
      <c r="I45" s="20" t="s">
        <v>209</v>
      </c>
      <c r="J45" s="21">
        <v>42222</v>
      </c>
      <c r="K45" s="21">
        <v>41662</v>
      </c>
      <c r="L45" s="19" t="s">
        <v>233</v>
      </c>
      <c r="M45" s="19" t="s">
        <v>236</v>
      </c>
      <c r="N45" s="38">
        <v>0.2</v>
      </c>
      <c r="O45" s="15" t="str">
        <f t="shared" si="6"/>
        <v>94BINBUR10</v>
      </c>
      <c r="P45" s="17">
        <f t="shared" si="4"/>
        <v>200252094</v>
      </c>
      <c r="Q45" s="10">
        <f t="shared" si="7"/>
        <v>2</v>
      </c>
      <c r="R45" s="31">
        <f t="shared" si="8"/>
        <v>23</v>
      </c>
      <c r="S45" s="31">
        <f t="shared" si="5"/>
        <v>583</v>
      </c>
      <c r="T45" s="31" t="s">
        <v>174</v>
      </c>
      <c r="U45" s="31" t="s">
        <v>164</v>
      </c>
      <c r="V45" s="31" t="s">
        <v>164</v>
      </c>
      <c r="W45" s="31" t="s">
        <v>170</v>
      </c>
      <c r="X45" s="31" t="s">
        <v>177</v>
      </c>
      <c r="Y45" s="31" t="s">
        <v>228</v>
      </c>
      <c r="Z45" s="12"/>
    </row>
    <row r="46" spans="1:26" x14ac:dyDescent="0.25">
      <c r="A46" s="21">
        <v>41639</v>
      </c>
      <c r="C46" s="16" t="s">
        <v>205</v>
      </c>
      <c r="D46" s="18">
        <v>1000000</v>
      </c>
      <c r="E46" s="16">
        <v>94</v>
      </c>
      <c r="F46" s="16" t="s">
        <v>38</v>
      </c>
      <c r="G46" s="19" t="s">
        <v>111</v>
      </c>
      <c r="H46" s="20">
        <v>100.21822</v>
      </c>
      <c r="I46" s="20" t="s">
        <v>209</v>
      </c>
      <c r="J46" s="21">
        <v>41739</v>
      </c>
      <c r="K46" s="21">
        <v>41655</v>
      </c>
      <c r="L46" s="19" t="s">
        <v>233</v>
      </c>
      <c r="M46" s="19" t="s">
        <v>236</v>
      </c>
      <c r="N46" s="38">
        <v>0.2</v>
      </c>
      <c r="O46" s="15" t="str">
        <f t="shared" si="6"/>
        <v>94BINBUR11-2</v>
      </c>
      <c r="P46" s="17">
        <f t="shared" si="4"/>
        <v>100218220</v>
      </c>
      <c r="Q46" s="10">
        <f t="shared" si="7"/>
        <v>2</v>
      </c>
      <c r="R46" s="31">
        <f t="shared" si="8"/>
        <v>16</v>
      </c>
      <c r="S46" s="31">
        <f t="shared" si="5"/>
        <v>100</v>
      </c>
      <c r="T46" s="31" t="s">
        <v>174</v>
      </c>
      <c r="U46" s="31" t="s">
        <v>164</v>
      </c>
      <c r="V46" s="31" t="s">
        <v>164</v>
      </c>
      <c r="W46" s="31" t="s">
        <v>170</v>
      </c>
      <c r="X46" s="31" t="s">
        <v>177</v>
      </c>
      <c r="Y46" s="31" t="s">
        <v>228</v>
      </c>
      <c r="Z46" s="12"/>
    </row>
    <row r="47" spans="1:26" x14ac:dyDescent="0.25">
      <c r="A47" s="21">
        <v>41639</v>
      </c>
      <c r="C47" s="16" t="s">
        <v>205</v>
      </c>
      <c r="D47" s="18">
        <v>700000</v>
      </c>
      <c r="E47" s="16">
        <v>94</v>
      </c>
      <c r="F47" s="16" t="s">
        <v>38</v>
      </c>
      <c r="G47" s="19" t="s">
        <v>117</v>
      </c>
      <c r="H47" s="20">
        <v>100.380115</v>
      </c>
      <c r="I47" s="20" t="s">
        <v>209</v>
      </c>
      <c r="J47" s="21">
        <v>41837</v>
      </c>
      <c r="K47" s="21">
        <v>41641</v>
      </c>
      <c r="L47" s="19" t="s">
        <v>233</v>
      </c>
      <c r="M47" s="19" t="s">
        <v>236</v>
      </c>
      <c r="N47" s="38">
        <v>0.2</v>
      </c>
      <c r="O47" s="15" t="str">
        <f t="shared" si="6"/>
        <v>94BINBUR11-4</v>
      </c>
      <c r="P47" s="17">
        <f t="shared" si="4"/>
        <v>70266080.5</v>
      </c>
      <c r="Q47" s="10">
        <f t="shared" si="7"/>
        <v>2</v>
      </c>
      <c r="R47" s="31">
        <f t="shared" si="8"/>
        <v>2</v>
      </c>
      <c r="S47" s="31">
        <f t="shared" si="5"/>
        <v>198</v>
      </c>
      <c r="T47" s="31" t="s">
        <v>174</v>
      </c>
      <c r="U47" s="31" t="s">
        <v>164</v>
      </c>
      <c r="V47" s="31" t="s">
        <v>164</v>
      </c>
      <c r="W47" s="31" t="s">
        <v>170</v>
      </c>
      <c r="X47" s="31" t="s">
        <v>177</v>
      </c>
      <c r="Y47" s="31" t="s">
        <v>228</v>
      </c>
      <c r="Z47" s="12"/>
    </row>
    <row r="48" spans="1:26" x14ac:dyDescent="0.25">
      <c r="A48" s="21">
        <v>41639</v>
      </c>
      <c r="C48" s="16" t="s">
        <v>205</v>
      </c>
      <c r="D48" s="18">
        <v>1500000</v>
      </c>
      <c r="E48" s="16">
        <v>94</v>
      </c>
      <c r="F48" s="16" t="s">
        <v>38</v>
      </c>
      <c r="G48" s="19" t="s">
        <v>114</v>
      </c>
      <c r="H48" s="20">
        <v>100.455572</v>
      </c>
      <c r="I48" s="20" t="s">
        <v>209</v>
      </c>
      <c r="J48" s="21">
        <v>42145</v>
      </c>
      <c r="K48" s="21">
        <v>41641</v>
      </c>
      <c r="L48" s="19" t="s">
        <v>233</v>
      </c>
      <c r="M48" s="19" t="s">
        <v>236</v>
      </c>
      <c r="N48" s="38">
        <v>0.2</v>
      </c>
      <c r="O48" s="15" t="str">
        <f t="shared" si="6"/>
        <v>94BINBUR12-2</v>
      </c>
      <c r="P48" s="17">
        <f t="shared" si="4"/>
        <v>150683358</v>
      </c>
      <c r="Q48" s="10">
        <f t="shared" si="7"/>
        <v>2</v>
      </c>
      <c r="R48" s="31">
        <f t="shared" si="8"/>
        <v>2</v>
      </c>
      <c r="S48" s="31">
        <f t="shared" si="5"/>
        <v>506</v>
      </c>
      <c r="T48" s="31" t="s">
        <v>174</v>
      </c>
      <c r="U48" s="31" t="s">
        <v>164</v>
      </c>
      <c r="V48" s="31" t="s">
        <v>164</v>
      </c>
      <c r="W48" s="31" t="s">
        <v>170</v>
      </c>
      <c r="X48" s="31" t="s">
        <v>177</v>
      </c>
      <c r="Y48" s="31" t="s">
        <v>228</v>
      </c>
      <c r="Z48" s="12"/>
    </row>
    <row r="49" spans="1:26" x14ac:dyDescent="0.25">
      <c r="A49" s="21">
        <v>41639</v>
      </c>
      <c r="C49" s="16" t="s">
        <v>205</v>
      </c>
      <c r="D49" s="18">
        <v>1000000</v>
      </c>
      <c r="E49" s="16">
        <v>94</v>
      </c>
      <c r="F49" s="16" t="s">
        <v>38</v>
      </c>
      <c r="G49" s="19" t="s">
        <v>118</v>
      </c>
      <c r="H49" s="20">
        <v>100.222297</v>
      </c>
      <c r="I49" s="20" t="s">
        <v>209</v>
      </c>
      <c r="J49" s="21">
        <v>42698</v>
      </c>
      <c r="K49" s="21">
        <v>41662</v>
      </c>
      <c r="L49" s="19" t="s">
        <v>233</v>
      </c>
      <c r="M49" s="19" t="s">
        <v>236</v>
      </c>
      <c r="N49" s="38">
        <v>0.2</v>
      </c>
      <c r="O49" s="15" t="str">
        <f t="shared" si="6"/>
        <v>94BINBUR12-4</v>
      </c>
      <c r="P49" s="17">
        <f t="shared" si="4"/>
        <v>100222297</v>
      </c>
      <c r="Q49" s="10">
        <f t="shared" si="7"/>
        <v>2</v>
      </c>
      <c r="R49" s="31">
        <f t="shared" si="8"/>
        <v>23</v>
      </c>
      <c r="S49" s="31">
        <f t="shared" si="5"/>
        <v>1059</v>
      </c>
      <c r="T49" s="31" t="s">
        <v>174</v>
      </c>
      <c r="U49" s="31" t="s">
        <v>164</v>
      </c>
      <c r="V49" s="31" t="s">
        <v>164</v>
      </c>
      <c r="W49" s="31" t="s">
        <v>170</v>
      </c>
      <c r="X49" s="31" t="s">
        <v>177</v>
      </c>
      <c r="Y49" s="31" t="s">
        <v>228</v>
      </c>
      <c r="Z49" s="12"/>
    </row>
    <row r="50" spans="1:26" x14ac:dyDescent="0.25">
      <c r="A50" s="21">
        <v>41639</v>
      </c>
      <c r="C50" s="16" t="s">
        <v>205</v>
      </c>
      <c r="D50" s="18">
        <v>2000000</v>
      </c>
      <c r="E50" s="16">
        <v>94</v>
      </c>
      <c r="F50" s="16" t="s">
        <v>38</v>
      </c>
      <c r="G50" s="19" t="s">
        <v>119</v>
      </c>
      <c r="H50" s="20">
        <v>100.18404099999999</v>
      </c>
      <c r="I50" s="20" t="s">
        <v>209</v>
      </c>
      <c r="J50" s="21">
        <v>41970</v>
      </c>
      <c r="K50" s="21">
        <v>41662</v>
      </c>
      <c r="L50" s="19" t="s">
        <v>233</v>
      </c>
      <c r="M50" s="19" t="s">
        <v>236</v>
      </c>
      <c r="N50" s="38">
        <v>0.2</v>
      </c>
      <c r="O50" s="15" t="str">
        <f t="shared" si="6"/>
        <v>94BINBUR12-5</v>
      </c>
      <c r="P50" s="17">
        <f t="shared" si="4"/>
        <v>200368082</v>
      </c>
      <c r="Q50" s="10">
        <f t="shared" si="7"/>
        <v>2</v>
      </c>
      <c r="R50" s="31">
        <f t="shared" si="8"/>
        <v>23</v>
      </c>
      <c r="S50" s="31">
        <f t="shared" si="5"/>
        <v>331</v>
      </c>
      <c r="T50" s="31" t="s">
        <v>174</v>
      </c>
      <c r="U50" s="31" t="s">
        <v>164</v>
      </c>
      <c r="V50" s="31" t="s">
        <v>164</v>
      </c>
      <c r="W50" s="31" t="s">
        <v>170</v>
      </c>
      <c r="X50" s="31" t="s">
        <v>177</v>
      </c>
      <c r="Y50" s="31" t="s">
        <v>228</v>
      </c>
      <c r="Z50" s="12"/>
    </row>
    <row r="51" spans="1:26" x14ac:dyDescent="0.25">
      <c r="A51" s="21">
        <v>41639</v>
      </c>
      <c r="C51" s="16" t="s">
        <v>205</v>
      </c>
      <c r="D51" s="18">
        <v>1500000</v>
      </c>
      <c r="E51" s="16">
        <v>94</v>
      </c>
      <c r="F51" s="16" t="s">
        <v>39</v>
      </c>
      <c r="G51" s="19" t="s">
        <v>109</v>
      </c>
      <c r="H51" s="20">
        <v>100.127871</v>
      </c>
      <c r="I51" s="20" t="s">
        <v>209</v>
      </c>
      <c r="J51" s="21">
        <v>42502</v>
      </c>
      <c r="K51" s="21">
        <v>41662</v>
      </c>
      <c r="L51" s="19" t="s">
        <v>233</v>
      </c>
      <c r="M51" s="19" t="s">
        <v>236</v>
      </c>
      <c r="N51" s="38">
        <v>0.2</v>
      </c>
      <c r="O51" s="15" t="str">
        <f t="shared" si="6"/>
        <v>94BINTER13</v>
      </c>
      <c r="P51" s="17">
        <f t="shared" si="4"/>
        <v>150191806.5</v>
      </c>
      <c r="Q51" s="10">
        <f t="shared" si="7"/>
        <v>2</v>
      </c>
      <c r="R51" s="31">
        <f t="shared" si="8"/>
        <v>23</v>
      </c>
      <c r="S51" s="31">
        <f t="shared" si="5"/>
        <v>863</v>
      </c>
      <c r="T51" s="31" t="s">
        <v>174</v>
      </c>
      <c r="U51" s="31" t="s">
        <v>164</v>
      </c>
      <c r="V51" s="31" t="s">
        <v>183</v>
      </c>
      <c r="W51" s="31" t="s">
        <v>164</v>
      </c>
      <c r="X51" s="31" t="s">
        <v>185</v>
      </c>
      <c r="Y51" s="31" t="s">
        <v>228</v>
      </c>
      <c r="Z51" s="12"/>
    </row>
    <row r="52" spans="1:26" x14ac:dyDescent="0.25">
      <c r="A52" s="21">
        <v>41639</v>
      </c>
      <c r="C52" s="16" t="s">
        <v>205</v>
      </c>
      <c r="D52" s="18">
        <v>1000000</v>
      </c>
      <c r="E52" s="16">
        <v>94</v>
      </c>
      <c r="F52" s="16" t="s">
        <v>39</v>
      </c>
      <c r="G52" s="19" t="s">
        <v>120</v>
      </c>
      <c r="H52" s="20">
        <v>100.3344</v>
      </c>
      <c r="I52" s="20" t="s">
        <v>209</v>
      </c>
      <c r="J52" s="21">
        <v>42628</v>
      </c>
      <c r="K52" s="21">
        <v>41648</v>
      </c>
      <c r="L52" s="19" t="s">
        <v>233</v>
      </c>
      <c r="M52" s="19" t="s">
        <v>236</v>
      </c>
      <c r="N52" s="38">
        <v>0.2</v>
      </c>
      <c r="O52" s="15" t="str">
        <f t="shared" si="6"/>
        <v>94BINTER13-3</v>
      </c>
      <c r="P52" s="17">
        <f t="shared" si="4"/>
        <v>100334400</v>
      </c>
      <c r="Q52" s="10">
        <f t="shared" si="7"/>
        <v>2</v>
      </c>
      <c r="R52" s="31">
        <f t="shared" si="8"/>
        <v>9</v>
      </c>
      <c r="S52" s="31">
        <f t="shared" si="5"/>
        <v>989</v>
      </c>
      <c r="T52" s="31" t="s">
        <v>174</v>
      </c>
      <c r="U52" s="31" t="s">
        <v>164</v>
      </c>
      <c r="V52" s="31" t="s">
        <v>183</v>
      </c>
      <c r="W52" s="31" t="s">
        <v>164</v>
      </c>
      <c r="X52" s="31" t="s">
        <v>185</v>
      </c>
      <c r="Y52" s="31" t="s">
        <v>228</v>
      </c>
      <c r="Z52" s="12"/>
    </row>
    <row r="53" spans="1:26" x14ac:dyDescent="0.25">
      <c r="A53" s="21">
        <v>41639</v>
      </c>
      <c r="C53" s="16" t="s">
        <v>205</v>
      </c>
      <c r="D53" s="18">
        <v>1250000</v>
      </c>
      <c r="E53" s="16">
        <v>94</v>
      </c>
      <c r="F53" s="16" t="s">
        <v>40</v>
      </c>
      <c r="G53" s="19" t="s">
        <v>113</v>
      </c>
      <c r="H53" s="20">
        <v>100.024303</v>
      </c>
      <c r="I53" s="20" t="s">
        <v>209</v>
      </c>
      <c r="J53" s="21">
        <v>41666</v>
      </c>
      <c r="K53" s="21">
        <v>41666</v>
      </c>
      <c r="L53" s="19" t="s">
        <v>233</v>
      </c>
      <c r="M53" s="19" t="s">
        <v>236</v>
      </c>
      <c r="N53" s="38">
        <v>0.2</v>
      </c>
      <c r="O53" s="15" t="str">
        <f t="shared" si="6"/>
        <v>94BSANT11</v>
      </c>
      <c r="P53" s="17">
        <f t="shared" si="4"/>
        <v>125030378.75</v>
      </c>
      <c r="Q53" s="10">
        <f t="shared" si="7"/>
        <v>2</v>
      </c>
      <c r="R53" s="31">
        <f t="shared" si="8"/>
        <v>27</v>
      </c>
      <c r="S53" s="31">
        <f t="shared" si="5"/>
        <v>27</v>
      </c>
      <c r="T53" s="31" t="s">
        <v>174</v>
      </c>
      <c r="U53" s="31" t="s">
        <v>166</v>
      </c>
      <c r="V53" s="31" t="s">
        <v>171</v>
      </c>
      <c r="W53" s="31" t="s">
        <v>170</v>
      </c>
      <c r="X53" s="31" t="s">
        <v>164</v>
      </c>
      <c r="Y53" s="31" t="s">
        <v>228</v>
      </c>
      <c r="Z53" s="12"/>
    </row>
    <row r="54" spans="1:26" x14ac:dyDescent="0.25">
      <c r="A54" s="21">
        <v>41639</v>
      </c>
      <c r="C54" s="16" t="s">
        <v>205</v>
      </c>
      <c r="D54" s="18">
        <v>1500000</v>
      </c>
      <c r="E54" s="16">
        <v>94</v>
      </c>
      <c r="F54" s="16" t="s">
        <v>41</v>
      </c>
      <c r="G54" s="19" t="s">
        <v>116</v>
      </c>
      <c r="H54" s="20">
        <v>101.55333</v>
      </c>
      <c r="I54" s="20" t="s">
        <v>209</v>
      </c>
      <c r="J54" s="21">
        <v>42285</v>
      </c>
      <c r="K54" s="21">
        <v>41641</v>
      </c>
      <c r="L54" s="19" t="s">
        <v>233</v>
      </c>
      <c r="M54" s="19" t="s">
        <v>236</v>
      </c>
      <c r="N54" s="38">
        <v>0.2</v>
      </c>
      <c r="O54" s="15" t="str">
        <f t="shared" si="6"/>
        <v>94COMPART10</v>
      </c>
      <c r="P54" s="17">
        <f t="shared" si="4"/>
        <v>152329995</v>
      </c>
      <c r="Q54" s="10">
        <f t="shared" si="7"/>
        <v>2</v>
      </c>
      <c r="R54" s="31">
        <f t="shared" si="8"/>
        <v>2</v>
      </c>
      <c r="S54" s="31">
        <f t="shared" si="5"/>
        <v>646</v>
      </c>
      <c r="T54" s="31" t="s">
        <v>174</v>
      </c>
      <c r="U54" s="31" t="s">
        <v>164</v>
      </c>
      <c r="V54" s="31" t="s">
        <v>179</v>
      </c>
      <c r="W54" s="31" t="s">
        <v>170</v>
      </c>
      <c r="X54" s="31" t="s">
        <v>164</v>
      </c>
      <c r="Y54" s="31" t="s">
        <v>228</v>
      </c>
      <c r="Z54" s="12"/>
    </row>
    <row r="55" spans="1:26" x14ac:dyDescent="0.25">
      <c r="A55" s="21">
        <v>41639</v>
      </c>
      <c r="C55" s="16" t="s">
        <v>205</v>
      </c>
      <c r="D55" s="18">
        <v>1491558</v>
      </c>
      <c r="E55" s="16">
        <v>94</v>
      </c>
      <c r="F55" s="16" t="s">
        <v>41</v>
      </c>
      <c r="G55" s="19" t="s">
        <v>112</v>
      </c>
      <c r="H55" s="20">
        <v>101.11162900135294</v>
      </c>
      <c r="I55" s="20" t="s">
        <v>209</v>
      </c>
      <c r="J55" s="21">
        <v>42965</v>
      </c>
      <c r="K55" s="21">
        <v>41649</v>
      </c>
      <c r="L55" s="19" t="s">
        <v>233</v>
      </c>
      <c r="M55" s="19" t="s">
        <v>236</v>
      </c>
      <c r="N55" s="38">
        <v>0.2</v>
      </c>
      <c r="O55" s="15" t="str">
        <f t="shared" si="6"/>
        <v>94COMPART12</v>
      </c>
      <c r="P55" s="17">
        <f t="shared" si="4"/>
        <v>150813859.13</v>
      </c>
      <c r="Q55" s="10">
        <f t="shared" si="7"/>
        <v>2</v>
      </c>
      <c r="R55" s="31">
        <f t="shared" si="8"/>
        <v>10</v>
      </c>
      <c r="S55" s="31">
        <f t="shared" si="5"/>
        <v>1326</v>
      </c>
      <c r="T55" s="31" t="s">
        <v>174</v>
      </c>
      <c r="U55" s="31" t="s">
        <v>164</v>
      </c>
      <c r="V55" s="31" t="s">
        <v>179</v>
      </c>
      <c r="W55" s="31" t="s">
        <v>170</v>
      </c>
      <c r="X55" s="31" t="s">
        <v>164</v>
      </c>
      <c r="Y55" s="31" t="s">
        <v>228</v>
      </c>
      <c r="Z55" s="12"/>
    </row>
    <row r="56" spans="1:26" x14ac:dyDescent="0.25">
      <c r="A56" s="21">
        <v>41639</v>
      </c>
      <c r="C56" s="16" t="s">
        <v>205</v>
      </c>
      <c r="D56" s="18">
        <v>401466</v>
      </c>
      <c r="E56" s="16">
        <v>94</v>
      </c>
      <c r="F56" s="16" t="s">
        <v>41</v>
      </c>
      <c r="G56" s="19" t="s">
        <v>109</v>
      </c>
      <c r="H56" s="20">
        <v>100.44356799828628</v>
      </c>
      <c r="I56" s="20" t="s">
        <v>209</v>
      </c>
      <c r="J56" s="21">
        <v>43343</v>
      </c>
      <c r="K56" s="21">
        <v>41663</v>
      </c>
      <c r="L56" s="19" t="s">
        <v>233</v>
      </c>
      <c r="M56" s="19" t="s">
        <v>236</v>
      </c>
      <c r="N56" s="38">
        <v>0.2</v>
      </c>
      <c r="O56" s="15" t="str">
        <f t="shared" si="6"/>
        <v>94COMPART13</v>
      </c>
      <c r="P56" s="17">
        <f t="shared" si="4"/>
        <v>40324677.469999999</v>
      </c>
      <c r="Q56" s="10">
        <f t="shared" si="7"/>
        <v>2</v>
      </c>
      <c r="R56" s="31">
        <f t="shared" si="8"/>
        <v>24</v>
      </c>
      <c r="S56" s="31">
        <f t="shared" si="5"/>
        <v>1704</v>
      </c>
      <c r="T56" s="31" t="s">
        <v>174</v>
      </c>
      <c r="U56" s="31" t="s">
        <v>164</v>
      </c>
      <c r="V56" s="31" t="s">
        <v>179</v>
      </c>
      <c r="W56" s="31" t="s">
        <v>170</v>
      </c>
      <c r="X56" s="31" t="s">
        <v>164</v>
      </c>
      <c r="Y56" s="31" t="s">
        <v>228</v>
      </c>
      <c r="Z56" s="12"/>
    </row>
    <row r="57" spans="1:26" x14ac:dyDescent="0.25">
      <c r="A57" s="21">
        <v>41639</v>
      </c>
      <c r="C57" s="16" t="s">
        <v>205</v>
      </c>
      <c r="D57" s="18">
        <v>550000</v>
      </c>
      <c r="E57" s="16">
        <v>94</v>
      </c>
      <c r="F57" s="16" t="s">
        <v>42</v>
      </c>
      <c r="G57" s="19" t="s">
        <v>109</v>
      </c>
      <c r="H57" s="20">
        <v>100.43622400000001</v>
      </c>
      <c r="I57" s="20" t="s">
        <v>209</v>
      </c>
      <c r="J57" s="21">
        <v>42150</v>
      </c>
      <c r="K57" s="21">
        <v>41646</v>
      </c>
      <c r="L57" s="19" t="s">
        <v>233</v>
      </c>
      <c r="M57" s="19" t="s">
        <v>236</v>
      </c>
      <c r="N57" s="38">
        <v>0.2</v>
      </c>
      <c r="O57" s="15" t="str">
        <f t="shared" si="6"/>
        <v>94CSBANCO13</v>
      </c>
      <c r="P57" s="17">
        <f t="shared" si="4"/>
        <v>55239923.200000003</v>
      </c>
      <c r="Q57" s="10">
        <f t="shared" si="7"/>
        <v>2</v>
      </c>
      <c r="R57" s="31">
        <f t="shared" si="8"/>
        <v>7</v>
      </c>
      <c r="S57" s="31">
        <f t="shared" si="5"/>
        <v>511</v>
      </c>
      <c r="T57" s="31" t="s">
        <v>174</v>
      </c>
      <c r="U57" s="31" t="s">
        <v>164</v>
      </c>
      <c r="V57" s="31" t="s">
        <v>190</v>
      </c>
      <c r="W57" s="31" t="s">
        <v>170</v>
      </c>
      <c r="X57" s="31" t="s">
        <v>164</v>
      </c>
      <c r="Y57" s="31" t="s">
        <v>228</v>
      </c>
      <c r="Z57" s="12"/>
    </row>
    <row r="58" spans="1:26" x14ac:dyDescent="0.25">
      <c r="A58" s="21">
        <v>41639</v>
      </c>
      <c r="C58" s="16" t="s">
        <v>205</v>
      </c>
      <c r="D58" s="18">
        <v>750000</v>
      </c>
      <c r="E58" s="16">
        <v>94</v>
      </c>
      <c r="F58" s="16" t="s">
        <v>43</v>
      </c>
      <c r="G58" s="19" t="s">
        <v>109</v>
      </c>
      <c r="H58" s="20">
        <v>100.175905</v>
      </c>
      <c r="I58" s="20" t="s">
        <v>209</v>
      </c>
      <c r="J58" s="21">
        <v>42551</v>
      </c>
      <c r="K58" s="21">
        <v>41655</v>
      </c>
      <c r="L58" s="19" t="s">
        <v>233</v>
      </c>
      <c r="M58" s="19" t="s">
        <v>236</v>
      </c>
      <c r="N58" s="38">
        <v>0.2</v>
      </c>
      <c r="O58" s="15" t="str">
        <f t="shared" si="6"/>
        <v>94MULTIVA13</v>
      </c>
      <c r="P58" s="17">
        <f t="shared" si="4"/>
        <v>75131928.75</v>
      </c>
      <c r="Q58" s="10">
        <f t="shared" si="7"/>
        <v>2</v>
      </c>
      <c r="R58" s="31">
        <f t="shared" si="8"/>
        <v>16</v>
      </c>
      <c r="S58" s="31">
        <f t="shared" si="5"/>
        <v>912</v>
      </c>
      <c r="T58" s="31" t="s">
        <v>174</v>
      </c>
      <c r="U58" s="31" t="s">
        <v>164</v>
      </c>
      <c r="V58" s="31" t="s">
        <v>190</v>
      </c>
      <c r="W58" s="31" t="s">
        <v>189</v>
      </c>
      <c r="X58" s="31" t="s">
        <v>164</v>
      </c>
      <c r="Y58" s="31" t="s">
        <v>228</v>
      </c>
      <c r="Z58" s="12"/>
    </row>
    <row r="59" spans="1:26" x14ac:dyDescent="0.25">
      <c r="A59" s="21">
        <v>41639</v>
      </c>
      <c r="C59" s="16" t="s">
        <v>205</v>
      </c>
      <c r="D59" s="18">
        <v>505273</v>
      </c>
      <c r="E59" s="16">
        <v>94</v>
      </c>
      <c r="F59" s="16" t="s">
        <v>44</v>
      </c>
      <c r="G59" s="19" t="s">
        <v>112</v>
      </c>
      <c r="H59" s="20">
        <v>100.31812899165402</v>
      </c>
      <c r="I59" s="20" t="s">
        <v>209</v>
      </c>
      <c r="J59" s="21">
        <v>42534</v>
      </c>
      <c r="K59" s="21">
        <v>41666</v>
      </c>
      <c r="L59" s="19" t="s">
        <v>233</v>
      </c>
      <c r="M59" s="19" t="s">
        <v>236</v>
      </c>
      <c r="N59" s="38">
        <v>0.2</v>
      </c>
      <c r="O59" s="15" t="str">
        <f t="shared" si="6"/>
        <v>94VWBANK12</v>
      </c>
      <c r="P59" s="17">
        <f t="shared" si="4"/>
        <v>50688041.990000002</v>
      </c>
      <c r="Q59" s="10">
        <f t="shared" si="7"/>
        <v>2</v>
      </c>
      <c r="R59" s="31">
        <f t="shared" si="8"/>
        <v>27</v>
      </c>
      <c r="S59" s="31">
        <f t="shared" si="5"/>
        <v>895</v>
      </c>
      <c r="T59" s="31" t="s">
        <v>174</v>
      </c>
      <c r="U59" s="31" t="s">
        <v>166</v>
      </c>
      <c r="V59" s="31" t="s">
        <v>164</v>
      </c>
      <c r="W59" s="31" t="s">
        <v>170</v>
      </c>
      <c r="X59" s="31" t="s">
        <v>164</v>
      </c>
      <c r="Y59" s="31" t="s">
        <v>228</v>
      </c>
      <c r="Z59" s="12"/>
    </row>
    <row r="60" spans="1:26" x14ac:dyDescent="0.25">
      <c r="A60" s="21">
        <v>41639</v>
      </c>
      <c r="C60" s="16" t="s">
        <v>205</v>
      </c>
      <c r="D60" s="18">
        <v>71275</v>
      </c>
      <c r="E60" s="16">
        <v>95</v>
      </c>
      <c r="F60" s="16" t="s">
        <v>45</v>
      </c>
      <c r="G60" s="19" t="s">
        <v>104</v>
      </c>
      <c r="H60" s="20">
        <v>500.68701704665028</v>
      </c>
      <c r="I60" s="20" t="s">
        <v>165</v>
      </c>
      <c r="J60" s="21">
        <v>51795</v>
      </c>
      <c r="K60" s="21">
        <v>41750</v>
      </c>
      <c r="L60" s="19" t="s">
        <v>232</v>
      </c>
      <c r="M60" s="19" t="s">
        <v>236</v>
      </c>
      <c r="N60" s="38">
        <v>0.2</v>
      </c>
      <c r="O60" s="15" t="str">
        <f t="shared" si="6"/>
        <v>95CDVITOT13-2U</v>
      </c>
      <c r="P60" s="17">
        <f t="shared" si="4"/>
        <v>35686467.140000001</v>
      </c>
      <c r="Q60" s="10">
        <f t="shared" si="7"/>
        <v>1</v>
      </c>
      <c r="R60" s="31">
        <f t="shared" si="8"/>
        <v>111</v>
      </c>
      <c r="S60" s="31">
        <f t="shared" si="5"/>
        <v>10156</v>
      </c>
      <c r="T60" s="31" t="s">
        <v>168</v>
      </c>
      <c r="U60" s="31" t="s">
        <v>164</v>
      </c>
      <c r="V60" s="31" t="s">
        <v>171</v>
      </c>
      <c r="W60" s="31" t="s">
        <v>170</v>
      </c>
      <c r="X60" s="31" t="s">
        <v>177</v>
      </c>
      <c r="Y60" s="31" t="s">
        <v>228</v>
      </c>
      <c r="Z60" s="12"/>
    </row>
    <row r="61" spans="1:26" x14ac:dyDescent="0.25">
      <c r="A61" s="21">
        <v>41639</v>
      </c>
      <c r="C61" s="16" t="s">
        <v>205</v>
      </c>
      <c r="D61" s="18">
        <v>29126</v>
      </c>
      <c r="E61" s="16">
        <v>95</v>
      </c>
      <c r="F61" s="16" t="s">
        <v>45</v>
      </c>
      <c r="G61" s="19" t="s">
        <v>105</v>
      </c>
      <c r="H61" s="20">
        <v>527.92450387969507</v>
      </c>
      <c r="I61" s="20" t="s">
        <v>165</v>
      </c>
      <c r="J61" s="21">
        <v>51795</v>
      </c>
      <c r="K61" s="21">
        <v>41750</v>
      </c>
      <c r="L61" s="19" t="s">
        <v>232</v>
      </c>
      <c r="M61" s="19" t="s">
        <v>236</v>
      </c>
      <c r="N61" s="38">
        <v>0.2</v>
      </c>
      <c r="O61" s="15" t="str">
        <f t="shared" si="6"/>
        <v>95CDVITOT13U</v>
      </c>
      <c r="P61" s="17">
        <f t="shared" si="4"/>
        <v>15376329.099999998</v>
      </c>
      <c r="Q61" s="10">
        <f t="shared" si="7"/>
        <v>1</v>
      </c>
      <c r="R61" s="31">
        <f t="shared" si="8"/>
        <v>111</v>
      </c>
      <c r="S61" s="31">
        <f t="shared" si="5"/>
        <v>10156</v>
      </c>
      <c r="T61" s="31" t="s">
        <v>168</v>
      </c>
      <c r="U61" s="31" t="s">
        <v>164</v>
      </c>
      <c r="V61" s="31" t="s">
        <v>171</v>
      </c>
      <c r="W61" s="31" t="s">
        <v>170</v>
      </c>
      <c r="X61" s="31" t="s">
        <v>177</v>
      </c>
      <c r="Y61" s="31" t="s">
        <v>228</v>
      </c>
      <c r="Z61" s="12"/>
    </row>
    <row r="62" spans="1:26" x14ac:dyDescent="0.25">
      <c r="A62" s="21">
        <v>41639</v>
      </c>
      <c r="C62" s="16" t="s">
        <v>205</v>
      </c>
      <c r="D62" s="18">
        <v>1648576</v>
      </c>
      <c r="E62" s="16">
        <v>95</v>
      </c>
      <c r="F62" s="16" t="s">
        <v>46</v>
      </c>
      <c r="G62" s="19" t="s">
        <v>148</v>
      </c>
      <c r="H62" s="20">
        <v>15.080246000184401</v>
      </c>
      <c r="I62" s="20" t="s">
        <v>209</v>
      </c>
      <c r="J62" s="21">
        <v>42069</v>
      </c>
      <c r="K62" s="21">
        <v>41705</v>
      </c>
      <c r="L62" s="19" t="s">
        <v>234</v>
      </c>
      <c r="M62" s="19" t="s">
        <v>236</v>
      </c>
      <c r="N62" s="38">
        <v>0.2</v>
      </c>
      <c r="O62" s="15" t="str">
        <f t="shared" si="6"/>
        <v>95CFECB05</v>
      </c>
      <c r="P62" s="17">
        <f t="shared" si="4"/>
        <v>24860931.629999999</v>
      </c>
      <c r="Q62" s="10">
        <f t="shared" si="7"/>
        <v>1</v>
      </c>
      <c r="R62" s="31">
        <f t="shared" si="8"/>
        <v>66</v>
      </c>
      <c r="S62" s="31">
        <f t="shared" si="5"/>
        <v>430</v>
      </c>
      <c r="T62" s="31" t="s">
        <v>191</v>
      </c>
      <c r="U62" s="31" t="s">
        <v>164</v>
      </c>
      <c r="V62" s="31" t="s">
        <v>171</v>
      </c>
      <c r="W62" s="31" t="s">
        <v>170</v>
      </c>
      <c r="X62" s="31" t="s">
        <v>164</v>
      </c>
      <c r="Y62" s="31" t="s">
        <v>228</v>
      </c>
      <c r="Z62" s="12"/>
    </row>
    <row r="63" spans="1:26" x14ac:dyDescent="0.25">
      <c r="A63" s="21">
        <v>41639</v>
      </c>
      <c r="C63" s="16" t="s">
        <v>205</v>
      </c>
      <c r="D63" s="18">
        <v>500000</v>
      </c>
      <c r="E63" s="16">
        <v>95</v>
      </c>
      <c r="F63" s="16" t="s">
        <v>46</v>
      </c>
      <c r="G63" s="19" t="s">
        <v>149</v>
      </c>
      <c r="H63" s="20">
        <v>25.258451000000001</v>
      </c>
      <c r="I63" s="20" t="s">
        <v>209</v>
      </c>
      <c r="J63" s="21">
        <v>42384</v>
      </c>
      <c r="K63" s="21">
        <v>41656</v>
      </c>
      <c r="L63" s="19" t="s">
        <v>234</v>
      </c>
      <c r="M63" s="19" t="s">
        <v>236</v>
      </c>
      <c r="N63" s="38">
        <v>0.2</v>
      </c>
      <c r="O63" s="15" t="str">
        <f t="shared" si="6"/>
        <v>95CFECB06</v>
      </c>
      <c r="P63" s="17">
        <f t="shared" si="4"/>
        <v>12629225.5</v>
      </c>
      <c r="Q63" s="10">
        <f t="shared" si="7"/>
        <v>1</v>
      </c>
      <c r="R63" s="31">
        <f t="shared" si="8"/>
        <v>17</v>
      </c>
      <c r="S63" s="31">
        <f t="shared" si="5"/>
        <v>745</v>
      </c>
      <c r="T63" s="31" t="s">
        <v>191</v>
      </c>
      <c r="U63" s="31" t="s">
        <v>164</v>
      </c>
      <c r="V63" s="31" t="s">
        <v>171</v>
      </c>
      <c r="W63" s="31" t="s">
        <v>170</v>
      </c>
      <c r="X63" s="31" t="s">
        <v>164</v>
      </c>
      <c r="Y63" s="31" t="s">
        <v>228</v>
      </c>
      <c r="Z63" s="12"/>
    </row>
    <row r="64" spans="1:26" x14ac:dyDescent="0.25">
      <c r="A64" s="21">
        <v>41639</v>
      </c>
      <c r="C64" s="16" t="s">
        <v>205</v>
      </c>
      <c r="D64" s="18">
        <v>1123554</v>
      </c>
      <c r="E64" s="16">
        <v>95</v>
      </c>
      <c r="F64" s="16" t="s">
        <v>46</v>
      </c>
      <c r="G64" s="19" t="s">
        <v>121</v>
      </c>
      <c r="H64" s="20">
        <v>70.992076998524325</v>
      </c>
      <c r="I64" s="20" t="s">
        <v>209</v>
      </c>
      <c r="J64" s="21">
        <v>44022</v>
      </c>
      <c r="K64" s="21">
        <v>41642</v>
      </c>
      <c r="L64" s="19" t="s">
        <v>234</v>
      </c>
      <c r="M64" s="19" t="s">
        <v>236</v>
      </c>
      <c r="N64" s="38">
        <v>0.2</v>
      </c>
      <c r="O64" s="15" t="str">
        <f t="shared" si="6"/>
        <v>95CFECB10-2</v>
      </c>
      <c r="P64" s="17">
        <f t="shared" si="4"/>
        <v>79763432.079999998</v>
      </c>
      <c r="Q64" s="10">
        <f t="shared" si="7"/>
        <v>2</v>
      </c>
      <c r="R64" s="31">
        <f t="shared" si="8"/>
        <v>3</v>
      </c>
      <c r="S64" s="31">
        <f t="shared" si="5"/>
        <v>2383</v>
      </c>
      <c r="T64" s="31" t="s">
        <v>174</v>
      </c>
      <c r="U64" s="31" t="s">
        <v>166</v>
      </c>
      <c r="V64" s="31" t="s">
        <v>171</v>
      </c>
      <c r="W64" s="31" t="s">
        <v>164</v>
      </c>
      <c r="X64" s="31" t="s">
        <v>164</v>
      </c>
      <c r="Y64" s="31" t="s">
        <v>228</v>
      </c>
      <c r="Z64" s="12"/>
    </row>
    <row r="65" spans="1:26" x14ac:dyDescent="0.25">
      <c r="A65" s="21">
        <v>41639</v>
      </c>
      <c r="C65" s="16" t="s">
        <v>205</v>
      </c>
      <c r="D65" s="18">
        <v>200000</v>
      </c>
      <c r="E65" s="16">
        <v>95</v>
      </c>
      <c r="F65" s="16" t="s">
        <v>47</v>
      </c>
      <c r="G65" s="19" t="s">
        <v>122</v>
      </c>
      <c r="H65" s="20">
        <v>40.061866999999999</v>
      </c>
      <c r="I65" s="20" t="s">
        <v>209</v>
      </c>
      <c r="J65" s="21">
        <v>43049</v>
      </c>
      <c r="K65" s="21">
        <v>41775</v>
      </c>
      <c r="L65" s="19" t="s">
        <v>234</v>
      </c>
      <c r="M65" s="19" t="s">
        <v>236</v>
      </c>
      <c r="N65" s="38">
        <v>0.2</v>
      </c>
      <c r="O65" s="15" t="str">
        <f t="shared" si="6"/>
        <v>95CFEHCB07-3</v>
      </c>
      <c r="P65" s="17">
        <f t="shared" si="4"/>
        <v>8012373.3999999994</v>
      </c>
      <c r="Q65" s="10">
        <f t="shared" si="7"/>
        <v>1</v>
      </c>
      <c r="R65" s="31">
        <f t="shared" si="8"/>
        <v>136</v>
      </c>
      <c r="S65" s="31">
        <f t="shared" si="5"/>
        <v>1410</v>
      </c>
      <c r="T65" s="31" t="s">
        <v>178</v>
      </c>
      <c r="U65" s="31" t="s">
        <v>166</v>
      </c>
      <c r="V65" s="31" t="s">
        <v>171</v>
      </c>
      <c r="W65" s="31" t="s">
        <v>164</v>
      </c>
      <c r="X65" s="31" t="s">
        <v>164</v>
      </c>
      <c r="Y65" s="31" t="s">
        <v>228</v>
      </c>
      <c r="Z65" s="12"/>
    </row>
    <row r="66" spans="1:26" x14ac:dyDescent="0.25">
      <c r="A66" s="21">
        <v>41639</v>
      </c>
      <c r="C66" s="16" t="s">
        <v>205</v>
      </c>
      <c r="D66" s="18">
        <v>606440</v>
      </c>
      <c r="E66" s="16">
        <v>95</v>
      </c>
      <c r="F66" s="16" t="s">
        <v>48</v>
      </c>
      <c r="G66" s="19" t="s">
        <v>112</v>
      </c>
      <c r="H66" s="20">
        <v>100.32420199854892</v>
      </c>
      <c r="I66" s="20" t="s">
        <v>209</v>
      </c>
      <c r="J66" s="21">
        <v>42131</v>
      </c>
      <c r="K66" s="21">
        <v>41655</v>
      </c>
      <c r="L66" s="19" t="s">
        <v>232</v>
      </c>
      <c r="M66" s="19" t="s">
        <v>236</v>
      </c>
      <c r="N66" s="38">
        <v>0.2</v>
      </c>
      <c r="O66" s="15" t="str">
        <f t="shared" ref="O66:O97" si="9">E66&amp;F66&amp;G66</f>
        <v>95FEFA12</v>
      </c>
      <c r="P66" s="17">
        <f t="shared" si="4"/>
        <v>60840609.060000002</v>
      </c>
      <c r="Q66" s="10">
        <f t="shared" ref="Q66:Q97" si="10">IFERROR(VLOOKUP($T66,$AB$2:$AD$10,2,0),1)</f>
        <v>2</v>
      </c>
      <c r="R66" s="31">
        <f t="shared" ref="R66:R97" si="11">+K66-A66</f>
        <v>16</v>
      </c>
      <c r="S66" s="31">
        <f t="shared" si="5"/>
        <v>492</v>
      </c>
      <c r="T66" s="31" t="s">
        <v>174</v>
      </c>
      <c r="U66" s="31" t="s">
        <v>164</v>
      </c>
      <c r="V66" s="31" t="s">
        <v>171</v>
      </c>
      <c r="W66" s="31" t="s">
        <v>170</v>
      </c>
      <c r="X66" s="31" t="s">
        <v>164</v>
      </c>
      <c r="Y66" s="31" t="s">
        <v>228</v>
      </c>
      <c r="Z66" s="12"/>
    </row>
    <row r="67" spans="1:26" x14ac:dyDescent="0.25">
      <c r="A67" s="21">
        <v>41639</v>
      </c>
      <c r="C67" s="16" t="s">
        <v>205</v>
      </c>
      <c r="D67" s="18">
        <v>500000</v>
      </c>
      <c r="E67" s="16">
        <v>95</v>
      </c>
      <c r="F67" s="16" t="s">
        <v>48</v>
      </c>
      <c r="G67" s="19" t="s">
        <v>114</v>
      </c>
      <c r="H67" s="20">
        <v>100.18343900000001</v>
      </c>
      <c r="I67" s="20" t="s">
        <v>209</v>
      </c>
      <c r="J67" s="21">
        <v>42278</v>
      </c>
      <c r="K67" s="21">
        <v>41662</v>
      </c>
      <c r="L67" s="19" t="s">
        <v>232</v>
      </c>
      <c r="M67" s="19" t="s">
        <v>236</v>
      </c>
      <c r="N67" s="38">
        <v>0.2</v>
      </c>
      <c r="O67" s="15" t="str">
        <f t="shared" si="9"/>
        <v>95FEFA12-2</v>
      </c>
      <c r="P67" s="17">
        <f t="shared" ref="P67:P110" si="12">+H67*D67</f>
        <v>50091719.5</v>
      </c>
      <c r="Q67" s="10">
        <f t="shared" si="10"/>
        <v>2</v>
      </c>
      <c r="R67" s="31">
        <f t="shared" si="11"/>
        <v>23</v>
      </c>
      <c r="S67" s="31">
        <f t="shared" ref="S67:S110" si="13">+J67-A67</f>
        <v>639</v>
      </c>
      <c r="T67" s="31" t="s">
        <v>174</v>
      </c>
      <c r="U67" s="31" t="s">
        <v>164</v>
      </c>
      <c r="V67" s="31" t="s">
        <v>171</v>
      </c>
      <c r="W67" s="31" t="s">
        <v>170</v>
      </c>
      <c r="X67" s="31" t="s">
        <v>164</v>
      </c>
      <c r="Y67" s="31" t="s">
        <v>228</v>
      </c>
      <c r="Z67" s="12"/>
    </row>
    <row r="68" spans="1:26" x14ac:dyDescent="0.25">
      <c r="A68" s="21">
        <v>41639</v>
      </c>
      <c r="C68" s="16" t="s">
        <v>205</v>
      </c>
      <c r="D68" s="18">
        <v>700000</v>
      </c>
      <c r="E68" s="16">
        <v>95</v>
      </c>
      <c r="F68" s="16" t="s">
        <v>48</v>
      </c>
      <c r="G68" s="19" t="s">
        <v>109</v>
      </c>
      <c r="H68" s="20">
        <v>100.043296</v>
      </c>
      <c r="I68" s="20" t="s">
        <v>209</v>
      </c>
      <c r="J68" s="21">
        <v>42419</v>
      </c>
      <c r="K68" s="21">
        <v>41663</v>
      </c>
      <c r="L68" s="19" t="s">
        <v>232</v>
      </c>
      <c r="M68" s="19" t="s">
        <v>236</v>
      </c>
      <c r="N68" s="38">
        <v>0.2</v>
      </c>
      <c r="O68" s="15" t="str">
        <f t="shared" si="9"/>
        <v>95FEFA13</v>
      </c>
      <c r="P68" s="17">
        <f t="shared" si="12"/>
        <v>70030307.200000003</v>
      </c>
      <c r="Q68" s="10">
        <f t="shared" si="10"/>
        <v>2</v>
      </c>
      <c r="R68" s="31">
        <f t="shared" si="11"/>
        <v>24</v>
      </c>
      <c r="S68" s="31">
        <f t="shared" si="13"/>
        <v>780</v>
      </c>
      <c r="T68" s="31" t="s">
        <v>174</v>
      </c>
      <c r="U68" s="31" t="s">
        <v>164</v>
      </c>
      <c r="V68" s="31" t="s">
        <v>171</v>
      </c>
      <c r="W68" s="31" t="s">
        <v>170</v>
      </c>
      <c r="X68" s="31" t="s">
        <v>164</v>
      </c>
      <c r="Y68" s="31" t="s">
        <v>228</v>
      </c>
      <c r="Z68" s="12"/>
    </row>
    <row r="69" spans="1:26" x14ac:dyDescent="0.25">
      <c r="A69" s="21">
        <v>41639</v>
      </c>
      <c r="C69" s="16" t="s">
        <v>205</v>
      </c>
      <c r="D69" s="18">
        <v>272925</v>
      </c>
      <c r="E69" s="16">
        <v>95</v>
      </c>
      <c r="F69" s="16" t="s">
        <v>49</v>
      </c>
      <c r="G69" s="19" t="s">
        <v>109</v>
      </c>
      <c r="H69" s="20">
        <v>100.12782200238161</v>
      </c>
      <c r="I69" s="20" t="s">
        <v>209</v>
      </c>
      <c r="J69" s="21">
        <v>42468</v>
      </c>
      <c r="K69" s="21">
        <v>41656</v>
      </c>
      <c r="L69" s="19" t="s">
        <v>232</v>
      </c>
      <c r="M69" s="19" t="s">
        <v>236</v>
      </c>
      <c r="N69" s="38">
        <v>0.2</v>
      </c>
      <c r="O69" s="15" t="str">
        <f t="shared" si="9"/>
        <v>95FNCOT13</v>
      </c>
      <c r="P69" s="17">
        <f t="shared" si="12"/>
        <v>27327385.82</v>
      </c>
      <c r="Q69" s="10">
        <f t="shared" si="10"/>
        <v>2</v>
      </c>
      <c r="R69" s="31">
        <f t="shared" si="11"/>
        <v>17</v>
      </c>
      <c r="S69" s="31">
        <f t="shared" si="13"/>
        <v>829</v>
      </c>
      <c r="T69" s="31" t="s">
        <v>174</v>
      </c>
      <c r="U69" s="31" t="s">
        <v>164</v>
      </c>
      <c r="V69" s="31" t="s">
        <v>171</v>
      </c>
      <c r="W69" s="31" t="s">
        <v>164</v>
      </c>
      <c r="X69" s="31" t="s">
        <v>177</v>
      </c>
      <c r="Y69" s="31" t="s">
        <v>228</v>
      </c>
      <c r="Z69" s="12"/>
    </row>
    <row r="70" spans="1:26" x14ac:dyDescent="0.25">
      <c r="A70" s="21">
        <v>41639</v>
      </c>
      <c r="C70" s="16" t="s">
        <v>205</v>
      </c>
      <c r="D70" s="18">
        <v>500000</v>
      </c>
      <c r="E70" s="16">
        <v>95</v>
      </c>
      <c r="F70" s="16" t="s">
        <v>50</v>
      </c>
      <c r="G70" s="19" t="s">
        <v>109</v>
      </c>
      <c r="H70" s="20">
        <v>100.260482</v>
      </c>
      <c r="I70" s="20" t="s">
        <v>209</v>
      </c>
      <c r="J70" s="21">
        <v>43395</v>
      </c>
      <c r="K70" s="21">
        <v>41654</v>
      </c>
      <c r="L70" s="19" t="s">
        <v>232</v>
      </c>
      <c r="M70" s="19" t="s">
        <v>236</v>
      </c>
      <c r="N70" s="38">
        <v>0.2</v>
      </c>
      <c r="O70" s="15" t="str">
        <f t="shared" si="9"/>
        <v>95IFCOTCB13</v>
      </c>
      <c r="P70" s="17">
        <f t="shared" si="12"/>
        <v>50130241</v>
      </c>
      <c r="Q70" s="10">
        <f t="shared" si="10"/>
        <v>2</v>
      </c>
      <c r="R70" s="31">
        <f t="shared" si="11"/>
        <v>15</v>
      </c>
      <c r="S70" s="31">
        <f t="shared" si="13"/>
        <v>1756</v>
      </c>
      <c r="T70" s="31" t="s">
        <v>174</v>
      </c>
      <c r="U70" s="31" t="s">
        <v>164</v>
      </c>
      <c r="V70" s="31" t="s">
        <v>171</v>
      </c>
      <c r="W70" s="31" t="s">
        <v>164</v>
      </c>
      <c r="X70" s="31" t="s">
        <v>177</v>
      </c>
      <c r="Y70" s="31" t="s">
        <v>228</v>
      </c>
      <c r="Z70" s="12"/>
    </row>
    <row r="71" spans="1:26" x14ac:dyDescent="0.25">
      <c r="A71" s="21">
        <v>41639</v>
      </c>
      <c r="C71" s="16" t="s">
        <v>205</v>
      </c>
      <c r="D71" s="18">
        <v>1500000</v>
      </c>
      <c r="E71" s="16">
        <v>95</v>
      </c>
      <c r="F71" s="16" t="s">
        <v>51</v>
      </c>
      <c r="G71" s="19" t="s">
        <v>116</v>
      </c>
      <c r="H71" s="20">
        <v>101.072948</v>
      </c>
      <c r="I71" s="20" t="s">
        <v>209</v>
      </c>
      <c r="J71" s="21">
        <v>42037</v>
      </c>
      <c r="K71" s="21">
        <v>41645</v>
      </c>
      <c r="L71" s="19" t="s">
        <v>232</v>
      </c>
      <c r="M71" s="19" t="s">
        <v>236</v>
      </c>
      <c r="N71" s="38">
        <v>0.2</v>
      </c>
      <c r="O71" s="15" t="str">
        <f t="shared" si="9"/>
        <v>95PEMEX10</v>
      </c>
      <c r="P71" s="17">
        <f t="shared" si="12"/>
        <v>151609422</v>
      </c>
      <c r="Q71" s="10">
        <f t="shared" si="10"/>
        <v>2</v>
      </c>
      <c r="R71" s="31">
        <f t="shared" si="11"/>
        <v>6</v>
      </c>
      <c r="S71" s="31">
        <f t="shared" si="13"/>
        <v>398</v>
      </c>
      <c r="T71" s="31" t="s">
        <v>174</v>
      </c>
      <c r="U71" s="31" t="s">
        <v>166</v>
      </c>
      <c r="V71" s="31" t="s">
        <v>164</v>
      </c>
      <c r="W71" s="31" t="s">
        <v>170</v>
      </c>
      <c r="X71" s="31" t="s">
        <v>164</v>
      </c>
      <c r="Y71" s="31" t="s">
        <v>228</v>
      </c>
      <c r="Z71" s="12"/>
    </row>
    <row r="72" spans="1:26" x14ac:dyDescent="0.25">
      <c r="A72" s="21">
        <v>41639</v>
      </c>
      <c r="C72" s="16" t="s">
        <v>205</v>
      </c>
      <c r="D72" s="18">
        <v>1000000</v>
      </c>
      <c r="E72" s="16">
        <v>95</v>
      </c>
      <c r="F72" s="16" t="s">
        <v>51</v>
      </c>
      <c r="G72" s="19" t="s">
        <v>123</v>
      </c>
      <c r="H72" s="20">
        <v>100.270611</v>
      </c>
      <c r="I72" s="20" t="s">
        <v>209</v>
      </c>
      <c r="J72" s="21">
        <v>41771</v>
      </c>
      <c r="K72" s="21">
        <v>41659</v>
      </c>
      <c r="L72" s="19" t="s">
        <v>232</v>
      </c>
      <c r="M72" s="19" t="s">
        <v>236</v>
      </c>
      <c r="N72" s="38">
        <v>0.2</v>
      </c>
      <c r="O72" s="15" t="str">
        <f t="shared" si="9"/>
        <v>95PEMEX10-3</v>
      </c>
      <c r="P72" s="17">
        <f t="shared" si="12"/>
        <v>100270611</v>
      </c>
      <c r="Q72" s="10">
        <f t="shared" si="10"/>
        <v>2</v>
      </c>
      <c r="R72" s="31">
        <f t="shared" si="11"/>
        <v>20</v>
      </c>
      <c r="S72" s="31">
        <f t="shared" si="13"/>
        <v>132</v>
      </c>
      <c r="T72" s="31" t="s">
        <v>174</v>
      </c>
      <c r="U72" s="31" t="s">
        <v>166</v>
      </c>
      <c r="V72" s="31" t="s">
        <v>164</v>
      </c>
      <c r="W72" s="31" t="s">
        <v>170</v>
      </c>
      <c r="X72" s="31" t="s">
        <v>164</v>
      </c>
      <c r="Y72" s="31" t="s">
        <v>228</v>
      </c>
      <c r="Z72" s="12"/>
    </row>
    <row r="73" spans="1:26" x14ac:dyDescent="0.25">
      <c r="A73" s="21">
        <v>41639</v>
      </c>
      <c r="C73" s="16" t="s">
        <v>205</v>
      </c>
      <c r="D73" s="18">
        <v>2000000</v>
      </c>
      <c r="E73" s="16">
        <v>95</v>
      </c>
      <c r="F73" s="16" t="s">
        <v>51</v>
      </c>
      <c r="G73" s="19" t="s">
        <v>113</v>
      </c>
      <c r="H73" s="20">
        <v>100.42913799999999</v>
      </c>
      <c r="I73" s="20" t="s">
        <v>209</v>
      </c>
      <c r="J73" s="21">
        <v>42437</v>
      </c>
      <c r="K73" s="21">
        <v>41653</v>
      </c>
      <c r="L73" s="19" t="s">
        <v>232</v>
      </c>
      <c r="M73" s="19" t="s">
        <v>236</v>
      </c>
      <c r="N73" s="38">
        <v>0.2</v>
      </c>
      <c r="O73" s="15" t="str">
        <f t="shared" si="9"/>
        <v>95PEMEX11</v>
      </c>
      <c r="P73" s="17">
        <f t="shared" si="12"/>
        <v>200858276</v>
      </c>
      <c r="Q73" s="10">
        <f t="shared" si="10"/>
        <v>2</v>
      </c>
      <c r="R73" s="31">
        <f t="shared" si="11"/>
        <v>14</v>
      </c>
      <c r="S73" s="31">
        <f t="shared" si="13"/>
        <v>798</v>
      </c>
      <c r="T73" s="31" t="s">
        <v>174</v>
      </c>
      <c r="U73" s="31" t="s">
        <v>166</v>
      </c>
      <c r="V73" s="31" t="s">
        <v>164</v>
      </c>
      <c r="W73" s="31" t="s">
        <v>170</v>
      </c>
      <c r="X73" s="31" t="s">
        <v>164</v>
      </c>
      <c r="Y73" s="31" t="s">
        <v>228</v>
      </c>
      <c r="Z73" s="12"/>
    </row>
    <row r="74" spans="1:26" x14ac:dyDescent="0.25">
      <c r="A74" s="21">
        <v>41639</v>
      </c>
      <c r="C74" s="16" t="s">
        <v>205</v>
      </c>
      <c r="D74" s="18">
        <v>1261948</v>
      </c>
      <c r="E74" s="16">
        <v>95</v>
      </c>
      <c r="F74" s="16" t="s">
        <v>51</v>
      </c>
      <c r="G74" s="19" t="s">
        <v>111</v>
      </c>
      <c r="H74" s="20">
        <v>100.5248359995816</v>
      </c>
      <c r="I74" s="20" t="s">
        <v>209</v>
      </c>
      <c r="J74" s="21">
        <v>42835</v>
      </c>
      <c r="K74" s="21">
        <v>41659</v>
      </c>
      <c r="L74" s="19" t="s">
        <v>232</v>
      </c>
      <c r="M74" s="19" t="s">
        <v>236</v>
      </c>
      <c r="N74" s="38">
        <v>0.2</v>
      </c>
      <c r="O74" s="15" t="str">
        <f t="shared" si="9"/>
        <v>95PEMEX11-2</v>
      </c>
      <c r="P74" s="17">
        <f t="shared" si="12"/>
        <v>126857115.73999999</v>
      </c>
      <c r="Q74" s="10">
        <f t="shared" si="10"/>
        <v>2</v>
      </c>
      <c r="R74" s="31">
        <f t="shared" si="11"/>
        <v>20</v>
      </c>
      <c r="S74" s="31">
        <f t="shared" si="13"/>
        <v>1196</v>
      </c>
      <c r="T74" s="31" t="s">
        <v>174</v>
      </c>
      <c r="U74" s="31" t="s">
        <v>166</v>
      </c>
      <c r="V74" s="31" t="s">
        <v>164</v>
      </c>
      <c r="W74" s="31" t="s">
        <v>170</v>
      </c>
      <c r="X74" s="31" t="s">
        <v>164</v>
      </c>
      <c r="Y74" s="31" t="s">
        <v>228</v>
      </c>
      <c r="Z74" s="12"/>
    </row>
    <row r="75" spans="1:26" x14ac:dyDescent="0.25">
      <c r="A75" s="21">
        <v>41639</v>
      </c>
      <c r="C75" s="16" t="s">
        <v>205</v>
      </c>
      <c r="D75" s="18">
        <v>5500000</v>
      </c>
      <c r="E75" s="16">
        <v>95</v>
      </c>
      <c r="F75" s="16" t="s">
        <v>51</v>
      </c>
      <c r="G75" s="19" t="s">
        <v>112</v>
      </c>
      <c r="H75" s="20">
        <v>100.347387</v>
      </c>
      <c r="I75" s="20" t="s">
        <v>209</v>
      </c>
      <c r="J75" s="21">
        <v>43062</v>
      </c>
      <c r="K75" s="21">
        <v>41662</v>
      </c>
      <c r="L75" s="19" t="s">
        <v>232</v>
      </c>
      <c r="M75" s="19" t="s">
        <v>236</v>
      </c>
      <c r="N75" s="38">
        <v>0.2</v>
      </c>
      <c r="O75" s="15" t="str">
        <f t="shared" si="9"/>
        <v>95PEMEX12</v>
      </c>
      <c r="P75" s="17">
        <f t="shared" si="12"/>
        <v>551910628.5</v>
      </c>
      <c r="Q75" s="10">
        <f t="shared" si="10"/>
        <v>2</v>
      </c>
      <c r="R75" s="31">
        <f t="shared" si="11"/>
        <v>23</v>
      </c>
      <c r="S75" s="31">
        <f t="shared" si="13"/>
        <v>1423</v>
      </c>
      <c r="T75" s="31" t="s">
        <v>174</v>
      </c>
      <c r="U75" s="31" t="s">
        <v>166</v>
      </c>
      <c r="V75" s="31" t="s">
        <v>171</v>
      </c>
      <c r="W75" s="31" t="s">
        <v>170</v>
      </c>
      <c r="X75" s="31" t="s">
        <v>177</v>
      </c>
      <c r="Y75" s="31" t="s">
        <v>228</v>
      </c>
      <c r="Z75" s="12"/>
    </row>
    <row r="76" spans="1:26" x14ac:dyDescent="0.25">
      <c r="A76" s="21">
        <v>41639</v>
      </c>
      <c r="C76" s="16" t="s">
        <v>205</v>
      </c>
      <c r="D76" s="18">
        <v>176791</v>
      </c>
      <c r="E76" s="16">
        <v>95</v>
      </c>
      <c r="F76" s="16" t="s">
        <v>52</v>
      </c>
      <c r="G76" s="19" t="s">
        <v>106</v>
      </c>
      <c r="H76" s="20">
        <v>257.77860598107372</v>
      </c>
      <c r="I76" s="20" t="s">
        <v>165</v>
      </c>
      <c r="J76" s="21">
        <v>50948</v>
      </c>
      <c r="K76" s="21">
        <v>41663</v>
      </c>
      <c r="L76" s="19" t="s">
        <v>232</v>
      </c>
      <c r="M76" s="19" t="s">
        <v>236</v>
      </c>
      <c r="N76" s="38">
        <v>0.2</v>
      </c>
      <c r="O76" s="15" t="str">
        <f t="shared" si="9"/>
        <v>95TFOVIS09-3U</v>
      </c>
      <c r="P76" s="17">
        <f t="shared" si="12"/>
        <v>45572937.530000001</v>
      </c>
      <c r="Q76" s="10">
        <f t="shared" si="10"/>
        <v>1</v>
      </c>
      <c r="R76" s="31">
        <f t="shared" si="11"/>
        <v>24</v>
      </c>
      <c r="S76" s="31">
        <f t="shared" si="13"/>
        <v>9309</v>
      </c>
      <c r="T76" s="31" t="s">
        <v>168</v>
      </c>
      <c r="U76" s="31" t="s">
        <v>166</v>
      </c>
      <c r="V76" s="31" t="s">
        <v>171</v>
      </c>
      <c r="W76" s="31" t="s">
        <v>170</v>
      </c>
      <c r="X76" s="31" t="s">
        <v>177</v>
      </c>
      <c r="Y76" s="31" t="s">
        <v>228</v>
      </c>
      <c r="Z76" s="12"/>
    </row>
    <row r="77" spans="1:26" x14ac:dyDescent="0.25">
      <c r="A77" s="21">
        <v>41639</v>
      </c>
      <c r="C77" s="16" t="s">
        <v>205</v>
      </c>
      <c r="D77" s="18">
        <v>100393</v>
      </c>
      <c r="E77" s="16">
        <v>95</v>
      </c>
      <c r="F77" s="16" t="s">
        <v>52</v>
      </c>
      <c r="G77" s="19" t="s">
        <v>104</v>
      </c>
      <c r="H77" s="20">
        <v>496.17153297540665</v>
      </c>
      <c r="I77" s="20" t="s">
        <v>165</v>
      </c>
      <c r="J77" s="21">
        <v>52439</v>
      </c>
      <c r="K77" s="21">
        <v>41666</v>
      </c>
      <c r="L77" s="19" t="s">
        <v>232</v>
      </c>
      <c r="M77" s="19" t="s">
        <v>236</v>
      </c>
      <c r="N77" s="38">
        <v>0.2</v>
      </c>
      <c r="O77" s="15" t="str">
        <f t="shared" si="9"/>
        <v>95TFOVIS13-2U</v>
      </c>
      <c r="P77" s="17">
        <f t="shared" si="12"/>
        <v>49812148.710000001</v>
      </c>
      <c r="Q77" s="10">
        <f t="shared" si="10"/>
        <v>1</v>
      </c>
      <c r="R77" s="31">
        <f t="shared" si="11"/>
        <v>27</v>
      </c>
      <c r="S77" s="31">
        <f t="shared" si="13"/>
        <v>10800</v>
      </c>
      <c r="T77" s="31" t="s">
        <v>168</v>
      </c>
      <c r="U77" s="31" t="s">
        <v>166</v>
      </c>
      <c r="V77" s="31" t="s">
        <v>171</v>
      </c>
      <c r="W77" s="31" t="s">
        <v>170</v>
      </c>
      <c r="X77" s="31" t="s">
        <v>177</v>
      </c>
      <c r="Y77" s="31" t="s">
        <v>228</v>
      </c>
      <c r="Z77" s="12"/>
    </row>
    <row r="78" spans="1:26" x14ac:dyDescent="0.25">
      <c r="A78" s="21">
        <v>41639</v>
      </c>
      <c r="C78" s="16" t="s">
        <v>205</v>
      </c>
      <c r="D78" s="18">
        <v>198472</v>
      </c>
      <c r="E78" s="16">
        <v>95</v>
      </c>
      <c r="F78" s="16" t="s">
        <v>52</v>
      </c>
      <c r="G78" s="19" t="s">
        <v>107</v>
      </c>
      <c r="H78" s="20">
        <v>523.39107798581165</v>
      </c>
      <c r="I78" s="20" t="s">
        <v>165</v>
      </c>
      <c r="J78" s="21">
        <v>52562</v>
      </c>
      <c r="K78" s="21">
        <v>41635</v>
      </c>
      <c r="L78" s="19" t="s">
        <v>232</v>
      </c>
      <c r="M78" s="19" t="s">
        <v>236</v>
      </c>
      <c r="N78" s="38">
        <v>0.2</v>
      </c>
      <c r="O78" s="15" t="str">
        <f t="shared" si="9"/>
        <v>95TFOVIS13-3U</v>
      </c>
      <c r="P78" s="17">
        <f t="shared" si="12"/>
        <v>103878474.03000002</v>
      </c>
      <c r="Q78" s="10">
        <f t="shared" si="10"/>
        <v>1</v>
      </c>
      <c r="R78" s="31">
        <f t="shared" si="11"/>
        <v>-4</v>
      </c>
      <c r="S78" s="31">
        <f t="shared" si="13"/>
        <v>10923</v>
      </c>
      <c r="T78" s="31" t="s">
        <v>168</v>
      </c>
      <c r="U78" s="31" t="s">
        <v>166</v>
      </c>
      <c r="V78" s="31" t="s">
        <v>171</v>
      </c>
      <c r="W78" s="31" t="s">
        <v>170</v>
      </c>
      <c r="X78" s="31" t="s">
        <v>177</v>
      </c>
      <c r="Y78" s="31" t="s">
        <v>228</v>
      </c>
      <c r="Z78" s="12"/>
    </row>
    <row r="79" spans="1:26" x14ac:dyDescent="0.25">
      <c r="A79" s="21">
        <v>41639</v>
      </c>
      <c r="C79" s="16" t="s">
        <v>205</v>
      </c>
      <c r="D79" s="18">
        <v>1000000</v>
      </c>
      <c r="E79" s="16" t="s">
        <v>53</v>
      </c>
      <c r="F79" s="16" t="s">
        <v>54</v>
      </c>
      <c r="G79" s="19" t="s">
        <v>124</v>
      </c>
      <c r="H79" s="20">
        <v>100.295328</v>
      </c>
      <c r="I79" s="20" t="s">
        <v>209</v>
      </c>
      <c r="J79" s="21">
        <v>41921</v>
      </c>
      <c r="K79" s="21">
        <v>41641</v>
      </c>
      <c r="L79" s="19" t="s">
        <v>233</v>
      </c>
      <c r="M79" s="19" t="s">
        <v>237</v>
      </c>
      <c r="N79" s="38">
        <v>0.5</v>
      </c>
      <c r="O79" s="15" t="str">
        <f t="shared" si="9"/>
        <v>FBANSI13004</v>
      </c>
      <c r="P79" s="17">
        <f t="shared" si="12"/>
        <v>100295328</v>
      </c>
      <c r="Q79" s="10">
        <f t="shared" si="10"/>
        <v>2</v>
      </c>
      <c r="R79" s="31">
        <f t="shared" si="11"/>
        <v>2</v>
      </c>
      <c r="S79" s="31">
        <f t="shared" si="13"/>
        <v>282</v>
      </c>
      <c r="T79" s="31" t="s">
        <v>174</v>
      </c>
      <c r="U79" s="31" t="s">
        <v>164</v>
      </c>
      <c r="V79" s="31" t="s">
        <v>196</v>
      </c>
      <c r="W79" s="31" t="s">
        <v>195</v>
      </c>
      <c r="X79" s="31" t="s">
        <v>164</v>
      </c>
      <c r="Y79" s="31" t="s">
        <v>228</v>
      </c>
      <c r="Z79" s="12"/>
    </row>
    <row r="80" spans="1:26" x14ac:dyDescent="0.25">
      <c r="A80" s="21">
        <v>41639</v>
      </c>
      <c r="C80" s="16" t="s">
        <v>205</v>
      </c>
      <c r="D80" s="18">
        <v>1000000</v>
      </c>
      <c r="E80" s="16" t="s">
        <v>53</v>
      </c>
      <c r="F80" s="16" t="s">
        <v>54</v>
      </c>
      <c r="G80" s="19" t="s">
        <v>125</v>
      </c>
      <c r="H80" s="20">
        <v>100.284497</v>
      </c>
      <c r="I80" s="20" t="s">
        <v>209</v>
      </c>
      <c r="J80" s="21">
        <v>41781</v>
      </c>
      <c r="K80" s="21">
        <v>41641</v>
      </c>
      <c r="L80" s="19" t="s">
        <v>233</v>
      </c>
      <c r="M80" s="19" t="s">
        <v>237</v>
      </c>
      <c r="N80" s="38">
        <v>0.5</v>
      </c>
      <c r="O80" s="15" t="str">
        <f t="shared" si="9"/>
        <v>FBANSI13005</v>
      </c>
      <c r="P80" s="17">
        <f t="shared" si="12"/>
        <v>100284497</v>
      </c>
      <c r="Q80" s="10">
        <f t="shared" si="10"/>
        <v>2</v>
      </c>
      <c r="R80" s="31">
        <f t="shared" si="11"/>
        <v>2</v>
      </c>
      <c r="S80" s="31">
        <f t="shared" si="13"/>
        <v>142</v>
      </c>
      <c r="T80" s="31" t="s">
        <v>174</v>
      </c>
      <c r="U80" s="31" t="s">
        <v>164</v>
      </c>
      <c r="V80" s="31" t="s">
        <v>196</v>
      </c>
      <c r="W80" s="31" t="s">
        <v>195</v>
      </c>
      <c r="X80" s="31" t="s">
        <v>164</v>
      </c>
      <c r="Y80" s="31" t="s">
        <v>228</v>
      </c>
      <c r="Z80" s="12"/>
    </row>
    <row r="81" spans="1:28" x14ac:dyDescent="0.25">
      <c r="A81" s="21">
        <v>41639</v>
      </c>
      <c r="C81" s="16" t="s">
        <v>205</v>
      </c>
      <c r="D81" s="18">
        <v>1000000</v>
      </c>
      <c r="E81" s="16" t="s">
        <v>53</v>
      </c>
      <c r="F81" s="16" t="s">
        <v>39</v>
      </c>
      <c r="G81" s="19" t="s">
        <v>126</v>
      </c>
      <c r="H81" s="20">
        <v>100.297399</v>
      </c>
      <c r="I81" s="20" t="s">
        <v>209</v>
      </c>
      <c r="J81" s="21">
        <v>41780</v>
      </c>
      <c r="K81" s="21">
        <v>41640</v>
      </c>
      <c r="L81" s="19" t="s">
        <v>233</v>
      </c>
      <c r="M81" s="19" t="s">
        <v>236</v>
      </c>
      <c r="N81" s="38">
        <v>0.2</v>
      </c>
      <c r="O81" s="15" t="str">
        <f t="shared" si="9"/>
        <v>FBINTER13008</v>
      </c>
      <c r="P81" s="17">
        <f t="shared" si="12"/>
        <v>100297399</v>
      </c>
      <c r="Q81" s="10">
        <f t="shared" si="10"/>
        <v>2</v>
      </c>
      <c r="R81" s="31">
        <f t="shared" si="11"/>
        <v>1</v>
      </c>
      <c r="S81" s="31">
        <f t="shared" si="13"/>
        <v>141</v>
      </c>
      <c r="T81" s="31" t="s">
        <v>174</v>
      </c>
      <c r="U81" s="31" t="s">
        <v>181</v>
      </c>
      <c r="V81" s="31" t="s">
        <v>183</v>
      </c>
      <c r="W81" s="31" t="s">
        <v>195</v>
      </c>
      <c r="X81" s="31" t="s">
        <v>164</v>
      </c>
      <c r="Y81" s="31" t="s">
        <v>228</v>
      </c>
      <c r="Z81" s="12"/>
    </row>
    <row r="82" spans="1:28" x14ac:dyDescent="0.25">
      <c r="A82" s="21">
        <v>41639</v>
      </c>
      <c r="C82" s="16" t="s">
        <v>205</v>
      </c>
      <c r="D82" s="18">
        <v>1500000</v>
      </c>
      <c r="E82" s="16" t="s">
        <v>53</v>
      </c>
      <c r="F82" s="16" t="s">
        <v>55</v>
      </c>
      <c r="G82" s="19" t="s">
        <v>127</v>
      </c>
      <c r="H82" s="20">
        <v>100.201778</v>
      </c>
      <c r="I82" s="20" t="s">
        <v>209</v>
      </c>
      <c r="J82" s="21">
        <v>41900</v>
      </c>
      <c r="K82" s="21">
        <v>41649</v>
      </c>
      <c r="L82" s="19" t="s">
        <v>233</v>
      </c>
      <c r="M82" s="19" t="s">
        <v>237</v>
      </c>
      <c r="N82" s="38">
        <v>0.5</v>
      </c>
      <c r="O82" s="15" t="str">
        <f t="shared" si="9"/>
        <v>FBINVEX13019</v>
      </c>
      <c r="P82" s="17">
        <f t="shared" si="12"/>
        <v>150302667</v>
      </c>
      <c r="Q82" s="10">
        <f t="shared" si="10"/>
        <v>2</v>
      </c>
      <c r="R82" s="31">
        <f t="shared" si="11"/>
        <v>10</v>
      </c>
      <c r="S82" s="31">
        <f t="shared" si="13"/>
        <v>261</v>
      </c>
      <c r="T82" s="31" t="s">
        <v>174</v>
      </c>
      <c r="U82" s="31" t="s">
        <v>164</v>
      </c>
      <c r="V82" s="31" t="s">
        <v>196</v>
      </c>
      <c r="W82" s="31" t="s">
        <v>195</v>
      </c>
      <c r="X82" s="31" t="s">
        <v>164</v>
      </c>
      <c r="Y82" s="31" t="s">
        <v>228</v>
      </c>
      <c r="Z82" s="12"/>
    </row>
    <row r="83" spans="1:28" x14ac:dyDescent="0.25">
      <c r="A83" s="21">
        <v>41639</v>
      </c>
      <c r="C83" s="16" t="s">
        <v>205</v>
      </c>
      <c r="D83" s="18">
        <v>1000000</v>
      </c>
      <c r="E83" s="16" t="s">
        <v>53</v>
      </c>
      <c r="F83" s="16" t="s">
        <v>56</v>
      </c>
      <c r="G83" s="19" t="s">
        <v>128</v>
      </c>
      <c r="H83" s="20">
        <v>100.297822</v>
      </c>
      <c r="I83" s="20" t="s">
        <v>209</v>
      </c>
      <c r="J83" s="21">
        <v>41782</v>
      </c>
      <c r="K83" s="21">
        <v>41642</v>
      </c>
      <c r="L83" s="19" t="s">
        <v>233</v>
      </c>
      <c r="M83" s="19" t="s">
        <v>237</v>
      </c>
      <c r="N83" s="38">
        <v>0.5</v>
      </c>
      <c r="O83" s="15" t="str">
        <f t="shared" si="9"/>
        <v>FBMULTIV13059</v>
      </c>
      <c r="P83" s="17">
        <f t="shared" si="12"/>
        <v>100297822</v>
      </c>
      <c r="Q83" s="10">
        <f t="shared" si="10"/>
        <v>2</v>
      </c>
      <c r="R83" s="31">
        <f t="shared" si="11"/>
        <v>3</v>
      </c>
      <c r="S83" s="31">
        <f t="shared" si="13"/>
        <v>143</v>
      </c>
      <c r="T83" s="31" t="s">
        <v>174</v>
      </c>
      <c r="U83" s="31" t="s">
        <v>164</v>
      </c>
      <c r="V83" s="31" t="s">
        <v>196</v>
      </c>
      <c r="W83" s="31" t="s">
        <v>192</v>
      </c>
      <c r="X83" s="31" t="s">
        <v>199</v>
      </c>
      <c r="Y83" s="31" t="s">
        <v>228</v>
      </c>
      <c r="Z83" s="12"/>
    </row>
    <row r="84" spans="1:28" x14ac:dyDescent="0.25">
      <c r="A84" s="21">
        <v>41639</v>
      </c>
      <c r="C84" s="16" t="s">
        <v>205</v>
      </c>
      <c r="D84" s="18">
        <v>50000000</v>
      </c>
      <c r="E84" s="16" t="s">
        <v>9</v>
      </c>
      <c r="F84" s="16" t="s">
        <v>57</v>
      </c>
      <c r="G84" s="19" t="s">
        <v>129</v>
      </c>
      <c r="H84" s="20">
        <v>0.99806300000000003</v>
      </c>
      <c r="I84" s="20" t="s">
        <v>209</v>
      </c>
      <c r="J84" s="21">
        <v>41655</v>
      </c>
      <c r="K84" s="21">
        <v>41655</v>
      </c>
      <c r="L84" s="19" t="s">
        <v>233</v>
      </c>
      <c r="M84" s="19" t="s">
        <v>237</v>
      </c>
      <c r="N84" s="38">
        <v>1</v>
      </c>
      <c r="O84" s="15" t="str">
        <f t="shared" si="9"/>
        <v>IAFBANCO14024</v>
      </c>
      <c r="P84" s="17">
        <f t="shared" si="12"/>
        <v>49903150</v>
      </c>
      <c r="Q84" s="10">
        <f t="shared" si="10"/>
        <v>1</v>
      </c>
      <c r="R84" s="31">
        <f t="shared" si="11"/>
        <v>16</v>
      </c>
      <c r="S84" s="31">
        <f t="shared" si="13"/>
        <v>16</v>
      </c>
      <c r="T84" s="31" t="s">
        <v>163</v>
      </c>
      <c r="U84" s="31" t="s">
        <v>164</v>
      </c>
      <c r="V84" s="31" t="s">
        <v>201</v>
      </c>
      <c r="W84" s="31" t="s">
        <v>164</v>
      </c>
      <c r="X84" s="31" t="s">
        <v>197</v>
      </c>
      <c r="Y84" s="31"/>
      <c r="Z84" s="12"/>
    </row>
    <row r="85" spans="1:28" x14ac:dyDescent="0.25">
      <c r="A85" s="21">
        <v>41639</v>
      </c>
      <c r="C85" s="16" t="s">
        <v>205</v>
      </c>
      <c r="D85" s="18">
        <v>50000000</v>
      </c>
      <c r="E85" s="16" t="s">
        <v>9</v>
      </c>
      <c r="F85" s="16" t="s">
        <v>57</v>
      </c>
      <c r="G85" s="19" t="s">
        <v>130</v>
      </c>
      <c r="H85" s="20">
        <v>0.99498500000000001</v>
      </c>
      <c r="I85" s="20" t="s">
        <v>209</v>
      </c>
      <c r="J85" s="21">
        <v>41683</v>
      </c>
      <c r="K85" s="21">
        <v>41683</v>
      </c>
      <c r="L85" s="19" t="s">
        <v>233</v>
      </c>
      <c r="M85" s="19" t="s">
        <v>237</v>
      </c>
      <c r="N85" s="38">
        <v>1</v>
      </c>
      <c r="O85" s="15" t="str">
        <f t="shared" si="9"/>
        <v>IAFBANCO14064</v>
      </c>
      <c r="P85" s="17">
        <f t="shared" si="12"/>
        <v>49749250</v>
      </c>
      <c r="Q85" s="10">
        <f t="shared" si="10"/>
        <v>1</v>
      </c>
      <c r="R85" s="31">
        <f t="shared" si="11"/>
        <v>44</v>
      </c>
      <c r="S85" s="31">
        <f t="shared" si="13"/>
        <v>44</v>
      </c>
      <c r="T85" s="31" t="s">
        <v>163</v>
      </c>
      <c r="U85" s="31" t="s">
        <v>164</v>
      </c>
      <c r="V85" s="31" t="s">
        <v>201</v>
      </c>
      <c r="W85" s="31" t="s">
        <v>164</v>
      </c>
      <c r="X85" s="31" t="s">
        <v>197</v>
      </c>
      <c r="Y85" s="31"/>
      <c r="Z85" s="12"/>
    </row>
    <row r="86" spans="1:28" x14ac:dyDescent="0.25">
      <c r="A86" s="21">
        <v>41639</v>
      </c>
      <c r="C86" s="16" t="s">
        <v>205</v>
      </c>
      <c r="D86" s="18">
        <v>100431666</v>
      </c>
      <c r="E86" s="16" t="s">
        <v>9</v>
      </c>
      <c r="F86" s="16" t="s">
        <v>58</v>
      </c>
      <c r="G86" s="19" t="s">
        <v>131</v>
      </c>
      <c r="H86" s="20">
        <v>0.99980000003186242</v>
      </c>
      <c r="I86" s="20" t="s">
        <v>209</v>
      </c>
      <c r="J86" s="21">
        <v>41641</v>
      </c>
      <c r="K86" s="21">
        <v>41641</v>
      </c>
      <c r="L86" s="19" t="s">
        <v>233</v>
      </c>
      <c r="M86" s="19" t="s">
        <v>237</v>
      </c>
      <c r="N86" s="38">
        <v>0.5</v>
      </c>
      <c r="O86" s="15" t="str">
        <f t="shared" si="9"/>
        <v>IBAINVEX13524</v>
      </c>
      <c r="P86" s="17">
        <f t="shared" si="12"/>
        <v>100411579.67</v>
      </c>
      <c r="Q86" s="10">
        <f t="shared" si="10"/>
        <v>1</v>
      </c>
      <c r="R86" s="31">
        <f t="shared" si="11"/>
        <v>2</v>
      </c>
      <c r="S86" s="31">
        <f t="shared" si="13"/>
        <v>2</v>
      </c>
      <c r="T86" s="31" t="s">
        <v>163</v>
      </c>
      <c r="U86" s="31" t="s">
        <v>164</v>
      </c>
      <c r="V86" s="31" t="s">
        <v>164</v>
      </c>
      <c r="W86" s="31" t="s">
        <v>164</v>
      </c>
      <c r="X86" s="31" t="s">
        <v>164</v>
      </c>
      <c r="Y86" s="31"/>
      <c r="Z86" s="12"/>
    </row>
    <row r="87" spans="1:28" x14ac:dyDescent="0.25">
      <c r="A87" s="21">
        <v>41639</v>
      </c>
      <c r="C87" s="16" t="s">
        <v>205</v>
      </c>
      <c r="D87" s="18">
        <v>50473958</v>
      </c>
      <c r="E87" s="16" t="s">
        <v>9</v>
      </c>
      <c r="F87" s="16" t="s">
        <v>58</v>
      </c>
      <c r="G87" s="19" t="s">
        <v>132</v>
      </c>
      <c r="H87" s="20">
        <v>0.99793300002349727</v>
      </c>
      <c r="I87" s="20" t="s">
        <v>209</v>
      </c>
      <c r="J87" s="21">
        <v>41660</v>
      </c>
      <c r="K87" s="21">
        <v>41660</v>
      </c>
      <c r="L87" s="19" t="s">
        <v>233</v>
      </c>
      <c r="M87" s="19" t="s">
        <v>237</v>
      </c>
      <c r="N87" s="38">
        <v>0.5</v>
      </c>
      <c r="O87" s="15" t="str">
        <f t="shared" si="9"/>
        <v>IBAINVEX14032</v>
      </c>
      <c r="P87" s="17">
        <f t="shared" si="12"/>
        <v>50369628.329999998</v>
      </c>
      <c r="Q87" s="10">
        <f t="shared" si="10"/>
        <v>1</v>
      </c>
      <c r="R87" s="31">
        <f t="shared" si="11"/>
        <v>21</v>
      </c>
      <c r="S87" s="31">
        <f t="shared" si="13"/>
        <v>21</v>
      </c>
      <c r="T87" s="31" t="s">
        <v>163</v>
      </c>
      <c r="U87" s="31" t="s">
        <v>164</v>
      </c>
      <c r="V87" s="31" t="s">
        <v>164</v>
      </c>
      <c r="W87" s="31" t="s">
        <v>164</v>
      </c>
      <c r="X87" s="31" t="s">
        <v>164</v>
      </c>
      <c r="Y87" s="31"/>
      <c r="Z87" s="12"/>
      <c r="AB87" s="13">
        <f>+Resultados!A31</f>
        <v>2520960077.3299999</v>
      </c>
    </row>
    <row r="88" spans="1:28" x14ac:dyDescent="0.25">
      <c r="A88" s="21">
        <v>41639</v>
      </c>
      <c r="C88" s="16" t="s">
        <v>205</v>
      </c>
      <c r="D88" s="18">
        <v>100947917</v>
      </c>
      <c r="E88" s="16" t="s">
        <v>9</v>
      </c>
      <c r="F88" s="16" t="s">
        <v>58</v>
      </c>
      <c r="G88" s="19" t="s">
        <v>133</v>
      </c>
      <c r="H88" s="20">
        <v>0.99773699996206955</v>
      </c>
      <c r="I88" s="20" t="s">
        <v>209</v>
      </c>
      <c r="J88" s="21">
        <v>41662</v>
      </c>
      <c r="K88" s="21">
        <v>41662</v>
      </c>
      <c r="L88" s="19" t="s">
        <v>233</v>
      </c>
      <c r="M88" s="19" t="s">
        <v>237</v>
      </c>
      <c r="N88" s="38">
        <v>0.5</v>
      </c>
      <c r="O88" s="15" t="str">
        <f t="shared" si="9"/>
        <v>IBAINVEX14034</v>
      </c>
      <c r="P88" s="17">
        <f t="shared" si="12"/>
        <v>100719471.86</v>
      </c>
      <c r="Q88" s="10">
        <f t="shared" si="10"/>
        <v>1</v>
      </c>
      <c r="R88" s="31">
        <f t="shared" si="11"/>
        <v>23</v>
      </c>
      <c r="S88" s="31">
        <f t="shared" si="13"/>
        <v>23</v>
      </c>
      <c r="T88" s="31" t="s">
        <v>163</v>
      </c>
      <c r="U88" s="31" t="s">
        <v>164</v>
      </c>
      <c r="V88" s="31" t="s">
        <v>164</v>
      </c>
      <c r="W88" s="31" t="s">
        <v>164</v>
      </c>
      <c r="X88" s="31" t="s">
        <v>164</v>
      </c>
      <c r="Y88" s="31"/>
      <c r="Z88" s="12"/>
      <c r="AB88" s="13">
        <f>+Resultados!A32</f>
        <v>6783729573.0499983</v>
      </c>
    </row>
    <row r="89" spans="1:28" x14ac:dyDescent="0.25">
      <c r="A89" s="21">
        <v>41639</v>
      </c>
      <c r="C89" s="16" t="s">
        <v>205</v>
      </c>
      <c r="D89" s="18">
        <v>100431666</v>
      </c>
      <c r="E89" s="16" t="s">
        <v>9</v>
      </c>
      <c r="F89" s="16" t="s">
        <v>58</v>
      </c>
      <c r="G89" s="19" t="s">
        <v>134</v>
      </c>
      <c r="H89" s="20">
        <v>0.997050000046798</v>
      </c>
      <c r="I89" s="20" t="s">
        <v>209</v>
      </c>
      <c r="J89" s="21">
        <v>41669</v>
      </c>
      <c r="K89" s="21">
        <v>41669</v>
      </c>
      <c r="L89" s="19" t="s">
        <v>233</v>
      </c>
      <c r="M89" s="19" t="s">
        <v>237</v>
      </c>
      <c r="N89" s="38">
        <v>0.5</v>
      </c>
      <c r="O89" s="15" t="str">
        <f t="shared" si="9"/>
        <v>IBAINVEX14044</v>
      </c>
      <c r="P89" s="17">
        <f t="shared" si="12"/>
        <v>100135392.59</v>
      </c>
      <c r="Q89" s="10">
        <f t="shared" si="10"/>
        <v>1</v>
      </c>
      <c r="R89" s="31">
        <f t="shared" si="11"/>
        <v>30</v>
      </c>
      <c r="S89" s="31">
        <f t="shared" si="13"/>
        <v>30</v>
      </c>
      <c r="T89" s="31" t="s">
        <v>163</v>
      </c>
      <c r="U89" s="31" t="s">
        <v>164</v>
      </c>
      <c r="V89" s="31" t="s">
        <v>164</v>
      </c>
      <c r="W89" s="31" t="s">
        <v>164</v>
      </c>
      <c r="X89" s="31" t="s">
        <v>164</v>
      </c>
      <c r="Y89" s="31"/>
      <c r="Z89" s="12"/>
      <c r="AB89" s="13">
        <f>+Resultados!A33</f>
        <v>775871493.77999997</v>
      </c>
    </row>
    <row r="90" spans="1:28" x14ac:dyDescent="0.25">
      <c r="A90" s="21">
        <v>41639</v>
      </c>
      <c r="C90" s="16" t="s">
        <v>205</v>
      </c>
      <c r="D90" s="18">
        <v>301218749</v>
      </c>
      <c r="E90" s="16" t="s">
        <v>9</v>
      </c>
      <c r="F90" s="16" t="s">
        <v>58</v>
      </c>
      <c r="G90" s="19" t="s">
        <v>135</v>
      </c>
      <c r="H90" s="20">
        <v>0.99655199998855315</v>
      </c>
      <c r="I90" s="20" t="s">
        <v>209</v>
      </c>
      <c r="J90" s="21">
        <v>41674</v>
      </c>
      <c r="K90" s="21">
        <v>41674</v>
      </c>
      <c r="L90" s="19" t="s">
        <v>233</v>
      </c>
      <c r="M90" s="19" t="s">
        <v>237</v>
      </c>
      <c r="N90" s="38">
        <v>0.5</v>
      </c>
      <c r="O90" s="15" t="str">
        <f t="shared" si="9"/>
        <v>IBAINVEX14052</v>
      </c>
      <c r="P90" s="17">
        <f t="shared" si="12"/>
        <v>300180146.75</v>
      </c>
      <c r="Q90" s="10">
        <f t="shared" si="10"/>
        <v>1</v>
      </c>
      <c r="R90" s="31">
        <f t="shared" si="11"/>
        <v>35</v>
      </c>
      <c r="S90" s="31">
        <f t="shared" si="13"/>
        <v>35</v>
      </c>
      <c r="T90" s="31" t="s">
        <v>163</v>
      </c>
      <c r="U90" s="31" t="s">
        <v>164</v>
      </c>
      <c r="V90" s="31" t="s">
        <v>164</v>
      </c>
      <c r="W90" s="31" t="s">
        <v>164</v>
      </c>
      <c r="X90" s="31" t="s">
        <v>164</v>
      </c>
      <c r="Y90" s="31"/>
      <c r="Z90" s="12"/>
      <c r="AB90" s="13">
        <f>+Resultados!A34</f>
        <v>8012373.3999999994</v>
      </c>
    </row>
    <row r="91" spans="1:28" x14ac:dyDescent="0.25">
      <c r="A91" s="21">
        <v>41639</v>
      </c>
      <c r="C91" s="16" t="s">
        <v>205</v>
      </c>
      <c r="D91" s="18">
        <v>100588000</v>
      </c>
      <c r="E91" s="16" t="s">
        <v>9</v>
      </c>
      <c r="F91" s="16" t="s">
        <v>54</v>
      </c>
      <c r="G91" s="19" t="s">
        <v>136</v>
      </c>
      <c r="H91" s="20">
        <v>0.99911299996023384</v>
      </c>
      <c r="I91" s="20" t="s">
        <v>209</v>
      </c>
      <c r="J91" s="21">
        <v>41648</v>
      </c>
      <c r="K91" s="21">
        <v>41648</v>
      </c>
      <c r="L91" s="19" t="s">
        <v>233</v>
      </c>
      <c r="M91" s="19" t="s">
        <v>237</v>
      </c>
      <c r="N91" s="38">
        <v>0.5</v>
      </c>
      <c r="O91" s="15" t="str">
        <f t="shared" si="9"/>
        <v>IBANSI14014</v>
      </c>
      <c r="P91" s="17">
        <f t="shared" si="12"/>
        <v>100498778.44</v>
      </c>
      <c r="Q91" s="10">
        <f t="shared" si="10"/>
        <v>1</v>
      </c>
      <c r="R91" s="31">
        <f t="shared" si="11"/>
        <v>9</v>
      </c>
      <c r="S91" s="31">
        <f t="shared" si="13"/>
        <v>9</v>
      </c>
      <c r="T91" s="31" t="s">
        <v>163</v>
      </c>
      <c r="U91" s="31" t="s">
        <v>164</v>
      </c>
      <c r="V91" s="31" t="s">
        <v>196</v>
      </c>
      <c r="W91" s="31" t="s">
        <v>195</v>
      </c>
      <c r="X91" s="31" t="s">
        <v>164</v>
      </c>
      <c r="Y91" s="31"/>
      <c r="Z91" s="12"/>
      <c r="AB91" s="13">
        <f>+Resultados!A35</f>
        <v>1310437127.49</v>
      </c>
    </row>
    <row r="92" spans="1:28" x14ac:dyDescent="0.25">
      <c r="A92" s="21">
        <v>41639</v>
      </c>
      <c r="C92" s="16" t="s">
        <v>205</v>
      </c>
      <c r="D92" s="18">
        <v>150434000</v>
      </c>
      <c r="E92" s="16" t="s">
        <v>9</v>
      </c>
      <c r="F92" s="16" t="s">
        <v>54</v>
      </c>
      <c r="G92" s="19" t="s">
        <v>133</v>
      </c>
      <c r="H92" s="20">
        <v>0.99773700001329502</v>
      </c>
      <c r="I92" s="20" t="s">
        <v>209</v>
      </c>
      <c r="J92" s="21">
        <v>41662</v>
      </c>
      <c r="K92" s="21">
        <v>41662</v>
      </c>
      <c r="L92" s="19" t="s">
        <v>233</v>
      </c>
      <c r="M92" s="19" t="s">
        <v>237</v>
      </c>
      <c r="N92" s="38">
        <v>0.5</v>
      </c>
      <c r="O92" s="15" t="str">
        <f t="shared" si="9"/>
        <v>IBANSI14034</v>
      </c>
      <c r="P92" s="17">
        <f t="shared" si="12"/>
        <v>150093567.86000001</v>
      </c>
      <c r="Q92" s="10">
        <f t="shared" si="10"/>
        <v>1</v>
      </c>
      <c r="R92" s="31">
        <f t="shared" si="11"/>
        <v>23</v>
      </c>
      <c r="S92" s="31">
        <f t="shared" si="13"/>
        <v>23</v>
      </c>
      <c r="T92" s="31" t="s">
        <v>164</v>
      </c>
      <c r="U92" s="31" t="s">
        <v>164</v>
      </c>
      <c r="V92" s="31" t="s">
        <v>196</v>
      </c>
      <c r="W92" s="31" t="s">
        <v>195</v>
      </c>
      <c r="X92" s="31" t="s">
        <v>164</v>
      </c>
      <c r="Y92" s="31"/>
      <c r="Z92" s="12"/>
      <c r="AB92" s="13">
        <f>+Resultados!A36</f>
        <v>0</v>
      </c>
    </row>
    <row r="93" spans="1:28" x14ac:dyDescent="0.25">
      <c r="A93" s="21">
        <v>41639</v>
      </c>
      <c r="C93" s="16" t="s">
        <v>205</v>
      </c>
      <c r="D93" s="18">
        <v>100437499</v>
      </c>
      <c r="E93" s="16" t="s">
        <v>9</v>
      </c>
      <c r="F93" s="16" t="s">
        <v>54</v>
      </c>
      <c r="G93" s="19" t="s">
        <v>137</v>
      </c>
      <c r="H93" s="20">
        <v>0.99635299998857996</v>
      </c>
      <c r="I93" s="20" t="s">
        <v>209</v>
      </c>
      <c r="J93" s="21">
        <v>41676</v>
      </c>
      <c r="K93" s="21">
        <v>41676</v>
      </c>
      <c r="L93" s="19" t="s">
        <v>233</v>
      </c>
      <c r="M93" s="19" t="s">
        <v>237</v>
      </c>
      <c r="N93" s="38">
        <v>0.5</v>
      </c>
      <c r="O93" s="15" t="str">
        <f t="shared" si="9"/>
        <v>IBANSI14054</v>
      </c>
      <c r="P93" s="17">
        <f t="shared" si="12"/>
        <v>100071203.44</v>
      </c>
      <c r="Q93" s="10">
        <f t="shared" si="10"/>
        <v>1</v>
      </c>
      <c r="R93" s="31">
        <f t="shared" si="11"/>
        <v>37</v>
      </c>
      <c r="S93" s="31">
        <f t="shared" si="13"/>
        <v>37</v>
      </c>
      <c r="T93" s="31" t="s">
        <v>164</v>
      </c>
      <c r="U93" s="31" t="s">
        <v>164</v>
      </c>
      <c r="V93" s="31" t="s">
        <v>196</v>
      </c>
      <c r="W93" s="31" t="s">
        <v>195</v>
      </c>
      <c r="X93" s="31" t="s">
        <v>164</v>
      </c>
      <c r="Y93" s="31"/>
      <c r="Z93" s="12"/>
      <c r="AB93" s="13">
        <f>+Resultados!A37</f>
        <v>0</v>
      </c>
    </row>
    <row r="94" spans="1:28" x14ac:dyDescent="0.25">
      <c r="A94" s="21">
        <v>41639</v>
      </c>
      <c r="C94" s="16" t="s">
        <v>205</v>
      </c>
      <c r="D94" s="18">
        <v>100431666</v>
      </c>
      <c r="E94" s="16" t="s">
        <v>9</v>
      </c>
      <c r="F94" s="16" t="s">
        <v>59</v>
      </c>
      <c r="G94" s="19" t="s">
        <v>134</v>
      </c>
      <c r="H94" s="20">
        <v>0.997050000046798</v>
      </c>
      <c r="I94" s="20" t="s">
        <v>209</v>
      </c>
      <c r="J94" s="21">
        <v>41669</v>
      </c>
      <c r="K94" s="21">
        <v>41669</v>
      </c>
      <c r="L94" s="19" t="s">
        <v>233</v>
      </c>
      <c r="M94" s="19" t="s">
        <v>237</v>
      </c>
      <c r="N94" s="38">
        <v>0.5</v>
      </c>
      <c r="O94" s="15" t="str">
        <f t="shared" si="9"/>
        <v>IBMIFEL14044</v>
      </c>
      <c r="P94" s="17">
        <f t="shared" si="12"/>
        <v>100135392.59</v>
      </c>
      <c r="Q94" s="10">
        <f t="shared" si="10"/>
        <v>1</v>
      </c>
      <c r="R94" s="31">
        <f t="shared" si="11"/>
        <v>30</v>
      </c>
      <c r="S94" s="31">
        <f t="shared" si="13"/>
        <v>30</v>
      </c>
      <c r="T94" s="31" t="s">
        <v>163</v>
      </c>
      <c r="U94" s="31" t="s">
        <v>164</v>
      </c>
      <c r="V94" s="31" t="s">
        <v>196</v>
      </c>
      <c r="W94" s="31" t="s">
        <v>195</v>
      </c>
      <c r="X94" s="31" t="s">
        <v>164</v>
      </c>
      <c r="Y94" s="31"/>
      <c r="Z94" s="12"/>
    </row>
    <row r="95" spans="1:28" x14ac:dyDescent="0.25">
      <c r="A95" s="21">
        <v>41639</v>
      </c>
      <c r="C95" s="16" t="s">
        <v>205</v>
      </c>
      <c r="D95" s="18">
        <v>100942500</v>
      </c>
      <c r="E95" s="16" t="s">
        <v>9</v>
      </c>
      <c r="F95" s="16" t="s">
        <v>59</v>
      </c>
      <c r="G95" s="19" t="s">
        <v>138</v>
      </c>
      <c r="H95" s="20">
        <v>0.99223000004953321</v>
      </c>
      <c r="I95" s="20" t="s">
        <v>209</v>
      </c>
      <c r="J95" s="21">
        <v>41718</v>
      </c>
      <c r="K95" s="21">
        <v>41718</v>
      </c>
      <c r="L95" s="19" t="s">
        <v>233</v>
      </c>
      <c r="M95" s="19" t="s">
        <v>237</v>
      </c>
      <c r="N95" s="38">
        <v>0.5</v>
      </c>
      <c r="O95" s="15" t="str">
        <f t="shared" si="9"/>
        <v>IBMIFEL14114</v>
      </c>
      <c r="P95" s="17">
        <f t="shared" si="12"/>
        <v>100158176.78</v>
      </c>
      <c r="Q95" s="10">
        <f t="shared" si="10"/>
        <v>1</v>
      </c>
      <c r="R95" s="31">
        <f t="shared" si="11"/>
        <v>79</v>
      </c>
      <c r="S95" s="31">
        <f t="shared" si="13"/>
        <v>79</v>
      </c>
      <c r="T95" s="31" t="s">
        <v>163</v>
      </c>
      <c r="U95" s="31" t="s">
        <v>164</v>
      </c>
      <c r="V95" s="31" t="s">
        <v>196</v>
      </c>
      <c r="W95" s="31" t="s">
        <v>195</v>
      </c>
      <c r="X95" s="31" t="s">
        <v>164</v>
      </c>
      <c r="Y95" s="31"/>
      <c r="Z95" s="12"/>
    </row>
    <row r="96" spans="1:28" x14ac:dyDescent="0.25">
      <c r="A96" s="21">
        <v>41639</v>
      </c>
      <c r="C96" s="16" t="s">
        <v>205</v>
      </c>
      <c r="D96" s="18">
        <v>100589722</v>
      </c>
      <c r="E96" s="16" t="s">
        <v>9</v>
      </c>
      <c r="F96" s="16" t="s">
        <v>56</v>
      </c>
      <c r="G96" s="19" t="s">
        <v>139</v>
      </c>
      <c r="H96" s="20">
        <v>0.9992100000037778</v>
      </c>
      <c r="I96" s="20" t="s">
        <v>209</v>
      </c>
      <c r="J96" s="21">
        <v>41647</v>
      </c>
      <c r="K96" s="21">
        <v>41647</v>
      </c>
      <c r="L96" s="19" t="s">
        <v>233</v>
      </c>
      <c r="M96" s="19" t="s">
        <v>237</v>
      </c>
      <c r="N96" s="38">
        <v>0.5</v>
      </c>
      <c r="O96" s="15" t="str">
        <f t="shared" si="9"/>
        <v>IBMULTIV14013</v>
      </c>
      <c r="P96" s="17">
        <f t="shared" si="12"/>
        <v>100510256.12</v>
      </c>
      <c r="Q96" s="10">
        <f t="shared" si="10"/>
        <v>1</v>
      </c>
      <c r="R96" s="31">
        <f t="shared" si="11"/>
        <v>8</v>
      </c>
      <c r="S96" s="31">
        <f t="shared" si="13"/>
        <v>8</v>
      </c>
      <c r="T96" s="31" t="s">
        <v>163</v>
      </c>
      <c r="U96" s="31" t="s">
        <v>164</v>
      </c>
      <c r="V96" s="31" t="s">
        <v>196</v>
      </c>
      <c r="W96" s="31" t="s">
        <v>195</v>
      </c>
      <c r="X96" s="31" t="s">
        <v>164</v>
      </c>
      <c r="Y96" s="31"/>
      <c r="Z96" s="12"/>
    </row>
    <row r="97" spans="1:26" x14ac:dyDescent="0.25">
      <c r="A97" s="21">
        <v>41639</v>
      </c>
      <c r="C97" s="16" t="s">
        <v>205</v>
      </c>
      <c r="D97" s="18">
        <v>251109748</v>
      </c>
      <c r="E97" s="16" t="s">
        <v>9</v>
      </c>
      <c r="F97" s="16" t="s">
        <v>56</v>
      </c>
      <c r="G97" s="19" t="s">
        <v>136</v>
      </c>
      <c r="H97" s="20">
        <v>0.99911299998596637</v>
      </c>
      <c r="I97" s="20" t="s">
        <v>209</v>
      </c>
      <c r="J97" s="21">
        <v>41648</v>
      </c>
      <c r="K97" s="21">
        <v>41648</v>
      </c>
      <c r="L97" s="19" t="s">
        <v>233</v>
      </c>
      <c r="M97" s="19" t="s">
        <v>237</v>
      </c>
      <c r="N97" s="38">
        <v>0.5</v>
      </c>
      <c r="O97" s="15" t="str">
        <f t="shared" si="9"/>
        <v>IBMULTIV14014</v>
      </c>
      <c r="P97" s="17">
        <f t="shared" si="12"/>
        <v>250887013.65000001</v>
      </c>
      <c r="Q97" s="10">
        <f t="shared" si="10"/>
        <v>1</v>
      </c>
      <c r="R97" s="31">
        <f t="shared" si="11"/>
        <v>9</v>
      </c>
      <c r="S97" s="31">
        <f t="shared" si="13"/>
        <v>9</v>
      </c>
      <c r="T97" s="31" t="s">
        <v>163</v>
      </c>
      <c r="U97" s="31" t="s">
        <v>164</v>
      </c>
      <c r="V97" s="31" t="s">
        <v>196</v>
      </c>
      <c r="W97" s="31" t="s">
        <v>195</v>
      </c>
      <c r="X97" s="31" t="s">
        <v>164</v>
      </c>
      <c r="Y97" s="31"/>
      <c r="Z97" s="12"/>
    </row>
    <row r="98" spans="1:26" x14ac:dyDescent="0.25">
      <c r="A98" s="21">
        <v>41639</v>
      </c>
      <c r="C98" s="16" t="s">
        <v>205</v>
      </c>
      <c r="D98" s="18">
        <v>100381000</v>
      </c>
      <c r="E98" s="16" t="s">
        <v>9</v>
      </c>
      <c r="F98" s="16" t="s">
        <v>56</v>
      </c>
      <c r="G98" s="19" t="s">
        <v>129</v>
      </c>
      <c r="H98" s="20">
        <v>0.99842299997011386</v>
      </c>
      <c r="I98" s="20" t="s">
        <v>209</v>
      </c>
      <c r="J98" s="21">
        <v>41655</v>
      </c>
      <c r="K98" s="21">
        <v>41655</v>
      </c>
      <c r="L98" s="19" t="s">
        <v>233</v>
      </c>
      <c r="M98" s="19" t="s">
        <v>237</v>
      </c>
      <c r="N98" s="38">
        <v>0.5</v>
      </c>
      <c r="O98" s="15" t="str">
        <f t="shared" ref="O98:O110" si="14">E98&amp;F98&amp;G98</f>
        <v>IBMULTIV14024</v>
      </c>
      <c r="P98" s="17">
        <f t="shared" si="12"/>
        <v>100222699.16</v>
      </c>
      <c r="Q98" s="10">
        <f t="shared" ref="Q98:Q110" si="15">IFERROR(VLOOKUP($T98,$AB$2:$AD$10,2,0),1)</f>
        <v>1</v>
      </c>
      <c r="R98" s="31">
        <f t="shared" ref="R98:R110" si="16">+K98-A98</f>
        <v>16</v>
      </c>
      <c r="S98" s="31">
        <f t="shared" si="13"/>
        <v>16</v>
      </c>
      <c r="T98" s="31" t="s">
        <v>163</v>
      </c>
      <c r="U98" s="31" t="s">
        <v>164</v>
      </c>
      <c r="V98" s="31" t="s">
        <v>196</v>
      </c>
      <c r="W98" s="31" t="s">
        <v>195</v>
      </c>
      <c r="X98" s="31" t="s">
        <v>164</v>
      </c>
      <c r="Y98" s="31"/>
      <c r="Z98" s="12"/>
    </row>
    <row r="99" spans="1:26" x14ac:dyDescent="0.25">
      <c r="A99" s="21">
        <v>41639</v>
      </c>
      <c r="C99" s="16" t="s">
        <v>205</v>
      </c>
      <c r="D99" s="18">
        <v>100514666</v>
      </c>
      <c r="E99" s="16" t="s">
        <v>9</v>
      </c>
      <c r="F99" s="16" t="s">
        <v>56</v>
      </c>
      <c r="G99" s="19" t="s">
        <v>137</v>
      </c>
      <c r="H99" s="20">
        <v>0.9963529999691787</v>
      </c>
      <c r="I99" s="20" t="s">
        <v>209</v>
      </c>
      <c r="J99" s="21">
        <v>41676</v>
      </c>
      <c r="K99" s="21">
        <v>41676</v>
      </c>
      <c r="L99" s="19" t="s">
        <v>233</v>
      </c>
      <c r="M99" s="19" t="s">
        <v>237</v>
      </c>
      <c r="N99" s="38">
        <v>0.5</v>
      </c>
      <c r="O99" s="15" t="str">
        <f t="shared" si="14"/>
        <v>IBMULTIV14054</v>
      </c>
      <c r="P99" s="17">
        <f t="shared" si="12"/>
        <v>100148089.01000001</v>
      </c>
      <c r="Q99" s="10">
        <f t="shared" si="15"/>
        <v>1</v>
      </c>
      <c r="R99" s="31">
        <f t="shared" si="16"/>
        <v>37</v>
      </c>
      <c r="S99" s="31">
        <f t="shared" si="13"/>
        <v>37</v>
      </c>
      <c r="T99" s="31" t="s">
        <v>163</v>
      </c>
      <c r="U99" s="31" t="s">
        <v>164</v>
      </c>
      <c r="V99" s="31" t="s">
        <v>196</v>
      </c>
      <c r="W99" s="31" t="s">
        <v>195</v>
      </c>
      <c r="X99" s="31" t="s">
        <v>164</v>
      </c>
      <c r="Y99" s="31"/>
      <c r="Z99" s="12"/>
    </row>
    <row r="100" spans="1:26" x14ac:dyDescent="0.25">
      <c r="A100" s="21">
        <v>41639</v>
      </c>
      <c r="C100" s="16" t="s">
        <v>205</v>
      </c>
      <c r="D100" s="18">
        <v>100354861</v>
      </c>
      <c r="E100" s="16" t="s">
        <v>9</v>
      </c>
      <c r="F100" s="16" t="s">
        <v>60</v>
      </c>
      <c r="G100" s="19" t="s">
        <v>131</v>
      </c>
      <c r="H100" s="20">
        <v>0.99980000002192226</v>
      </c>
      <c r="I100" s="20" t="s">
        <v>209</v>
      </c>
      <c r="J100" s="21">
        <v>41641</v>
      </c>
      <c r="K100" s="21">
        <v>41641</v>
      </c>
      <c r="L100" s="19" t="s">
        <v>233</v>
      </c>
      <c r="M100" s="19" t="s">
        <v>237</v>
      </c>
      <c r="N100" s="38">
        <v>0.5</v>
      </c>
      <c r="O100" s="15" t="str">
        <f t="shared" si="14"/>
        <v>ICIBANCO13524</v>
      </c>
      <c r="P100" s="17">
        <f t="shared" si="12"/>
        <v>100334790.03</v>
      </c>
      <c r="Q100" s="10">
        <f t="shared" si="15"/>
        <v>1</v>
      </c>
      <c r="R100" s="31">
        <f t="shared" si="16"/>
        <v>2</v>
      </c>
      <c r="S100" s="31">
        <f t="shared" si="13"/>
        <v>2</v>
      </c>
      <c r="T100" s="31" t="s">
        <v>163</v>
      </c>
      <c r="U100" s="31" t="s">
        <v>164</v>
      </c>
      <c r="V100" s="31" t="s">
        <v>196</v>
      </c>
      <c r="W100" s="31" t="s">
        <v>195</v>
      </c>
      <c r="X100" s="31" t="s">
        <v>164</v>
      </c>
      <c r="Y100" s="31"/>
      <c r="Z100" s="12"/>
    </row>
    <row r="101" spans="1:26" x14ac:dyDescent="0.25">
      <c r="A101" s="21">
        <v>41639</v>
      </c>
      <c r="C101" s="16" t="s">
        <v>205</v>
      </c>
      <c r="D101" s="18">
        <v>300547500</v>
      </c>
      <c r="E101" s="16" t="s">
        <v>9</v>
      </c>
      <c r="F101" s="16" t="s">
        <v>60</v>
      </c>
      <c r="G101" s="19" t="s">
        <v>140</v>
      </c>
      <c r="H101" s="20">
        <v>0.9986210000083181</v>
      </c>
      <c r="I101" s="20" t="s">
        <v>209</v>
      </c>
      <c r="J101" s="21">
        <v>41653</v>
      </c>
      <c r="K101" s="21">
        <v>41653</v>
      </c>
      <c r="L101" s="19" t="s">
        <v>233</v>
      </c>
      <c r="M101" s="19" t="s">
        <v>237</v>
      </c>
      <c r="N101" s="38">
        <v>0.5</v>
      </c>
      <c r="O101" s="15" t="str">
        <f t="shared" si="14"/>
        <v>ICIBANCO14022</v>
      </c>
      <c r="P101" s="17">
        <f t="shared" si="12"/>
        <v>300133045</v>
      </c>
      <c r="Q101" s="10">
        <f t="shared" si="15"/>
        <v>1</v>
      </c>
      <c r="R101" s="31">
        <f t="shared" si="16"/>
        <v>14</v>
      </c>
      <c r="S101" s="31">
        <f t="shared" si="13"/>
        <v>14</v>
      </c>
      <c r="T101" s="31" t="s">
        <v>163</v>
      </c>
      <c r="U101" s="31" t="s">
        <v>164</v>
      </c>
      <c r="V101" s="31" t="s">
        <v>196</v>
      </c>
      <c r="W101" s="31" t="s">
        <v>195</v>
      </c>
      <c r="X101" s="31" t="s">
        <v>164</v>
      </c>
      <c r="Y101" s="31"/>
      <c r="Z101" s="12"/>
    </row>
    <row r="102" spans="1:26" x14ac:dyDescent="0.25">
      <c r="A102" s="21">
        <v>41639</v>
      </c>
      <c r="C102" s="16" t="s">
        <v>205</v>
      </c>
      <c r="D102" s="18">
        <v>251897777</v>
      </c>
      <c r="E102" s="16" t="s">
        <v>9</v>
      </c>
      <c r="F102" s="16" t="s">
        <v>60</v>
      </c>
      <c r="G102" s="19" t="s">
        <v>129</v>
      </c>
      <c r="H102" s="20">
        <v>0.99842300001718554</v>
      </c>
      <c r="I102" s="20" t="s">
        <v>209</v>
      </c>
      <c r="J102" s="21">
        <v>41655</v>
      </c>
      <c r="K102" s="21">
        <v>41655</v>
      </c>
      <c r="L102" s="19" t="s">
        <v>233</v>
      </c>
      <c r="M102" s="19" t="s">
        <v>237</v>
      </c>
      <c r="N102" s="38">
        <v>0.5</v>
      </c>
      <c r="O102" s="15" t="str">
        <f t="shared" si="14"/>
        <v>ICIBANCO14024</v>
      </c>
      <c r="P102" s="17">
        <f t="shared" si="12"/>
        <v>251500534.21000001</v>
      </c>
      <c r="Q102" s="10">
        <f t="shared" si="15"/>
        <v>1</v>
      </c>
      <c r="R102" s="31">
        <f t="shared" si="16"/>
        <v>16</v>
      </c>
      <c r="S102" s="31">
        <f t="shared" si="13"/>
        <v>16</v>
      </c>
      <c r="T102" s="31" t="s">
        <v>163</v>
      </c>
      <c r="U102" s="31" t="s">
        <v>164</v>
      </c>
      <c r="V102" s="31" t="s">
        <v>196</v>
      </c>
      <c r="W102" s="31" t="s">
        <v>195</v>
      </c>
      <c r="X102" s="31" t="s">
        <v>164</v>
      </c>
      <c r="Y102" s="31"/>
      <c r="Z102" s="12"/>
    </row>
    <row r="103" spans="1:26" x14ac:dyDescent="0.25">
      <c r="A103" s="21">
        <v>41639</v>
      </c>
      <c r="C103" s="16" t="s">
        <v>205</v>
      </c>
      <c r="D103" s="18">
        <v>150562500</v>
      </c>
      <c r="E103" s="16" t="s">
        <v>9</v>
      </c>
      <c r="F103" s="16" t="s">
        <v>60</v>
      </c>
      <c r="G103" s="19" t="s">
        <v>133</v>
      </c>
      <c r="H103" s="20">
        <v>0.9977369999833956</v>
      </c>
      <c r="I103" s="20" t="s">
        <v>209</v>
      </c>
      <c r="J103" s="21">
        <v>41662</v>
      </c>
      <c r="K103" s="21">
        <v>41662</v>
      </c>
      <c r="L103" s="19" t="s">
        <v>233</v>
      </c>
      <c r="M103" s="19" t="s">
        <v>237</v>
      </c>
      <c r="N103" s="38">
        <v>0.5</v>
      </c>
      <c r="O103" s="15" t="str">
        <f t="shared" si="14"/>
        <v>ICIBANCO14034</v>
      </c>
      <c r="P103" s="17">
        <f t="shared" si="12"/>
        <v>150221777.06</v>
      </c>
      <c r="Q103" s="10">
        <f t="shared" si="15"/>
        <v>1</v>
      </c>
      <c r="R103" s="31">
        <f t="shared" si="16"/>
        <v>23</v>
      </c>
      <c r="S103" s="31">
        <f t="shared" si="13"/>
        <v>23</v>
      </c>
      <c r="T103" s="31" t="s">
        <v>163</v>
      </c>
      <c r="U103" s="31" t="s">
        <v>164</v>
      </c>
      <c r="V103" s="31" t="s">
        <v>196</v>
      </c>
      <c r="W103" s="31" t="s">
        <v>195</v>
      </c>
      <c r="X103" s="31" t="s">
        <v>164</v>
      </c>
      <c r="Y103" s="31"/>
      <c r="Z103" s="12"/>
    </row>
    <row r="104" spans="1:26" x14ac:dyDescent="0.25">
      <c r="A104" s="21">
        <v>41639</v>
      </c>
      <c r="C104" s="16" t="s">
        <v>205</v>
      </c>
      <c r="D104" s="18">
        <v>100769999</v>
      </c>
      <c r="E104" s="16" t="s">
        <v>9</v>
      </c>
      <c r="F104" s="16" t="s">
        <v>42</v>
      </c>
      <c r="G104" s="19" t="s">
        <v>141</v>
      </c>
      <c r="H104" s="20">
        <v>0.99652399996550567</v>
      </c>
      <c r="I104" s="20" t="s">
        <v>209</v>
      </c>
      <c r="J104" s="21">
        <v>41668</v>
      </c>
      <c r="K104" s="21">
        <v>41668</v>
      </c>
      <c r="L104" s="19" t="s">
        <v>233</v>
      </c>
      <c r="M104" s="19" t="s">
        <v>237</v>
      </c>
      <c r="N104" s="38">
        <v>0.5</v>
      </c>
      <c r="O104" s="15" t="str">
        <f t="shared" si="14"/>
        <v>ICSBANCO14043</v>
      </c>
      <c r="P104" s="17">
        <f t="shared" si="12"/>
        <v>100419722.48</v>
      </c>
      <c r="Q104" s="10">
        <f t="shared" si="15"/>
        <v>1</v>
      </c>
      <c r="R104" s="31">
        <f t="shared" si="16"/>
        <v>29</v>
      </c>
      <c r="S104" s="31">
        <f t="shared" si="13"/>
        <v>29</v>
      </c>
      <c r="T104" s="31" t="s">
        <v>163</v>
      </c>
      <c r="U104" s="31" t="s">
        <v>164</v>
      </c>
      <c r="V104" s="31" t="s">
        <v>196</v>
      </c>
      <c r="W104" s="31" t="s">
        <v>195</v>
      </c>
      <c r="X104" s="31" t="s">
        <v>164</v>
      </c>
      <c r="Y104" s="31"/>
      <c r="Z104" s="12"/>
    </row>
    <row r="105" spans="1:26" x14ac:dyDescent="0.25">
      <c r="A105" s="21">
        <v>41639</v>
      </c>
      <c r="C105" s="16" t="s">
        <v>205</v>
      </c>
      <c r="D105" s="18">
        <v>101263888</v>
      </c>
      <c r="E105" s="16" t="s">
        <v>9</v>
      </c>
      <c r="F105" s="16" t="s">
        <v>42</v>
      </c>
      <c r="G105" s="19" t="s">
        <v>142</v>
      </c>
      <c r="H105" s="20">
        <v>0.99446799998435775</v>
      </c>
      <c r="I105" s="20" t="s">
        <v>209</v>
      </c>
      <c r="J105" s="21">
        <v>41689</v>
      </c>
      <c r="K105" s="21">
        <v>41689</v>
      </c>
      <c r="L105" s="19" t="s">
        <v>233</v>
      </c>
      <c r="M105" s="19" t="s">
        <v>237</v>
      </c>
      <c r="N105" s="38">
        <v>0.5</v>
      </c>
      <c r="O105" s="15" t="str">
        <f t="shared" si="14"/>
        <v>ICSBANCO14073</v>
      </c>
      <c r="P105" s="17">
        <f t="shared" si="12"/>
        <v>100703696.17</v>
      </c>
      <c r="Q105" s="10">
        <f t="shared" si="15"/>
        <v>1</v>
      </c>
      <c r="R105" s="31">
        <f t="shared" si="16"/>
        <v>50</v>
      </c>
      <c r="S105" s="31">
        <f t="shared" si="13"/>
        <v>50</v>
      </c>
      <c r="T105" s="31" t="s">
        <v>163</v>
      </c>
      <c r="U105" s="31" t="s">
        <v>164</v>
      </c>
      <c r="V105" s="31" t="s">
        <v>196</v>
      </c>
      <c r="W105" s="31" t="s">
        <v>195</v>
      </c>
      <c r="X105" s="31" t="s">
        <v>164</v>
      </c>
      <c r="Y105" s="31"/>
      <c r="Z105" s="12"/>
    </row>
    <row r="106" spans="1:26" x14ac:dyDescent="0.25">
      <c r="A106" s="21">
        <v>41639</v>
      </c>
      <c r="C106" s="16" t="s">
        <v>205</v>
      </c>
      <c r="D106" s="18">
        <v>201769445</v>
      </c>
      <c r="E106" s="16" t="s">
        <v>9</v>
      </c>
      <c r="F106" s="16" t="s">
        <v>61</v>
      </c>
      <c r="G106" s="19" t="s">
        <v>143</v>
      </c>
      <c r="H106" s="20">
        <v>0.99805700000810327</v>
      </c>
      <c r="I106" s="20" t="s">
        <v>209</v>
      </c>
      <c r="J106" s="21">
        <v>41659</v>
      </c>
      <c r="K106" s="21">
        <v>41659</v>
      </c>
      <c r="L106" s="19" t="s">
        <v>232</v>
      </c>
      <c r="M106" s="19" t="s">
        <v>237</v>
      </c>
      <c r="N106" s="38">
        <v>0</v>
      </c>
      <c r="O106" s="15" t="str">
        <f t="shared" si="14"/>
        <v>INAFIN14031</v>
      </c>
      <c r="P106" s="17">
        <f t="shared" si="12"/>
        <v>201377406.97</v>
      </c>
      <c r="Q106" s="10">
        <f t="shared" si="15"/>
        <v>1</v>
      </c>
      <c r="R106" s="31">
        <f t="shared" si="16"/>
        <v>20</v>
      </c>
      <c r="S106" s="31">
        <f t="shared" si="13"/>
        <v>20</v>
      </c>
      <c r="T106" s="31" t="s">
        <v>163</v>
      </c>
      <c r="U106" s="31" t="s">
        <v>164</v>
      </c>
      <c r="V106" s="31" t="s">
        <v>193</v>
      </c>
      <c r="W106" s="31" t="s">
        <v>192</v>
      </c>
      <c r="X106" s="31" t="s">
        <v>164</v>
      </c>
      <c r="Y106" s="31"/>
      <c r="Z106" s="12"/>
    </row>
    <row r="107" spans="1:26" x14ac:dyDescent="0.25">
      <c r="A107" s="21">
        <v>41639</v>
      </c>
      <c r="C107" s="16" t="s">
        <v>205</v>
      </c>
      <c r="D107" s="18">
        <v>300000</v>
      </c>
      <c r="E107" s="16" t="s">
        <v>62</v>
      </c>
      <c r="F107" s="16" t="s">
        <v>63</v>
      </c>
      <c r="G107" s="19" t="s">
        <v>150</v>
      </c>
      <c r="H107" s="20">
        <v>101.22523299999999</v>
      </c>
      <c r="I107" s="20" t="s">
        <v>209</v>
      </c>
      <c r="J107" s="21">
        <v>44068</v>
      </c>
      <c r="K107" s="21">
        <v>41660</v>
      </c>
      <c r="L107" s="19" t="s">
        <v>233</v>
      </c>
      <c r="M107" s="19" t="s">
        <v>236</v>
      </c>
      <c r="N107" s="38">
        <v>0.2</v>
      </c>
      <c r="O107" s="15" t="str">
        <f t="shared" si="14"/>
        <v>JICABEI1-10</v>
      </c>
      <c r="P107" s="17">
        <f t="shared" si="12"/>
        <v>30367569.899999995</v>
      </c>
      <c r="Q107" s="10">
        <f t="shared" si="15"/>
        <v>2</v>
      </c>
      <c r="R107" s="31">
        <f t="shared" si="16"/>
        <v>21</v>
      </c>
      <c r="S107" s="31">
        <f t="shared" si="13"/>
        <v>2429</v>
      </c>
      <c r="T107" s="31" t="s">
        <v>174</v>
      </c>
      <c r="U107" s="31" t="s">
        <v>166</v>
      </c>
      <c r="V107" s="31" t="s">
        <v>171</v>
      </c>
      <c r="W107" s="31" t="s">
        <v>170</v>
      </c>
      <c r="X107" s="31" t="s">
        <v>164</v>
      </c>
      <c r="Y107" s="31" t="s">
        <v>228</v>
      </c>
      <c r="Z107" s="12"/>
    </row>
    <row r="108" spans="1:26" x14ac:dyDescent="0.25">
      <c r="A108" s="21">
        <v>41639</v>
      </c>
      <c r="C108" s="16" t="s">
        <v>205</v>
      </c>
      <c r="D108" s="18">
        <v>88607</v>
      </c>
      <c r="E108" s="16" t="s">
        <v>64</v>
      </c>
      <c r="F108" s="16" t="s">
        <v>65</v>
      </c>
      <c r="G108" s="19" t="s">
        <v>144</v>
      </c>
      <c r="H108" s="20">
        <v>559.73295202410645</v>
      </c>
      <c r="I108" s="20" t="s">
        <v>165</v>
      </c>
      <c r="J108" s="21">
        <v>42537</v>
      </c>
      <c r="K108" s="21">
        <v>41809</v>
      </c>
      <c r="L108" s="19" t="s">
        <v>9</v>
      </c>
      <c r="M108" s="19" t="s">
        <v>236</v>
      </c>
      <c r="N108" s="38">
        <v>0</v>
      </c>
      <c r="O108" s="15" t="str">
        <f t="shared" si="14"/>
        <v>SUDIBONO160616</v>
      </c>
      <c r="P108" s="17">
        <f t="shared" si="12"/>
        <v>49596257.68</v>
      </c>
      <c r="Q108" s="10">
        <f t="shared" si="15"/>
        <v>1</v>
      </c>
      <c r="R108" s="31">
        <f t="shared" si="16"/>
        <v>170</v>
      </c>
      <c r="S108" s="31">
        <f t="shared" si="13"/>
        <v>898</v>
      </c>
      <c r="T108" s="31" t="s">
        <v>168</v>
      </c>
      <c r="U108" s="31" t="s">
        <v>166</v>
      </c>
      <c r="V108" s="31" t="s">
        <v>171</v>
      </c>
      <c r="W108" s="31" t="s">
        <v>170</v>
      </c>
      <c r="X108" s="31" t="s">
        <v>164</v>
      </c>
      <c r="Y108" s="31"/>
      <c r="Z108" s="12"/>
    </row>
    <row r="109" spans="1:26" x14ac:dyDescent="0.25">
      <c r="A109" s="21">
        <v>41639</v>
      </c>
      <c r="C109" s="16" t="s">
        <v>205</v>
      </c>
      <c r="D109" s="18">
        <v>90167</v>
      </c>
      <c r="E109" s="16" t="s">
        <v>64</v>
      </c>
      <c r="F109" s="16" t="s">
        <v>65</v>
      </c>
      <c r="G109" s="19" t="s">
        <v>145</v>
      </c>
      <c r="H109" s="20">
        <v>546.66677298790023</v>
      </c>
      <c r="I109" s="20" t="s">
        <v>165</v>
      </c>
      <c r="J109" s="21">
        <v>43083</v>
      </c>
      <c r="K109" s="21">
        <v>41809</v>
      </c>
      <c r="L109" s="19" t="s">
        <v>9</v>
      </c>
      <c r="M109" s="19" t="s">
        <v>236</v>
      </c>
      <c r="N109" s="38">
        <v>0</v>
      </c>
      <c r="O109" s="15" t="str">
        <f t="shared" si="14"/>
        <v>SUDIBONO171214</v>
      </c>
      <c r="P109" s="17">
        <f t="shared" si="12"/>
        <v>49291302.920000002</v>
      </c>
      <c r="Q109" s="10">
        <f t="shared" si="15"/>
        <v>1</v>
      </c>
      <c r="R109" s="31">
        <f t="shared" si="16"/>
        <v>170</v>
      </c>
      <c r="S109" s="31">
        <f t="shared" si="13"/>
        <v>1444</v>
      </c>
      <c r="T109" s="31" t="s">
        <v>168</v>
      </c>
      <c r="U109" s="31" t="s">
        <v>166</v>
      </c>
      <c r="V109" s="31" t="s">
        <v>171</v>
      </c>
      <c r="W109" s="31" t="s">
        <v>170</v>
      </c>
      <c r="X109" s="31" t="s">
        <v>164</v>
      </c>
      <c r="Y109" s="31"/>
      <c r="Z109" s="12"/>
    </row>
    <row r="110" spans="1:26" x14ac:dyDescent="0.25">
      <c r="A110" s="21">
        <v>41639</v>
      </c>
      <c r="B110" s="22">
        <v>121100000000</v>
      </c>
      <c r="C110" s="16" t="s">
        <v>205</v>
      </c>
      <c r="D110" s="18">
        <v>10148427</v>
      </c>
      <c r="E110" s="16" t="s">
        <v>66</v>
      </c>
      <c r="F110" s="16" t="s">
        <v>67</v>
      </c>
      <c r="G110" s="19" t="s">
        <v>146</v>
      </c>
      <c r="H110" s="20">
        <v>98.519284000367733</v>
      </c>
      <c r="I110" s="20" t="s">
        <v>209</v>
      </c>
      <c r="J110" s="21">
        <v>44014</v>
      </c>
      <c r="K110" s="21">
        <v>41641</v>
      </c>
      <c r="L110" s="19" t="s">
        <v>9</v>
      </c>
      <c r="M110" s="19" t="s">
        <v>236</v>
      </c>
      <c r="N110" s="38">
        <v>0</v>
      </c>
      <c r="O110" s="15" t="str">
        <f t="shared" si="14"/>
        <v>LDBONDESD200702</v>
      </c>
      <c r="P110" s="17">
        <f t="shared" si="12"/>
        <v>999815761.76999986</v>
      </c>
      <c r="Q110" s="10">
        <f t="shared" si="15"/>
        <v>1</v>
      </c>
      <c r="R110" s="31">
        <f t="shared" si="16"/>
        <v>2</v>
      </c>
      <c r="S110" s="31">
        <f t="shared" si="13"/>
        <v>2375</v>
      </c>
      <c r="T110" s="31" t="s">
        <v>202</v>
      </c>
      <c r="U110" s="31" t="s">
        <v>166</v>
      </c>
      <c r="V110" s="31" t="s">
        <v>171</v>
      </c>
      <c r="W110" s="31" t="s">
        <v>170</v>
      </c>
      <c r="X110" s="31" t="s">
        <v>164</v>
      </c>
      <c r="Y110" s="31" t="s">
        <v>228</v>
      </c>
      <c r="Z110" s="12"/>
    </row>
  </sheetData>
  <pageMargins left="0.7" right="0.7" top="0.75" bottom="0.75" header="0.3" footer="0.3"/>
  <ignoredErrors>
    <ignoredError sqref="G8:G28 G64:G106 G108:G110 G41:G61 G29:G4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topLeftCell="A13" workbookViewId="0">
      <selection activeCell="B35" sqref="B35"/>
    </sheetView>
  </sheetViews>
  <sheetFormatPr baseColWidth="10" defaultRowHeight="15" x14ac:dyDescent="0.25"/>
  <cols>
    <col min="2" max="2" width="18" bestFit="1" customWidth="1"/>
    <col min="4" max="4" width="38.7109375" bestFit="1" customWidth="1"/>
    <col min="5" max="5" width="14.140625" bestFit="1" customWidth="1"/>
    <col min="6" max="6" width="20.85546875" bestFit="1" customWidth="1"/>
    <col min="7" max="7" width="11.42578125" style="10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214</v>
      </c>
      <c r="B1" t="s">
        <v>2</v>
      </c>
      <c r="C1" t="s">
        <v>215</v>
      </c>
      <c r="D1" t="s">
        <v>77</v>
      </c>
      <c r="E1" t="s">
        <v>78</v>
      </c>
      <c r="F1" t="s">
        <v>99</v>
      </c>
      <c r="G1" s="10" t="s">
        <v>216</v>
      </c>
    </row>
    <row r="2" spans="1:11" x14ac:dyDescent="0.25">
      <c r="A2" s="5">
        <v>41639</v>
      </c>
      <c r="B2" s="6">
        <v>210102010000</v>
      </c>
      <c r="C2">
        <v>1</v>
      </c>
      <c r="D2" t="s">
        <v>218</v>
      </c>
      <c r="E2" s="23">
        <v>3841053</v>
      </c>
      <c r="F2" s="5">
        <v>41644</v>
      </c>
      <c r="G2" s="11">
        <f>+F2-A2</f>
        <v>5</v>
      </c>
      <c r="K2" s="7"/>
    </row>
    <row r="3" spans="1:11" x14ac:dyDescent="0.25">
      <c r="A3" s="5">
        <v>41639</v>
      </c>
      <c r="B3" s="6">
        <v>210102010000</v>
      </c>
      <c r="C3">
        <v>1</v>
      </c>
      <c r="D3" t="s">
        <v>218</v>
      </c>
      <c r="E3" s="23">
        <v>3841053</v>
      </c>
      <c r="F3" s="5">
        <v>41644</v>
      </c>
      <c r="G3" s="11">
        <f t="shared" ref="G3:G11" si="0">+F3-A3</f>
        <v>5</v>
      </c>
      <c r="I3" s="7"/>
      <c r="J3" s="7"/>
    </row>
    <row r="4" spans="1:11" x14ac:dyDescent="0.25">
      <c r="A4" s="5">
        <v>41639</v>
      </c>
      <c r="B4" s="6">
        <v>210102010000</v>
      </c>
      <c r="C4">
        <v>1</v>
      </c>
      <c r="D4" t="s">
        <v>218</v>
      </c>
      <c r="E4" s="23">
        <v>3841053</v>
      </c>
      <c r="F4" s="5">
        <v>41644</v>
      </c>
      <c r="G4" s="11">
        <f t="shared" si="0"/>
        <v>5</v>
      </c>
    </row>
    <row r="5" spans="1:11" x14ac:dyDescent="0.25">
      <c r="A5" s="5">
        <v>41639</v>
      </c>
      <c r="B5" s="6">
        <v>210102010000</v>
      </c>
      <c r="C5">
        <v>1</v>
      </c>
      <c r="D5" t="s">
        <v>218</v>
      </c>
      <c r="E5" s="23">
        <v>3841053</v>
      </c>
      <c r="F5" s="5">
        <v>41644</v>
      </c>
      <c r="G5" s="11">
        <f t="shared" si="0"/>
        <v>5</v>
      </c>
      <c r="I5" s="1">
        <v>14962398616</v>
      </c>
      <c r="J5" s="7">
        <f>+I5/7</f>
        <v>2137485516.5714285</v>
      </c>
    </row>
    <row r="6" spans="1:11" x14ac:dyDescent="0.25">
      <c r="A6" s="5">
        <v>41639</v>
      </c>
      <c r="B6" s="6">
        <v>210102010000</v>
      </c>
      <c r="C6">
        <v>1</v>
      </c>
      <c r="D6" t="s">
        <v>218</v>
      </c>
      <c r="E6" s="23">
        <v>3841053</v>
      </c>
      <c r="F6" s="5">
        <v>41644</v>
      </c>
      <c r="G6" s="11">
        <f t="shared" si="0"/>
        <v>5</v>
      </c>
      <c r="I6" s="1">
        <v>1662488735</v>
      </c>
      <c r="J6" s="7">
        <f>+I6/4</f>
        <v>415622183.75</v>
      </c>
    </row>
    <row r="7" spans="1:11" x14ac:dyDescent="0.25">
      <c r="A7" s="5">
        <v>41639</v>
      </c>
      <c r="B7" s="6">
        <v>210102010000</v>
      </c>
      <c r="C7">
        <v>1</v>
      </c>
      <c r="D7" t="s">
        <v>218</v>
      </c>
      <c r="E7" s="23">
        <v>3841053</v>
      </c>
      <c r="F7" s="5">
        <v>41644</v>
      </c>
      <c r="G7" s="11">
        <f t="shared" si="0"/>
        <v>5</v>
      </c>
    </row>
    <row r="8" spans="1:11" x14ac:dyDescent="0.25">
      <c r="A8" s="5">
        <v>41639</v>
      </c>
      <c r="B8" s="6">
        <v>210102010000</v>
      </c>
      <c r="C8">
        <v>1</v>
      </c>
      <c r="D8" t="s">
        <v>218</v>
      </c>
      <c r="E8" s="23">
        <v>3841053</v>
      </c>
      <c r="F8" s="5">
        <v>41644</v>
      </c>
      <c r="G8" s="11">
        <f t="shared" si="0"/>
        <v>5</v>
      </c>
    </row>
    <row r="9" spans="1:11" x14ac:dyDescent="0.25">
      <c r="A9" s="5">
        <v>41639</v>
      </c>
      <c r="B9" s="6">
        <v>210102010000</v>
      </c>
      <c r="C9">
        <v>1</v>
      </c>
      <c r="D9" t="s">
        <v>218</v>
      </c>
      <c r="E9" s="23">
        <v>3841053</v>
      </c>
      <c r="F9" s="5">
        <v>41644</v>
      </c>
      <c r="G9" s="11">
        <f t="shared" si="0"/>
        <v>5</v>
      </c>
    </row>
    <row r="10" spans="1:11" x14ac:dyDescent="0.25">
      <c r="A10" s="5">
        <v>41639</v>
      </c>
      <c r="B10" s="6">
        <v>210102010000</v>
      </c>
      <c r="C10">
        <v>1</v>
      </c>
      <c r="D10" t="s">
        <v>218</v>
      </c>
      <c r="E10" s="23">
        <v>3841053</v>
      </c>
      <c r="F10" s="5">
        <v>41644</v>
      </c>
      <c r="G10" s="11">
        <f t="shared" si="0"/>
        <v>5</v>
      </c>
    </row>
    <row r="11" spans="1:11" x14ac:dyDescent="0.25">
      <c r="A11" s="5">
        <v>41639</v>
      </c>
      <c r="B11" s="6">
        <v>210102010000</v>
      </c>
      <c r="C11">
        <v>1</v>
      </c>
      <c r="D11" t="s">
        <v>218</v>
      </c>
      <c r="E11" s="23">
        <v>3841054</v>
      </c>
      <c r="F11" s="5">
        <v>41644</v>
      </c>
      <c r="G11" s="11">
        <f t="shared" si="0"/>
        <v>5</v>
      </c>
    </row>
    <row r="12" spans="1:11" x14ac:dyDescent="0.25">
      <c r="A12" s="5">
        <v>41639</v>
      </c>
      <c r="B12" s="6">
        <v>210102010000</v>
      </c>
      <c r="C12">
        <v>1</v>
      </c>
      <c r="D12" t="s">
        <v>217</v>
      </c>
      <c r="E12" s="23">
        <v>1422612</v>
      </c>
      <c r="F12" s="5">
        <v>42039</v>
      </c>
      <c r="G12" s="11">
        <f t="shared" ref="G12" si="1">+F12-A12</f>
        <v>400</v>
      </c>
    </row>
    <row r="13" spans="1:11" x14ac:dyDescent="0.25">
      <c r="A13" s="5">
        <v>41639</v>
      </c>
      <c r="B13" s="6">
        <v>210102010000</v>
      </c>
      <c r="C13">
        <v>1</v>
      </c>
      <c r="D13" t="s">
        <v>217</v>
      </c>
      <c r="E13" s="23">
        <v>1422612</v>
      </c>
      <c r="F13" s="5">
        <v>42039</v>
      </c>
      <c r="G13" s="11">
        <f t="shared" ref="G13:G14" si="2">+F13-A13</f>
        <v>400</v>
      </c>
    </row>
    <row r="14" spans="1:11" x14ac:dyDescent="0.25">
      <c r="A14" s="5">
        <v>41639</v>
      </c>
      <c r="B14" s="6">
        <v>210102010000</v>
      </c>
      <c r="C14">
        <v>1</v>
      </c>
      <c r="D14" t="s">
        <v>217</v>
      </c>
      <c r="E14" s="23">
        <v>1422612</v>
      </c>
      <c r="F14" s="5">
        <v>42039</v>
      </c>
      <c r="G14" s="11">
        <f t="shared" si="2"/>
        <v>400</v>
      </c>
    </row>
    <row r="15" spans="1:11" x14ac:dyDescent="0.25">
      <c r="A15" s="5">
        <v>41639</v>
      </c>
      <c r="B15" s="6">
        <v>210100000000</v>
      </c>
      <c r="C15">
        <v>1</v>
      </c>
      <c r="D15" t="s">
        <v>219</v>
      </c>
      <c r="E15" s="23">
        <v>2137485516</v>
      </c>
      <c r="F15" s="5">
        <v>41642</v>
      </c>
      <c r="G15" s="11">
        <f t="shared" ref="G15:G21" si="3">+F15-A15</f>
        <v>3</v>
      </c>
    </row>
    <row r="16" spans="1:11" x14ac:dyDescent="0.25">
      <c r="A16" s="5">
        <v>41639</v>
      </c>
      <c r="B16" s="6">
        <v>210100000000</v>
      </c>
      <c r="C16">
        <v>1</v>
      </c>
      <c r="D16" t="s">
        <v>219</v>
      </c>
      <c r="E16" s="23">
        <v>2137485516</v>
      </c>
      <c r="F16" s="5">
        <v>41642</v>
      </c>
      <c r="G16" s="11">
        <f t="shared" si="3"/>
        <v>3</v>
      </c>
    </row>
    <row r="17" spans="1:12" x14ac:dyDescent="0.25">
      <c r="A17" s="5">
        <v>41639</v>
      </c>
      <c r="B17" s="6">
        <v>210100000000</v>
      </c>
      <c r="C17">
        <v>1</v>
      </c>
      <c r="D17" t="s">
        <v>219</v>
      </c>
      <c r="E17" s="23">
        <v>2137485516</v>
      </c>
      <c r="F17" s="5">
        <v>41642</v>
      </c>
      <c r="G17" s="11">
        <f t="shared" si="3"/>
        <v>3</v>
      </c>
    </row>
    <row r="18" spans="1:12" x14ac:dyDescent="0.25">
      <c r="A18" s="5">
        <v>41639</v>
      </c>
      <c r="B18" s="6">
        <v>210100000000</v>
      </c>
      <c r="C18">
        <v>1</v>
      </c>
      <c r="D18" t="s">
        <v>219</v>
      </c>
      <c r="E18" s="23">
        <v>2137485516</v>
      </c>
      <c r="F18" s="5">
        <v>41642</v>
      </c>
      <c r="G18" s="11">
        <f t="shared" si="3"/>
        <v>3</v>
      </c>
    </row>
    <row r="19" spans="1:12" x14ac:dyDescent="0.25">
      <c r="A19" s="5">
        <v>41639</v>
      </c>
      <c r="B19" s="6">
        <v>210100000000</v>
      </c>
      <c r="C19">
        <v>1</v>
      </c>
      <c r="D19" t="s">
        <v>219</v>
      </c>
      <c r="E19" s="23">
        <v>2137485516</v>
      </c>
      <c r="F19" s="5">
        <v>41642</v>
      </c>
      <c r="G19" s="11">
        <f t="shared" si="3"/>
        <v>3</v>
      </c>
    </row>
    <row r="20" spans="1:12" x14ac:dyDescent="0.25">
      <c r="A20" s="5">
        <v>41639</v>
      </c>
      <c r="B20" s="6">
        <v>210100000000</v>
      </c>
      <c r="C20">
        <v>1</v>
      </c>
      <c r="D20" t="s">
        <v>219</v>
      </c>
      <c r="E20" s="23">
        <v>2137485516</v>
      </c>
      <c r="F20" s="5">
        <v>41642</v>
      </c>
      <c r="G20" s="11">
        <f t="shared" si="3"/>
        <v>3</v>
      </c>
    </row>
    <row r="21" spans="1:12" x14ac:dyDescent="0.25">
      <c r="A21" s="5">
        <v>41639</v>
      </c>
      <c r="B21" s="6">
        <v>210100000000</v>
      </c>
      <c r="C21">
        <v>1</v>
      </c>
      <c r="D21" t="s">
        <v>219</v>
      </c>
      <c r="E21" s="23">
        <v>2137485516</v>
      </c>
      <c r="F21" s="5">
        <v>41642</v>
      </c>
      <c r="G21" s="11">
        <f t="shared" si="3"/>
        <v>3</v>
      </c>
    </row>
    <row r="22" spans="1:12" x14ac:dyDescent="0.25">
      <c r="A22" s="5">
        <v>41639</v>
      </c>
      <c r="B22" s="6">
        <v>210100000000</v>
      </c>
      <c r="C22">
        <v>1</v>
      </c>
      <c r="D22" t="s">
        <v>220</v>
      </c>
      <c r="E22" s="23">
        <v>415622183</v>
      </c>
      <c r="F22" s="5">
        <v>42089</v>
      </c>
      <c r="G22" s="11">
        <f t="shared" ref="G22:G25" si="4">+F22-A22</f>
        <v>450</v>
      </c>
    </row>
    <row r="23" spans="1:12" x14ac:dyDescent="0.25">
      <c r="A23" s="5">
        <v>41639</v>
      </c>
      <c r="B23" s="6">
        <v>210100000000</v>
      </c>
      <c r="C23">
        <v>1</v>
      </c>
      <c r="D23" t="s">
        <v>220</v>
      </c>
      <c r="E23" s="23">
        <v>415622183</v>
      </c>
      <c r="F23" s="5">
        <v>42089</v>
      </c>
      <c r="G23" s="11">
        <f t="shared" si="4"/>
        <v>450</v>
      </c>
    </row>
    <row r="24" spans="1:12" x14ac:dyDescent="0.25">
      <c r="A24" s="5">
        <v>41639</v>
      </c>
      <c r="B24" s="6">
        <v>210100000000</v>
      </c>
      <c r="C24">
        <v>1</v>
      </c>
      <c r="D24" t="s">
        <v>220</v>
      </c>
      <c r="E24" s="23">
        <v>415622183</v>
      </c>
      <c r="F24" s="5">
        <v>42089</v>
      </c>
      <c r="G24" s="11">
        <f t="shared" si="4"/>
        <v>450</v>
      </c>
    </row>
    <row r="25" spans="1:12" x14ac:dyDescent="0.25">
      <c r="A25" s="5">
        <v>41639</v>
      </c>
      <c r="B25" s="6">
        <v>210100000000</v>
      </c>
      <c r="C25">
        <v>1</v>
      </c>
      <c r="D25" t="s">
        <v>220</v>
      </c>
      <c r="E25" s="23">
        <v>415622183</v>
      </c>
      <c r="F25" s="5">
        <v>42089</v>
      </c>
      <c r="G25" s="11">
        <f t="shared" si="4"/>
        <v>450</v>
      </c>
    </row>
    <row r="26" spans="1:12" x14ac:dyDescent="0.25">
      <c r="A26" s="5">
        <v>41639</v>
      </c>
      <c r="B26" s="6">
        <v>211100000000</v>
      </c>
      <c r="C26">
        <v>1</v>
      </c>
      <c r="D26" t="s">
        <v>221</v>
      </c>
      <c r="E26" s="23">
        <v>42724777</v>
      </c>
      <c r="F26" s="5">
        <v>41641</v>
      </c>
      <c r="G26" s="11">
        <f t="shared" ref="G26" si="5">+F26-A26</f>
        <v>2</v>
      </c>
    </row>
    <row r="27" spans="1:12" x14ac:dyDescent="0.25">
      <c r="A27" s="25">
        <v>41639</v>
      </c>
      <c r="B27" s="6">
        <v>211100000000</v>
      </c>
      <c r="C27">
        <v>1</v>
      </c>
      <c r="D27" t="s">
        <v>221</v>
      </c>
      <c r="E27" s="23">
        <v>42724777</v>
      </c>
      <c r="F27" s="5">
        <v>41641</v>
      </c>
      <c r="G27" s="11">
        <f t="shared" ref="G27:G28" si="6">+F27-A27</f>
        <v>2</v>
      </c>
      <c r="J27" s="24"/>
      <c r="L27" s="7"/>
    </row>
    <row r="28" spans="1:12" x14ac:dyDescent="0.25">
      <c r="A28" s="5">
        <v>41639</v>
      </c>
      <c r="B28" s="6">
        <v>211100000000</v>
      </c>
      <c r="C28">
        <v>1</v>
      </c>
      <c r="D28" t="s">
        <v>222</v>
      </c>
      <c r="E28" s="23">
        <v>102865280</v>
      </c>
      <c r="F28" s="5">
        <v>41649</v>
      </c>
      <c r="G28" s="11">
        <f t="shared" si="6"/>
        <v>10</v>
      </c>
      <c r="J28" s="24"/>
      <c r="L28" s="7"/>
    </row>
    <row r="29" spans="1:12" x14ac:dyDescent="0.25">
      <c r="A29" s="5">
        <v>41639</v>
      </c>
      <c r="B29" s="6">
        <v>211100000000</v>
      </c>
      <c r="C29">
        <v>1</v>
      </c>
      <c r="D29" t="s">
        <v>222</v>
      </c>
      <c r="E29" s="23">
        <v>102865280</v>
      </c>
      <c r="F29" s="5">
        <v>41649</v>
      </c>
      <c r="G29" s="11">
        <f t="shared" ref="G29:G30" si="7">+F29-A29</f>
        <v>10</v>
      </c>
      <c r="J29" s="24"/>
      <c r="L29" s="7"/>
    </row>
    <row r="30" spans="1:12" x14ac:dyDescent="0.25">
      <c r="A30" s="5">
        <v>41639</v>
      </c>
      <c r="B30" s="6">
        <v>211100000000</v>
      </c>
      <c r="C30">
        <v>1</v>
      </c>
      <c r="D30" t="s">
        <v>223</v>
      </c>
      <c r="E30" s="23">
        <v>139768315</v>
      </c>
      <c r="F30" s="5">
        <v>41684</v>
      </c>
      <c r="G30" s="11">
        <f t="shared" si="7"/>
        <v>45</v>
      </c>
      <c r="J30" s="24"/>
      <c r="L30" s="7"/>
    </row>
    <row r="31" spans="1:12" x14ac:dyDescent="0.25">
      <c r="A31" s="5">
        <v>41639</v>
      </c>
      <c r="B31" s="6">
        <v>211100000000</v>
      </c>
      <c r="C31">
        <v>1</v>
      </c>
      <c r="D31" t="s">
        <v>223</v>
      </c>
      <c r="E31" s="23">
        <v>139768315</v>
      </c>
      <c r="F31" s="5">
        <v>41684</v>
      </c>
      <c r="G31" s="11">
        <f t="shared" ref="G31:G32" si="8">+F31-A31</f>
        <v>45</v>
      </c>
      <c r="J31" s="24"/>
      <c r="L31" s="7"/>
    </row>
    <row r="32" spans="1:12" x14ac:dyDescent="0.25">
      <c r="A32" s="5">
        <v>41639</v>
      </c>
      <c r="B32" s="6">
        <v>211100000000</v>
      </c>
      <c r="C32">
        <v>1</v>
      </c>
      <c r="D32" t="s">
        <v>224</v>
      </c>
      <c r="E32" s="23">
        <v>136434094</v>
      </c>
      <c r="F32" s="5">
        <v>41759</v>
      </c>
      <c r="G32" s="11">
        <f t="shared" si="8"/>
        <v>120</v>
      </c>
    </row>
    <row r="33" spans="1:7" x14ac:dyDescent="0.25">
      <c r="A33" s="5">
        <v>41639</v>
      </c>
      <c r="B33" s="6">
        <v>211100000000</v>
      </c>
      <c r="C33">
        <v>1</v>
      </c>
      <c r="D33" t="s">
        <v>224</v>
      </c>
      <c r="E33" s="23">
        <v>136434094</v>
      </c>
      <c r="F33" s="5">
        <v>41759</v>
      </c>
      <c r="G33" s="11">
        <f t="shared" ref="G33:G34" si="9">+F33-A33</f>
        <v>120</v>
      </c>
    </row>
    <row r="34" spans="1:7" x14ac:dyDescent="0.25">
      <c r="A34" s="5">
        <v>41639</v>
      </c>
      <c r="B34" s="6">
        <v>211100000000</v>
      </c>
      <c r="C34">
        <v>1</v>
      </c>
      <c r="D34" t="s">
        <v>225</v>
      </c>
      <c r="E34" s="23">
        <v>212239409</v>
      </c>
      <c r="F34" s="5">
        <v>41871</v>
      </c>
      <c r="G34" s="11">
        <f t="shared" si="9"/>
        <v>232</v>
      </c>
    </row>
    <row r="35" spans="1:7" x14ac:dyDescent="0.25">
      <c r="A35" s="5">
        <v>41639</v>
      </c>
      <c r="B35" s="6">
        <v>211100000000</v>
      </c>
      <c r="C35">
        <v>1</v>
      </c>
      <c r="D35" t="s">
        <v>225</v>
      </c>
      <c r="E35" s="23">
        <v>212239409</v>
      </c>
      <c r="F35" s="5">
        <v>41871</v>
      </c>
      <c r="G35" s="11">
        <f t="shared" ref="G35" si="10">+F35-A35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</vt:lpstr>
      <vt:lpstr>Datos Modelo</vt:lpstr>
      <vt:lpstr>Disponibilidades</vt:lpstr>
      <vt:lpstr>Tenencia</vt:lpstr>
      <vt:lpstr>Captacion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2014-06-23T05:44:46Z</dcterms:modified>
</cp:coreProperties>
</file>