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adsroot.itcs.umich.edu\home\tmughal\Documents\Michigan Ross\FALL 2021\TO 513\Week 4\"/>
    </mc:Choice>
  </mc:AlternateContent>
  <bookViews>
    <workbookView xWindow="-90" yWindow="-480" windowWidth="28920" windowHeight="16035" firstSheet="2" activeTab="5"/>
  </bookViews>
  <sheets>
    <sheet name="Problem Statement" sheetId="17" r:id="rId1"/>
    <sheet name="Network Representation" sheetId="16" r:id="rId2"/>
    <sheet name="Model" sheetId="2" r:id="rId3"/>
    <sheet name="Final Network" sheetId="18" r:id="rId4"/>
    <sheet name="Sensitivity Report 1" sheetId="10" r:id="rId5"/>
    <sheet name="Alternative_Model_Structure" sheetId="14" r:id="rId6"/>
    <sheet name="Model Changing Demand %" sheetId="3" r:id="rId7"/>
    <sheet name="SolverTable Sensitivity_STS" sheetId="6" state="veryHidden" r:id="rId8"/>
    <sheet name="Modified Model for Sensitiv_STS" sheetId="11" state="veryHidden" r:id="rId9"/>
    <sheet name="STS_1" sheetId="13" r:id="rId10"/>
    <sheet name="Model With Prod_n_Taxes Cost" sheetId="15" r:id="rId11"/>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apacity" localSheetId="5">Alternative_Model_Structure!$J$17:$J$19</definedName>
    <definedName name="Capacity" localSheetId="6">'Model Changing Demand %'!$I$15:$I$17</definedName>
    <definedName name="Capacity" localSheetId="10">'Model With Prod_n_Taxes Cost'!$I$14:$I$16</definedName>
    <definedName name="Capacity">Model!$I$13:$I$15</definedName>
    <definedName name="ChartData" localSheetId="9">STS_1!$K$5:$K$15</definedName>
    <definedName name="Demand" localSheetId="5">Alternative_Model_Structure!$J$24:$J$27</definedName>
    <definedName name="Demand" localSheetId="6">'Model Changing Demand %'!$C$20:$F$20</definedName>
    <definedName name="Demand" localSheetId="10">'Model With Prod_n_Taxes Cost'!$C$19:$F$19</definedName>
    <definedName name="Demand">Model!$C$18:$F$18</definedName>
    <definedName name="Destination">Alternative_Model_Structure!$C$13:$C$24</definedName>
    <definedName name="Flow">Alternative_Model_Structure!$E$13:$E$24</definedName>
    <definedName name="Inflow">Alternative_Model_Structure!$H$24:$H$27</definedName>
    <definedName name="InputValues" localSheetId="9">STS_1!$A$5:$A$15</definedName>
    <definedName name="Origin">Alternative_Model_Structure!$B$13:$B$24</definedName>
    <definedName name="OutFlow">Alternative_Model_Structure!$H$17:$H$19</definedName>
    <definedName name="OutputAddresses" localSheetId="6">#REF!</definedName>
    <definedName name="OutputAddresses" localSheetId="9">STS_1!$B$4</definedName>
    <definedName name="OutputValues" localSheetId="9">STS_1!$B$5:$B$15</definedName>
    <definedName name="_xlnm.Print_Area" localSheetId="2">Model!$A$1:$K$21</definedName>
    <definedName name="_xlnm.Print_Area" localSheetId="6">'Model Changing Demand %'!$A$1:$I$24</definedName>
    <definedName name="_xlnm.Print_Area" localSheetId="10">'Model With Prod_n_Taxes Cost'!$A$1:$K$22</definedName>
    <definedName name="Profit">'Model With Prod_n_Taxes Cost'!$C$28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123</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Shipping_Plan" localSheetId="6">'Model Changing Demand %'!$C$15:$F$17</definedName>
    <definedName name="Shipping_Plan" localSheetId="10">'Model With Prod_n_Taxes Cost'!$C$14:$F$16</definedName>
    <definedName name="Shipping_Plan">Model!$C$13:$F$15</definedName>
    <definedName name="solver_adj" localSheetId="5" hidden="1">Alternative_Model_Structure!$E$13:$E$24</definedName>
    <definedName name="solver_adj" localSheetId="2" hidden="1">Model!$C$13:$F$15</definedName>
    <definedName name="solver_adj" localSheetId="6" hidden="1">'Model Changing Demand %'!$C$15:$F$17</definedName>
    <definedName name="solver_adj" localSheetId="10" hidden="1">'Model With Prod_n_Taxes Cost'!$C$14:$F$16</definedName>
    <definedName name="solver_cvg" localSheetId="5" hidden="1">0.0001</definedName>
    <definedName name="solver_cvg" localSheetId="2" hidden="1">0.0001</definedName>
    <definedName name="solver_cvg" localSheetId="6" hidden="1">0.0001</definedName>
    <definedName name="solver_cvg" localSheetId="10" hidden="1">0.0001</definedName>
    <definedName name="solver_drv" localSheetId="5" hidden="1">1</definedName>
    <definedName name="solver_drv" localSheetId="2" hidden="1">1</definedName>
    <definedName name="solver_drv" localSheetId="6" hidden="1">1</definedName>
    <definedName name="solver_drv" localSheetId="10" hidden="1">1</definedName>
    <definedName name="solver_eng" localSheetId="5" hidden="1">2</definedName>
    <definedName name="solver_eng" localSheetId="2" hidden="1">2</definedName>
    <definedName name="solver_eng" localSheetId="6" hidden="1">2</definedName>
    <definedName name="solver_eng" localSheetId="10" hidden="1">2</definedName>
    <definedName name="solver_est" localSheetId="5" hidden="1">1</definedName>
    <definedName name="solver_est" localSheetId="2" hidden="1">1</definedName>
    <definedName name="solver_est" localSheetId="6" hidden="1">1</definedName>
    <definedName name="solver_est" localSheetId="10" hidden="1">1</definedName>
    <definedName name="solver_itr" localSheetId="5" hidden="1">2147483647</definedName>
    <definedName name="solver_itr" localSheetId="2" hidden="1">100</definedName>
    <definedName name="solver_itr" localSheetId="6" hidden="1">100</definedName>
    <definedName name="solver_itr" localSheetId="10" hidden="1">100</definedName>
    <definedName name="solver_lhs1" localSheetId="5" hidden="1">Alternative_Model_Structure!$H$17:$H$19</definedName>
    <definedName name="solver_lhs1" localSheetId="2" hidden="1">Model!$G$13:$G$15</definedName>
    <definedName name="solver_lhs1" localSheetId="6" hidden="1">'Model Changing Demand %'!$G$15:$G$17</definedName>
    <definedName name="solver_lhs1" localSheetId="10" hidden="1">'Model With Prod_n_Taxes Cost'!$C$17:$F$17</definedName>
    <definedName name="solver_lhs2" localSheetId="5" hidden="1">Alternative_Model_Structure!$H$24:$H$27</definedName>
    <definedName name="solver_lhs2" localSheetId="2" hidden="1">Model!$C$16:$F$16</definedName>
    <definedName name="solver_lhs2" localSheetId="6" hidden="1">'Model Changing Demand %'!$C$18:$F$18</definedName>
    <definedName name="solver_lhs2" localSheetId="10" hidden="1">'Model With Prod_n_Taxes Cost'!$G$14:$G$16</definedName>
    <definedName name="solver_lin" localSheetId="2" hidden="1">1</definedName>
    <definedName name="solver_lin" localSheetId="6" hidden="1">1</definedName>
    <definedName name="solver_lin" localSheetId="10" hidden="1">1</definedName>
    <definedName name="solver_mip" localSheetId="5" hidden="1">2147483647</definedName>
    <definedName name="solver_mip" localSheetId="2" hidden="1">2147483647</definedName>
    <definedName name="solver_mip" localSheetId="6" hidden="1">2147483647</definedName>
    <definedName name="solver_mip" localSheetId="10" hidden="1">2147483647</definedName>
    <definedName name="solver_mni" localSheetId="5" hidden="1">30</definedName>
    <definedName name="solver_mni" localSheetId="2" hidden="1">30</definedName>
    <definedName name="solver_mni" localSheetId="6" hidden="1">30</definedName>
    <definedName name="solver_mni" localSheetId="10" hidden="1">30</definedName>
    <definedName name="solver_mrt" localSheetId="5" hidden="1">0.075</definedName>
    <definedName name="solver_mrt" localSheetId="2" hidden="1">0.075</definedName>
    <definedName name="solver_mrt" localSheetId="6" hidden="1">0.075</definedName>
    <definedName name="solver_mrt" localSheetId="10" hidden="1">0.075</definedName>
    <definedName name="solver_msl" localSheetId="5" hidden="1">2</definedName>
    <definedName name="solver_msl" localSheetId="2" hidden="1">2</definedName>
    <definedName name="solver_msl" localSheetId="6" hidden="1">2</definedName>
    <definedName name="solver_msl" localSheetId="10" hidden="1">2</definedName>
    <definedName name="solver_neg" localSheetId="5" hidden="1">1</definedName>
    <definedName name="solver_neg" localSheetId="2" hidden="1">1</definedName>
    <definedName name="solver_neg" localSheetId="6" hidden="1">1</definedName>
    <definedName name="solver_neg" localSheetId="10" hidden="1">1</definedName>
    <definedName name="solver_nod" localSheetId="5" hidden="1">2147483647</definedName>
    <definedName name="solver_nod" localSheetId="2" hidden="1">2147483647</definedName>
    <definedName name="solver_nod" localSheetId="6" hidden="1">2147483647</definedName>
    <definedName name="solver_nod" localSheetId="10" hidden="1">2147483647</definedName>
    <definedName name="solver_num" localSheetId="5" hidden="1">2</definedName>
    <definedName name="solver_num" localSheetId="2" hidden="1">2</definedName>
    <definedName name="solver_num" localSheetId="6" hidden="1">2</definedName>
    <definedName name="solver_num" localSheetId="10" hidden="1">2</definedName>
    <definedName name="solver_nwt" localSheetId="5" hidden="1">1</definedName>
    <definedName name="solver_nwt" localSheetId="2" hidden="1">1</definedName>
    <definedName name="solver_nwt" localSheetId="6" hidden="1">1</definedName>
    <definedName name="solver_nwt" localSheetId="10" hidden="1">1</definedName>
    <definedName name="solver_opt" localSheetId="5" hidden="1">Alternative_Model_Structure!$D$30</definedName>
    <definedName name="solver_opt" localSheetId="2" hidden="1">Model!$B$21</definedName>
    <definedName name="solver_opt" localSheetId="6" hidden="1">'Model Changing Demand %'!$B$23</definedName>
    <definedName name="solver_opt" localSheetId="10" hidden="1">'Model With Prod_n_Taxes Cost'!$C$28</definedName>
    <definedName name="solver_pre" localSheetId="5" hidden="1">0.000001</definedName>
    <definedName name="solver_pre" localSheetId="2" hidden="1">0.000001</definedName>
    <definedName name="solver_pre" localSheetId="6" hidden="1">0.000001</definedName>
    <definedName name="solver_pre" localSheetId="10" hidden="1">0.000001</definedName>
    <definedName name="solver_rbv" localSheetId="5" hidden="1">1</definedName>
    <definedName name="solver_rbv" localSheetId="2" hidden="1">1</definedName>
    <definedName name="solver_rbv" localSheetId="6" hidden="1">1</definedName>
    <definedName name="solver_rbv" localSheetId="10" hidden="1">1</definedName>
    <definedName name="solver_rel1" localSheetId="5" hidden="1">1</definedName>
    <definedName name="solver_rel1" localSheetId="2" hidden="1">1</definedName>
    <definedName name="solver_rel1" localSheetId="6" hidden="1">1</definedName>
    <definedName name="solver_rel1" localSheetId="10" hidden="1">3</definedName>
    <definedName name="solver_rel2" localSheetId="5" hidden="1">3</definedName>
    <definedName name="solver_rel2" localSheetId="2" hidden="1">3</definedName>
    <definedName name="solver_rel2" localSheetId="6" hidden="1">3</definedName>
    <definedName name="solver_rel2" localSheetId="10" hidden="1">1</definedName>
    <definedName name="solver_rhs1" localSheetId="5" hidden="1">Alternative_Model_Structure!$J$17:$J$19</definedName>
    <definedName name="solver_rhs1" localSheetId="2" hidden="1">Capacity</definedName>
    <definedName name="solver_rhs1" localSheetId="6" hidden="1">'Model Changing Demand %'!$I$15:$I$17</definedName>
    <definedName name="solver_rhs1" localSheetId="10" hidden="1">'Model With Prod_n_Taxes Cost'!$C$19:$F$19</definedName>
    <definedName name="solver_rhs2" localSheetId="5" hidden="1">Alternative_Model_Structure!$J$24:$J$27</definedName>
    <definedName name="solver_rhs2" localSheetId="2" hidden="1">Demand</definedName>
    <definedName name="solver_rhs2" localSheetId="6" hidden="1">'Model Changing Demand %'!$C$20:$F$20</definedName>
    <definedName name="solver_rhs2" localSheetId="10" hidden="1">'Model With Prod_n_Taxes Cost'!$I$14:$I$16</definedName>
    <definedName name="solver_rlx" localSheetId="5" hidden="1">2</definedName>
    <definedName name="solver_rlx" localSheetId="2" hidden="1">1</definedName>
    <definedName name="solver_rlx" localSheetId="6" hidden="1">1</definedName>
    <definedName name="solver_rlx" localSheetId="10" hidden="1">1</definedName>
    <definedName name="solver_rsd" localSheetId="5" hidden="1">0</definedName>
    <definedName name="solver_rsd" localSheetId="2" hidden="1">0</definedName>
    <definedName name="solver_rsd" localSheetId="6" hidden="1">0</definedName>
    <definedName name="solver_rsd" localSheetId="10" hidden="1">0</definedName>
    <definedName name="solver_scl" localSheetId="5" hidden="1">1</definedName>
    <definedName name="solver_scl" localSheetId="2" hidden="1">2</definedName>
    <definedName name="solver_scl" localSheetId="6" hidden="1">2</definedName>
    <definedName name="solver_scl" localSheetId="10" hidden="1">2</definedName>
    <definedName name="solver_sho" localSheetId="5" hidden="1">2</definedName>
    <definedName name="solver_sho" localSheetId="2" hidden="1">2</definedName>
    <definedName name="solver_sho" localSheetId="6" hidden="1">2</definedName>
    <definedName name="solver_sho" localSheetId="10" hidden="1">2</definedName>
    <definedName name="solver_ssz" localSheetId="5" hidden="1">100</definedName>
    <definedName name="solver_ssz" localSheetId="2" hidden="1">100</definedName>
    <definedName name="solver_ssz" localSheetId="6" hidden="1">100</definedName>
    <definedName name="solver_ssz" localSheetId="10" hidden="1">100</definedName>
    <definedName name="solver_tim" localSheetId="5" hidden="1">2147483647</definedName>
    <definedName name="solver_tim" localSheetId="2" hidden="1">100</definedName>
    <definedName name="solver_tim" localSheetId="6" hidden="1">100</definedName>
    <definedName name="solver_tim" localSheetId="10" hidden="1">100</definedName>
    <definedName name="solver_tol" localSheetId="5" hidden="1">0.01</definedName>
    <definedName name="solver_tol" localSheetId="2" hidden="1">0.05</definedName>
    <definedName name="solver_tol" localSheetId="6" hidden="1">0.05</definedName>
    <definedName name="solver_tol" localSheetId="10" hidden="1">0.05</definedName>
    <definedName name="solver_typ" localSheetId="5" hidden="1">2</definedName>
    <definedName name="solver_typ" localSheetId="2" hidden="1">2</definedName>
    <definedName name="solver_typ" localSheetId="6" hidden="1">2</definedName>
    <definedName name="solver_typ" localSheetId="10" hidden="1">1</definedName>
    <definedName name="solver_val" localSheetId="5" hidden="1">0</definedName>
    <definedName name="solver_val" localSheetId="2" hidden="1">0</definedName>
    <definedName name="solver_val" localSheetId="6" hidden="1">0</definedName>
    <definedName name="solver_val" localSheetId="10" hidden="1">0</definedName>
    <definedName name="solver_ver" localSheetId="5" hidden="1">3</definedName>
    <definedName name="solver_ver" localSheetId="2" hidden="1">3</definedName>
    <definedName name="solver_ver" localSheetId="6" hidden="1">3</definedName>
    <definedName name="solver_ver" localSheetId="10" hidden="1">3</definedName>
    <definedName name="Total_Cost" localSheetId="5">Alternative_Model_Structure!$D$30</definedName>
    <definedName name="Total_cost" localSheetId="6">'Model Changing Demand %'!$B$23</definedName>
    <definedName name="Total_cost" localSheetId="10">'Model With Prod_n_Taxes Cost'!$B$22</definedName>
    <definedName name="Total_cost">Model!$B$21</definedName>
    <definedName name="Total_received" localSheetId="6">'Model Changing Demand %'!$C$18:$F$18</definedName>
    <definedName name="Total_received" localSheetId="10">'Model With Prod_n_Taxes Cost'!$C$17:$F$17</definedName>
    <definedName name="Total_received">Model!$C$16:$F$16</definedName>
    <definedName name="Total_shipped" localSheetId="6">'Model Changing Demand %'!$G$15:$G$17</definedName>
    <definedName name="Total_shipped" localSheetId="10">'Model With Prod_n_Taxes Cost'!$G$14:$G$16</definedName>
    <definedName name="Total_shipped">Model!$G$13:$G$15</definedName>
    <definedName name="Unit_Cost">Alternative_Model_Structure!$D$13:$D$24</definedName>
  </definedNames>
  <calcPr calcId="162913" calcMode="autoNoTable"/>
</workbook>
</file>

<file path=xl/calcChain.xml><?xml version="1.0" encoding="utf-8"?>
<calcChain xmlns="http://schemas.openxmlformats.org/spreadsheetml/2006/main">
  <c r="H25" i="14" l="1"/>
  <c r="H26" i="14"/>
  <c r="H27" i="14"/>
  <c r="H24" i="14"/>
  <c r="H18" i="14"/>
  <c r="H19" i="14"/>
  <c r="H17" i="14"/>
  <c r="D30" i="14" l="1"/>
  <c r="D21" i="14" a="1"/>
  <c r="D22" i="14" s="1"/>
  <c r="D17" i="14" a="1"/>
  <c r="D18" i="14" s="1"/>
  <c r="D13" i="14" a="1"/>
  <c r="D14" i="14" s="1"/>
  <c r="D21" i="14" l="1"/>
  <c r="D24" i="14"/>
  <c r="D23" i="14"/>
  <c r="D17" i="14"/>
  <c r="D20" i="14"/>
  <c r="D19" i="14"/>
  <c r="D13" i="14"/>
  <c r="D16" i="14"/>
  <c r="D15" i="14"/>
  <c r="C28" i="15"/>
  <c r="D24" i="15"/>
  <c r="E24" i="15"/>
  <c r="F24" i="15"/>
  <c r="D25" i="15"/>
  <c r="E25" i="15"/>
  <c r="F25" i="15"/>
  <c r="D26" i="15"/>
  <c r="E26" i="15"/>
  <c r="F26" i="15"/>
  <c r="C25" i="15"/>
  <c r="C26" i="15"/>
  <c r="C24" i="15"/>
  <c r="F17" i="15" l="1"/>
  <c r="E17" i="15"/>
  <c r="D17" i="15"/>
  <c r="C17" i="15"/>
  <c r="G16" i="15"/>
  <c r="G15" i="15"/>
  <c r="G14" i="15"/>
  <c r="D20" i="3" l="1"/>
  <c r="E20" i="3"/>
  <c r="F20" i="3"/>
  <c r="C20" i="3"/>
  <c r="B21" i="2" l="1"/>
  <c r="K1" i="13" l="1"/>
  <c r="J4" i="13"/>
  <c r="K15" i="13" s="1"/>
  <c r="K7" i="13" l="1"/>
  <c r="K9" i="13"/>
  <c r="K10" i="13"/>
  <c r="K11" i="13"/>
  <c r="K12" i="13"/>
  <c r="K5" i="13"/>
  <c r="K13" i="13"/>
  <c r="K8" i="13"/>
  <c r="K6" i="13"/>
  <c r="K14" i="13"/>
  <c r="B23" i="3"/>
  <c r="F18" i="3"/>
  <c r="E18" i="3"/>
  <c r="D18" i="3"/>
  <c r="C18" i="3"/>
  <c r="G17" i="3"/>
  <c r="G16" i="3"/>
  <c r="G15" i="3"/>
  <c r="G13" i="2"/>
  <c r="G14" i="2"/>
  <c r="G15" i="2"/>
  <c r="C16" i="2"/>
  <c r="D16" i="2"/>
  <c r="E16" i="2"/>
  <c r="F16" i="2"/>
</calcChain>
</file>

<file path=xl/comments1.xml><?xml version="1.0" encoding="utf-8"?>
<comments xmlns="http://schemas.openxmlformats.org/spreadsheetml/2006/main">
  <authors>
    <author>Mughal, Tariq</author>
  </authors>
  <commentList>
    <comment ref="G13" authorId="0" shapeId="0">
      <text>
        <r>
          <rPr>
            <b/>
            <sz val="9"/>
            <color indexed="81"/>
            <rFont val="Tahoma"/>
            <family val="2"/>
          </rPr>
          <t>Total capacity  by plant</t>
        </r>
      </text>
    </comment>
    <comment ref="C14" authorId="0" shapeId="0">
      <text>
        <r>
          <rPr>
            <b/>
            <sz val="9"/>
            <color indexed="81"/>
            <rFont val="Tahoma"/>
            <family val="2"/>
          </rPr>
          <t>Cost for transporting 1 item from Plant 1 to Region 1</t>
        </r>
      </text>
    </comment>
    <comment ref="B18" authorId="0" shapeId="0">
      <text>
        <r>
          <rPr>
            <b/>
            <sz val="9"/>
            <color indexed="81"/>
            <rFont val="Tahoma"/>
            <family val="2"/>
          </rPr>
          <t>Total demand by region</t>
        </r>
      </text>
    </comment>
  </commentList>
</comments>
</file>

<file path=xl/comments2.xml><?xml version="1.0" encoding="utf-8"?>
<comments xmlns="http://schemas.openxmlformats.org/spreadsheetml/2006/main">
  <authors>
    <author>Mughal, Tariq</author>
  </authors>
  <commentList>
    <comment ref="H16" authorId="0" shapeId="0">
      <text>
        <r>
          <rPr>
            <b/>
            <sz val="9"/>
            <color indexed="81"/>
            <rFont val="Tahoma"/>
            <family val="2"/>
          </rPr>
          <t>Mughal, Tariq:</t>
        </r>
        <r>
          <rPr>
            <sz val="9"/>
            <color indexed="81"/>
            <rFont val="Tahoma"/>
            <family val="2"/>
          </rPr>
          <t xml:space="preserve">
Use the SUMIF command</t>
        </r>
      </text>
    </comment>
    <comment ref="H23" authorId="0" shapeId="0">
      <text>
        <r>
          <rPr>
            <b/>
            <sz val="9"/>
            <color indexed="81"/>
            <rFont val="Tahoma"/>
            <family val="2"/>
          </rPr>
          <t>Mughal, Tariq:</t>
        </r>
        <r>
          <rPr>
            <sz val="9"/>
            <color indexed="81"/>
            <rFont val="Tahoma"/>
            <family val="2"/>
          </rPr>
          <t xml:space="preserve">
Use SUMIF command</t>
        </r>
      </text>
    </comment>
  </commentList>
</comments>
</file>

<file path=xl/comments3.xml><?xml version="1.0" encoding="utf-8"?>
<comments xmlns="http://schemas.openxmlformats.org/spreadsheetml/2006/main">
  <authors>
    <author>Chris</author>
  </authors>
  <commentList>
    <comment ref="B5" authorId="0" shapeId="0">
      <text>
        <r>
          <rPr>
            <sz val="9"/>
            <color indexed="81"/>
            <rFont val="Tahoma"/>
            <family val="2"/>
          </rPr>
          <t>Solver found a solution. All constraints and optimality conditions are satisfied.</t>
        </r>
      </text>
    </comment>
    <comment ref="B6" authorId="0" shapeId="0">
      <text>
        <r>
          <rPr>
            <sz val="9"/>
            <color indexed="81"/>
            <rFont val="Tahoma"/>
            <family val="2"/>
          </rPr>
          <t>Solver found a solution. All constraints and optimality conditions are satisfied.</t>
        </r>
      </text>
    </comment>
    <comment ref="B7" authorId="0" shapeId="0">
      <text>
        <r>
          <rPr>
            <sz val="9"/>
            <color indexed="81"/>
            <rFont val="Tahoma"/>
            <family val="2"/>
          </rPr>
          <t>Solver found a solution. All constraints and optimality conditions are satisfied.</t>
        </r>
      </text>
    </comment>
    <comment ref="B8" authorId="0" shapeId="0">
      <text>
        <r>
          <rPr>
            <sz val="9"/>
            <color indexed="81"/>
            <rFont val="Tahoma"/>
            <family val="2"/>
          </rPr>
          <t>Solver found a solution. All constraints and optimality conditions are satisfied.</t>
        </r>
      </text>
    </comment>
    <comment ref="B9" authorId="0" shapeId="0">
      <text>
        <r>
          <rPr>
            <sz val="9"/>
            <color indexed="81"/>
            <rFont val="Tahoma"/>
            <family val="2"/>
          </rPr>
          <t>Solver found a solution. All constraints and optimality conditions are satisfied.</t>
        </r>
      </text>
    </comment>
    <comment ref="B10" authorId="0" shapeId="0">
      <text>
        <r>
          <rPr>
            <sz val="9"/>
            <color indexed="81"/>
            <rFont val="Tahoma"/>
            <family val="2"/>
          </rPr>
          <t>Solver found a solution. All constraints and optimality conditions are satisfied.</t>
        </r>
      </text>
    </comment>
    <comment ref="B11" authorId="0" shapeId="0">
      <text>
        <r>
          <rPr>
            <sz val="9"/>
            <color indexed="81"/>
            <rFont val="Tahoma"/>
            <family val="2"/>
          </rPr>
          <t>Solver found a solution. All constraints and optimality conditions are satisfied.</t>
        </r>
      </text>
    </comment>
    <comment ref="B12" authorId="0" shapeId="0">
      <text>
        <r>
          <rPr>
            <sz val="9"/>
            <color indexed="81"/>
            <rFont val="Tahoma"/>
            <family val="2"/>
          </rPr>
          <t>Solver found a solution. All constraints and optimality conditions are satisfied.</t>
        </r>
      </text>
    </comment>
    <comment ref="B13" authorId="0" shapeId="0">
      <text>
        <r>
          <rPr>
            <sz val="9"/>
            <color indexed="81"/>
            <rFont val="Tahoma"/>
            <family val="2"/>
          </rPr>
          <t>Solver found a solution. All constraints and optimality conditions are satisfied.</t>
        </r>
      </text>
    </comment>
    <comment ref="B14" authorId="0" shapeId="0">
      <text>
        <r>
          <rPr>
            <sz val="9"/>
            <color indexed="81"/>
            <rFont val="Tahoma"/>
            <family val="2"/>
          </rPr>
          <t>Solver could not find a feasible solution.</t>
        </r>
      </text>
    </comment>
    <comment ref="B15" authorId="0" shapeId="0">
      <text>
        <r>
          <rPr>
            <sz val="9"/>
            <color indexed="81"/>
            <rFont val="Tahoma"/>
            <family val="2"/>
          </rPr>
          <t>Solver could not find a feasible solution.</t>
        </r>
      </text>
    </comment>
  </commentList>
</comments>
</file>

<file path=xl/sharedStrings.xml><?xml version="1.0" encoding="utf-8"?>
<sst xmlns="http://schemas.openxmlformats.org/spreadsheetml/2006/main" count="252" uniqueCount="119">
  <si>
    <t>Grand Prix transportation model</t>
  </si>
  <si>
    <t>Unit shipping costs</t>
  </si>
  <si>
    <t>To</t>
  </si>
  <si>
    <t>Region 1</t>
  </si>
  <si>
    <t>Region 2</t>
  </si>
  <si>
    <t>Region 3</t>
  </si>
  <si>
    <t>Region 4</t>
  </si>
  <si>
    <t>From</t>
  </si>
  <si>
    <t>Plant 1</t>
  </si>
  <si>
    <t>Plant 2</t>
  </si>
  <si>
    <t>Plant 3</t>
  </si>
  <si>
    <t>Shipping plan, and constraints on supply and demand</t>
  </si>
  <si>
    <t>Total shipped</t>
  </si>
  <si>
    <t>Capacity</t>
  </si>
  <si>
    <t>Total received</t>
  </si>
  <si>
    <t>Demand</t>
  </si>
  <si>
    <t>Objective to minimize</t>
  </si>
  <si>
    <t>Total cost</t>
  </si>
  <si>
    <t>&lt;=</t>
  </si>
  <si>
    <t>&gt;=</t>
  </si>
  <si>
    <t>Range names used:</t>
  </si>
  <si>
    <t>=Model!$I$13:$I$15</t>
  </si>
  <si>
    <t>=Model!$C$18:$F$18</t>
  </si>
  <si>
    <t>Shipping_Plan</t>
  </si>
  <si>
    <t>=Model!$C$13:$F$15</t>
  </si>
  <si>
    <t>Total_cost</t>
  </si>
  <si>
    <t>=Model!$B$21</t>
  </si>
  <si>
    <t>Total_received</t>
  </si>
  <si>
    <t>=Model!$C$16:$F$16</t>
  </si>
  <si>
    <t>Total_shipped</t>
  </si>
  <si>
    <t>=Model!$G$13:$G$15</t>
  </si>
  <si>
    <t>Original demands</t>
  </si>
  <si>
    <t>% change</t>
  </si>
  <si>
    <t>$I$10</t>
  </si>
  <si>
    <t>$B$23</t>
  </si>
  <si>
    <t>Not feasible</t>
  </si>
  <si>
    <t>Input for SolverTable</t>
  </si>
  <si>
    <t>Cell</t>
  </si>
  <si>
    <t>Name</t>
  </si>
  <si>
    <t>Final</t>
  </si>
  <si>
    <t>Value</t>
  </si>
  <si>
    <t>Reduced</t>
  </si>
  <si>
    <t>Cost</t>
  </si>
  <si>
    <t>Objective</t>
  </si>
  <si>
    <t>Coefficient</t>
  </si>
  <si>
    <t>Allowable</t>
  </si>
  <si>
    <t>Increase</t>
  </si>
  <si>
    <t>Decrease</t>
  </si>
  <si>
    <t>Constraints</t>
  </si>
  <si>
    <t>Shadow</t>
  </si>
  <si>
    <t>Price</t>
  </si>
  <si>
    <t>Constraint</t>
  </si>
  <si>
    <t>R.H. Side</t>
  </si>
  <si>
    <t>$C$13</t>
  </si>
  <si>
    <t>Plant 1 Region 1</t>
  </si>
  <si>
    <t>$D$13</t>
  </si>
  <si>
    <t>Plant 1 Region 2</t>
  </si>
  <si>
    <t>$E$13</t>
  </si>
  <si>
    <t>Plant 1 Region 3</t>
  </si>
  <si>
    <t>$F$13</t>
  </si>
  <si>
    <t>Plant 1 Region 4</t>
  </si>
  <si>
    <t>$C$14</t>
  </si>
  <si>
    <t>Plant 2 Region 1</t>
  </si>
  <si>
    <t>$D$14</t>
  </si>
  <si>
    <t>Plant 2 Region 2</t>
  </si>
  <si>
    <t>$E$14</t>
  </si>
  <si>
    <t>Plant 2 Region 3</t>
  </si>
  <si>
    <t>$F$14</t>
  </si>
  <si>
    <t>Plant 2 Region 4</t>
  </si>
  <si>
    <t>$C$15</t>
  </si>
  <si>
    <t>Plant 3 Region 1</t>
  </si>
  <si>
    <t>$D$15</t>
  </si>
  <si>
    <t>Plant 3 Region 2</t>
  </si>
  <si>
    <t>$E$15</t>
  </si>
  <si>
    <t>Plant 3 Region 3</t>
  </si>
  <si>
    <t>$F$15</t>
  </si>
  <si>
    <t>Plant 3 Region 4</t>
  </si>
  <si>
    <t>$G$13</t>
  </si>
  <si>
    <t>Plant 1 Total shipped</t>
  </si>
  <si>
    <t>$G$14</t>
  </si>
  <si>
    <t>Plant 2 Total shipped</t>
  </si>
  <si>
    <t>$G$15</t>
  </si>
  <si>
    <t>Plant 3 Total shipped</t>
  </si>
  <si>
    <t>$C$16</t>
  </si>
  <si>
    <t>Total received Region 1</t>
  </si>
  <si>
    <t>$D$16</t>
  </si>
  <si>
    <t>Total received Region 2</t>
  </si>
  <si>
    <t>$E$16</t>
  </si>
  <si>
    <t>Total received Region 3</t>
  </si>
  <si>
    <t>$F$16</t>
  </si>
  <si>
    <t>Total received Region 4</t>
  </si>
  <si>
    <t>% change in demands</t>
  </si>
  <si>
    <t>Data for chart</t>
  </si>
  <si>
    <t>Oneway analysis for Solver model in Modified Model for Sensitivity worksheet</t>
  </si>
  <si>
    <t>Microsoft Excel 15.0 Sensitivity Report</t>
  </si>
  <si>
    <t>Worksheet: [Transportation 1 Annotated.xlsx]Model</t>
  </si>
  <si>
    <t>Report Created: 12/20/2013 1:16:43 PM</t>
  </si>
  <si>
    <t>Variable Cells</t>
  </si>
  <si>
    <t>Change in demands</t>
  </si>
  <si>
    <t>Change in demands (cell $I$10) values along side, output cell(s) along top</t>
  </si>
  <si>
    <t>Origin</t>
  </si>
  <si>
    <t>Destination</t>
  </si>
  <si>
    <t>Unit Cost</t>
  </si>
  <si>
    <t>Flow</t>
  </si>
  <si>
    <t>Flow Balance Constraints</t>
  </si>
  <si>
    <t>Plant</t>
  </si>
  <si>
    <t>OutFlow</t>
  </si>
  <si>
    <t>&lt; =</t>
  </si>
  <si>
    <t>Demand Constraints</t>
  </si>
  <si>
    <t>Desination</t>
  </si>
  <si>
    <t>Inflow</t>
  </si>
  <si>
    <t>Total Cost</t>
  </si>
  <si>
    <t>Plant Data</t>
  </si>
  <si>
    <t>Taxes</t>
  </si>
  <si>
    <t>Unit Production Cost</t>
  </si>
  <si>
    <t>Objective to maximize</t>
  </si>
  <si>
    <t>After tax profits per unit produced in a given plant and sold in a given Region</t>
  </si>
  <si>
    <t>Unit Selling Price</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</si>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</sst>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5" formatCode="&quot;$&quot;#,##0_);\(&quot;$&quot;#,##0\)"/>
    <numFmt numFmtId="6" formatCode="&quot;$&quot;#,##0_);[Red]\(&quot;$&quot;#,##0\)"/>
    <numFmt numFmtId="7" formatCode="&quot;$&quot;#,##0.00_);\(&quot;$&quot;#,##0.00\)"/>
    <numFmt numFmtId="44" formatCode="_(&quot;$&quot;* #,##0.00_);_(&quot;$&quot;* \(#,##0.00\);_(&quot;$&quot;* &quot;-&quot;??_);_(@_)"/>
    <numFmt numFmtId="164" formatCode="&quot;$&quot;#,##0"/>
  </numFmts>
  <fonts count="13" x14ac:knownFonts="1">
    <font>
      <sz val="11"/>
      <color theme="1"/>
      <name val="Calibri"/>
      <family val="2"/>
      <scheme val="minor"/>
    </font>
    <font>
      <sz val="10"/>
      <name val="Arial"/>
      <family val="2"/>
    </font>
    <font>
      <u/>
      <sz val="10"/>
      <color indexed="12"/>
      <name val="Arial"/>
      <family val="2"/>
    </font>
    <font>
      <b/>
      <sz val="11"/>
      <name val="Calibri"/>
      <family val="2"/>
      <scheme val="minor"/>
    </font>
    <font>
      <sz val="11"/>
      <name val="Calibri"/>
      <family val="2"/>
      <scheme val="minor"/>
    </font>
    <font>
      <u/>
      <sz val="11"/>
      <color indexed="12"/>
      <name val="Calibri"/>
      <family val="2"/>
      <scheme val="minor"/>
    </font>
    <font>
      <b/>
      <sz val="11"/>
      <color theme="1"/>
      <name val="Calibri"/>
      <family val="2"/>
      <scheme val="minor"/>
    </font>
    <font>
      <sz val="11"/>
      <color rgb="FFFFFFFF"/>
      <name val="Calibri"/>
      <family val="2"/>
      <scheme val="minor"/>
    </font>
    <font>
      <b/>
      <sz val="11"/>
      <color indexed="18"/>
      <name val="Calibri"/>
      <family val="2"/>
      <scheme val="minor"/>
    </font>
    <font>
      <sz val="9"/>
      <color indexed="81"/>
      <name val="Tahoma"/>
      <family val="2"/>
    </font>
    <font>
      <sz val="11"/>
      <color theme="1"/>
      <name val="Calibri"/>
      <family val="2"/>
      <scheme val="minor"/>
    </font>
    <font>
      <b/>
      <sz val="9"/>
      <color indexed="81"/>
      <name val="Tahoma"/>
      <family val="2"/>
    </font>
    <font>
      <b/>
      <sz val="14"/>
      <color theme="1"/>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indexed="47"/>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44" fontId="10" fillId="0" borderId="0" applyFont="0" applyFill="0" applyBorder="0" applyAlignment="0" applyProtection="0"/>
  </cellStyleXfs>
  <cellXfs count="86">
    <xf numFmtId="0" fontId="0" fillId="0" borderId="0" xfId="0"/>
    <xf numFmtId="0" fontId="3" fillId="0" borderId="0" xfId="1" applyFont="1"/>
    <xf numFmtId="0" fontId="4" fillId="0" borderId="0" xfId="1" applyFont="1"/>
    <xf numFmtId="0" fontId="5" fillId="0" borderId="0" xfId="2" applyFont="1" applyAlignment="1" applyProtection="1"/>
    <xf numFmtId="0" fontId="4" fillId="0" borderId="0" xfId="1" applyNumberFormat="1" applyFont="1"/>
    <xf numFmtId="0" fontId="4" fillId="0" borderId="0" xfId="1" applyFont="1" applyAlignment="1">
      <alignment horizontal="left"/>
    </xf>
    <xf numFmtId="0" fontId="4" fillId="0" borderId="0" xfId="1" applyFont="1" applyAlignment="1">
      <alignment horizontal="centerContinuous"/>
    </xf>
    <xf numFmtId="0" fontId="4" fillId="0" borderId="0" xfId="1" applyFont="1" applyAlignment="1">
      <alignment horizontal="right"/>
    </xf>
    <xf numFmtId="0" fontId="4" fillId="0" borderId="0" xfId="1" applyFont="1" applyBorder="1"/>
    <xf numFmtId="9" fontId="4" fillId="0" borderId="0" xfId="1" applyNumberFormat="1" applyFont="1"/>
    <xf numFmtId="0" fontId="4" fillId="0" borderId="0" xfId="1" applyFont="1" applyBorder="1" applyAlignment="1">
      <alignment horizontal="right"/>
    </xf>
    <xf numFmtId="0" fontId="4" fillId="0" borderId="0" xfId="1" applyNumberFormat="1" applyFont="1" applyBorder="1"/>
    <xf numFmtId="0" fontId="4" fillId="0" borderId="0" xfId="1" applyFont="1" applyBorder="1" applyAlignment="1">
      <alignment horizontal="left"/>
    </xf>
    <xf numFmtId="0" fontId="4" fillId="0" borderId="0" xfId="1" applyFont="1" applyBorder="1" applyAlignment="1">
      <alignment horizontal="centerContinuous"/>
    </xf>
    <xf numFmtId="5" fontId="4" fillId="2" borderId="0" xfId="1" applyNumberFormat="1" applyFont="1" applyFill="1" applyBorder="1"/>
    <xf numFmtId="0" fontId="4" fillId="2" borderId="0" xfId="1" applyFont="1" applyFill="1" applyBorder="1"/>
    <xf numFmtId="0" fontId="4" fillId="0" borderId="0" xfId="1" applyFont="1" applyFill="1" applyBorder="1"/>
    <xf numFmtId="0" fontId="4" fillId="3" borderId="0" xfId="1" applyFont="1" applyFill="1" applyBorder="1"/>
    <xf numFmtId="5" fontId="4" fillId="4" borderId="0" xfId="1" applyNumberFormat="1" applyFont="1" applyFill="1" applyBorder="1"/>
    <xf numFmtId="0" fontId="4" fillId="0" borderId="0" xfId="1" applyFont="1" applyBorder="1" applyAlignment="1">
      <alignment horizontal="center"/>
    </xf>
    <xf numFmtId="9" fontId="4" fillId="0" borderId="0" xfId="1" applyNumberFormat="1" applyFont="1" applyBorder="1"/>
    <xf numFmtId="49" fontId="0" fillId="0" borderId="0" xfId="0" applyNumberFormat="1"/>
    <xf numFmtId="5" fontId="0" fillId="0" borderId="1" xfId="0" applyNumberFormat="1" applyBorder="1"/>
    <xf numFmtId="5" fontId="0" fillId="0" borderId="2" xfId="0" applyNumberFormat="1" applyBorder="1"/>
    <xf numFmtId="0" fontId="0" fillId="5" borderId="2" xfId="0" applyFill="1" applyBorder="1"/>
    <xf numFmtId="0" fontId="0" fillId="5" borderId="3" xfId="0" applyFill="1" applyBorder="1"/>
    <xf numFmtId="0" fontId="6" fillId="0" borderId="0" xfId="0" applyFont="1"/>
    <xf numFmtId="0" fontId="0" fillId="0" borderId="6" xfId="0" applyFill="1" applyBorder="1" applyAlignment="1"/>
    <xf numFmtId="0" fontId="0" fillId="0" borderId="7" xfId="0" applyFill="1" applyBorder="1" applyAlignment="1"/>
    <xf numFmtId="9" fontId="0" fillId="0" borderId="0" xfId="0" applyNumberFormat="1"/>
    <xf numFmtId="0" fontId="7" fillId="0" borderId="0" xfId="0" applyFont="1"/>
    <xf numFmtId="0" fontId="0" fillId="0" borderId="0" xfId="0" applyAlignment="1">
      <alignment horizontal="right" textRotation="90"/>
    </xf>
    <xf numFmtId="0" fontId="0" fillId="6" borderId="0" xfId="0" applyFill="1" applyAlignment="1">
      <alignment horizontal="right" textRotation="90"/>
    </xf>
    <xf numFmtId="0" fontId="8" fillId="0" borderId="4" xfId="0" applyFont="1" applyFill="1" applyBorder="1" applyAlignment="1">
      <alignment horizontal="center"/>
    </xf>
    <xf numFmtId="0" fontId="8" fillId="0" borderId="5" xfId="0" applyFont="1" applyFill="1" applyBorder="1" applyAlignment="1">
      <alignment horizontal="center"/>
    </xf>
    <xf numFmtId="0" fontId="0" fillId="7" borderId="6" xfId="0" applyFill="1" applyBorder="1" applyAlignment="1"/>
    <xf numFmtId="0" fontId="0" fillId="7" borderId="7" xfId="0" applyFill="1" applyBorder="1" applyAlignment="1"/>
    <xf numFmtId="0" fontId="0" fillId="8" borderId="6" xfId="0" applyFill="1" applyBorder="1" applyAlignment="1"/>
    <xf numFmtId="0" fontId="3" fillId="0" borderId="0" xfId="1" applyFont="1" applyFill="1"/>
    <xf numFmtId="0" fontId="4" fillId="0" borderId="0" xfId="1" applyFont="1" applyFill="1"/>
    <xf numFmtId="0" fontId="5" fillId="0" borderId="0" xfId="2" applyFont="1" applyFill="1" applyAlignment="1" applyProtection="1"/>
    <xf numFmtId="0" fontId="4" fillId="0" borderId="0" xfId="1" applyNumberFormat="1" applyFont="1" applyFill="1"/>
    <xf numFmtId="0" fontId="4" fillId="0" borderId="0" xfId="1" applyFont="1" applyFill="1" applyAlignment="1">
      <alignment horizontal="left"/>
    </xf>
    <xf numFmtId="0" fontId="4" fillId="0" borderId="0" xfId="1" applyFont="1" applyFill="1" applyAlignment="1">
      <alignment horizontal="centerContinuous"/>
    </xf>
    <xf numFmtId="0" fontId="4" fillId="0" borderId="0" xfId="1" applyFont="1" applyFill="1" applyBorder="1" applyAlignment="1">
      <alignment horizontal="right"/>
    </xf>
    <xf numFmtId="0" fontId="4" fillId="0" borderId="0" xfId="1" applyNumberFormat="1" applyFont="1" applyFill="1" applyBorder="1"/>
    <xf numFmtId="5" fontId="4" fillId="0" borderId="0" xfId="1" applyNumberFormat="1" applyFont="1" applyFill="1" applyBorder="1"/>
    <xf numFmtId="164" fontId="4" fillId="0" borderId="0" xfId="1" applyNumberFormat="1" applyFont="1" applyFill="1"/>
    <xf numFmtId="0" fontId="3" fillId="0" borderId="8" xfId="1" applyFont="1" applyFill="1" applyBorder="1"/>
    <xf numFmtId="0" fontId="3" fillId="0" borderId="9" xfId="1" applyFont="1" applyFill="1" applyBorder="1"/>
    <xf numFmtId="0" fontId="3" fillId="0" borderId="10" xfId="1" applyFont="1" applyFill="1" applyBorder="1"/>
    <xf numFmtId="0" fontId="4" fillId="0" borderId="11" xfId="1" applyFont="1" applyFill="1" applyBorder="1"/>
    <xf numFmtId="0" fontId="4" fillId="0" borderId="0" xfId="1" applyFont="1" applyFill="1" applyBorder="1" applyAlignment="1">
      <alignment horizontal="center"/>
    </xf>
    <xf numFmtId="0" fontId="4" fillId="0" borderId="12" xfId="1" applyFont="1" applyFill="1" applyBorder="1"/>
    <xf numFmtId="0" fontId="4" fillId="0" borderId="13" xfId="1" applyFont="1" applyFill="1" applyBorder="1"/>
    <xf numFmtId="0" fontId="4" fillId="0" borderId="14" xfId="1" applyFont="1" applyFill="1" applyBorder="1" applyAlignment="1">
      <alignment horizontal="center"/>
    </xf>
    <xf numFmtId="0" fontId="4" fillId="0" borderId="9" xfId="1" applyFont="1" applyFill="1" applyBorder="1"/>
    <xf numFmtId="0" fontId="4" fillId="0" borderId="10" xfId="1" applyFont="1" applyFill="1" applyBorder="1"/>
    <xf numFmtId="0" fontId="3" fillId="0" borderId="11" xfId="1" applyFont="1" applyFill="1" applyBorder="1"/>
    <xf numFmtId="0" fontId="3" fillId="0" borderId="0" xfId="1" applyFont="1" applyFill="1" applyBorder="1"/>
    <xf numFmtId="0" fontId="3" fillId="0" borderId="12" xfId="1" applyFont="1" applyFill="1" applyBorder="1"/>
    <xf numFmtId="0" fontId="3" fillId="0" borderId="0" xfId="1" applyFont="1" applyFill="1" applyBorder="1" applyAlignment="1">
      <alignment horizontal="center"/>
    </xf>
    <xf numFmtId="0" fontId="3" fillId="0" borderId="14" xfId="1" applyFont="1" applyFill="1" applyBorder="1" applyAlignment="1">
      <alignment horizontal="center"/>
    </xf>
    <xf numFmtId="44" fontId="4" fillId="0" borderId="0" xfId="3" applyFont="1" applyFill="1"/>
    <xf numFmtId="5" fontId="4" fillId="9" borderId="0" xfId="1" applyNumberFormat="1" applyFont="1" applyFill="1" applyBorder="1"/>
    <xf numFmtId="164" fontId="4" fillId="0" borderId="0" xfId="1" applyNumberFormat="1" applyFont="1" applyBorder="1"/>
    <xf numFmtId="7" fontId="4" fillId="0" borderId="0" xfId="1" applyNumberFormat="1" applyFont="1"/>
    <xf numFmtId="164" fontId="4" fillId="10" borderId="0" xfId="1" applyNumberFormat="1" applyFont="1" applyFill="1"/>
    <xf numFmtId="0" fontId="4" fillId="11" borderId="0" xfId="1" applyFont="1" applyFill="1"/>
    <xf numFmtId="0" fontId="4" fillId="9" borderId="0" xfId="1" applyFont="1" applyFill="1"/>
    <xf numFmtId="0" fontId="4" fillId="12" borderId="0" xfId="1" applyFont="1" applyFill="1"/>
    <xf numFmtId="0" fontId="4" fillId="13" borderId="0" xfId="1" applyFont="1" applyFill="1"/>
    <xf numFmtId="7" fontId="4" fillId="0" borderId="0" xfId="1" applyNumberFormat="1" applyFont="1" applyFill="1"/>
    <xf numFmtId="0" fontId="4" fillId="0" borderId="15" xfId="1" applyFont="1" applyFill="1" applyBorder="1"/>
    <xf numFmtId="6" fontId="12" fillId="14" borderId="0" xfId="0" applyNumberFormat="1" applyFont="1" applyFill="1"/>
    <xf numFmtId="0" fontId="0" fillId="14" borderId="0" xfId="0" applyFill="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2" xfId="0" applyBorder="1"/>
    <xf numFmtId="0" fontId="0" fillId="0" borderId="13" xfId="0" applyBorder="1"/>
    <xf numFmtId="0" fontId="0" fillId="0" borderId="14" xfId="0" applyBorder="1"/>
    <xf numFmtId="0" fontId="0" fillId="0" borderId="15" xfId="0" applyBorder="1"/>
    <xf numFmtId="0" fontId="12" fillId="14" borderId="0" xfId="0" applyFont="1" applyFill="1"/>
  </cellXfs>
  <cellStyles count="4">
    <cellStyle name="Currency" xfId="3" builtinId="4"/>
    <cellStyle name="Hyperlink" xfId="2" builtinId="8"/>
    <cellStyle name="Normal" xfId="0" builtinId="0" customBuiltin="1"/>
    <cellStyle name="Normal 2" xfId="1"/>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Total_cost to Change in demands</c:v>
            </c:pt>
          </c:strCache>
        </c:strRef>
      </c:tx>
      <c:layout/>
      <c:overlay val="0"/>
      <c:txPr>
        <a:bodyPr/>
        <a:lstStyle/>
        <a:p>
          <a:pPr>
            <a:defRPr sz="1200"/>
          </a:pPr>
          <a:endParaRPr lang="en-US"/>
        </a:p>
      </c:txPr>
    </c:title>
    <c:autoTitleDeleted val="0"/>
    <c:plotArea>
      <c:layout/>
      <c:lineChart>
        <c:grouping val="standard"/>
        <c:varyColors val="0"/>
        <c:ser>
          <c:idx val="0"/>
          <c:order val="0"/>
          <c:cat>
            <c:numRef>
              <c:f>STS_1!$A$5:$A$13</c:f>
              <c:numCache>
                <c:formatCode>0%</c:formatCode>
                <c:ptCount val="9"/>
                <c:pt idx="0">
                  <c:v>-0.20000000298023224</c:v>
                </c:pt>
                <c:pt idx="1">
                  <c:v>-0.15000000596046448</c:v>
                </c:pt>
                <c:pt idx="2">
                  <c:v>-0.10000000149011612</c:v>
                </c:pt>
                <c:pt idx="3">
                  <c:v>-5.000000074505806E-2</c:v>
                </c:pt>
                <c:pt idx="4">
                  <c:v>0</c:v>
                </c:pt>
                <c:pt idx="5">
                  <c:v>5.000000074505806E-2</c:v>
                </c:pt>
                <c:pt idx="6">
                  <c:v>0.10000000149011612</c:v>
                </c:pt>
                <c:pt idx="7">
                  <c:v>0.15000000596046448</c:v>
                </c:pt>
                <c:pt idx="8">
                  <c:v>0.20000000298023224</c:v>
                </c:pt>
              </c:numCache>
            </c:numRef>
          </c:cat>
          <c:val>
            <c:numRef>
              <c:f>STS_1!$K$5:$K$13</c:f>
              <c:numCache>
                <c:formatCode>General</c:formatCode>
                <c:ptCount val="9"/>
                <c:pt idx="0">
                  <c:v>130850</c:v>
                </c:pt>
                <c:pt idx="1">
                  <c:v>140350</c:v>
                </c:pt>
                <c:pt idx="2">
                  <c:v>149850</c:v>
                </c:pt>
                <c:pt idx="3">
                  <c:v>162770</c:v>
                </c:pt>
                <c:pt idx="4">
                  <c:v>176050</c:v>
                </c:pt>
                <c:pt idx="5">
                  <c:v>189330</c:v>
                </c:pt>
                <c:pt idx="6">
                  <c:v>202610</c:v>
                </c:pt>
                <c:pt idx="7">
                  <c:v>215890</c:v>
                </c:pt>
                <c:pt idx="8">
                  <c:v>229170</c:v>
                </c:pt>
              </c:numCache>
            </c:numRef>
          </c:val>
          <c:smooth val="0"/>
          <c:extLst>
            <c:ext xmlns:c16="http://schemas.microsoft.com/office/drawing/2014/chart" uri="{C3380CC4-5D6E-409C-BE32-E72D297353CC}">
              <c16:uniqueId val="{00000000-B5D7-498B-8805-14C8B050BB29}"/>
            </c:ext>
          </c:extLst>
        </c:ser>
        <c:dLbls>
          <c:showLegendKey val="0"/>
          <c:showVal val="0"/>
          <c:showCatName val="0"/>
          <c:showSerName val="0"/>
          <c:showPercent val="0"/>
          <c:showBubbleSize val="0"/>
        </c:dLbls>
        <c:marker val="1"/>
        <c:smooth val="0"/>
        <c:axId val="716206920"/>
        <c:axId val="716206528"/>
      </c:lineChart>
      <c:catAx>
        <c:axId val="716206920"/>
        <c:scaling>
          <c:orientation val="minMax"/>
        </c:scaling>
        <c:delete val="0"/>
        <c:axPos val="b"/>
        <c:title>
          <c:tx>
            <c:rich>
              <a:bodyPr/>
              <a:lstStyle/>
              <a:p>
                <a:pPr>
                  <a:defRPr/>
                </a:pPr>
                <a:r>
                  <a:rPr lang="en-US"/>
                  <a:t>Change in demands ($I$10)</a:t>
                </a:r>
              </a:p>
            </c:rich>
          </c:tx>
          <c:layout/>
          <c:overlay val="0"/>
        </c:title>
        <c:numFmt formatCode="0%" sourceLinked="1"/>
        <c:majorTickMark val="out"/>
        <c:minorTickMark val="none"/>
        <c:tickLblPos val="nextTo"/>
        <c:crossAx val="716206528"/>
        <c:crosses val="autoZero"/>
        <c:auto val="1"/>
        <c:lblAlgn val="ctr"/>
        <c:lblOffset val="100"/>
        <c:noMultiLvlLbl val="0"/>
      </c:catAx>
      <c:valAx>
        <c:axId val="716206528"/>
        <c:scaling>
          <c:orientation val="minMax"/>
        </c:scaling>
        <c:delete val="0"/>
        <c:axPos val="l"/>
        <c:majorGridlines/>
        <c:numFmt formatCode="General" sourceLinked="1"/>
        <c:majorTickMark val="out"/>
        <c:minorTickMark val="none"/>
        <c:tickLblPos val="nextTo"/>
        <c:crossAx val="716206920"/>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247650</xdr:colOff>
      <xdr:row>0</xdr:row>
      <xdr:rowOff>95250</xdr:rowOff>
    </xdr:from>
    <xdr:to>
      <xdr:col>10</xdr:col>
      <xdr:colOff>600075</xdr:colOff>
      <xdr:row>10</xdr:row>
      <xdr:rowOff>66675</xdr:rowOff>
    </xdr:to>
    <xdr:sp macro="" textlink="">
      <xdr:nvSpPr>
        <xdr:cNvPr id="2" name="TextBox 1"/>
        <xdr:cNvSpPr txBox="1"/>
      </xdr:nvSpPr>
      <xdr:spPr>
        <a:xfrm>
          <a:off x="247650" y="95250"/>
          <a:ext cx="6448425" cy="1876425"/>
        </a:xfrm>
        <a:prstGeom prst="rect">
          <a:avLst/>
        </a:prstGeom>
        <a:solidFill>
          <a:schemeClr val="accent1">
            <a:lumMod val="20000"/>
            <a:lumOff val="80000"/>
          </a:schemeClr>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Grand Prix Automobile Company manufactures automobiles in three plants and then ships them to four regions of the country. The plants can supply the amounts listed in the right column of Table below. The customers' demands by region are listed in the bottom row of this table, and the unit costs of shipping an automobile from each plant to each region are listed in the middle of the table. Find the lowest-cost shipping plan for meeting the demands of the four regions without exceeding the capacities of the plants.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400049</xdr:colOff>
      <xdr:row>13</xdr:row>
      <xdr:rowOff>3810</xdr:rowOff>
    </xdr:from>
    <xdr:to>
      <xdr:col>14</xdr:col>
      <xdr:colOff>180974</xdr:colOff>
      <xdr:row>33</xdr:row>
      <xdr:rowOff>70485</xdr:rowOff>
    </xdr:to>
    <xdr:cxnSp macro="">
      <xdr:nvCxnSpPr>
        <xdr:cNvPr id="2" name="Straight Arrow Connector 1"/>
        <xdr:cNvCxnSpPr>
          <a:stCxn id="17" idx="6"/>
          <a:endCxn id="12" idx="2"/>
        </xdr:cNvCxnSpPr>
      </xdr:nvCxnSpPr>
      <xdr:spPr>
        <a:xfrm>
          <a:off x="4667249" y="2527935"/>
          <a:ext cx="4048125" cy="40195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247649</xdr:colOff>
      <xdr:row>22</xdr:row>
      <xdr:rowOff>13335</xdr:rowOff>
    </xdr:from>
    <xdr:to>
      <xdr:col>14</xdr:col>
      <xdr:colOff>123824</xdr:colOff>
      <xdr:row>25</xdr:row>
      <xdr:rowOff>118110</xdr:rowOff>
    </xdr:to>
    <xdr:cxnSp macro="">
      <xdr:nvCxnSpPr>
        <xdr:cNvPr id="3" name="Straight Arrow Connector 2"/>
        <xdr:cNvCxnSpPr>
          <a:stCxn id="15" idx="6"/>
          <a:endCxn id="13" idx="2"/>
        </xdr:cNvCxnSpPr>
      </xdr:nvCxnSpPr>
      <xdr:spPr>
        <a:xfrm>
          <a:off x="4514849" y="4394835"/>
          <a:ext cx="4143375" cy="6762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95249</xdr:colOff>
      <xdr:row>7</xdr:row>
      <xdr:rowOff>161925</xdr:rowOff>
    </xdr:from>
    <xdr:to>
      <xdr:col>16</xdr:col>
      <xdr:colOff>333374</xdr:colOff>
      <xdr:row>35</xdr:row>
      <xdr:rowOff>55245</xdr:rowOff>
    </xdr:to>
    <xdr:grpSp>
      <xdr:nvGrpSpPr>
        <xdr:cNvPr id="4" name="Group 3"/>
        <xdr:cNvGrpSpPr/>
      </xdr:nvGrpSpPr>
      <xdr:grpSpPr>
        <a:xfrm>
          <a:off x="3143249" y="1495425"/>
          <a:ext cx="6943725" cy="5417820"/>
          <a:chOff x="3162299" y="619125"/>
          <a:chExt cx="6943725" cy="5227320"/>
        </a:xfrm>
      </xdr:grpSpPr>
      <xdr:cxnSp macro="">
        <xdr:nvCxnSpPr>
          <xdr:cNvPr id="5" name="Straight Arrow Connector 4"/>
          <xdr:cNvCxnSpPr>
            <a:stCxn id="16" idx="6"/>
            <a:endCxn id="11" idx="2"/>
          </xdr:cNvCxnSpPr>
        </xdr:nvCxnSpPr>
        <xdr:spPr>
          <a:xfrm flipV="1">
            <a:off x="4571999" y="984885"/>
            <a:ext cx="3762375" cy="402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6" name="Straight Arrow Connector 5"/>
          <xdr:cNvCxnSpPr>
            <a:stCxn id="15" idx="6"/>
            <a:endCxn id="14" idx="2"/>
          </xdr:cNvCxnSpPr>
        </xdr:nvCxnSpPr>
        <xdr:spPr>
          <a:xfrm flipV="1">
            <a:off x="4533899" y="2632710"/>
            <a:ext cx="4191000" cy="6953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7" name="Straight Arrow Connector 6"/>
          <xdr:cNvCxnSpPr>
            <a:stCxn id="17" idx="6"/>
            <a:endCxn id="13" idx="2"/>
          </xdr:cNvCxnSpPr>
        </xdr:nvCxnSpPr>
        <xdr:spPr>
          <a:xfrm>
            <a:off x="4686299" y="1604010"/>
            <a:ext cx="3990975" cy="24003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8" name="Straight Arrow Connector 7"/>
          <xdr:cNvCxnSpPr/>
        </xdr:nvCxnSpPr>
        <xdr:spPr>
          <a:xfrm>
            <a:off x="4724399" y="1575435"/>
            <a:ext cx="4038600" cy="1028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9" name="Straight Arrow Connector 8"/>
          <xdr:cNvCxnSpPr>
            <a:stCxn id="15" idx="6"/>
            <a:endCxn id="11" idx="2"/>
          </xdr:cNvCxnSpPr>
        </xdr:nvCxnSpPr>
        <xdr:spPr>
          <a:xfrm flipV="1">
            <a:off x="4533899" y="984885"/>
            <a:ext cx="3800475" cy="2343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10" name="Straight Arrow Connector 9"/>
          <xdr:cNvCxnSpPr>
            <a:stCxn id="17" idx="6"/>
            <a:endCxn id="11" idx="2"/>
          </xdr:cNvCxnSpPr>
        </xdr:nvCxnSpPr>
        <xdr:spPr>
          <a:xfrm flipV="1">
            <a:off x="4686299" y="984885"/>
            <a:ext cx="3648075" cy="6191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11" name="Oval 10"/>
          <xdr:cNvSpPr/>
        </xdr:nvSpPr>
        <xdr:spPr>
          <a:xfrm>
            <a:off x="8334374" y="61912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a:t>
            </a:r>
            <a:r>
              <a:rPr lang="en-US" sz="1600" b="1" baseline="0">
                <a:solidFill>
                  <a:sysClr val="windowText" lastClr="000000"/>
                </a:solidFill>
              </a:rPr>
              <a:t>1</a:t>
            </a:r>
            <a:endParaRPr lang="en-US" sz="1600" b="1">
              <a:solidFill>
                <a:sysClr val="windowText" lastClr="000000"/>
              </a:solidFill>
            </a:endParaRPr>
          </a:p>
        </xdr:txBody>
      </xdr:sp>
      <xdr:sp macro="" textlink="">
        <xdr:nvSpPr>
          <xdr:cNvPr id="12" name="Oval 11"/>
          <xdr:cNvSpPr/>
        </xdr:nvSpPr>
        <xdr:spPr>
          <a:xfrm>
            <a:off x="8734424" y="511492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4</a:t>
            </a:r>
          </a:p>
        </xdr:txBody>
      </xdr:sp>
      <xdr:sp macro="" textlink="">
        <xdr:nvSpPr>
          <xdr:cNvPr id="13" name="Oval 12"/>
          <xdr:cNvSpPr/>
        </xdr:nvSpPr>
        <xdr:spPr>
          <a:xfrm>
            <a:off x="8677274" y="36385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3</a:t>
            </a:r>
          </a:p>
        </xdr:txBody>
      </xdr:sp>
      <xdr:sp macro="" textlink="">
        <xdr:nvSpPr>
          <xdr:cNvPr id="14" name="Oval 13"/>
          <xdr:cNvSpPr/>
        </xdr:nvSpPr>
        <xdr:spPr>
          <a:xfrm>
            <a:off x="8724899" y="22669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2</a:t>
            </a:r>
          </a:p>
        </xdr:txBody>
      </xdr:sp>
      <xdr:sp macro="" textlink="">
        <xdr:nvSpPr>
          <xdr:cNvPr id="15" name="Oval 14"/>
          <xdr:cNvSpPr/>
        </xdr:nvSpPr>
        <xdr:spPr>
          <a:xfrm>
            <a:off x="3162299" y="296227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2</a:t>
            </a:r>
            <a:endParaRPr lang="en-US" sz="1600" b="1">
              <a:solidFill>
                <a:sysClr val="windowText" lastClr="000000"/>
              </a:solidFill>
            </a:endParaRPr>
          </a:p>
        </xdr:txBody>
      </xdr:sp>
      <xdr:sp macro="" textlink="">
        <xdr:nvSpPr>
          <xdr:cNvPr id="16" name="Oval 15"/>
          <xdr:cNvSpPr/>
        </xdr:nvSpPr>
        <xdr:spPr>
          <a:xfrm>
            <a:off x="3200399" y="464820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3</a:t>
            </a:r>
            <a:endParaRPr lang="en-US" sz="1600" b="1">
              <a:solidFill>
                <a:sysClr val="windowText" lastClr="000000"/>
              </a:solidFill>
            </a:endParaRPr>
          </a:p>
        </xdr:txBody>
      </xdr:sp>
      <xdr:sp macro="" textlink="">
        <xdr:nvSpPr>
          <xdr:cNvPr id="17" name="Oval 16"/>
          <xdr:cNvSpPr/>
        </xdr:nvSpPr>
        <xdr:spPr>
          <a:xfrm>
            <a:off x="3314699" y="12382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1</a:t>
            </a:r>
            <a:endParaRPr lang="en-US" sz="1600" b="1">
              <a:solidFill>
                <a:sysClr val="windowText" lastClr="000000"/>
              </a:solidFill>
            </a:endParaRPr>
          </a:p>
        </xdr:txBody>
      </xdr:sp>
      <xdr:cxnSp macro="">
        <xdr:nvCxnSpPr>
          <xdr:cNvPr id="18" name="Straight Arrow Connector 17"/>
          <xdr:cNvCxnSpPr>
            <a:stCxn id="15" idx="6"/>
            <a:endCxn id="12" idx="2"/>
          </xdr:cNvCxnSpPr>
        </xdr:nvCxnSpPr>
        <xdr:spPr>
          <a:xfrm>
            <a:off x="4533899" y="3328035"/>
            <a:ext cx="4200525" cy="2152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19" name="Straight Arrow Connector 18"/>
          <xdr:cNvCxnSpPr>
            <a:stCxn id="16" idx="6"/>
            <a:endCxn id="12" idx="2"/>
          </xdr:cNvCxnSpPr>
        </xdr:nvCxnSpPr>
        <xdr:spPr>
          <a:xfrm>
            <a:off x="4571999" y="5013960"/>
            <a:ext cx="4162425" cy="466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20" name="Straight Arrow Connector 19"/>
          <xdr:cNvCxnSpPr>
            <a:stCxn id="16" idx="6"/>
            <a:endCxn id="14" idx="2"/>
          </xdr:cNvCxnSpPr>
        </xdr:nvCxnSpPr>
        <xdr:spPr>
          <a:xfrm flipV="1">
            <a:off x="4571999" y="2632710"/>
            <a:ext cx="4152900" cy="23812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7</xdr:col>
      <xdr:colOff>285749</xdr:colOff>
      <xdr:row>25</xdr:row>
      <xdr:rowOff>118110</xdr:rowOff>
    </xdr:from>
    <xdr:to>
      <xdr:col>14</xdr:col>
      <xdr:colOff>123824</xdr:colOff>
      <xdr:row>30</xdr:row>
      <xdr:rowOff>175260</xdr:rowOff>
    </xdr:to>
    <xdr:cxnSp macro="">
      <xdr:nvCxnSpPr>
        <xdr:cNvPr id="21" name="Straight Arrow Connector 20"/>
        <xdr:cNvCxnSpPr>
          <a:stCxn id="16" idx="6"/>
          <a:endCxn id="13" idx="2"/>
        </xdr:cNvCxnSpPr>
      </xdr:nvCxnSpPr>
      <xdr:spPr>
        <a:xfrm flipV="1">
          <a:off x="4552949" y="5071110"/>
          <a:ext cx="4105275" cy="1009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285750</xdr:colOff>
      <xdr:row>1</xdr:row>
      <xdr:rowOff>38100</xdr:rowOff>
    </xdr:from>
    <xdr:to>
      <xdr:col>18</xdr:col>
      <xdr:colOff>152400</xdr:colOff>
      <xdr:row>6</xdr:row>
      <xdr:rowOff>152400</xdr:rowOff>
    </xdr:to>
    <xdr:sp macro="" textlink="">
      <xdr:nvSpPr>
        <xdr:cNvPr id="22" name="TextBox 21"/>
        <xdr:cNvSpPr txBox="1"/>
      </xdr:nvSpPr>
      <xdr:spPr>
        <a:xfrm>
          <a:off x="2114550" y="228600"/>
          <a:ext cx="90106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Network Representaion of Transportation Model</a:t>
          </a:r>
        </a:p>
      </xdr:txBody>
    </xdr:sp>
    <xdr:clientData/>
  </xdr:twoCellAnchor>
  <xdr:twoCellAnchor>
    <xdr:from>
      <xdr:col>0</xdr:col>
      <xdr:colOff>295275</xdr:colOff>
      <xdr:row>14</xdr:row>
      <xdr:rowOff>123825</xdr:rowOff>
    </xdr:from>
    <xdr:to>
      <xdr:col>3</xdr:col>
      <xdr:colOff>171450</xdr:colOff>
      <xdr:row>18</xdr:row>
      <xdr:rowOff>95250</xdr:rowOff>
    </xdr:to>
    <xdr:sp macro="" textlink="">
      <xdr:nvSpPr>
        <xdr:cNvPr id="23" name="TextBox 22"/>
        <xdr:cNvSpPr txBox="1"/>
      </xdr:nvSpPr>
      <xdr:spPr>
        <a:xfrm>
          <a:off x="295275" y="2886075"/>
          <a:ext cx="1704975" cy="828675"/>
        </a:xfrm>
        <a:prstGeom prst="rect">
          <a:avLst/>
        </a:prstGeom>
        <a:solidFill>
          <a:schemeClr val="accent6">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These ovals are called Nodes</a:t>
          </a:r>
        </a:p>
      </xdr:txBody>
    </xdr:sp>
    <xdr:clientData/>
  </xdr:twoCellAnchor>
  <xdr:twoCellAnchor>
    <xdr:from>
      <xdr:col>3</xdr:col>
      <xdr:colOff>171450</xdr:colOff>
      <xdr:row>13</xdr:row>
      <xdr:rowOff>171450</xdr:rowOff>
    </xdr:from>
    <xdr:to>
      <xdr:col>5</xdr:col>
      <xdr:colOff>114300</xdr:colOff>
      <xdr:row>16</xdr:row>
      <xdr:rowOff>109538</xdr:rowOff>
    </xdr:to>
    <xdr:cxnSp macro="">
      <xdr:nvCxnSpPr>
        <xdr:cNvPr id="24" name="Straight Arrow Connector 23"/>
        <xdr:cNvCxnSpPr>
          <a:stCxn id="23" idx="3"/>
        </xdr:cNvCxnSpPr>
      </xdr:nvCxnSpPr>
      <xdr:spPr>
        <a:xfrm flipV="1">
          <a:off x="2000250" y="2695575"/>
          <a:ext cx="1162050" cy="604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11</xdr:row>
      <xdr:rowOff>0</xdr:rowOff>
    </xdr:from>
    <xdr:to>
      <xdr:col>22</xdr:col>
      <xdr:colOff>485775</xdr:colOff>
      <xdr:row>14</xdr:row>
      <xdr:rowOff>161925</xdr:rowOff>
    </xdr:to>
    <xdr:sp macro="" textlink="">
      <xdr:nvSpPr>
        <xdr:cNvPr id="25" name="TextBox 24"/>
        <xdr:cNvSpPr txBox="1"/>
      </xdr:nvSpPr>
      <xdr:spPr>
        <a:xfrm>
          <a:off x="12192000" y="2095500"/>
          <a:ext cx="1704975" cy="828675"/>
        </a:xfrm>
        <a:prstGeom prst="rect">
          <a:avLst/>
        </a:prstGeom>
        <a:solidFill>
          <a:schemeClr val="accent6">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These arrows are called Arcs</a:t>
          </a:r>
        </a:p>
      </xdr:txBody>
    </xdr:sp>
    <xdr:clientData/>
  </xdr:twoCellAnchor>
  <xdr:twoCellAnchor>
    <xdr:from>
      <xdr:col>12</xdr:col>
      <xdr:colOff>457200</xdr:colOff>
      <xdr:row>12</xdr:row>
      <xdr:rowOff>176213</xdr:rowOff>
    </xdr:from>
    <xdr:to>
      <xdr:col>20</xdr:col>
      <xdr:colOff>0</xdr:colOff>
      <xdr:row>14</xdr:row>
      <xdr:rowOff>66675</xdr:rowOff>
    </xdr:to>
    <xdr:cxnSp macro="">
      <xdr:nvCxnSpPr>
        <xdr:cNvPr id="26" name="Straight Arrow Connector 25"/>
        <xdr:cNvCxnSpPr>
          <a:stCxn id="25" idx="1"/>
        </xdr:cNvCxnSpPr>
      </xdr:nvCxnSpPr>
      <xdr:spPr>
        <a:xfrm flipH="1">
          <a:off x="7772400" y="2509838"/>
          <a:ext cx="4419600" cy="319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458027</xdr:colOff>
      <xdr:row>10</xdr:row>
      <xdr:rowOff>41413</xdr:rowOff>
    </xdr:from>
    <xdr:to>
      <xdr:col>16</xdr:col>
      <xdr:colOff>389283</xdr:colOff>
      <xdr:row>17</xdr:row>
      <xdr:rowOff>8282</xdr:rowOff>
    </xdr:to>
    <xdr:sp macro="" textlink="">
      <xdr:nvSpPr>
        <xdr:cNvPr id="2" name="TextBox 1"/>
        <xdr:cNvSpPr txBox="1"/>
      </xdr:nvSpPr>
      <xdr:spPr>
        <a:xfrm>
          <a:off x="7299462" y="1946413"/>
          <a:ext cx="4221647" cy="1300369"/>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a:t>If the product must be produced at the plants, then the "unit shipping costs" should include the unit production costs -Why?</a:t>
          </a:r>
        </a:p>
        <a:p>
          <a:r>
            <a:rPr lang="en-US" sz="1400"/>
            <a:t>Because if the production costs are not the same</a:t>
          </a:r>
          <a:r>
            <a:rPr lang="en-US" sz="1400" baseline="0"/>
            <a:t> across all plants, it would make a difference.</a:t>
          </a:r>
          <a:endParaRPr lang="en-US" sz="1400"/>
        </a:p>
      </xdr:txBody>
    </xdr:sp>
    <xdr:clientData/>
  </xdr:twoCellAnchor>
  <xdr:twoCellAnchor>
    <xdr:from>
      <xdr:col>0</xdr:col>
      <xdr:colOff>314325</xdr:colOff>
      <xdr:row>22</xdr:row>
      <xdr:rowOff>66675</xdr:rowOff>
    </xdr:from>
    <xdr:to>
      <xdr:col>6</xdr:col>
      <xdr:colOff>47625</xdr:colOff>
      <xdr:row>34</xdr:row>
      <xdr:rowOff>0</xdr:rowOff>
    </xdr:to>
    <xdr:sp macro="" textlink="">
      <xdr:nvSpPr>
        <xdr:cNvPr id="3" name="TextBox 2"/>
        <xdr:cNvSpPr txBox="1"/>
      </xdr:nvSpPr>
      <xdr:spPr>
        <a:xfrm>
          <a:off x="314325" y="4257675"/>
          <a:ext cx="3971925" cy="2219325"/>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probably the simplest optimization model in our course. All</a:t>
          </a:r>
          <a:r>
            <a:rPr lang="en-US" sz="1100" baseline="0"/>
            <a:t> you need to do is create the row and column sums for the amounts sent out and sent in, and create the sumproduct formula for the total cost. This is a good example to illustrate a reasonable heuristic: </a:t>
          </a:r>
          <a:r>
            <a:rPr lang="en-US" sz="1100" b="1" baseline="0"/>
            <a:t>rank the possible routes in increasing order of their unit shipping costs, and put as much on these routes as possible until all demands are satisfied, never going beyond the capacities</a:t>
          </a:r>
          <a:r>
            <a:rPr lang="en-US" sz="1100" baseline="0"/>
            <a:t>. This heuristic achieves the optimal solution for this particular problem, but it is not always optimal. </a:t>
          </a:r>
          <a:endParaRPr lang="en-US" sz="1100"/>
        </a:p>
      </xdr:txBody>
    </xdr:sp>
    <xdr:clientData/>
  </xdr:twoCellAnchor>
  <xdr:twoCellAnchor>
    <xdr:from>
      <xdr:col>7</xdr:col>
      <xdr:colOff>17806</xdr:colOff>
      <xdr:row>28</xdr:row>
      <xdr:rowOff>82824</xdr:rowOff>
    </xdr:from>
    <xdr:to>
      <xdr:col>12</xdr:col>
      <xdr:colOff>351183</xdr:colOff>
      <xdr:row>41</xdr:row>
      <xdr:rowOff>57977</xdr:rowOff>
    </xdr:to>
    <xdr:sp macro="" textlink="">
      <xdr:nvSpPr>
        <xdr:cNvPr id="4" name="TextBox 3"/>
        <xdr:cNvSpPr txBox="1"/>
      </xdr:nvSpPr>
      <xdr:spPr>
        <a:xfrm>
          <a:off x="5103328" y="5416824"/>
          <a:ext cx="3928029" cy="2451653"/>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a:t>Note that the inequality demand</a:t>
          </a:r>
          <a:r>
            <a:rPr lang="en-US" sz="1400" baseline="0"/>
            <a:t> constraints can instead be equality constraints -- there is absolutely no incentive to send more to the regions than they demand. Of course, you should also notice that if total demand exceeds total capacity, there is no feasible solution. In this case, you might change the model so that there are penalties for not meeting demands.</a:t>
          </a:r>
          <a:endParaRPr lang="en-US" sz="1400"/>
        </a:p>
      </xdr:txBody>
    </xdr:sp>
    <xdr:clientData/>
  </xdr:twoCellAnchor>
  <xdr:twoCellAnchor>
    <xdr:from>
      <xdr:col>6</xdr:col>
      <xdr:colOff>381000</xdr:colOff>
      <xdr:row>17</xdr:row>
      <xdr:rowOff>132521</xdr:rowOff>
    </xdr:from>
    <xdr:to>
      <xdr:col>14</xdr:col>
      <xdr:colOff>231913</xdr:colOff>
      <xdr:row>27</xdr:row>
      <xdr:rowOff>74542</xdr:rowOff>
    </xdr:to>
    <xdr:sp macro="" textlink="">
      <xdr:nvSpPr>
        <xdr:cNvPr id="6" name="TextBox 5"/>
        <xdr:cNvSpPr txBox="1"/>
      </xdr:nvSpPr>
      <xdr:spPr>
        <a:xfrm>
          <a:off x="4629978" y="3371021"/>
          <a:ext cx="5507935" cy="1847021"/>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a:t>We would usually like the numbers in the red cells</a:t>
          </a:r>
          <a:r>
            <a:rPr lang="en-US" sz="1400" baseline="0"/>
            <a:t> to be integers. So why don't we need to impose integer constraints on these cells? The reason is that because of the special structure of transportation models with integer capacities and demands (and no side constraints), we get integer solutions automatically. This is important! Linear models are </a:t>
          </a:r>
          <a:r>
            <a:rPr lang="en-US" sz="1400" i="1" baseline="0"/>
            <a:t>much </a:t>
          </a:r>
          <a:r>
            <a:rPr lang="en-US" sz="1400" i="0" baseline="0"/>
            <a:t>easier to solve than those with integer constraints.</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400049</xdr:colOff>
      <xdr:row>13</xdr:row>
      <xdr:rowOff>3810</xdr:rowOff>
    </xdr:from>
    <xdr:to>
      <xdr:col>14</xdr:col>
      <xdr:colOff>180974</xdr:colOff>
      <xdr:row>33</xdr:row>
      <xdr:rowOff>70485</xdr:rowOff>
    </xdr:to>
    <xdr:cxnSp macro="">
      <xdr:nvCxnSpPr>
        <xdr:cNvPr id="2" name="Straight Arrow Connector 1"/>
        <xdr:cNvCxnSpPr>
          <a:stCxn id="14" idx="6"/>
          <a:endCxn id="9" idx="2"/>
        </xdr:cNvCxnSpPr>
      </xdr:nvCxnSpPr>
      <xdr:spPr>
        <a:xfrm>
          <a:off x="4667249" y="2480310"/>
          <a:ext cx="4048125" cy="38766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95249</xdr:colOff>
      <xdr:row>7</xdr:row>
      <xdr:rowOff>161925</xdr:rowOff>
    </xdr:from>
    <xdr:to>
      <xdr:col>16</xdr:col>
      <xdr:colOff>333374</xdr:colOff>
      <xdr:row>35</xdr:row>
      <xdr:rowOff>55245</xdr:rowOff>
    </xdr:to>
    <xdr:grpSp>
      <xdr:nvGrpSpPr>
        <xdr:cNvPr id="3" name="Group 2"/>
        <xdr:cNvGrpSpPr/>
      </xdr:nvGrpSpPr>
      <xdr:grpSpPr>
        <a:xfrm>
          <a:off x="3143249" y="1495425"/>
          <a:ext cx="6943725" cy="5703570"/>
          <a:chOff x="3162299" y="619125"/>
          <a:chExt cx="6943725" cy="5227320"/>
        </a:xfrm>
      </xdr:grpSpPr>
      <xdr:cxnSp macro="">
        <xdr:nvCxnSpPr>
          <xdr:cNvPr id="4" name="Straight Arrow Connector 3"/>
          <xdr:cNvCxnSpPr>
            <a:stCxn id="13" idx="6"/>
            <a:endCxn id="8" idx="2"/>
          </xdr:cNvCxnSpPr>
        </xdr:nvCxnSpPr>
        <xdr:spPr>
          <a:xfrm flipV="1">
            <a:off x="4571999" y="984885"/>
            <a:ext cx="3762375" cy="402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5" name="Straight Arrow Connector 4"/>
          <xdr:cNvCxnSpPr>
            <a:stCxn id="12" idx="6"/>
            <a:endCxn id="11" idx="2"/>
          </xdr:cNvCxnSpPr>
        </xdr:nvCxnSpPr>
        <xdr:spPr>
          <a:xfrm flipV="1">
            <a:off x="4533899" y="2632710"/>
            <a:ext cx="4191000" cy="6953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6" name="Straight Arrow Connector 5"/>
          <xdr:cNvCxnSpPr>
            <a:stCxn id="12" idx="6"/>
            <a:endCxn id="8" idx="2"/>
          </xdr:cNvCxnSpPr>
        </xdr:nvCxnSpPr>
        <xdr:spPr>
          <a:xfrm flipV="1">
            <a:off x="4533899" y="984885"/>
            <a:ext cx="3800475" cy="2343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7" name="Straight Arrow Connector 6"/>
          <xdr:cNvCxnSpPr>
            <a:stCxn id="14" idx="6"/>
            <a:endCxn id="8" idx="2"/>
          </xdr:cNvCxnSpPr>
        </xdr:nvCxnSpPr>
        <xdr:spPr>
          <a:xfrm flipV="1">
            <a:off x="4686299" y="984885"/>
            <a:ext cx="3648075" cy="6191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8" name="Oval 7"/>
          <xdr:cNvSpPr/>
        </xdr:nvSpPr>
        <xdr:spPr>
          <a:xfrm>
            <a:off x="8334374" y="61912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a:t>
            </a:r>
            <a:r>
              <a:rPr lang="en-US" sz="1600" b="1" baseline="0">
                <a:solidFill>
                  <a:sysClr val="windowText" lastClr="000000"/>
                </a:solidFill>
              </a:rPr>
              <a:t>1</a:t>
            </a:r>
            <a:endParaRPr lang="en-US" sz="1600" b="1">
              <a:solidFill>
                <a:sysClr val="windowText" lastClr="000000"/>
              </a:solidFill>
            </a:endParaRPr>
          </a:p>
        </xdr:txBody>
      </xdr:sp>
      <xdr:sp macro="" textlink="">
        <xdr:nvSpPr>
          <xdr:cNvPr id="9" name="Oval 8"/>
          <xdr:cNvSpPr/>
        </xdr:nvSpPr>
        <xdr:spPr>
          <a:xfrm>
            <a:off x="8734424" y="511492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4</a:t>
            </a:r>
          </a:p>
        </xdr:txBody>
      </xdr:sp>
      <xdr:sp macro="" textlink="">
        <xdr:nvSpPr>
          <xdr:cNvPr id="10" name="Oval 9"/>
          <xdr:cNvSpPr/>
        </xdr:nvSpPr>
        <xdr:spPr>
          <a:xfrm>
            <a:off x="8677274" y="36385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3</a:t>
            </a:r>
          </a:p>
        </xdr:txBody>
      </xdr:sp>
      <xdr:sp macro="" textlink="">
        <xdr:nvSpPr>
          <xdr:cNvPr id="11" name="Oval 10"/>
          <xdr:cNvSpPr/>
        </xdr:nvSpPr>
        <xdr:spPr>
          <a:xfrm>
            <a:off x="8724899" y="22669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2</a:t>
            </a:r>
          </a:p>
        </xdr:txBody>
      </xdr:sp>
      <xdr:sp macro="" textlink="">
        <xdr:nvSpPr>
          <xdr:cNvPr id="12" name="Oval 11"/>
          <xdr:cNvSpPr/>
        </xdr:nvSpPr>
        <xdr:spPr>
          <a:xfrm>
            <a:off x="3162299" y="296227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2</a:t>
            </a:r>
            <a:endParaRPr lang="en-US" sz="1600" b="1">
              <a:solidFill>
                <a:sysClr val="windowText" lastClr="000000"/>
              </a:solidFill>
            </a:endParaRPr>
          </a:p>
        </xdr:txBody>
      </xdr:sp>
      <xdr:sp macro="" textlink="">
        <xdr:nvSpPr>
          <xdr:cNvPr id="13" name="Oval 12"/>
          <xdr:cNvSpPr/>
        </xdr:nvSpPr>
        <xdr:spPr>
          <a:xfrm>
            <a:off x="3200399" y="464820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3</a:t>
            </a:r>
            <a:endParaRPr lang="en-US" sz="1600" b="1">
              <a:solidFill>
                <a:sysClr val="windowText" lastClr="000000"/>
              </a:solidFill>
            </a:endParaRPr>
          </a:p>
        </xdr:txBody>
      </xdr:sp>
      <xdr:sp macro="" textlink="">
        <xdr:nvSpPr>
          <xdr:cNvPr id="14" name="Oval 13"/>
          <xdr:cNvSpPr/>
        </xdr:nvSpPr>
        <xdr:spPr>
          <a:xfrm>
            <a:off x="3314699" y="12382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1</a:t>
            </a:r>
            <a:endParaRPr lang="en-US" sz="1600" b="1">
              <a:solidFill>
                <a:sysClr val="windowText" lastClr="000000"/>
              </a:solidFill>
            </a:endParaRPr>
          </a:p>
        </xdr:txBody>
      </xdr:sp>
    </xdr:grpSp>
    <xdr:clientData/>
  </xdr:twoCellAnchor>
  <xdr:twoCellAnchor>
    <xdr:from>
      <xdr:col>7</xdr:col>
      <xdr:colOff>285749</xdr:colOff>
      <xdr:row>25</xdr:row>
      <xdr:rowOff>118110</xdr:rowOff>
    </xdr:from>
    <xdr:to>
      <xdr:col>14</xdr:col>
      <xdr:colOff>123824</xdr:colOff>
      <xdr:row>30</xdr:row>
      <xdr:rowOff>175260</xdr:rowOff>
    </xdr:to>
    <xdr:cxnSp macro="">
      <xdr:nvCxnSpPr>
        <xdr:cNvPr id="15" name="Straight Arrow Connector 14"/>
        <xdr:cNvCxnSpPr>
          <a:stCxn id="13" idx="6"/>
          <a:endCxn id="10" idx="2"/>
        </xdr:cNvCxnSpPr>
      </xdr:nvCxnSpPr>
      <xdr:spPr>
        <a:xfrm flipV="1">
          <a:off x="4552949" y="4880610"/>
          <a:ext cx="4105275" cy="1009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295275</xdr:colOff>
      <xdr:row>0</xdr:row>
      <xdr:rowOff>123825</xdr:rowOff>
    </xdr:from>
    <xdr:to>
      <xdr:col>20</xdr:col>
      <xdr:colOff>409575</xdr:colOff>
      <xdr:row>7</xdr:row>
      <xdr:rowOff>47625</xdr:rowOff>
    </xdr:to>
    <xdr:sp macro="" textlink="">
      <xdr:nvSpPr>
        <xdr:cNvPr id="16" name="TextBox 15"/>
        <xdr:cNvSpPr txBox="1"/>
      </xdr:nvSpPr>
      <xdr:spPr>
        <a:xfrm>
          <a:off x="2124075" y="123825"/>
          <a:ext cx="104775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From the</a:t>
          </a:r>
          <a:r>
            <a:rPr lang="en-US" sz="3200" b="1" baseline="0"/>
            <a:t> </a:t>
          </a:r>
          <a:r>
            <a:rPr lang="en-US" sz="3200" b="1"/>
            <a:t>original 12 possible routes, only 6 are utilized. This is common in network models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85725</xdr:colOff>
      <xdr:row>8</xdr:row>
      <xdr:rowOff>19050</xdr:rowOff>
    </xdr:from>
    <xdr:to>
      <xdr:col>13</xdr:col>
      <xdr:colOff>180975</xdr:colOff>
      <xdr:row>15</xdr:row>
      <xdr:rowOff>104775</xdr:rowOff>
    </xdr:to>
    <xdr:sp macro="" textlink="">
      <xdr:nvSpPr>
        <xdr:cNvPr id="2" name="TextBox 1"/>
        <xdr:cNvSpPr txBox="1"/>
      </xdr:nvSpPr>
      <xdr:spPr>
        <a:xfrm>
          <a:off x="5172075" y="1562100"/>
          <a:ext cx="3143250" cy="1419225"/>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t>For all routes currently not used,</a:t>
          </a:r>
          <a:r>
            <a:rPr lang="en-US" sz="1400" b="1" baseline="0"/>
            <a:t> the reduced costs indicate how much cheaper the unit shipping cost would need to be before the optimal solution would ship along this route.</a:t>
          </a:r>
          <a:endParaRPr lang="en-US" sz="1400" b="1"/>
        </a:p>
      </xdr:txBody>
    </xdr:sp>
    <xdr:clientData/>
  </xdr:twoCellAnchor>
  <xdr:twoCellAnchor>
    <xdr:from>
      <xdr:col>8</xdr:col>
      <xdr:colOff>219074</xdr:colOff>
      <xdr:row>22</xdr:row>
      <xdr:rowOff>95249</xdr:rowOff>
    </xdr:from>
    <xdr:to>
      <xdr:col>16</xdr:col>
      <xdr:colOff>47625</xdr:colOff>
      <xdr:row>32</xdr:row>
      <xdr:rowOff>104774</xdr:rowOff>
    </xdr:to>
    <xdr:sp macro="" textlink="">
      <xdr:nvSpPr>
        <xdr:cNvPr id="4" name="TextBox 3"/>
        <xdr:cNvSpPr txBox="1"/>
      </xdr:nvSpPr>
      <xdr:spPr>
        <a:xfrm>
          <a:off x="5305424" y="4324349"/>
          <a:ext cx="4705351" cy="1933575"/>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b="1"/>
            <a:t>The</a:t>
          </a:r>
          <a:r>
            <a:rPr lang="en-US" sz="1400" b="1" baseline="0"/>
            <a:t> first three shadow prices indicate how much the total cost would decrease for every extra unit of capacity. The last four shadow prices indicate how much the total cost would increase for every extra unit of demand. Of course, these shadow prices are relevant only for changes within the allowable increases and decreases.</a:t>
          </a:r>
          <a:endParaRPr lang="en-US" sz="1400" b="1"/>
        </a:p>
      </xdr:txBody>
    </xdr:sp>
    <xdr:clientData/>
  </xdr:twoCellAnchor>
  <xdr:twoCellAnchor>
    <xdr:from>
      <xdr:col>13</xdr:col>
      <xdr:colOff>542924</xdr:colOff>
      <xdr:row>3</xdr:row>
      <xdr:rowOff>171450</xdr:rowOff>
    </xdr:from>
    <xdr:to>
      <xdr:col>20</xdr:col>
      <xdr:colOff>190499</xdr:colOff>
      <xdr:row>20</xdr:row>
      <xdr:rowOff>53340</xdr:rowOff>
    </xdr:to>
    <xdr:sp macro="" textlink="">
      <xdr:nvSpPr>
        <xdr:cNvPr id="6" name="TextBox 5"/>
        <xdr:cNvSpPr txBox="1"/>
      </xdr:nvSpPr>
      <xdr:spPr>
        <a:xfrm>
          <a:off x="8825864" y="720090"/>
          <a:ext cx="3914775" cy="3013710"/>
        </a:xfrm>
        <a:prstGeom prst="rect">
          <a:avLst/>
        </a:prstGeom>
        <a:solidFill>
          <a:srgbClr val="FFFF00"/>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baseline="0"/>
            <a:t>Reduced cost </a:t>
          </a:r>
          <a:r>
            <a:rPr lang="en-US" sz="1400" b="1" baseline="0"/>
            <a:t>for any decision variable with 0 in the optimal soln indicated how much better that coefficient must be before that variable enters a positive level.</a:t>
          </a:r>
        </a:p>
        <a:p>
          <a:endParaRPr lang="en-US" sz="1400" b="1" baseline="0"/>
        </a:p>
        <a:p>
          <a:r>
            <a:rPr lang="en-US" sz="1400" b="1" baseline="0"/>
            <a:t>Reduced cost for any decision variable at its upper bound in the optimal solution indicates how much worse its coefficient must be before it will decrease from its upper bound.</a:t>
          </a:r>
        </a:p>
        <a:p>
          <a:endParaRPr lang="en-US" sz="1400" b="1" baseline="0"/>
        </a:p>
        <a:p>
          <a:r>
            <a:rPr lang="en-US" sz="1400" b="1" baseline="0"/>
            <a:t>Reduced cost for any variable between 0 and its upperbound is irrelevant</a:t>
          </a:r>
        </a:p>
        <a:p>
          <a:endParaRPr lang="en-US" sz="1100" baseline="0"/>
        </a:p>
        <a:p>
          <a:endParaRPr lang="en-US" sz="11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371475</xdr:colOff>
      <xdr:row>22</xdr:row>
      <xdr:rowOff>66675</xdr:rowOff>
    </xdr:from>
    <xdr:to>
      <xdr:col>8</xdr:col>
      <xdr:colOff>9525</xdr:colOff>
      <xdr:row>26</xdr:row>
      <xdr:rowOff>0</xdr:rowOff>
    </xdr:to>
    <xdr:sp macro="" textlink="">
      <xdr:nvSpPr>
        <xdr:cNvPr id="2" name="TextBox 1"/>
        <xdr:cNvSpPr txBox="1"/>
      </xdr:nvSpPr>
      <xdr:spPr>
        <a:xfrm>
          <a:off x="3390900" y="4257675"/>
          <a:ext cx="2400300" cy="6953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how this model was modified so that the percentage in cell</a:t>
          </a:r>
          <a:r>
            <a:rPr lang="en-US" sz="1100" baseline="0"/>
            <a:t> I10 drives all of the demands in row 20.</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10</xdr:col>
      <xdr:colOff>0</xdr:colOff>
      <xdr:row>16</xdr:row>
      <xdr:rowOff>0</xdr:rowOff>
    </xdr:from>
    <xdr:to>
      <xdr:col>18</xdr:col>
      <xdr:colOff>0</xdr:colOff>
      <xdr:row>31</xdr:row>
      <xdr:rowOff>0</xdr:rowOff>
    </xdr:to>
    <xdr:graphicFrame macro="">
      <xdr:nvGraphicFramePr>
        <xdr:cNvPr id="2" name="STS_2_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4</xdr:row>
      <xdr:rowOff>95250</xdr:rowOff>
    </xdr:to>
    <xdr:sp macro="" textlink="">
      <xdr:nvSpPr>
        <xdr:cNvPr id="3" name="TextBox 2"/>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3</xdr:col>
      <xdr:colOff>0</xdr:colOff>
      <xdr:row>4</xdr:row>
      <xdr:rowOff>0</xdr:rowOff>
    </xdr:from>
    <xdr:to>
      <xdr:col>7</xdr:col>
      <xdr:colOff>476250</xdr:colOff>
      <xdr:row>11</xdr:row>
      <xdr:rowOff>133350</xdr:rowOff>
    </xdr:to>
    <xdr:sp macro="" textlink="">
      <xdr:nvSpPr>
        <xdr:cNvPr id="4" name="TextBox 3"/>
        <xdr:cNvSpPr txBox="1"/>
      </xdr:nvSpPr>
      <xdr:spPr>
        <a:xfrm>
          <a:off x="1828800" y="1238250"/>
          <a:ext cx="2914650" cy="14668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kind of information can't be obtained from the Solver sensitivity</a:t>
          </a:r>
          <a:r>
            <a:rPr lang="en-US" sz="1100" baseline="0"/>
            <a:t> report on a previous sheet because we're now changing multiple (original) inputs simultaneously. Of course, if we make the demands too large, total demand exceeds total capacity, and there is no feasible solution.</a:t>
          </a:r>
          <a:endParaRPr lang="en-US" sz="1100"/>
        </a:p>
      </xdr:txBody>
    </xdr:sp>
    <xdr:clientData/>
  </xdr:twoCellAnchor>
  <xdr:twoCellAnchor>
    <xdr:from>
      <xdr:col>5</xdr:col>
      <xdr:colOff>190500</xdr:colOff>
      <xdr:row>22</xdr:row>
      <xdr:rowOff>85725</xdr:rowOff>
    </xdr:from>
    <xdr:to>
      <xdr:col>9</xdr:col>
      <xdr:colOff>28575</xdr:colOff>
      <xdr:row>26</xdr:row>
      <xdr:rowOff>66675</xdr:rowOff>
    </xdr:to>
    <xdr:sp macro="" textlink="">
      <xdr:nvSpPr>
        <xdr:cNvPr id="5" name="TextBox 4"/>
        <xdr:cNvSpPr txBox="1"/>
      </xdr:nvSpPr>
      <xdr:spPr>
        <a:xfrm>
          <a:off x="3238500" y="4752975"/>
          <a:ext cx="2276475" cy="7429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I changed the data range for</a:t>
          </a:r>
          <a:r>
            <a:rPr lang="en-US" sz="1100" baseline="0"/>
            <a:t> this chart manually so that the two "Not feasible" cells aren't part of it.</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19</xdr:row>
      <xdr:rowOff>0</xdr:rowOff>
    </xdr:from>
    <xdr:to>
      <xdr:col>10</xdr:col>
      <xdr:colOff>207893</xdr:colOff>
      <xdr:row>25</xdr:row>
      <xdr:rowOff>161926</xdr:rowOff>
    </xdr:to>
    <xdr:sp macro="" textlink="">
      <xdr:nvSpPr>
        <xdr:cNvPr id="2" name="TextBox 1"/>
        <xdr:cNvSpPr txBox="1"/>
      </xdr:nvSpPr>
      <xdr:spPr>
        <a:xfrm>
          <a:off x="6046304" y="3619500"/>
          <a:ext cx="3181350" cy="1304926"/>
        </a:xfrm>
        <a:prstGeom prst="roundRect">
          <a:avLst/>
        </a:prstGeom>
        <a:solidFill>
          <a:srgbClr val="FFFF00"/>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a:t>
          </a:r>
          <a:r>
            <a:rPr lang="en-US" sz="1100" baseline="0"/>
            <a:t> is just one of many possible extensions of the basic transportation model. With globalization, companies face all sorts of challenges with their logistics operations. You can probably generate other interesting and realistic transportation models for global companies.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3:G18"/>
  <sheetViews>
    <sheetView zoomScale="145" zoomScaleNormal="145" workbookViewId="0">
      <selection activeCell="H21" sqref="H21"/>
    </sheetView>
  </sheetViews>
  <sheetFormatPr defaultRowHeight="15" x14ac:dyDescent="0.25"/>
  <cols>
    <col min="13" max="13" width="31.42578125" bestFit="1" customWidth="1"/>
    <col min="14" max="14" width="19.42578125" customWidth="1"/>
  </cols>
  <sheetData>
    <row r="13" spans="2:7" ht="15.75" thickBot="1" x14ac:dyDescent="0.3">
      <c r="C13" s="26" t="s">
        <v>3</v>
      </c>
      <c r="D13" s="26" t="s">
        <v>4</v>
      </c>
      <c r="E13" s="26" t="s">
        <v>5</v>
      </c>
      <c r="F13" s="26" t="s">
        <v>6</v>
      </c>
      <c r="G13" s="26" t="s">
        <v>13</v>
      </c>
    </row>
    <row r="14" spans="2:7" x14ac:dyDescent="0.25">
      <c r="B14" s="26" t="s">
        <v>8</v>
      </c>
      <c r="C14" s="76">
        <v>131</v>
      </c>
      <c r="D14" s="77">
        <v>218</v>
      </c>
      <c r="E14" s="77">
        <v>266</v>
      </c>
      <c r="F14" s="78">
        <v>120</v>
      </c>
      <c r="G14">
        <v>450</v>
      </c>
    </row>
    <row r="15" spans="2:7" x14ac:dyDescent="0.25">
      <c r="B15" s="26" t="s">
        <v>9</v>
      </c>
      <c r="C15" s="79">
        <v>250</v>
      </c>
      <c r="D15" s="80">
        <v>116</v>
      </c>
      <c r="E15" s="80">
        <v>263</v>
      </c>
      <c r="F15" s="81">
        <v>278</v>
      </c>
      <c r="G15">
        <v>600</v>
      </c>
    </row>
    <row r="16" spans="2:7" ht="15.75" thickBot="1" x14ac:dyDescent="0.3">
      <c r="B16" s="26" t="s">
        <v>10</v>
      </c>
      <c r="C16" s="82">
        <v>178</v>
      </c>
      <c r="D16" s="83">
        <v>132</v>
      </c>
      <c r="E16" s="83">
        <v>122</v>
      </c>
      <c r="F16" s="84">
        <v>180</v>
      </c>
      <c r="G16">
        <v>500</v>
      </c>
    </row>
    <row r="17" spans="2:6" x14ac:dyDescent="0.25">
      <c r="B17" s="26"/>
    </row>
    <row r="18" spans="2:6" x14ac:dyDescent="0.25">
      <c r="B18" s="26" t="s">
        <v>15</v>
      </c>
      <c r="C18">
        <v>450</v>
      </c>
      <c r="D18">
        <v>200</v>
      </c>
      <c r="E18">
        <v>300</v>
      </c>
      <c r="F18">
        <v>300</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2:J17"/>
  <sheetViews>
    <sheetView workbookViewId="0">
      <selection activeCell="U31" sqref="U31"/>
    </sheetView>
  </sheetViews>
  <sheetFormatPr defaultColWidth="9.140625" defaultRowHeight="15" x14ac:dyDescent="0.25"/>
  <cols>
    <col min="1" max="16384" width="9.140625" style="75"/>
  </cols>
  <sheetData>
    <row r="12" spans="10:10" ht="18.75" x14ac:dyDescent="0.3">
      <c r="J12" s="74">
        <v>131</v>
      </c>
    </row>
    <row r="14" spans="10:10" ht="18.75" x14ac:dyDescent="0.3">
      <c r="J14" s="74">
        <v>218</v>
      </c>
    </row>
    <row r="16" spans="10:10" ht="18.75" x14ac:dyDescent="0.3">
      <c r="J16" s="74">
        <v>266</v>
      </c>
    </row>
    <row r="17" spans="9:9" ht="18.75" x14ac:dyDescent="0.3">
      <c r="I17" s="74">
        <v>120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21"/>
  <sheetViews>
    <sheetView zoomScale="115" zoomScaleNormal="115" workbookViewId="0">
      <selection activeCell="R15" sqref="R15:R16"/>
    </sheetView>
  </sheetViews>
  <sheetFormatPr defaultRowHeight="15" x14ac:dyDescent="0.25"/>
  <cols>
    <col min="1" max="1" width="12.5703125" style="2" customWidth="1"/>
    <col min="2" max="2" width="14.42578125" style="2" customWidth="1"/>
    <col min="3" max="6" width="9.140625" style="2"/>
    <col min="7" max="7" width="12.5703125" style="2" customWidth="1"/>
    <col min="8" max="8" width="10.5703125" style="2" customWidth="1"/>
    <col min="9" max="9" width="15.7109375" style="2" customWidth="1"/>
    <col min="10" max="256" width="9.140625" style="2"/>
    <col min="257" max="257" width="12.5703125" style="2" customWidth="1"/>
    <col min="258" max="258" width="14.42578125" style="2" customWidth="1"/>
    <col min="259" max="262" width="9.140625" style="2"/>
    <col min="263" max="263" width="12.5703125" style="2" customWidth="1"/>
    <col min="264" max="264" width="10.5703125" style="2" customWidth="1"/>
    <col min="265" max="265" width="12.7109375" style="2" customWidth="1"/>
    <col min="266" max="512" width="9.140625" style="2"/>
    <col min="513" max="513" width="12.5703125" style="2" customWidth="1"/>
    <col min="514" max="514" width="14.42578125" style="2" customWidth="1"/>
    <col min="515" max="518" width="9.140625" style="2"/>
    <col min="519" max="519" width="12.5703125" style="2" customWidth="1"/>
    <col min="520" max="520" width="10.5703125" style="2" customWidth="1"/>
    <col min="521" max="521" width="12.7109375" style="2" customWidth="1"/>
    <col min="522" max="768" width="9.140625" style="2"/>
    <col min="769" max="769" width="12.5703125" style="2" customWidth="1"/>
    <col min="770" max="770" width="14.42578125" style="2" customWidth="1"/>
    <col min="771" max="774" width="9.140625" style="2"/>
    <col min="775" max="775" width="12.5703125" style="2" customWidth="1"/>
    <col min="776" max="776" width="10.5703125" style="2" customWidth="1"/>
    <col min="777" max="777" width="12.7109375" style="2" customWidth="1"/>
    <col min="778" max="1024" width="9.140625" style="2"/>
    <col min="1025" max="1025" width="12.5703125" style="2" customWidth="1"/>
    <col min="1026" max="1026" width="14.42578125" style="2" customWidth="1"/>
    <col min="1027" max="1030" width="9.140625" style="2"/>
    <col min="1031" max="1031" width="12.5703125" style="2" customWidth="1"/>
    <col min="1032" max="1032" width="10.5703125" style="2" customWidth="1"/>
    <col min="1033" max="1033" width="12.7109375" style="2" customWidth="1"/>
    <col min="1034" max="1280" width="9.140625" style="2"/>
    <col min="1281" max="1281" width="12.5703125" style="2" customWidth="1"/>
    <col min="1282" max="1282" width="14.42578125" style="2" customWidth="1"/>
    <col min="1283" max="1286" width="9.140625" style="2"/>
    <col min="1287" max="1287" width="12.5703125" style="2" customWidth="1"/>
    <col min="1288" max="1288" width="10.5703125" style="2" customWidth="1"/>
    <col min="1289" max="1289" width="12.7109375" style="2" customWidth="1"/>
    <col min="1290" max="1536" width="9.140625" style="2"/>
    <col min="1537" max="1537" width="12.5703125" style="2" customWidth="1"/>
    <col min="1538" max="1538" width="14.42578125" style="2" customWidth="1"/>
    <col min="1539" max="1542" width="9.140625" style="2"/>
    <col min="1543" max="1543" width="12.5703125" style="2" customWidth="1"/>
    <col min="1544" max="1544" width="10.5703125" style="2" customWidth="1"/>
    <col min="1545" max="1545" width="12.7109375" style="2" customWidth="1"/>
    <col min="1546" max="1792" width="9.140625" style="2"/>
    <col min="1793" max="1793" width="12.5703125" style="2" customWidth="1"/>
    <col min="1794" max="1794" width="14.42578125" style="2" customWidth="1"/>
    <col min="1795" max="1798" width="9.140625" style="2"/>
    <col min="1799" max="1799" width="12.5703125" style="2" customWidth="1"/>
    <col min="1800" max="1800" width="10.5703125" style="2" customWidth="1"/>
    <col min="1801" max="1801" width="12.7109375" style="2" customWidth="1"/>
    <col min="1802" max="2048" width="9.140625" style="2"/>
    <col min="2049" max="2049" width="12.5703125" style="2" customWidth="1"/>
    <col min="2050" max="2050" width="14.42578125" style="2" customWidth="1"/>
    <col min="2051" max="2054" width="9.140625" style="2"/>
    <col min="2055" max="2055" width="12.5703125" style="2" customWidth="1"/>
    <col min="2056" max="2056" width="10.5703125" style="2" customWidth="1"/>
    <col min="2057" max="2057" width="12.7109375" style="2" customWidth="1"/>
    <col min="2058" max="2304" width="9.140625" style="2"/>
    <col min="2305" max="2305" width="12.5703125" style="2" customWidth="1"/>
    <col min="2306" max="2306" width="14.42578125" style="2" customWidth="1"/>
    <col min="2307" max="2310" width="9.140625" style="2"/>
    <col min="2311" max="2311" width="12.5703125" style="2" customWidth="1"/>
    <col min="2312" max="2312" width="10.5703125" style="2" customWidth="1"/>
    <col min="2313" max="2313" width="12.7109375" style="2" customWidth="1"/>
    <col min="2314" max="2560" width="9.140625" style="2"/>
    <col min="2561" max="2561" width="12.5703125" style="2" customWidth="1"/>
    <col min="2562" max="2562" width="14.42578125" style="2" customWidth="1"/>
    <col min="2563" max="2566" width="9.140625" style="2"/>
    <col min="2567" max="2567" width="12.5703125" style="2" customWidth="1"/>
    <col min="2568" max="2568" width="10.5703125" style="2" customWidth="1"/>
    <col min="2569" max="2569" width="12.7109375" style="2" customWidth="1"/>
    <col min="2570" max="2816" width="9.140625" style="2"/>
    <col min="2817" max="2817" width="12.5703125" style="2" customWidth="1"/>
    <col min="2818" max="2818" width="14.42578125" style="2" customWidth="1"/>
    <col min="2819" max="2822" width="9.140625" style="2"/>
    <col min="2823" max="2823" width="12.5703125" style="2" customWidth="1"/>
    <col min="2824" max="2824" width="10.5703125" style="2" customWidth="1"/>
    <col min="2825" max="2825" width="12.7109375" style="2" customWidth="1"/>
    <col min="2826" max="3072" width="9.140625" style="2"/>
    <col min="3073" max="3073" width="12.5703125" style="2" customWidth="1"/>
    <col min="3074" max="3074" width="14.42578125" style="2" customWidth="1"/>
    <col min="3075" max="3078" width="9.140625" style="2"/>
    <col min="3079" max="3079" width="12.5703125" style="2" customWidth="1"/>
    <col min="3080" max="3080" width="10.5703125" style="2" customWidth="1"/>
    <col min="3081" max="3081" width="12.7109375" style="2" customWidth="1"/>
    <col min="3082" max="3328" width="9.140625" style="2"/>
    <col min="3329" max="3329" width="12.5703125" style="2" customWidth="1"/>
    <col min="3330" max="3330" width="14.42578125" style="2" customWidth="1"/>
    <col min="3331" max="3334" width="9.140625" style="2"/>
    <col min="3335" max="3335" width="12.5703125" style="2" customWidth="1"/>
    <col min="3336" max="3336" width="10.5703125" style="2" customWidth="1"/>
    <col min="3337" max="3337" width="12.7109375" style="2" customWidth="1"/>
    <col min="3338" max="3584" width="9.140625" style="2"/>
    <col min="3585" max="3585" width="12.5703125" style="2" customWidth="1"/>
    <col min="3586" max="3586" width="14.42578125" style="2" customWidth="1"/>
    <col min="3587" max="3590" width="9.140625" style="2"/>
    <col min="3591" max="3591" width="12.5703125" style="2" customWidth="1"/>
    <col min="3592" max="3592" width="10.5703125" style="2" customWidth="1"/>
    <col min="3593" max="3593" width="12.7109375" style="2" customWidth="1"/>
    <col min="3594" max="3840" width="9.140625" style="2"/>
    <col min="3841" max="3841" width="12.5703125" style="2" customWidth="1"/>
    <col min="3842" max="3842" width="14.42578125" style="2" customWidth="1"/>
    <col min="3843" max="3846" width="9.140625" style="2"/>
    <col min="3847" max="3847" width="12.5703125" style="2" customWidth="1"/>
    <col min="3848" max="3848" width="10.5703125" style="2" customWidth="1"/>
    <col min="3849" max="3849" width="12.7109375" style="2" customWidth="1"/>
    <col min="3850" max="4096" width="9.140625" style="2"/>
    <col min="4097" max="4097" width="12.5703125" style="2" customWidth="1"/>
    <col min="4098" max="4098" width="14.42578125" style="2" customWidth="1"/>
    <col min="4099" max="4102" width="9.140625" style="2"/>
    <col min="4103" max="4103" width="12.5703125" style="2" customWidth="1"/>
    <col min="4104" max="4104" width="10.5703125" style="2" customWidth="1"/>
    <col min="4105" max="4105" width="12.7109375" style="2" customWidth="1"/>
    <col min="4106" max="4352" width="9.140625" style="2"/>
    <col min="4353" max="4353" width="12.5703125" style="2" customWidth="1"/>
    <col min="4354" max="4354" width="14.42578125" style="2" customWidth="1"/>
    <col min="4355" max="4358" width="9.140625" style="2"/>
    <col min="4359" max="4359" width="12.5703125" style="2" customWidth="1"/>
    <col min="4360" max="4360" width="10.5703125" style="2" customWidth="1"/>
    <col min="4361" max="4361" width="12.7109375" style="2" customWidth="1"/>
    <col min="4362" max="4608" width="9.140625" style="2"/>
    <col min="4609" max="4609" width="12.5703125" style="2" customWidth="1"/>
    <col min="4610" max="4610" width="14.42578125" style="2" customWidth="1"/>
    <col min="4611" max="4614" width="9.140625" style="2"/>
    <col min="4615" max="4615" width="12.5703125" style="2" customWidth="1"/>
    <col min="4616" max="4616" width="10.5703125" style="2" customWidth="1"/>
    <col min="4617" max="4617" width="12.7109375" style="2" customWidth="1"/>
    <col min="4618" max="4864" width="9.140625" style="2"/>
    <col min="4865" max="4865" width="12.5703125" style="2" customWidth="1"/>
    <col min="4866" max="4866" width="14.42578125" style="2" customWidth="1"/>
    <col min="4867" max="4870" width="9.140625" style="2"/>
    <col min="4871" max="4871" width="12.5703125" style="2" customWidth="1"/>
    <col min="4872" max="4872" width="10.5703125" style="2" customWidth="1"/>
    <col min="4873" max="4873" width="12.7109375" style="2" customWidth="1"/>
    <col min="4874" max="5120" width="9.140625" style="2"/>
    <col min="5121" max="5121" width="12.5703125" style="2" customWidth="1"/>
    <col min="5122" max="5122" width="14.42578125" style="2" customWidth="1"/>
    <col min="5123" max="5126" width="9.140625" style="2"/>
    <col min="5127" max="5127" width="12.5703125" style="2" customWidth="1"/>
    <col min="5128" max="5128" width="10.5703125" style="2" customWidth="1"/>
    <col min="5129" max="5129" width="12.7109375" style="2" customWidth="1"/>
    <col min="5130" max="5376" width="9.140625" style="2"/>
    <col min="5377" max="5377" width="12.5703125" style="2" customWidth="1"/>
    <col min="5378" max="5378" width="14.42578125" style="2" customWidth="1"/>
    <col min="5379" max="5382" width="9.140625" style="2"/>
    <col min="5383" max="5383" width="12.5703125" style="2" customWidth="1"/>
    <col min="5384" max="5384" width="10.5703125" style="2" customWidth="1"/>
    <col min="5385" max="5385" width="12.7109375" style="2" customWidth="1"/>
    <col min="5386" max="5632" width="9.140625" style="2"/>
    <col min="5633" max="5633" width="12.5703125" style="2" customWidth="1"/>
    <col min="5634" max="5634" width="14.42578125" style="2" customWidth="1"/>
    <col min="5635" max="5638" width="9.140625" style="2"/>
    <col min="5639" max="5639" width="12.5703125" style="2" customWidth="1"/>
    <col min="5640" max="5640" width="10.5703125" style="2" customWidth="1"/>
    <col min="5641" max="5641" width="12.7109375" style="2" customWidth="1"/>
    <col min="5642" max="5888" width="9.140625" style="2"/>
    <col min="5889" max="5889" width="12.5703125" style="2" customWidth="1"/>
    <col min="5890" max="5890" width="14.42578125" style="2" customWidth="1"/>
    <col min="5891" max="5894" width="9.140625" style="2"/>
    <col min="5895" max="5895" width="12.5703125" style="2" customWidth="1"/>
    <col min="5896" max="5896" width="10.5703125" style="2" customWidth="1"/>
    <col min="5897" max="5897" width="12.7109375" style="2" customWidth="1"/>
    <col min="5898" max="6144" width="9.140625" style="2"/>
    <col min="6145" max="6145" width="12.5703125" style="2" customWidth="1"/>
    <col min="6146" max="6146" width="14.42578125" style="2" customWidth="1"/>
    <col min="6147" max="6150" width="9.140625" style="2"/>
    <col min="6151" max="6151" width="12.5703125" style="2" customWidth="1"/>
    <col min="6152" max="6152" width="10.5703125" style="2" customWidth="1"/>
    <col min="6153" max="6153" width="12.7109375" style="2" customWidth="1"/>
    <col min="6154" max="6400" width="9.140625" style="2"/>
    <col min="6401" max="6401" width="12.5703125" style="2" customWidth="1"/>
    <col min="6402" max="6402" width="14.42578125" style="2" customWidth="1"/>
    <col min="6403" max="6406" width="9.140625" style="2"/>
    <col min="6407" max="6407" width="12.5703125" style="2" customWidth="1"/>
    <col min="6408" max="6408" width="10.5703125" style="2" customWidth="1"/>
    <col min="6409" max="6409" width="12.7109375" style="2" customWidth="1"/>
    <col min="6410" max="6656" width="9.140625" style="2"/>
    <col min="6657" max="6657" width="12.5703125" style="2" customWidth="1"/>
    <col min="6658" max="6658" width="14.42578125" style="2" customWidth="1"/>
    <col min="6659" max="6662" width="9.140625" style="2"/>
    <col min="6663" max="6663" width="12.5703125" style="2" customWidth="1"/>
    <col min="6664" max="6664" width="10.5703125" style="2" customWidth="1"/>
    <col min="6665" max="6665" width="12.7109375" style="2" customWidth="1"/>
    <col min="6666" max="6912" width="9.140625" style="2"/>
    <col min="6913" max="6913" width="12.5703125" style="2" customWidth="1"/>
    <col min="6914" max="6914" width="14.42578125" style="2" customWidth="1"/>
    <col min="6915" max="6918" width="9.140625" style="2"/>
    <col min="6919" max="6919" width="12.5703125" style="2" customWidth="1"/>
    <col min="6920" max="6920" width="10.5703125" style="2" customWidth="1"/>
    <col min="6921" max="6921" width="12.7109375" style="2" customWidth="1"/>
    <col min="6922" max="7168" width="9.140625" style="2"/>
    <col min="7169" max="7169" width="12.5703125" style="2" customWidth="1"/>
    <col min="7170" max="7170" width="14.42578125" style="2" customWidth="1"/>
    <col min="7171" max="7174" width="9.140625" style="2"/>
    <col min="7175" max="7175" width="12.5703125" style="2" customWidth="1"/>
    <col min="7176" max="7176" width="10.5703125" style="2" customWidth="1"/>
    <col min="7177" max="7177" width="12.7109375" style="2" customWidth="1"/>
    <col min="7178" max="7424" width="9.140625" style="2"/>
    <col min="7425" max="7425" width="12.5703125" style="2" customWidth="1"/>
    <col min="7426" max="7426" width="14.42578125" style="2" customWidth="1"/>
    <col min="7427" max="7430" width="9.140625" style="2"/>
    <col min="7431" max="7431" width="12.5703125" style="2" customWidth="1"/>
    <col min="7432" max="7432" width="10.5703125" style="2" customWidth="1"/>
    <col min="7433" max="7433" width="12.7109375" style="2" customWidth="1"/>
    <col min="7434" max="7680" width="9.140625" style="2"/>
    <col min="7681" max="7681" width="12.5703125" style="2" customWidth="1"/>
    <col min="7682" max="7682" width="14.42578125" style="2" customWidth="1"/>
    <col min="7683" max="7686" width="9.140625" style="2"/>
    <col min="7687" max="7687" width="12.5703125" style="2" customWidth="1"/>
    <col min="7688" max="7688" width="10.5703125" style="2" customWidth="1"/>
    <col min="7689" max="7689" width="12.7109375" style="2" customWidth="1"/>
    <col min="7690" max="7936" width="9.140625" style="2"/>
    <col min="7937" max="7937" width="12.5703125" style="2" customWidth="1"/>
    <col min="7938" max="7938" width="14.42578125" style="2" customWidth="1"/>
    <col min="7939" max="7942" width="9.140625" style="2"/>
    <col min="7943" max="7943" width="12.5703125" style="2" customWidth="1"/>
    <col min="7944" max="7944" width="10.5703125" style="2" customWidth="1"/>
    <col min="7945" max="7945" width="12.7109375" style="2" customWidth="1"/>
    <col min="7946" max="8192" width="9.140625" style="2"/>
    <col min="8193" max="8193" width="12.5703125" style="2" customWidth="1"/>
    <col min="8194" max="8194" width="14.42578125" style="2" customWidth="1"/>
    <col min="8195" max="8198" width="9.140625" style="2"/>
    <col min="8199" max="8199" width="12.5703125" style="2" customWidth="1"/>
    <col min="8200" max="8200" width="10.5703125" style="2" customWidth="1"/>
    <col min="8201" max="8201" width="12.7109375" style="2" customWidth="1"/>
    <col min="8202" max="8448" width="9.140625" style="2"/>
    <col min="8449" max="8449" width="12.5703125" style="2" customWidth="1"/>
    <col min="8450" max="8450" width="14.42578125" style="2" customWidth="1"/>
    <col min="8451" max="8454" width="9.140625" style="2"/>
    <col min="8455" max="8455" width="12.5703125" style="2" customWidth="1"/>
    <col min="8456" max="8456" width="10.5703125" style="2" customWidth="1"/>
    <col min="8457" max="8457" width="12.7109375" style="2" customWidth="1"/>
    <col min="8458" max="8704" width="9.140625" style="2"/>
    <col min="8705" max="8705" width="12.5703125" style="2" customWidth="1"/>
    <col min="8706" max="8706" width="14.42578125" style="2" customWidth="1"/>
    <col min="8707" max="8710" width="9.140625" style="2"/>
    <col min="8711" max="8711" width="12.5703125" style="2" customWidth="1"/>
    <col min="8712" max="8712" width="10.5703125" style="2" customWidth="1"/>
    <col min="8713" max="8713" width="12.7109375" style="2" customWidth="1"/>
    <col min="8714" max="8960" width="9.140625" style="2"/>
    <col min="8961" max="8961" width="12.5703125" style="2" customWidth="1"/>
    <col min="8962" max="8962" width="14.42578125" style="2" customWidth="1"/>
    <col min="8963" max="8966" width="9.140625" style="2"/>
    <col min="8967" max="8967" width="12.5703125" style="2" customWidth="1"/>
    <col min="8968" max="8968" width="10.5703125" style="2" customWidth="1"/>
    <col min="8969" max="8969" width="12.7109375" style="2" customWidth="1"/>
    <col min="8970" max="9216" width="9.140625" style="2"/>
    <col min="9217" max="9217" width="12.5703125" style="2" customWidth="1"/>
    <col min="9218" max="9218" width="14.42578125" style="2" customWidth="1"/>
    <col min="9219" max="9222" width="9.140625" style="2"/>
    <col min="9223" max="9223" width="12.5703125" style="2" customWidth="1"/>
    <col min="9224" max="9224" width="10.5703125" style="2" customWidth="1"/>
    <col min="9225" max="9225" width="12.7109375" style="2" customWidth="1"/>
    <col min="9226" max="9472" width="9.140625" style="2"/>
    <col min="9473" max="9473" width="12.5703125" style="2" customWidth="1"/>
    <col min="9474" max="9474" width="14.42578125" style="2" customWidth="1"/>
    <col min="9475" max="9478" width="9.140625" style="2"/>
    <col min="9479" max="9479" width="12.5703125" style="2" customWidth="1"/>
    <col min="9480" max="9480" width="10.5703125" style="2" customWidth="1"/>
    <col min="9481" max="9481" width="12.7109375" style="2" customWidth="1"/>
    <col min="9482" max="9728" width="9.140625" style="2"/>
    <col min="9729" max="9729" width="12.5703125" style="2" customWidth="1"/>
    <col min="9730" max="9730" width="14.42578125" style="2" customWidth="1"/>
    <col min="9731" max="9734" width="9.140625" style="2"/>
    <col min="9735" max="9735" width="12.5703125" style="2" customWidth="1"/>
    <col min="9736" max="9736" width="10.5703125" style="2" customWidth="1"/>
    <col min="9737" max="9737" width="12.7109375" style="2" customWidth="1"/>
    <col min="9738" max="9984" width="9.140625" style="2"/>
    <col min="9985" max="9985" width="12.5703125" style="2" customWidth="1"/>
    <col min="9986" max="9986" width="14.42578125" style="2" customWidth="1"/>
    <col min="9987" max="9990" width="9.140625" style="2"/>
    <col min="9991" max="9991" width="12.5703125" style="2" customWidth="1"/>
    <col min="9992" max="9992" width="10.5703125" style="2" customWidth="1"/>
    <col min="9993" max="9993" width="12.7109375" style="2" customWidth="1"/>
    <col min="9994" max="10240" width="9.140625" style="2"/>
    <col min="10241" max="10241" width="12.5703125" style="2" customWidth="1"/>
    <col min="10242" max="10242" width="14.42578125" style="2" customWidth="1"/>
    <col min="10243" max="10246" width="9.140625" style="2"/>
    <col min="10247" max="10247" width="12.5703125" style="2" customWidth="1"/>
    <col min="10248" max="10248" width="10.5703125" style="2" customWidth="1"/>
    <col min="10249" max="10249" width="12.7109375" style="2" customWidth="1"/>
    <col min="10250" max="10496" width="9.140625" style="2"/>
    <col min="10497" max="10497" width="12.5703125" style="2" customWidth="1"/>
    <col min="10498" max="10498" width="14.42578125" style="2" customWidth="1"/>
    <col min="10499" max="10502" width="9.140625" style="2"/>
    <col min="10503" max="10503" width="12.5703125" style="2" customWidth="1"/>
    <col min="10504" max="10504" width="10.5703125" style="2" customWidth="1"/>
    <col min="10505" max="10505" width="12.7109375" style="2" customWidth="1"/>
    <col min="10506" max="10752" width="9.140625" style="2"/>
    <col min="10753" max="10753" width="12.5703125" style="2" customWidth="1"/>
    <col min="10754" max="10754" width="14.42578125" style="2" customWidth="1"/>
    <col min="10755" max="10758" width="9.140625" style="2"/>
    <col min="10759" max="10759" width="12.5703125" style="2" customWidth="1"/>
    <col min="10760" max="10760" width="10.5703125" style="2" customWidth="1"/>
    <col min="10761" max="10761" width="12.7109375" style="2" customWidth="1"/>
    <col min="10762" max="11008" width="9.140625" style="2"/>
    <col min="11009" max="11009" width="12.5703125" style="2" customWidth="1"/>
    <col min="11010" max="11010" width="14.42578125" style="2" customWidth="1"/>
    <col min="11011" max="11014" width="9.140625" style="2"/>
    <col min="11015" max="11015" width="12.5703125" style="2" customWidth="1"/>
    <col min="11016" max="11016" width="10.5703125" style="2" customWidth="1"/>
    <col min="11017" max="11017" width="12.7109375" style="2" customWidth="1"/>
    <col min="11018" max="11264" width="9.140625" style="2"/>
    <col min="11265" max="11265" width="12.5703125" style="2" customWidth="1"/>
    <col min="11266" max="11266" width="14.42578125" style="2" customWidth="1"/>
    <col min="11267" max="11270" width="9.140625" style="2"/>
    <col min="11271" max="11271" width="12.5703125" style="2" customWidth="1"/>
    <col min="11272" max="11272" width="10.5703125" style="2" customWidth="1"/>
    <col min="11273" max="11273" width="12.7109375" style="2" customWidth="1"/>
    <col min="11274" max="11520" width="9.140625" style="2"/>
    <col min="11521" max="11521" width="12.5703125" style="2" customWidth="1"/>
    <col min="11522" max="11522" width="14.42578125" style="2" customWidth="1"/>
    <col min="11523" max="11526" width="9.140625" style="2"/>
    <col min="11527" max="11527" width="12.5703125" style="2" customWidth="1"/>
    <col min="11528" max="11528" width="10.5703125" style="2" customWidth="1"/>
    <col min="11529" max="11529" width="12.7109375" style="2" customWidth="1"/>
    <col min="11530" max="11776" width="9.140625" style="2"/>
    <col min="11777" max="11777" width="12.5703125" style="2" customWidth="1"/>
    <col min="11778" max="11778" width="14.42578125" style="2" customWidth="1"/>
    <col min="11779" max="11782" width="9.140625" style="2"/>
    <col min="11783" max="11783" width="12.5703125" style="2" customWidth="1"/>
    <col min="11784" max="11784" width="10.5703125" style="2" customWidth="1"/>
    <col min="11785" max="11785" width="12.7109375" style="2" customWidth="1"/>
    <col min="11786" max="12032" width="9.140625" style="2"/>
    <col min="12033" max="12033" width="12.5703125" style="2" customWidth="1"/>
    <col min="12034" max="12034" width="14.42578125" style="2" customWidth="1"/>
    <col min="12035" max="12038" width="9.140625" style="2"/>
    <col min="12039" max="12039" width="12.5703125" style="2" customWidth="1"/>
    <col min="12040" max="12040" width="10.5703125" style="2" customWidth="1"/>
    <col min="12041" max="12041" width="12.7109375" style="2" customWidth="1"/>
    <col min="12042" max="12288" width="9.140625" style="2"/>
    <col min="12289" max="12289" width="12.5703125" style="2" customWidth="1"/>
    <col min="12290" max="12290" width="14.42578125" style="2" customWidth="1"/>
    <col min="12291" max="12294" width="9.140625" style="2"/>
    <col min="12295" max="12295" width="12.5703125" style="2" customWidth="1"/>
    <col min="12296" max="12296" width="10.5703125" style="2" customWidth="1"/>
    <col min="12297" max="12297" width="12.7109375" style="2" customWidth="1"/>
    <col min="12298" max="12544" width="9.140625" style="2"/>
    <col min="12545" max="12545" width="12.5703125" style="2" customWidth="1"/>
    <col min="12546" max="12546" width="14.42578125" style="2" customWidth="1"/>
    <col min="12547" max="12550" width="9.140625" style="2"/>
    <col min="12551" max="12551" width="12.5703125" style="2" customWidth="1"/>
    <col min="12552" max="12552" width="10.5703125" style="2" customWidth="1"/>
    <col min="12553" max="12553" width="12.7109375" style="2" customWidth="1"/>
    <col min="12554" max="12800" width="9.140625" style="2"/>
    <col min="12801" max="12801" width="12.5703125" style="2" customWidth="1"/>
    <col min="12802" max="12802" width="14.42578125" style="2" customWidth="1"/>
    <col min="12803" max="12806" width="9.140625" style="2"/>
    <col min="12807" max="12807" width="12.5703125" style="2" customWidth="1"/>
    <col min="12808" max="12808" width="10.5703125" style="2" customWidth="1"/>
    <col min="12809" max="12809" width="12.7109375" style="2" customWidth="1"/>
    <col min="12810" max="13056" width="9.140625" style="2"/>
    <col min="13057" max="13057" width="12.5703125" style="2" customWidth="1"/>
    <col min="13058" max="13058" width="14.42578125" style="2" customWidth="1"/>
    <col min="13059" max="13062" width="9.140625" style="2"/>
    <col min="13063" max="13063" width="12.5703125" style="2" customWidth="1"/>
    <col min="13064" max="13064" width="10.5703125" style="2" customWidth="1"/>
    <col min="13065" max="13065" width="12.7109375" style="2" customWidth="1"/>
    <col min="13066" max="13312" width="9.140625" style="2"/>
    <col min="13313" max="13313" width="12.5703125" style="2" customWidth="1"/>
    <col min="13314" max="13314" width="14.42578125" style="2" customWidth="1"/>
    <col min="13315" max="13318" width="9.140625" style="2"/>
    <col min="13319" max="13319" width="12.5703125" style="2" customWidth="1"/>
    <col min="13320" max="13320" width="10.5703125" style="2" customWidth="1"/>
    <col min="13321" max="13321" width="12.7109375" style="2" customWidth="1"/>
    <col min="13322" max="13568" width="9.140625" style="2"/>
    <col min="13569" max="13569" width="12.5703125" style="2" customWidth="1"/>
    <col min="13570" max="13570" width="14.42578125" style="2" customWidth="1"/>
    <col min="13571" max="13574" width="9.140625" style="2"/>
    <col min="13575" max="13575" width="12.5703125" style="2" customWidth="1"/>
    <col min="13576" max="13576" width="10.5703125" style="2" customWidth="1"/>
    <col min="13577" max="13577" width="12.7109375" style="2" customWidth="1"/>
    <col min="13578" max="13824" width="9.140625" style="2"/>
    <col min="13825" max="13825" width="12.5703125" style="2" customWidth="1"/>
    <col min="13826" max="13826" width="14.42578125" style="2" customWidth="1"/>
    <col min="13827" max="13830" width="9.140625" style="2"/>
    <col min="13831" max="13831" width="12.5703125" style="2" customWidth="1"/>
    <col min="13832" max="13832" width="10.5703125" style="2" customWidth="1"/>
    <col min="13833" max="13833" width="12.7109375" style="2" customWidth="1"/>
    <col min="13834" max="14080" width="9.140625" style="2"/>
    <col min="14081" max="14081" width="12.5703125" style="2" customWidth="1"/>
    <col min="14082" max="14082" width="14.42578125" style="2" customWidth="1"/>
    <col min="14083" max="14086" width="9.140625" style="2"/>
    <col min="14087" max="14087" width="12.5703125" style="2" customWidth="1"/>
    <col min="14088" max="14088" width="10.5703125" style="2" customWidth="1"/>
    <col min="14089" max="14089" width="12.7109375" style="2" customWidth="1"/>
    <col min="14090" max="14336" width="9.140625" style="2"/>
    <col min="14337" max="14337" width="12.5703125" style="2" customWidth="1"/>
    <col min="14338" max="14338" width="14.42578125" style="2" customWidth="1"/>
    <col min="14339" max="14342" width="9.140625" style="2"/>
    <col min="14343" max="14343" width="12.5703125" style="2" customWidth="1"/>
    <col min="14344" max="14344" width="10.5703125" style="2" customWidth="1"/>
    <col min="14345" max="14345" width="12.7109375" style="2" customWidth="1"/>
    <col min="14346" max="14592" width="9.140625" style="2"/>
    <col min="14593" max="14593" width="12.5703125" style="2" customWidth="1"/>
    <col min="14594" max="14594" width="14.42578125" style="2" customWidth="1"/>
    <col min="14595" max="14598" width="9.140625" style="2"/>
    <col min="14599" max="14599" width="12.5703125" style="2" customWidth="1"/>
    <col min="14600" max="14600" width="10.5703125" style="2" customWidth="1"/>
    <col min="14601" max="14601" width="12.7109375" style="2" customWidth="1"/>
    <col min="14602" max="14848" width="9.140625" style="2"/>
    <col min="14849" max="14849" width="12.5703125" style="2" customWidth="1"/>
    <col min="14850" max="14850" width="14.42578125" style="2" customWidth="1"/>
    <col min="14851" max="14854" width="9.140625" style="2"/>
    <col min="14855" max="14855" width="12.5703125" style="2" customWidth="1"/>
    <col min="14856" max="14856" width="10.5703125" style="2" customWidth="1"/>
    <col min="14857" max="14857" width="12.7109375" style="2" customWidth="1"/>
    <col min="14858" max="15104" width="9.140625" style="2"/>
    <col min="15105" max="15105" width="12.5703125" style="2" customWidth="1"/>
    <col min="15106" max="15106" width="14.42578125" style="2" customWidth="1"/>
    <col min="15107" max="15110" width="9.140625" style="2"/>
    <col min="15111" max="15111" width="12.5703125" style="2" customWidth="1"/>
    <col min="15112" max="15112" width="10.5703125" style="2" customWidth="1"/>
    <col min="15113" max="15113" width="12.7109375" style="2" customWidth="1"/>
    <col min="15114" max="15360" width="9.140625" style="2"/>
    <col min="15361" max="15361" width="12.5703125" style="2" customWidth="1"/>
    <col min="15362" max="15362" width="14.42578125" style="2" customWidth="1"/>
    <col min="15363" max="15366" width="9.140625" style="2"/>
    <col min="15367" max="15367" width="12.5703125" style="2" customWidth="1"/>
    <col min="15368" max="15368" width="10.5703125" style="2" customWidth="1"/>
    <col min="15369" max="15369" width="12.7109375" style="2" customWidth="1"/>
    <col min="15370" max="15616" width="9.140625" style="2"/>
    <col min="15617" max="15617" width="12.5703125" style="2" customWidth="1"/>
    <col min="15618" max="15618" width="14.42578125" style="2" customWidth="1"/>
    <col min="15619" max="15622" width="9.140625" style="2"/>
    <col min="15623" max="15623" width="12.5703125" style="2" customWidth="1"/>
    <col min="15624" max="15624" width="10.5703125" style="2" customWidth="1"/>
    <col min="15625" max="15625" width="12.7109375" style="2" customWidth="1"/>
    <col min="15626" max="15872" width="9.140625" style="2"/>
    <col min="15873" max="15873" width="12.5703125" style="2" customWidth="1"/>
    <col min="15874" max="15874" width="14.42578125" style="2" customWidth="1"/>
    <col min="15875" max="15878" width="9.140625" style="2"/>
    <col min="15879" max="15879" width="12.5703125" style="2" customWidth="1"/>
    <col min="15880" max="15880" width="10.5703125" style="2" customWidth="1"/>
    <col min="15881" max="15881" width="12.7109375" style="2" customWidth="1"/>
    <col min="15882" max="16128" width="9.140625" style="2"/>
    <col min="16129" max="16129" width="12.5703125" style="2" customWidth="1"/>
    <col min="16130" max="16130" width="14.42578125" style="2" customWidth="1"/>
    <col min="16131" max="16134" width="9.140625" style="2"/>
    <col min="16135" max="16135" width="12.5703125" style="2" customWidth="1"/>
    <col min="16136" max="16136" width="10.5703125" style="2" customWidth="1"/>
    <col min="16137" max="16137" width="12.7109375" style="2" customWidth="1"/>
    <col min="16138" max="16384" width="9.140625" style="2"/>
  </cols>
  <sheetData>
    <row r="1" spans="1:11" x14ac:dyDescent="0.25">
      <c r="A1" s="1" t="s">
        <v>0</v>
      </c>
      <c r="I1" s="1" t="s">
        <v>20</v>
      </c>
      <c r="J1" s="3"/>
      <c r="K1" s="4"/>
    </row>
    <row r="2" spans="1:11" x14ac:dyDescent="0.25">
      <c r="I2" s="4" t="s">
        <v>13</v>
      </c>
      <c r="J2" s="4" t="s">
        <v>21</v>
      </c>
      <c r="K2" s="4"/>
    </row>
    <row r="3" spans="1:11" x14ac:dyDescent="0.25">
      <c r="A3" s="1" t="s">
        <v>1</v>
      </c>
      <c r="I3" s="4" t="s">
        <v>15</v>
      </c>
      <c r="J3" s="4" t="s">
        <v>22</v>
      </c>
      <c r="K3" s="4"/>
    </row>
    <row r="4" spans="1:11" x14ac:dyDescent="0.25">
      <c r="C4" s="5" t="s">
        <v>2</v>
      </c>
      <c r="D4" s="6"/>
      <c r="E4" s="6"/>
      <c r="F4" s="6"/>
      <c r="I4" s="4" t="s">
        <v>23</v>
      </c>
      <c r="J4" s="4" t="s">
        <v>24</v>
      </c>
      <c r="K4" s="4"/>
    </row>
    <row r="5" spans="1:11" x14ac:dyDescent="0.25">
      <c r="B5" s="8"/>
      <c r="C5" s="10" t="s">
        <v>3</v>
      </c>
      <c r="D5" s="10" t="s">
        <v>4</v>
      </c>
      <c r="E5" s="10" t="s">
        <v>5</v>
      </c>
      <c r="F5" s="10" t="s">
        <v>6</v>
      </c>
      <c r="G5" s="8"/>
      <c r="H5" s="8"/>
      <c r="I5" s="11" t="s">
        <v>25</v>
      </c>
      <c r="J5" s="4" t="s">
        <v>26</v>
      </c>
      <c r="K5" s="4"/>
    </row>
    <row r="6" spans="1:11" x14ac:dyDescent="0.25">
      <c r="A6" s="2" t="s">
        <v>7</v>
      </c>
      <c r="B6" s="8" t="s">
        <v>8</v>
      </c>
      <c r="C6" s="15">
        <v>131</v>
      </c>
      <c r="D6" s="15">
        <v>218</v>
      </c>
      <c r="E6" s="15">
        <v>266</v>
      </c>
      <c r="F6" s="15">
        <v>120</v>
      </c>
      <c r="G6" s="8"/>
      <c r="H6" s="8"/>
      <c r="I6" s="11" t="s">
        <v>27</v>
      </c>
      <c r="J6" s="4" t="s">
        <v>28</v>
      </c>
      <c r="K6" s="4"/>
    </row>
    <row r="7" spans="1:11" x14ac:dyDescent="0.25">
      <c r="B7" s="8" t="s">
        <v>9</v>
      </c>
      <c r="C7" s="15">
        <v>250</v>
      </c>
      <c r="D7" s="15">
        <v>116</v>
      </c>
      <c r="E7" s="15">
        <v>263</v>
      </c>
      <c r="F7" s="15">
        <v>278</v>
      </c>
      <c r="G7" s="8"/>
      <c r="H7" s="8"/>
      <c r="I7" s="11" t="s">
        <v>29</v>
      </c>
      <c r="J7" s="4" t="s">
        <v>30</v>
      </c>
    </row>
    <row r="8" spans="1:11" x14ac:dyDescent="0.25">
      <c r="B8" s="8" t="s">
        <v>10</v>
      </c>
      <c r="C8" s="15">
        <v>178</v>
      </c>
      <c r="D8" s="15">
        <v>132</v>
      </c>
      <c r="E8" s="15">
        <v>122</v>
      </c>
      <c r="F8" s="15">
        <v>180</v>
      </c>
      <c r="G8" s="8"/>
      <c r="H8" s="8"/>
      <c r="I8" s="11"/>
      <c r="J8" s="4"/>
    </row>
    <row r="9" spans="1:11" x14ac:dyDescent="0.25">
      <c r="B9" s="8"/>
      <c r="C9" s="8"/>
      <c r="D9" s="8"/>
      <c r="E9" s="8"/>
      <c r="F9" s="8"/>
      <c r="G9" s="8"/>
      <c r="H9" s="8"/>
      <c r="I9" s="11"/>
      <c r="J9" s="4"/>
    </row>
    <row r="10" spans="1:11" x14ac:dyDescent="0.25">
      <c r="A10" s="1" t="s">
        <v>11</v>
      </c>
      <c r="B10" s="8"/>
      <c r="C10" s="8"/>
      <c r="D10" s="8"/>
      <c r="E10" s="8"/>
      <c r="F10" s="8"/>
      <c r="G10" s="8"/>
      <c r="H10" s="8"/>
      <c r="I10" s="11"/>
      <c r="J10" s="4"/>
    </row>
    <row r="11" spans="1:11" x14ac:dyDescent="0.25">
      <c r="B11" s="8"/>
      <c r="C11" s="12" t="s">
        <v>2</v>
      </c>
      <c r="D11" s="13"/>
      <c r="E11" s="13"/>
      <c r="F11" s="13"/>
      <c r="G11" s="8"/>
      <c r="H11" s="8"/>
      <c r="I11" s="8"/>
    </row>
    <row r="12" spans="1:11" x14ac:dyDescent="0.25">
      <c r="B12" s="8"/>
      <c r="C12" s="10" t="s">
        <v>3</v>
      </c>
      <c r="D12" s="10" t="s">
        <v>4</v>
      </c>
      <c r="E12" s="10" t="s">
        <v>5</v>
      </c>
      <c r="F12" s="10" t="s">
        <v>6</v>
      </c>
      <c r="G12" s="10" t="s">
        <v>12</v>
      </c>
      <c r="H12" s="10"/>
      <c r="I12" s="10" t="s">
        <v>13</v>
      </c>
      <c r="K12" s="7"/>
    </row>
    <row r="13" spans="1:11" x14ac:dyDescent="0.25">
      <c r="A13" s="2" t="s">
        <v>7</v>
      </c>
      <c r="B13" s="8" t="s">
        <v>8</v>
      </c>
      <c r="C13" s="17">
        <v>150</v>
      </c>
      <c r="D13" s="17">
        <v>0</v>
      </c>
      <c r="E13" s="17">
        <v>0</v>
      </c>
      <c r="F13" s="17">
        <v>300</v>
      </c>
      <c r="G13" s="8">
        <f t="shared" ref="G13:G15" si="0">SUM(C13:F13)</f>
        <v>450</v>
      </c>
      <c r="H13" s="19" t="s">
        <v>18</v>
      </c>
      <c r="I13" s="15">
        <v>450</v>
      </c>
    </row>
    <row r="14" spans="1:11" x14ac:dyDescent="0.25">
      <c r="B14" s="8" t="s">
        <v>9</v>
      </c>
      <c r="C14" s="17">
        <v>100</v>
      </c>
      <c r="D14" s="17">
        <v>200</v>
      </c>
      <c r="E14" s="17">
        <v>0</v>
      </c>
      <c r="F14" s="17">
        <v>0</v>
      </c>
      <c r="G14" s="8">
        <f t="shared" si="0"/>
        <v>300</v>
      </c>
      <c r="H14" s="19" t="s">
        <v>18</v>
      </c>
      <c r="I14" s="15">
        <v>600</v>
      </c>
    </row>
    <row r="15" spans="1:11" x14ac:dyDescent="0.25">
      <c r="B15" s="8" t="s">
        <v>10</v>
      </c>
      <c r="C15" s="17">
        <v>200</v>
      </c>
      <c r="D15" s="17">
        <v>0</v>
      </c>
      <c r="E15" s="17">
        <v>300</v>
      </c>
      <c r="F15" s="17">
        <v>0</v>
      </c>
      <c r="G15" s="8">
        <f t="shared" si="0"/>
        <v>500</v>
      </c>
      <c r="H15" s="19" t="s">
        <v>18</v>
      </c>
      <c r="I15" s="15">
        <v>500</v>
      </c>
    </row>
    <row r="16" spans="1:11" x14ac:dyDescent="0.25">
      <c r="B16" s="8" t="s">
        <v>14</v>
      </c>
      <c r="C16" s="8">
        <f t="shared" ref="C16:F16" si="1">SUM(C13:C15)</f>
        <v>450</v>
      </c>
      <c r="D16" s="8">
        <f t="shared" si="1"/>
        <v>200</v>
      </c>
      <c r="E16" s="8">
        <f t="shared" si="1"/>
        <v>300</v>
      </c>
      <c r="F16" s="8">
        <f t="shared" si="1"/>
        <v>300</v>
      </c>
      <c r="G16" s="8"/>
      <c r="H16" s="8"/>
      <c r="I16" s="16"/>
    </row>
    <row r="17" spans="1:11" x14ac:dyDescent="0.25">
      <c r="B17" s="8"/>
      <c r="C17" s="10" t="s">
        <v>19</v>
      </c>
      <c r="D17" s="10" t="s">
        <v>19</v>
      </c>
      <c r="E17" s="10" t="s">
        <v>19</v>
      </c>
      <c r="F17" s="10" t="s">
        <v>19</v>
      </c>
      <c r="G17" s="8"/>
      <c r="H17" s="8"/>
      <c r="I17" s="8"/>
      <c r="K17" s="7"/>
    </row>
    <row r="18" spans="1:11" x14ac:dyDescent="0.25">
      <c r="B18" s="8" t="s">
        <v>15</v>
      </c>
      <c r="C18" s="15">
        <v>450</v>
      </c>
      <c r="D18" s="15">
        <v>200</v>
      </c>
      <c r="E18" s="15">
        <v>300</v>
      </c>
      <c r="F18" s="15">
        <v>300</v>
      </c>
      <c r="G18" s="8"/>
      <c r="H18" s="8"/>
      <c r="I18" s="8"/>
      <c r="K18" s="9"/>
    </row>
    <row r="19" spans="1:11" x14ac:dyDescent="0.25">
      <c r="B19" s="8"/>
      <c r="C19" s="16"/>
      <c r="D19" s="16"/>
      <c r="E19" s="16"/>
      <c r="F19" s="16"/>
      <c r="G19" s="8"/>
      <c r="H19" s="8"/>
      <c r="I19" s="8"/>
    </row>
    <row r="20" spans="1:11" x14ac:dyDescent="0.25">
      <c r="A20" s="1" t="s">
        <v>16</v>
      </c>
      <c r="B20" s="8"/>
      <c r="C20" s="8"/>
      <c r="D20" s="8"/>
      <c r="E20" s="8"/>
      <c r="F20" s="8"/>
      <c r="G20" s="8"/>
      <c r="H20" s="8"/>
      <c r="I20" s="8"/>
    </row>
    <row r="21" spans="1:11" x14ac:dyDescent="0.25">
      <c r="A21" s="5" t="s">
        <v>17</v>
      </c>
      <c r="B21" s="18">
        <f>SUMPRODUCT(C6:F8,Shipping_Plan)</f>
        <v>176050</v>
      </c>
      <c r="C21" s="8"/>
      <c r="D21" s="8"/>
      <c r="E21" s="8"/>
      <c r="F21" s="8"/>
      <c r="G21" s="8"/>
      <c r="H21" s="8"/>
      <c r="I21" s="8"/>
    </row>
  </sheetData>
  <printOptions horizontalCentered="1" verticalCentered="1" headings="1" gridLines="1" gridLinesSet="0"/>
  <pageMargins left="0.75" right="0.75" top="1" bottom="1" header="0.5" footer="0.5"/>
  <pageSetup scale="70"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1:N30"/>
  <sheetViews>
    <sheetView workbookViewId="0"/>
  </sheetViews>
  <sheetFormatPr defaultColWidth="9.140625" defaultRowHeight="15" x14ac:dyDescent="0.25"/>
  <cols>
    <col min="1" max="16384" width="9.140625" style="75"/>
  </cols>
  <sheetData>
    <row r="11" spans="10:11" ht="18.75" x14ac:dyDescent="0.3">
      <c r="K11" s="85">
        <v>150</v>
      </c>
    </row>
    <row r="12" spans="10:11" ht="18.75" x14ac:dyDescent="0.3">
      <c r="J12" s="74"/>
    </row>
    <row r="14" spans="10:11" ht="18.75" x14ac:dyDescent="0.3">
      <c r="J14" s="74"/>
    </row>
    <row r="15" spans="10:11" ht="18.75" x14ac:dyDescent="0.3">
      <c r="K15" s="85">
        <v>100</v>
      </c>
    </row>
    <row r="16" spans="10:11" ht="18.75" x14ac:dyDescent="0.3">
      <c r="J16" s="74"/>
    </row>
    <row r="17" spans="9:14" ht="18.75" x14ac:dyDescent="0.3">
      <c r="I17" s="74"/>
    </row>
    <row r="18" spans="9:14" ht="18.75" x14ac:dyDescent="0.3">
      <c r="M18" s="85">
        <v>200</v>
      </c>
    </row>
    <row r="25" spans="9:14" ht="18.75" x14ac:dyDescent="0.3">
      <c r="I25" s="85">
        <v>200</v>
      </c>
    </row>
    <row r="28" spans="9:14" ht="18.75" x14ac:dyDescent="0.3">
      <c r="K28" s="85">
        <v>300</v>
      </c>
    </row>
    <row r="30" spans="9:14" ht="18.75" x14ac:dyDescent="0.3">
      <c r="N30" s="85">
        <v>300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election activeCell="G3" sqref="G3"/>
    </sheetView>
  </sheetViews>
  <sheetFormatPr defaultRowHeight="15" x14ac:dyDescent="0.25"/>
  <cols>
    <col min="1" max="1" width="2.28515625" customWidth="1"/>
    <col min="2" max="2" width="6.28515625" bestFit="1" customWidth="1"/>
    <col min="3" max="3" width="22" bestFit="1" customWidth="1"/>
    <col min="4" max="4" width="6.140625" customWidth="1"/>
    <col min="5" max="5" width="8.7109375" bestFit="1" customWidth="1"/>
    <col min="6" max="6" width="10.85546875" bestFit="1" customWidth="1"/>
    <col min="7" max="8" width="10" bestFit="1" customWidth="1"/>
  </cols>
  <sheetData>
    <row r="1" spans="1:8" x14ac:dyDescent="0.25">
      <c r="A1" s="26" t="s">
        <v>94</v>
      </c>
    </row>
    <row r="2" spans="1:8" x14ac:dyDescent="0.25">
      <c r="A2" s="26" t="s">
        <v>95</v>
      </c>
    </row>
    <row r="3" spans="1:8" x14ac:dyDescent="0.25">
      <c r="A3" s="26" t="s">
        <v>96</v>
      </c>
    </row>
    <row r="6" spans="1:8" ht="15.75" thickBot="1" x14ac:dyDescent="0.3">
      <c r="A6" t="s">
        <v>97</v>
      </c>
    </row>
    <row r="7" spans="1:8" x14ac:dyDescent="0.25">
      <c r="B7" s="33"/>
      <c r="C7" s="33"/>
      <c r="D7" s="33" t="s">
        <v>39</v>
      </c>
      <c r="E7" s="33" t="s">
        <v>41</v>
      </c>
      <c r="F7" s="33" t="s">
        <v>43</v>
      </c>
      <c r="G7" s="33" t="s">
        <v>45</v>
      </c>
      <c r="H7" s="33" t="s">
        <v>45</v>
      </c>
    </row>
    <row r="8" spans="1:8" ht="15.75" thickBot="1" x14ac:dyDescent="0.3">
      <c r="B8" s="34" t="s">
        <v>37</v>
      </c>
      <c r="C8" s="34" t="s">
        <v>38</v>
      </c>
      <c r="D8" s="34" t="s">
        <v>40</v>
      </c>
      <c r="E8" s="34" t="s">
        <v>42</v>
      </c>
      <c r="F8" s="34" t="s">
        <v>44</v>
      </c>
      <c r="G8" s="34" t="s">
        <v>46</v>
      </c>
      <c r="H8" s="34" t="s">
        <v>47</v>
      </c>
    </row>
    <row r="9" spans="1:8" x14ac:dyDescent="0.25">
      <c r="B9" s="27" t="s">
        <v>53</v>
      </c>
      <c r="C9" s="27" t="s">
        <v>54</v>
      </c>
      <c r="D9" s="27">
        <v>150</v>
      </c>
      <c r="E9" s="27">
        <v>0</v>
      </c>
      <c r="F9" s="27">
        <v>131</v>
      </c>
      <c r="G9" s="27">
        <v>119</v>
      </c>
      <c r="H9" s="27">
        <v>13</v>
      </c>
    </row>
    <row r="10" spans="1:8" x14ac:dyDescent="0.25">
      <c r="B10" s="27" t="s">
        <v>55</v>
      </c>
      <c r="C10" s="27" t="s">
        <v>56</v>
      </c>
      <c r="D10" s="27">
        <v>0</v>
      </c>
      <c r="E10" s="27">
        <v>221</v>
      </c>
      <c r="F10" s="27">
        <v>218</v>
      </c>
      <c r="G10" s="27">
        <v>1E+30</v>
      </c>
      <c r="H10" s="27">
        <v>221</v>
      </c>
    </row>
    <row r="11" spans="1:8" x14ac:dyDescent="0.25">
      <c r="B11" s="27" t="s">
        <v>57</v>
      </c>
      <c r="C11" s="27" t="s">
        <v>58</v>
      </c>
      <c r="D11" s="27">
        <v>0</v>
      </c>
      <c r="E11" s="27">
        <v>191</v>
      </c>
      <c r="F11" s="27">
        <v>266</v>
      </c>
      <c r="G11" s="27">
        <v>1E+30</v>
      </c>
      <c r="H11" s="27">
        <v>191</v>
      </c>
    </row>
    <row r="12" spans="1:8" x14ac:dyDescent="0.25">
      <c r="B12" s="27" t="s">
        <v>59</v>
      </c>
      <c r="C12" s="27" t="s">
        <v>60</v>
      </c>
      <c r="D12" s="27">
        <v>300</v>
      </c>
      <c r="E12" s="27">
        <v>0</v>
      </c>
      <c r="F12" s="27">
        <v>120</v>
      </c>
      <c r="G12" s="27">
        <v>13</v>
      </c>
      <c r="H12" s="27">
        <v>239</v>
      </c>
    </row>
    <row r="13" spans="1:8" x14ac:dyDescent="0.25">
      <c r="B13" s="27" t="s">
        <v>61</v>
      </c>
      <c r="C13" s="27" t="s">
        <v>62</v>
      </c>
      <c r="D13" s="27">
        <v>100</v>
      </c>
      <c r="E13" s="27">
        <v>0</v>
      </c>
      <c r="F13" s="27">
        <v>250</v>
      </c>
      <c r="G13" s="27">
        <v>39</v>
      </c>
      <c r="H13" s="27">
        <v>72</v>
      </c>
    </row>
    <row r="14" spans="1:8" x14ac:dyDescent="0.25">
      <c r="B14" s="27" t="s">
        <v>63</v>
      </c>
      <c r="C14" s="27" t="s">
        <v>64</v>
      </c>
      <c r="D14" s="27">
        <v>200</v>
      </c>
      <c r="E14" s="27">
        <v>0</v>
      </c>
      <c r="F14" s="27">
        <v>116</v>
      </c>
      <c r="G14" s="27">
        <v>88</v>
      </c>
      <c r="H14" s="27">
        <v>116</v>
      </c>
    </row>
    <row r="15" spans="1:8" x14ac:dyDescent="0.25">
      <c r="B15" s="27" t="s">
        <v>65</v>
      </c>
      <c r="C15" s="37" t="s">
        <v>66</v>
      </c>
      <c r="D15" s="37">
        <v>0</v>
      </c>
      <c r="E15" s="37">
        <v>69</v>
      </c>
      <c r="F15" s="37">
        <v>263</v>
      </c>
      <c r="G15" s="37">
        <v>1E+30</v>
      </c>
      <c r="H15" s="37">
        <v>69</v>
      </c>
    </row>
    <row r="16" spans="1:8" x14ac:dyDescent="0.25">
      <c r="B16" s="27" t="s">
        <v>67</v>
      </c>
      <c r="C16" s="27" t="s">
        <v>68</v>
      </c>
      <c r="D16" s="27">
        <v>0</v>
      </c>
      <c r="E16" s="27">
        <v>39</v>
      </c>
      <c r="F16" s="27">
        <v>278</v>
      </c>
      <c r="G16" s="27">
        <v>1E+30</v>
      </c>
      <c r="H16" s="27">
        <v>39</v>
      </c>
    </row>
    <row r="17" spans="1:8" x14ac:dyDescent="0.25">
      <c r="B17" s="27" t="s">
        <v>69</v>
      </c>
      <c r="C17" s="27" t="s">
        <v>70</v>
      </c>
      <c r="D17" s="27">
        <v>200</v>
      </c>
      <c r="E17" s="27">
        <v>0</v>
      </c>
      <c r="F17" s="27">
        <v>178</v>
      </c>
      <c r="G17" s="27">
        <v>13</v>
      </c>
      <c r="H17" s="27">
        <v>69</v>
      </c>
    </row>
    <row r="18" spans="1:8" x14ac:dyDescent="0.25">
      <c r="B18" s="27" t="s">
        <v>71</v>
      </c>
      <c r="C18" s="27" t="s">
        <v>72</v>
      </c>
      <c r="D18" s="27">
        <v>0</v>
      </c>
      <c r="E18" s="27">
        <v>88</v>
      </c>
      <c r="F18" s="27">
        <v>132</v>
      </c>
      <c r="G18" s="27">
        <v>1E+30</v>
      </c>
      <c r="H18" s="27">
        <v>88</v>
      </c>
    </row>
    <row r="19" spans="1:8" x14ac:dyDescent="0.25">
      <c r="B19" s="27" t="s">
        <v>73</v>
      </c>
      <c r="C19" s="27" t="s">
        <v>74</v>
      </c>
      <c r="D19" s="27">
        <v>300</v>
      </c>
      <c r="E19" s="27">
        <v>0</v>
      </c>
      <c r="F19" s="27">
        <v>122</v>
      </c>
      <c r="G19" s="27">
        <v>69</v>
      </c>
      <c r="H19" s="27">
        <v>194</v>
      </c>
    </row>
    <row r="20" spans="1:8" ht="15.75" thickBot="1" x14ac:dyDescent="0.3">
      <c r="B20" s="28" t="s">
        <v>75</v>
      </c>
      <c r="C20" s="28" t="s">
        <v>76</v>
      </c>
      <c r="D20" s="28">
        <v>0</v>
      </c>
      <c r="E20" s="28">
        <v>13</v>
      </c>
      <c r="F20" s="28">
        <v>180</v>
      </c>
      <c r="G20" s="28">
        <v>1E+30</v>
      </c>
      <c r="H20" s="28">
        <v>13</v>
      </c>
    </row>
    <row r="22" spans="1:8" ht="15.75" thickBot="1" x14ac:dyDescent="0.3">
      <c r="A22" t="s">
        <v>48</v>
      </c>
    </row>
    <row r="23" spans="1:8" x14ac:dyDescent="0.25">
      <c r="B23" s="33"/>
      <c r="C23" s="33"/>
      <c r="D23" s="33" t="s">
        <v>39</v>
      </c>
      <c r="E23" s="33" t="s">
        <v>49</v>
      </c>
      <c r="F23" s="33" t="s">
        <v>51</v>
      </c>
      <c r="G23" s="33" t="s">
        <v>45</v>
      </c>
      <c r="H23" s="33" t="s">
        <v>45</v>
      </c>
    </row>
    <row r="24" spans="1:8" ht="15.75" thickBot="1" x14ac:dyDescent="0.3">
      <c r="B24" s="34" t="s">
        <v>37</v>
      </c>
      <c r="C24" s="34" t="s">
        <v>38</v>
      </c>
      <c r="D24" s="34" t="s">
        <v>40</v>
      </c>
      <c r="E24" s="34" t="s">
        <v>50</v>
      </c>
      <c r="F24" s="34" t="s">
        <v>52</v>
      </c>
      <c r="G24" s="34" t="s">
        <v>46</v>
      </c>
      <c r="H24" s="34" t="s">
        <v>47</v>
      </c>
    </row>
    <row r="25" spans="1:8" x14ac:dyDescent="0.25">
      <c r="B25" s="37" t="s">
        <v>77</v>
      </c>
      <c r="C25" s="37" t="s">
        <v>78</v>
      </c>
      <c r="D25" s="37">
        <v>450</v>
      </c>
      <c r="E25" s="37">
        <v>-119</v>
      </c>
      <c r="F25" s="37">
        <v>450</v>
      </c>
      <c r="G25" s="37">
        <v>100</v>
      </c>
      <c r="H25" s="37">
        <v>150</v>
      </c>
    </row>
    <row r="26" spans="1:8" x14ac:dyDescent="0.25">
      <c r="B26" s="37" t="s">
        <v>79</v>
      </c>
      <c r="C26" s="37" t="s">
        <v>80</v>
      </c>
      <c r="D26" s="37">
        <v>300</v>
      </c>
      <c r="E26" s="37">
        <v>0</v>
      </c>
      <c r="F26" s="37">
        <v>600</v>
      </c>
      <c r="G26" s="37">
        <v>1E+30</v>
      </c>
      <c r="H26" s="37">
        <v>300</v>
      </c>
    </row>
    <row r="27" spans="1:8" x14ac:dyDescent="0.25">
      <c r="B27" s="37" t="s">
        <v>81</v>
      </c>
      <c r="C27" s="37" t="s">
        <v>82</v>
      </c>
      <c r="D27" s="37">
        <v>500</v>
      </c>
      <c r="E27" s="37">
        <v>-72</v>
      </c>
      <c r="F27" s="37">
        <v>500</v>
      </c>
      <c r="G27" s="37">
        <v>100</v>
      </c>
      <c r="H27" s="37">
        <v>200</v>
      </c>
    </row>
    <row r="28" spans="1:8" x14ac:dyDescent="0.25">
      <c r="B28" s="35" t="s">
        <v>83</v>
      </c>
      <c r="C28" s="35" t="s">
        <v>84</v>
      </c>
      <c r="D28" s="35">
        <v>450</v>
      </c>
      <c r="E28" s="35">
        <v>250</v>
      </c>
      <c r="F28" s="35">
        <v>450</v>
      </c>
      <c r="G28" s="35">
        <v>300</v>
      </c>
      <c r="H28" s="35">
        <v>100</v>
      </c>
    </row>
    <row r="29" spans="1:8" x14ac:dyDescent="0.25">
      <c r="B29" s="35" t="s">
        <v>85</v>
      </c>
      <c r="C29" s="35" t="s">
        <v>86</v>
      </c>
      <c r="D29" s="35">
        <v>200</v>
      </c>
      <c r="E29" s="35">
        <v>116</v>
      </c>
      <c r="F29" s="35">
        <v>200</v>
      </c>
      <c r="G29" s="35">
        <v>300</v>
      </c>
      <c r="H29" s="35">
        <v>200</v>
      </c>
    </row>
    <row r="30" spans="1:8" x14ac:dyDescent="0.25">
      <c r="B30" s="35" t="s">
        <v>87</v>
      </c>
      <c r="C30" s="35" t="s">
        <v>88</v>
      </c>
      <c r="D30" s="35">
        <v>300</v>
      </c>
      <c r="E30" s="35">
        <v>194</v>
      </c>
      <c r="F30" s="35">
        <v>300</v>
      </c>
      <c r="G30" s="35">
        <v>200</v>
      </c>
      <c r="H30" s="35">
        <v>100</v>
      </c>
    </row>
    <row r="31" spans="1:8" ht="15.75" thickBot="1" x14ac:dyDescent="0.3">
      <c r="B31" s="36" t="s">
        <v>89</v>
      </c>
      <c r="C31" s="36" t="s">
        <v>90</v>
      </c>
      <c r="D31" s="36">
        <v>300</v>
      </c>
      <c r="E31" s="36">
        <v>239</v>
      </c>
      <c r="F31" s="36">
        <v>300</v>
      </c>
      <c r="G31" s="36">
        <v>150</v>
      </c>
      <c r="H31" s="36">
        <v>100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0"/>
  <sheetViews>
    <sheetView tabSelected="1" workbookViewId="0">
      <selection activeCell="I10" sqref="I10"/>
    </sheetView>
  </sheetViews>
  <sheetFormatPr defaultRowHeight="15" x14ac:dyDescent="0.25"/>
  <cols>
    <col min="1" max="1" width="12.5703125" style="39" customWidth="1"/>
    <col min="2" max="2" width="14.42578125" style="39" customWidth="1"/>
    <col min="3" max="3" width="12.42578125" style="39" customWidth="1"/>
    <col min="4" max="4" width="12.5703125" style="39" bestFit="1" customWidth="1"/>
    <col min="5" max="6" width="9.140625" style="39"/>
    <col min="7" max="7" width="12.5703125" style="39" customWidth="1"/>
    <col min="8" max="8" width="10.5703125" style="39" customWidth="1"/>
    <col min="9" max="9" width="12.7109375" style="39" customWidth="1"/>
    <col min="10" max="256" width="9.140625" style="39"/>
    <col min="257" max="257" width="12.5703125" style="39" customWidth="1"/>
    <col min="258" max="258" width="14.42578125" style="39" customWidth="1"/>
    <col min="259" max="262" width="9.140625" style="39"/>
    <col min="263" max="263" width="12.5703125" style="39" customWidth="1"/>
    <col min="264" max="264" width="10.5703125" style="39" customWidth="1"/>
    <col min="265" max="265" width="12.7109375" style="39" customWidth="1"/>
    <col min="266" max="512" width="9.140625" style="39"/>
    <col min="513" max="513" width="12.5703125" style="39" customWidth="1"/>
    <col min="514" max="514" width="14.42578125" style="39" customWidth="1"/>
    <col min="515" max="518" width="9.140625" style="39"/>
    <col min="519" max="519" width="12.5703125" style="39" customWidth="1"/>
    <col min="520" max="520" width="10.5703125" style="39" customWidth="1"/>
    <col min="521" max="521" width="12.7109375" style="39" customWidth="1"/>
    <col min="522" max="768" width="9.140625" style="39"/>
    <col min="769" max="769" width="12.5703125" style="39" customWidth="1"/>
    <col min="770" max="770" width="14.42578125" style="39" customWidth="1"/>
    <col min="771" max="774" width="9.140625" style="39"/>
    <col min="775" max="775" width="12.5703125" style="39" customWidth="1"/>
    <col min="776" max="776" width="10.5703125" style="39" customWidth="1"/>
    <col min="777" max="777" width="12.7109375" style="39" customWidth="1"/>
    <col min="778" max="1024" width="9.140625" style="39"/>
    <col min="1025" max="1025" width="12.5703125" style="39" customWidth="1"/>
    <col min="1026" max="1026" width="14.42578125" style="39" customWidth="1"/>
    <col min="1027" max="1030" width="9.140625" style="39"/>
    <col min="1031" max="1031" width="12.5703125" style="39" customWidth="1"/>
    <col min="1032" max="1032" width="10.5703125" style="39" customWidth="1"/>
    <col min="1033" max="1033" width="12.7109375" style="39" customWidth="1"/>
    <col min="1034" max="1280" width="9.140625" style="39"/>
    <col min="1281" max="1281" width="12.5703125" style="39" customWidth="1"/>
    <col min="1282" max="1282" width="14.42578125" style="39" customWidth="1"/>
    <col min="1283" max="1286" width="9.140625" style="39"/>
    <col min="1287" max="1287" width="12.5703125" style="39" customWidth="1"/>
    <col min="1288" max="1288" width="10.5703125" style="39" customWidth="1"/>
    <col min="1289" max="1289" width="12.7109375" style="39" customWidth="1"/>
    <col min="1290" max="1536" width="9.140625" style="39"/>
    <col min="1537" max="1537" width="12.5703125" style="39" customWidth="1"/>
    <col min="1538" max="1538" width="14.42578125" style="39" customWidth="1"/>
    <col min="1539" max="1542" width="9.140625" style="39"/>
    <col min="1543" max="1543" width="12.5703125" style="39" customWidth="1"/>
    <col min="1544" max="1544" width="10.5703125" style="39" customWidth="1"/>
    <col min="1545" max="1545" width="12.7109375" style="39" customWidth="1"/>
    <col min="1546" max="1792" width="9.140625" style="39"/>
    <col min="1793" max="1793" width="12.5703125" style="39" customWidth="1"/>
    <col min="1794" max="1794" width="14.42578125" style="39" customWidth="1"/>
    <col min="1795" max="1798" width="9.140625" style="39"/>
    <col min="1799" max="1799" width="12.5703125" style="39" customWidth="1"/>
    <col min="1800" max="1800" width="10.5703125" style="39" customWidth="1"/>
    <col min="1801" max="1801" width="12.7109375" style="39" customWidth="1"/>
    <col min="1802" max="2048" width="9.140625" style="39"/>
    <col min="2049" max="2049" width="12.5703125" style="39" customWidth="1"/>
    <col min="2050" max="2050" width="14.42578125" style="39" customWidth="1"/>
    <col min="2051" max="2054" width="9.140625" style="39"/>
    <col min="2055" max="2055" width="12.5703125" style="39" customWidth="1"/>
    <col min="2056" max="2056" width="10.5703125" style="39" customWidth="1"/>
    <col min="2057" max="2057" width="12.7109375" style="39" customWidth="1"/>
    <col min="2058" max="2304" width="9.140625" style="39"/>
    <col min="2305" max="2305" width="12.5703125" style="39" customWidth="1"/>
    <col min="2306" max="2306" width="14.42578125" style="39" customWidth="1"/>
    <col min="2307" max="2310" width="9.140625" style="39"/>
    <col min="2311" max="2311" width="12.5703125" style="39" customWidth="1"/>
    <col min="2312" max="2312" width="10.5703125" style="39" customWidth="1"/>
    <col min="2313" max="2313" width="12.7109375" style="39" customWidth="1"/>
    <col min="2314" max="2560" width="9.140625" style="39"/>
    <col min="2561" max="2561" width="12.5703125" style="39" customWidth="1"/>
    <col min="2562" max="2562" width="14.42578125" style="39" customWidth="1"/>
    <col min="2563" max="2566" width="9.140625" style="39"/>
    <col min="2567" max="2567" width="12.5703125" style="39" customWidth="1"/>
    <col min="2568" max="2568" width="10.5703125" style="39" customWidth="1"/>
    <col min="2569" max="2569" width="12.7109375" style="39" customWidth="1"/>
    <col min="2570" max="2816" width="9.140625" style="39"/>
    <col min="2817" max="2817" width="12.5703125" style="39" customWidth="1"/>
    <col min="2818" max="2818" width="14.42578125" style="39" customWidth="1"/>
    <col min="2819" max="2822" width="9.140625" style="39"/>
    <col min="2823" max="2823" width="12.5703125" style="39" customWidth="1"/>
    <col min="2824" max="2824" width="10.5703125" style="39" customWidth="1"/>
    <col min="2825" max="2825" width="12.7109375" style="39" customWidth="1"/>
    <col min="2826" max="3072" width="9.140625" style="39"/>
    <col min="3073" max="3073" width="12.5703125" style="39" customWidth="1"/>
    <col min="3074" max="3074" width="14.42578125" style="39" customWidth="1"/>
    <col min="3075" max="3078" width="9.140625" style="39"/>
    <col min="3079" max="3079" width="12.5703125" style="39" customWidth="1"/>
    <col min="3080" max="3080" width="10.5703125" style="39" customWidth="1"/>
    <col min="3081" max="3081" width="12.7109375" style="39" customWidth="1"/>
    <col min="3082" max="3328" width="9.140625" style="39"/>
    <col min="3329" max="3329" width="12.5703125" style="39" customWidth="1"/>
    <col min="3330" max="3330" width="14.42578125" style="39" customWidth="1"/>
    <col min="3331" max="3334" width="9.140625" style="39"/>
    <col min="3335" max="3335" width="12.5703125" style="39" customWidth="1"/>
    <col min="3336" max="3336" width="10.5703125" style="39" customWidth="1"/>
    <col min="3337" max="3337" width="12.7109375" style="39" customWidth="1"/>
    <col min="3338" max="3584" width="9.140625" style="39"/>
    <col min="3585" max="3585" width="12.5703125" style="39" customWidth="1"/>
    <col min="3586" max="3586" width="14.42578125" style="39" customWidth="1"/>
    <col min="3587" max="3590" width="9.140625" style="39"/>
    <col min="3591" max="3591" width="12.5703125" style="39" customWidth="1"/>
    <col min="3592" max="3592" width="10.5703125" style="39" customWidth="1"/>
    <col min="3593" max="3593" width="12.7109375" style="39" customWidth="1"/>
    <col min="3594" max="3840" width="9.140625" style="39"/>
    <col min="3841" max="3841" width="12.5703125" style="39" customWidth="1"/>
    <col min="3842" max="3842" width="14.42578125" style="39" customWidth="1"/>
    <col min="3843" max="3846" width="9.140625" style="39"/>
    <col min="3847" max="3847" width="12.5703125" style="39" customWidth="1"/>
    <col min="3848" max="3848" width="10.5703125" style="39" customWidth="1"/>
    <col min="3849" max="3849" width="12.7109375" style="39" customWidth="1"/>
    <col min="3850" max="4096" width="9.140625" style="39"/>
    <col min="4097" max="4097" width="12.5703125" style="39" customWidth="1"/>
    <col min="4098" max="4098" width="14.42578125" style="39" customWidth="1"/>
    <col min="4099" max="4102" width="9.140625" style="39"/>
    <col min="4103" max="4103" width="12.5703125" style="39" customWidth="1"/>
    <col min="4104" max="4104" width="10.5703125" style="39" customWidth="1"/>
    <col min="4105" max="4105" width="12.7109375" style="39" customWidth="1"/>
    <col min="4106" max="4352" width="9.140625" style="39"/>
    <col min="4353" max="4353" width="12.5703125" style="39" customWidth="1"/>
    <col min="4354" max="4354" width="14.42578125" style="39" customWidth="1"/>
    <col min="4355" max="4358" width="9.140625" style="39"/>
    <col min="4359" max="4359" width="12.5703125" style="39" customWidth="1"/>
    <col min="4360" max="4360" width="10.5703125" style="39" customWidth="1"/>
    <col min="4361" max="4361" width="12.7109375" style="39" customWidth="1"/>
    <col min="4362" max="4608" width="9.140625" style="39"/>
    <col min="4609" max="4609" width="12.5703125" style="39" customWidth="1"/>
    <col min="4610" max="4610" width="14.42578125" style="39" customWidth="1"/>
    <col min="4611" max="4614" width="9.140625" style="39"/>
    <col min="4615" max="4615" width="12.5703125" style="39" customWidth="1"/>
    <col min="4616" max="4616" width="10.5703125" style="39" customWidth="1"/>
    <col min="4617" max="4617" width="12.7109375" style="39" customWidth="1"/>
    <col min="4618" max="4864" width="9.140625" style="39"/>
    <col min="4865" max="4865" width="12.5703125" style="39" customWidth="1"/>
    <col min="4866" max="4866" width="14.42578125" style="39" customWidth="1"/>
    <col min="4867" max="4870" width="9.140625" style="39"/>
    <col min="4871" max="4871" width="12.5703125" style="39" customWidth="1"/>
    <col min="4872" max="4872" width="10.5703125" style="39" customWidth="1"/>
    <col min="4873" max="4873" width="12.7109375" style="39" customWidth="1"/>
    <col min="4874" max="5120" width="9.140625" style="39"/>
    <col min="5121" max="5121" width="12.5703125" style="39" customWidth="1"/>
    <col min="5122" max="5122" width="14.42578125" style="39" customWidth="1"/>
    <col min="5123" max="5126" width="9.140625" style="39"/>
    <col min="5127" max="5127" width="12.5703125" style="39" customWidth="1"/>
    <col min="5128" max="5128" width="10.5703125" style="39" customWidth="1"/>
    <col min="5129" max="5129" width="12.7109375" style="39" customWidth="1"/>
    <col min="5130" max="5376" width="9.140625" style="39"/>
    <col min="5377" max="5377" width="12.5703125" style="39" customWidth="1"/>
    <col min="5378" max="5378" width="14.42578125" style="39" customWidth="1"/>
    <col min="5379" max="5382" width="9.140625" style="39"/>
    <col min="5383" max="5383" width="12.5703125" style="39" customWidth="1"/>
    <col min="5384" max="5384" width="10.5703125" style="39" customWidth="1"/>
    <col min="5385" max="5385" width="12.7109375" style="39" customWidth="1"/>
    <col min="5386" max="5632" width="9.140625" style="39"/>
    <col min="5633" max="5633" width="12.5703125" style="39" customWidth="1"/>
    <col min="5634" max="5634" width="14.42578125" style="39" customWidth="1"/>
    <col min="5635" max="5638" width="9.140625" style="39"/>
    <col min="5639" max="5639" width="12.5703125" style="39" customWidth="1"/>
    <col min="5640" max="5640" width="10.5703125" style="39" customWidth="1"/>
    <col min="5641" max="5641" width="12.7109375" style="39" customWidth="1"/>
    <col min="5642" max="5888" width="9.140625" style="39"/>
    <col min="5889" max="5889" width="12.5703125" style="39" customWidth="1"/>
    <col min="5890" max="5890" width="14.42578125" style="39" customWidth="1"/>
    <col min="5891" max="5894" width="9.140625" style="39"/>
    <col min="5895" max="5895" width="12.5703125" style="39" customWidth="1"/>
    <col min="5896" max="5896" width="10.5703125" style="39" customWidth="1"/>
    <col min="5897" max="5897" width="12.7109375" style="39" customWidth="1"/>
    <col min="5898" max="6144" width="9.140625" style="39"/>
    <col min="6145" max="6145" width="12.5703125" style="39" customWidth="1"/>
    <col min="6146" max="6146" width="14.42578125" style="39" customWidth="1"/>
    <col min="6147" max="6150" width="9.140625" style="39"/>
    <col min="6151" max="6151" width="12.5703125" style="39" customWidth="1"/>
    <col min="6152" max="6152" width="10.5703125" style="39" customWidth="1"/>
    <col min="6153" max="6153" width="12.7109375" style="39" customWidth="1"/>
    <col min="6154" max="6400" width="9.140625" style="39"/>
    <col min="6401" max="6401" width="12.5703125" style="39" customWidth="1"/>
    <col min="6402" max="6402" width="14.42578125" style="39" customWidth="1"/>
    <col min="6403" max="6406" width="9.140625" style="39"/>
    <col min="6407" max="6407" width="12.5703125" style="39" customWidth="1"/>
    <col min="6408" max="6408" width="10.5703125" style="39" customWidth="1"/>
    <col min="6409" max="6409" width="12.7109375" style="39" customWidth="1"/>
    <col min="6410" max="6656" width="9.140625" style="39"/>
    <col min="6657" max="6657" width="12.5703125" style="39" customWidth="1"/>
    <col min="6658" max="6658" width="14.42578125" style="39" customWidth="1"/>
    <col min="6659" max="6662" width="9.140625" style="39"/>
    <col min="6663" max="6663" width="12.5703125" style="39" customWidth="1"/>
    <col min="6664" max="6664" width="10.5703125" style="39" customWidth="1"/>
    <col min="6665" max="6665" width="12.7109375" style="39" customWidth="1"/>
    <col min="6666" max="6912" width="9.140625" style="39"/>
    <col min="6913" max="6913" width="12.5703125" style="39" customWidth="1"/>
    <col min="6914" max="6914" width="14.42578125" style="39" customWidth="1"/>
    <col min="6915" max="6918" width="9.140625" style="39"/>
    <col min="6919" max="6919" width="12.5703125" style="39" customWidth="1"/>
    <col min="6920" max="6920" width="10.5703125" style="39" customWidth="1"/>
    <col min="6921" max="6921" width="12.7109375" style="39" customWidth="1"/>
    <col min="6922" max="7168" width="9.140625" style="39"/>
    <col min="7169" max="7169" width="12.5703125" style="39" customWidth="1"/>
    <col min="7170" max="7170" width="14.42578125" style="39" customWidth="1"/>
    <col min="7171" max="7174" width="9.140625" style="39"/>
    <col min="7175" max="7175" width="12.5703125" style="39" customWidth="1"/>
    <col min="7176" max="7176" width="10.5703125" style="39" customWidth="1"/>
    <col min="7177" max="7177" width="12.7109375" style="39" customWidth="1"/>
    <col min="7178" max="7424" width="9.140625" style="39"/>
    <col min="7425" max="7425" width="12.5703125" style="39" customWidth="1"/>
    <col min="7426" max="7426" width="14.42578125" style="39" customWidth="1"/>
    <col min="7427" max="7430" width="9.140625" style="39"/>
    <col min="7431" max="7431" width="12.5703125" style="39" customWidth="1"/>
    <col min="7432" max="7432" width="10.5703125" style="39" customWidth="1"/>
    <col min="7433" max="7433" width="12.7109375" style="39" customWidth="1"/>
    <col min="7434" max="7680" width="9.140625" style="39"/>
    <col min="7681" max="7681" width="12.5703125" style="39" customWidth="1"/>
    <col min="7682" max="7682" width="14.42578125" style="39" customWidth="1"/>
    <col min="7683" max="7686" width="9.140625" style="39"/>
    <col min="7687" max="7687" width="12.5703125" style="39" customWidth="1"/>
    <col min="7688" max="7688" width="10.5703125" style="39" customWidth="1"/>
    <col min="7689" max="7689" width="12.7109375" style="39" customWidth="1"/>
    <col min="7690" max="7936" width="9.140625" style="39"/>
    <col min="7937" max="7937" width="12.5703125" style="39" customWidth="1"/>
    <col min="7938" max="7938" width="14.42578125" style="39" customWidth="1"/>
    <col min="7939" max="7942" width="9.140625" style="39"/>
    <col min="7943" max="7943" width="12.5703125" style="39" customWidth="1"/>
    <col min="7944" max="7944" width="10.5703125" style="39" customWidth="1"/>
    <col min="7945" max="7945" width="12.7109375" style="39" customWidth="1"/>
    <col min="7946" max="8192" width="9.140625" style="39"/>
    <col min="8193" max="8193" width="12.5703125" style="39" customWidth="1"/>
    <col min="8194" max="8194" width="14.42578125" style="39" customWidth="1"/>
    <col min="8195" max="8198" width="9.140625" style="39"/>
    <col min="8199" max="8199" width="12.5703125" style="39" customWidth="1"/>
    <col min="8200" max="8200" width="10.5703125" style="39" customWidth="1"/>
    <col min="8201" max="8201" width="12.7109375" style="39" customWidth="1"/>
    <col min="8202" max="8448" width="9.140625" style="39"/>
    <col min="8449" max="8449" width="12.5703125" style="39" customWidth="1"/>
    <col min="8450" max="8450" width="14.42578125" style="39" customWidth="1"/>
    <col min="8451" max="8454" width="9.140625" style="39"/>
    <col min="8455" max="8455" width="12.5703125" style="39" customWidth="1"/>
    <col min="8456" max="8456" width="10.5703125" style="39" customWidth="1"/>
    <col min="8457" max="8457" width="12.7109375" style="39" customWidth="1"/>
    <col min="8458" max="8704" width="9.140625" style="39"/>
    <col min="8705" max="8705" width="12.5703125" style="39" customWidth="1"/>
    <col min="8706" max="8706" width="14.42578125" style="39" customWidth="1"/>
    <col min="8707" max="8710" width="9.140625" style="39"/>
    <col min="8711" max="8711" width="12.5703125" style="39" customWidth="1"/>
    <col min="8712" max="8712" width="10.5703125" style="39" customWidth="1"/>
    <col min="8713" max="8713" width="12.7109375" style="39" customWidth="1"/>
    <col min="8714" max="8960" width="9.140625" style="39"/>
    <col min="8961" max="8961" width="12.5703125" style="39" customWidth="1"/>
    <col min="8962" max="8962" width="14.42578125" style="39" customWidth="1"/>
    <col min="8963" max="8966" width="9.140625" style="39"/>
    <col min="8967" max="8967" width="12.5703125" style="39" customWidth="1"/>
    <col min="8968" max="8968" width="10.5703125" style="39" customWidth="1"/>
    <col min="8969" max="8969" width="12.7109375" style="39" customWidth="1"/>
    <col min="8970" max="9216" width="9.140625" style="39"/>
    <col min="9217" max="9217" width="12.5703125" style="39" customWidth="1"/>
    <col min="9218" max="9218" width="14.42578125" style="39" customWidth="1"/>
    <col min="9219" max="9222" width="9.140625" style="39"/>
    <col min="9223" max="9223" width="12.5703125" style="39" customWidth="1"/>
    <col min="9224" max="9224" width="10.5703125" style="39" customWidth="1"/>
    <col min="9225" max="9225" width="12.7109375" style="39" customWidth="1"/>
    <col min="9226" max="9472" width="9.140625" style="39"/>
    <col min="9473" max="9473" width="12.5703125" style="39" customWidth="1"/>
    <col min="9474" max="9474" width="14.42578125" style="39" customWidth="1"/>
    <col min="9475" max="9478" width="9.140625" style="39"/>
    <col min="9479" max="9479" width="12.5703125" style="39" customWidth="1"/>
    <col min="9480" max="9480" width="10.5703125" style="39" customWidth="1"/>
    <col min="9481" max="9481" width="12.7109375" style="39" customWidth="1"/>
    <col min="9482" max="9728" width="9.140625" style="39"/>
    <col min="9729" max="9729" width="12.5703125" style="39" customWidth="1"/>
    <col min="9730" max="9730" width="14.42578125" style="39" customWidth="1"/>
    <col min="9731" max="9734" width="9.140625" style="39"/>
    <col min="9735" max="9735" width="12.5703125" style="39" customWidth="1"/>
    <col min="9736" max="9736" width="10.5703125" style="39" customWidth="1"/>
    <col min="9737" max="9737" width="12.7109375" style="39" customWidth="1"/>
    <col min="9738" max="9984" width="9.140625" style="39"/>
    <col min="9985" max="9985" width="12.5703125" style="39" customWidth="1"/>
    <col min="9986" max="9986" width="14.42578125" style="39" customWidth="1"/>
    <col min="9987" max="9990" width="9.140625" style="39"/>
    <col min="9991" max="9991" width="12.5703125" style="39" customWidth="1"/>
    <col min="9992" max="9992" width="10.5703125" style="39" customWidth="1"/>
    <col min="9993" max="9993" width="12.7109375" style="39" customWidth="1"/>
    <col min="9994" max="10240" width="9.140625" style="39"/>
    <col min="10241" max="10241" width="12.5703125" style="39" customWidth="1"/>
    <col min="10242" max="10242" width="14.42578125" style="39" customWidth="1"/>
    <col min="10243" max="10246" width="9.140625" style="39"/>
    <col min="10247" max="10247" width="12.5703125" style="39" customWidth="1"/>
    <col min="10248" max="10248" width="10.5703125" style="39" customWidth="1"/>
    <col min="10249" max="10249" width="12.7109375" style="39" customWidth="1"/>
    <col min="10250" max="10496" width="9.140625" style="39"/>
    <col min="10497" max="10497" width="12.5703125" style="39" customWidth="1"/>
    <col min="10498" max="10498" width="14.42578125" style="39" customWidth="1"/>
    <col min="10499" max="10502" width="9.140625" style="39"/>
    <col min="10503" max="10503" width="12.5703125" style="39" customWidth="1"/>
    <col min="10504" max="10504" width="10.5703125" style="39" customWidth="1"/>
    <col min="10505" max="10505" width="12.7109375" style="39" customWidth="1"/>
    <col min="10506" max="10752" width="9.140625" style="39"/>
    <col min="10753" max="10753" width="12.5703125" style="39" customWidth="1"/>
    <col min="10754" max="10754" width="14.42578125" style="39" customWidth="1"/>
    <col min="10755" max="10758" width="9.140625" style="39"/>
    <col min="10759" max="10759" width="12.5703125" style="39" customWidth="1"/>
    <col min="10760" max="10760" width="10.5703125" style="39" customWidth="1"/>
    <col min="10761" max="10761" width="12.7109375" style="39" customWidth="1"/>
    <col min="10762" max="11008" width="9.140625" style="39"/>
    <col min="11009" max="11009" width="12.5703125" style="39" customWidth="1"/>
    <col min="11010" max="11010" width="14.42578125" style="39" customWidth="1"/>
    <col min="11011" max="11014" width="9.140625" style="39"/>
    <col min="11015" max="11015" width="12.5703125" style="39" customWidth="1"/>
    <col min="11016" max="11016" width="10.5703125" style="39" customWidth="1"/>
    <col min="11017" max="11017" width="12.7109375" style="39" customWidth="1"/>
    <col min="11018" max="11264" width="9.140625" style="39"/>
    <col min="11265" max="11265" width="12.5703125" style="39" customWidth="1"/>
    <col min="11266" max="11266" width="14.42578125" style="39" customWidth="1"/>
    <col min="11267" max="11270" width="9.140625" style="39"/>
    <col min="11271" max="11271" width="12.5703125" style="39" customWidth="1"/>
    <col min="11272" max="11272" width="10.5703125" style="39" customWidth="1"/>
    <col min="11273" max="11273" width="12.7109375" style="39" customWidth="1"/>
    <col min="11274" max="11520" width="9.140625" style="39"/>
    <col min="11521" max="11521" width="12.5703125" style="39" customWidth="1"/>
    <col min="11522" max="11522" width="14.42578125" style="39" customWidth="1"/>
    <col min="11523" max="11526" width="9.140625" style="39"/>
    <col min="11527" max="11527" width="12.5703125" style="39" customWidth="1"/>
    <col min="11528" max="11528" width="10.5703125" style="39" customWidth="1"/>
    <col min="11529" max="11529" width="12.7109375" style="39" customWidth="1"/>
    <col min="11530" max="11776" width="9.140625" style="39"/>
    <col min="11777" max="11777" width="12.5703125" style="39" customWidth="1"/>
    <col min="11778" max="11778" width="14.42578125" style="39" customWidth="1"/>
    <col min="11779" max="11782" width="9.140625" style="39"/>
    <col min="11783" max="11783" width="12.5703125" style="39" customWidth="1"/>
    <col min="11784" max="11784" width="10.5703125" style="39" customWidth="1"/>
    <col min="11785" max="11785" width="12.7109375" style="39" customWidth="1"/>
    <col min="11786" max="12032" width="9.140625" style="39"/>
    <col min="12033" max="12033" width="12.5703125" style="39" customWidth="1"/>
    <col min="12034" max="12034" width="14.42578125" style="39" customWidth="1"/>
    <col min="12035" max="12038" width="9.140625" style="39"/>
    <col min="12039" max="12039" width="12.5703125" style="39" customWidth="1"/>
    <col min="12040" max="12040" width="10.5703125" style="39" customWidth="1"/>
    <col min="12041" max="12041" width="12.7109375" style="39" customWidth="1"/>
    <col min="12042" max="12288" width="9.140625" style="39"/>
    <col min="12289" max="12289" width="12.5703125" style="39" customWidth="1"/>
    <col min="12290" max="12290" width="14.42578125" style="39" customWidth="1"/>
    <col min="12291" max="12294" width="9.140625" style="39"/>
    <col min="12295" max="12295" width="12.5703125" style="39" customWidth="1"/>
    <col min="12296" max="12296" width="10.5703125" style="39" customWidth="1"/>
    <col min="12297" max="12297" width="12.7109375" style="39" customWidth="1"/>
    <col min="12298" max="12544" width="9.140625" style="39"/>
    <col min="12545" max="12545" width="12.5703125" style="39" customWidth="1"/>
    <col min="12546" max="12546" width="14.42578125" style="39" customWidth="1"/>
    <col min="12547" max="12550" width="9.140625" style="39"/>
    <col min="12551" max="12551" width="12.5703125" style="39" customWidth="1"/>
    <col min="12552" max="12552" width="10.5703125" style="39" customWidth="1"/>
    <col min="12553" max="12553" width="12.7109375" style="39" customWidth="1"/>
    <col min="12554" max="12800" width="9.140625" style="39"/>
    <col min="12801" max="12801" width="12.5703125" style="39" customWidth="1"/>
    <col min="12802" max="12802" width="14.42578125" style="39" customWidth="1"/>
    <col min="12803" max="12806" width="9.140625" style="39"/>
    <col min="12807" max="12807" width="12.5703125" style="39" customWidth="1"/>
    <col min="12808" max="12808" width="10.5703125" style="39" customWidth="1"/>
    <col min="12809" max="12809" width="12.7109375" style="39" customWidth="1"/>
    <col min="12810" max="13056" width="9.140625" style="39"/>
    <col min="13057" max="13057" width="12.5703125" style="39" customWidth="1"/>
    <col min="13058" max="13058" width="14.42578125" style="39" customWidth="1"/>
    <col min="13059" max="13062" width="9.140625" style="39"/>
    <col min="13063" max="13063" width="12.5703125" style="39" customWidth="1"/>
    <col min="13064" max="13064" width="10.5703125" style="39" customWidth="1"/>
    <col min="13065" max="13065" width="12.7109375" style="39" customWidth="1"/>
    <col min="13066" max="13312" width="9.140625" style="39"/>
    <col min="13313" max="13313" width="12.5703125" style="39" customWidth="1"/>
    <col min="13314" max="13314" width="14.42578125" style="39" customWidth="1"/>
    <col min="13315" max="13318" width="9.140625" style="39"/>
    <col min="13319" max="13319" width="12.5703125" style="39" customWidth="1"/>
    <col min="13320" max="13320" width="10.5703125" style="39" customWidth="1"/>
    <col min="13321" max="13321" width="12.7109375" style="39" customWidth="1"/>
    <col min="13322" max="13568" width="9.140625" style="39"/>
    <col min="13569" max="13569" width="12.5703125" style="39" customWidth="1"/>
    <col min="13570" max="13570" width="14.42578125" style="39" customWidth="1"/>
    <col min="13571" max="13574" width="9.140625" style="39"/>
    <col min="13575" max="13575" width="12.5703125" style="39" customWidth="1"/>
    <col min="13576" max="13576" width="10.5703125" style="39" customWidth="1"/>
    <col min="13577" max="13577" width="12.7109375" style="39" customWidth="1"/>
    <col min="13578" max="13824" width="9.140625" style="39"/>
    <col min="13825" max="13825" width="12.5703125" style="39" customWidth="1"/>
    <col min="13826" max="13826" width="14.42578125" style="39" customWidth="1"/>
    <col min="13827" max="13830" width="9.140625" style="39"/>
    <col min="13831" max="13831" width="12.5703125" style="39" customWidth="1"/>
    <col min="13832" max="13832" width="10.5703125" style="39" customWidth="1"/>
    <col min="13833" max="13833" width="12.7109375" style="39" customWidth="1"/>
    <col min="13834" max="14080" width="9.140625" style="39"/>
    <col min="14081" max="14081" width="12.5703125" style="39" customWidth="1"/>
    <col min="14082" max="14082" width="14.42578125" style="39" customWidth="1"/>
    <col min="14083" max="14086" width="9.140625" style="39"/>
    <col min="14087" max="14087" width="12.5703125" style="39" customWidth="1"/>
    <col min="14088" max="14088" width="10.5703125" style="39" customWidth="1"/>
    <col min="14089" max="14089" width="12.7109375" style="39" customWidth="1"/>
    <col min="14090" max="14336" width="9.140625" style="39"/>
    <col min="14337" max="14337" width="12.5703125" style="39" customWidth="1"/>
    <col min="14338" max="14338" width="14.42578125" style="39" customWidth="1"/>
    <col min="14339" max="14342" width="9.140625" style="39"/>
    <col min="14343" max="14343" width="12.5703125" style="39" customWidth="1"/>
    <col min="14344" max="14344" width="10.5703125" style="39" customWidth="1"/>
    <col min="14345" max="14345" width="12.7109375" style="39" customWidth="1"/>
    <col min="14346" max="14592" width="9.140625" style="39"/>
    <col min="14593" max="14593" width="12.5703125" style="39" customWidth="1"/>
    <col min="14594" max="14594" width="14.42578125" style="39" customWidth="1"/>
    <col min="14595" max="14598" width="9.140625" style="39"/>
    <col min="14599" max="14599" width="12.5703125" style="39" customWidth="1"/>
    <col min="14600" max="14600" width="10.5703125" style="39" customWidth="1"/>
    <col min="14601" max="14601" width="12.7109375" style="39" customWidth="1"/>
    <col min="14602" max="14848" width="9.140625" style="39"/>
    <col min="14849" max="14849" width="12.5703125" style="39" customWidth="1"/>
    <col min="14850" max="14850" width="14.42578125" style="39" customWidth="1"/>
    <col min="14851" max="14854" width="9.140625" style="39"/>
    <col min="14855" max="14855" width="12.5703125" style="39" customWidth="1"/>
    <col min="14856" max="14856" width="10.5703125" style="39" customWidth="1"/>
    <col min="14857" max="14857" width="12.7109375" style="39" customWidth="1"/>
    <col min="14858" max="15104" width="9.140625" style="39"/>
    <col min="15105" max="15105" width="12.5703125" style="39" customWidth="1"/>
    <col min="15106" max="15106" width="14.42578125" style="39" customWidth="1"/>
    <col min="15107" max="15110" width="9.140625" style="39"/>
    <col min="15111" max="15111" width="12.5703125" style="39" customWidth="1"/>
    <col min="15112" max="15112" width="10.5703125" style="39" customWidth="1"/>
    <col min="15113" max="15113" width="12.7109375" style="39" customWidth="1"/>
    <col min="15114" max="15360" width="9.140625" style="39"/>
    <col min="15361" max="15361" width="12.5703125" style="39" customWidth="1"/>
    <col min="15362" max="15362" width="14.42578125" style="39" customWidth="1"/>
    <col min="15363" max="15366" width="9.140625" style="39"/>
    <col min="15367" max="15367" width="12.5703125" style="39" customWidth="1"/>
    <col min="15368" max="15368" width="10.5703125" style="39" customWidth="1"/>
    <col min="15369" max="15369" width="12.7109375" style="39" customWidth="1"/>
    <col min="15370" max="15616" width="9.140625" style="39"/>
    <col min="15617" max="15617" width="12.5703125" style="39" customWidth="1"/>
    <col min="15618" max="15618" width="14.42578125" style="39" customWidth="1"/>
    <col min="15619" max="15622" width="9.140625" style="39"/>
    <col min="15623" max="15623" width="12.5703125" style="39" customWidth="1"/>
    <col min="15624" max="15624" width="10.5703125" style="39" customWidth="1"/>
    <col min="15625" max="15625" width="12.7109375" style="39" customWidth="1"/>
    <col min="15626" max="15872" width="9.140625" style="39"/>
    <col min="15873" max="15873" width="12.5703125" style="39" customWidth="1"/>
    <col min="15874" max="15874" width="14.42578125" style="39" customWidth="1"/>
    <col min="15875" max="15878" width="9.140625" style="39"/>
    <col min="15879" max="15879" width="12.5703125" style="39" customWidth="1"/>
    <col min="15880" max="15880" width="10.5703125" style="39" customWidth="1"/>
    <col min="15881" max="15881" width="12.7109375" style="39" customWidth="1"/>
    <col min="15882" max="16128" width="9.140625" style="39"/>
    <col min="16129" max="16129" width="12.5703125" style="39" customWidth="1"/>
    <col min="16130" max="16130" width="14.42578125" style="39" customWidth="1"/>
    <col min="16131" max="16134" width="9.140625" style="39"/>
    <col min="16135" max="16135" width="12.5703125" style="39" customWidth="1"/>
    <col min="16136" max="16136" width="10.5703125" style="39" customWidth="1"/>
    <col min="16137" max="16137" width="12.7109375" style="39" customWidth="1"/>
    <col min="16138" max="16384" width="9.140625" style="39"/>
  </cols>
  <sheetData>
    <row r="1" spans="1:11" x14ac:dyDescent="0.25">
      <c r="A1" s="38" t="s">
        <v>0</v>
      </c>
      <c r="J1" s="40"/>
      <c r="K1" s="41"/>
    </row>
    <row r="2" spans="1:11" x14ac:dyDescent="0.25">
      <c r="J2" s="40"/>
      <c r="K2" s="41"/>
    </row>
    <row r="3" spans="1:11" x14ac:dyDescent="0.25">
      <c r="A3" s="38" t="s">
        <v>1</v>
      </c>
      <c r="I3" s="38"/>
      <c r="J3" s="41"/>
      <c r="K3" s="41"/>
    </row>
    <row r="4" spans="1:11" x14ac:dyDescent="0.25">
      <c r="C4" s="42" t="s">
        <v>2</v>
      </c>
      <c r="D4" s="43"/>
      <c r="E4" s="43"/>
      <c r="F4" s="43"/>
      <c r="I4" s="41"/>
      <c r="J4" s="41"/>
      <c r="K4" s="41"/>
    </row>
    <row r="5" spans="1:11" x14ac:dyDescent="0.25">
      <c r="B5" s="16"/>
      <c r="C5" s="44" t="s">
        <v>3</v>
      </c>
      <c r="D5" s="44" t="s">
        <v>4</v>
      </c>
      <c r="E5" s="44" t="s">
        <v>5</v>
      </c>
      <c r="F5" s="44" t="s">
        <v>6</v>
      </c>
      <c r="G5" s="44" t="s">
        <v>13</v>
      </c>
      <c r="H5" s="16"/>
      <c r="I5" s="45"/>
      <c r="J5" s="41"/>
      <c r="K5" s="41"/>
    </row>
    <row r="6" spans="1:11" x14ac:dyDescent="0.25">
      <c r="A6" s="39" t="s">
        <v>7</v>
      </c>
      <c r="B6" s="16" t="s">
        <v>8</v>
      </c>
      <c r="C6" s="46">
        <v>131</v>
      </c>
      <c r="D6" s="46">
        <v>218</v>
      </c>
      <c r="E6" s="46">
        <v>266</v>
      </c>
      <c r="F6" s="46">
        <v>120</v>
      </c>
      <c r="G6" s="16">
        <v>450</v>
      </c>
      <c r="H6" s="16"/>
      <c r="I6" s="45"/>
      <c r="J6" s="41"/>
      <c r="K6" s="41"/>
    </row>
    <row r="7" spans="1:11" x14ac:dyDescent="0.25">
      <c r="B7" s="16" t="s">
        <v>9</v>
      </c>
      <c r="C7" s="46">
        <v>250</v>
      </c>
      <c r="D7" s="46">
        <v>116</v>
      </c>
      <c r="E7" s="46">
        <v>263</v>
      </c>
      <c r="F7" s="46">
        <v>278</v>
      </c>
      <c r="G7" s="16">
        <v>600</v>
      </c>
      <c r="H7" s="16"/>
      <c r="I7" s="45"/>
      <c r="J7" s="41"/>
    </row>
    <row r="8" spans="1:11" x14ac:dyDescent="0.25">
      <c r="B8" s="16" t="s">
        <v>10</v>
      </c>
      <c r="C8" s="46">
        <v>178</v>
      </c>
      <c r="D8" s="46">
        <v>132</v>
      </c>
      <c r="E8" s="46">
        <v>122</v>
      </c>
      <c r="F8" s="46">
        <v>180</v>
      </c>
      <c r="G8" s="16">
        <v>500</v>
      </c>
      <c r="H8" s="16"/>
      <c r="I8" s="45"/>
      <c r="J8" s="41"/>
    </row>
    <row r="9" spans="1:11" x14ac:dyDescent="0.25">
      <c r="B9" s="16" t="s">
        <v>15</v>
      </c>
      <c r="C9" s="16">
        <v>450</v>
      </c>
      <c r="D9" s="16">
        <v>200</v>
      </c>
      <c r="E9" s="16">
        <v>300</v>
      </c>
      <c r="F9" s="16">
        <v>300</v>
      </c>
      <c r="G9" s="16"/>
      <c r="H9" s="16"/>
      <c r="I9" s="45"/>
      <c r="J9" s="41"/>
    </row>
    <row r="12" spans="1:11" x14ac:dyDescent="0.25">
      <c r="B12" s="39" t="s">
        <v>100</v>
      </c>
      <c r="C12" s="39" t="s">
        <v>101</v>
      </c>
      <c r="D12" s="39" t="s">
        <v>102</v>
      </c>
      <c r="E12" s="39" t="s">
        <v>103</v>
      </c>
    </row>
    <row r="13" spans="1:11" x14ac:dyDescent="0.25">
      <c r="B13" s="68">
        <v>1</v>
      </c>
      <c r="C13" s="68">
        <v>1</v>
      </c>
      <c r="D13" s="47">
        <f t="array" ref="D13:D16">TRANSPOSE(C6:F6)</f>
        <v>131</v>
      </c>
      <c r="E13" s="70">
        <v>150</v>
      </c>
    </row>
    <row r="14" spans="1:11" x14ac:dyDescent="0.25">
      <c r="B14" s="68">
        <v>1</v>
      </c>
      <c r="C14" s="68">
        <v>2</v>
      </c>
      <c r="D14" s="47">
        <v>218</v>
      </c>
      <c r="E14" s="70">
        <v>0</v>
      </c>
      <c r="G14" s="38" t="s">
        <v>104</v>
      </c>
      <c r="H14" s="38"/>
      <c r="I14" s="38"/>
    </row>
    <row r="15" spans="1:11" ht="15.75" thickBot="1" x14ac:dyDescent="0.3">
      <c r="B15" s="68">
        <v>1</v>
      </c>
      <c r="C15" s="68">
        <v>3</v>
      </c>
      <c r="D15" s="47">
        <v>266</v>
      </c>
      <c r="E15" s="70">
        <v>0</v>
      </c>
    </row>
    <row r="16" spans="1:11" x14ac:dyDescent="0.25">
      <c r="B16" s="68">
        <v>1</v>
      </c>
      <c r="C16" s="68">
        <v>4</v>
      </c>
      <c r="D16" s="47">
        <v>120</v>
      </c>
      <c r="E16" s="70">
        <v>300</v>
      </c>
      <c r="G16" s="48" t="s">
        <v>105</v>
      </c>
      <c r="H16" s="49" t="s">
        <v>106</v>
      </c>
      <c r="I16" s="49"/>
      <c r="J16" s="50" t="s">
        <v>13</v>
      </c>
    </row>
    <row r="17" spans="2:10" x14ac:dyDescent="0.25">
      <c r="B17" s="69">
        <v>2</v>
      </c>
      <c r="C17" s="69">
        <v>1</v>
      </c>
      <c r="D17" s="47">
        <f t="array" ref="D17:D20">TRANSPOSE(C7:F7)</f>
        <v>250</v>
      </c>
      <c r="E17" s="70">
        <v>100</v>
      </c>
      <c r="G17" s="51">
        <v>1</v>
      </c>
      <c r="H17" s="16">
        <f>SUMIF(Origin,G17,Flow)</f>
        <v>450</v>
      </c>
      <c r="I17" s="52" t="s">
        <v>107</v>
      </c>
      <c r="J17" s="53">
        <v>450</v>
      </c>
    </row>
    <row r="18" spans="2:10" x14ac:dyDescent="0.25">
      <c r="B18" s="69">
        <v>2</v>
      </c>
      <c r="C18" s="69">
        <v>2</v>
      </c>
      <c r="D18" s="47">
        <v>116</v>
      </c>
      <c r="E18" s="70">
        <v>200</v>
      </c>
      <c r="G18" s="51">
        <v>2</v>
      </c>
      <c r="H18" s="16">
        <f>SUMIF(Origin,G18,Flow)</f>
        <v>300</v>
      </c>
      <c r="I18" s="52" t="s">
        <v>107</v>
      </c>
      <c r="J18" s="53">
        <v>600</v>
      </c>
    </row>
    <row r="19" spans="2:10" ht="15.75" thickBot="1" x14ac:dyDescent="0.3">
      <c r="B19" s="69">
        <v>2</v>
      </c>
      <c r="C19" s="69">
        <v>3</v>
      </c>
      <c r="D19" s="47">
        <v>263</v>
      </c>
      <c r="E19" s="70">
        <v>0</v>
      </c>
      <c r="G19" s="54">
        <v>3</v>
      </c>
      <c r="H19" s="16">
        <f>SUMIF(Origin,G19,Flow)</f>
        <v>500</v>
      </c>
      <c r="I19" s="55" t="s">
        <v>107</v>
      </c>
      <c r="J19" s="73">
        <v>500</v>
      </c>
    </row>
    <row r="20" spans="2:10" ht="15.75" thickBot="1" x14ac:dyDescent="0.3">
      <c r="B20" s="69">
        <v>2</v>
      </c>
      <c r="C20" s="69">
        <v>4</v>
      </c>
      <c r="D20" s="47">
        <v>278</v>
      </c>
      <c r="E20" s="70">
        <v>0</v>
      </c>
    </row>
    <row r="21" spans="2:10" x14ac:dyDescent="0.25">
      <c r="B21" s="71">
        <v>3</v>
      </c>
      <c r="C21" s="71">
        <v>1</v>
      </c>
      <c r="D21" s="47">
        <f t="array" ref="D21:D24">TRANSPOSE(C8:F8)</f>
        <v>178</v>
      </c>
      <c r="E21" s="70">
        <v>200</v>
      </c>
      <c r="G21" s="48" t="s">
        <v>108</v>
      </c>
      <c r="H21" s="56"/>
      <c r="I21" s="56"/>
      <c r="J21" s="57"/>
    </row>
    <row r="22" spans="2:10" x14ac:dyDescent="0.25">
      <c r="B22" s="71">
        <v>3</v>
      </c>
      <c r="C22" s="71">
        <v>2</v>
      </c>
      <c r="D22" s="47">
        <v>132</v>
      </c>
      <c r="E22" s="70">
        <v>0</v>
      </c>
      <c r="G22" s="51"/>
      <c r="H22" s="16"/>
      <c r="I22" s="16"/>
      <c r="J22" s="53"/>
    </row>
    <row r="23" spans="2:10" x14ac:dyDescent="0.25">
      <c r="B23" s="71">
        <v>3</v>
      </c>
      <c r="C23" s="71">
        <v>3</v>
      </c>
      <c r="D23" s="47">
        <v>122</v>
      </c>
      <c r="E23" s="70">
        <v>300</v>
      </c>
      <c r="G23" s="58" t="s">
        <v>109</v>
      </c>
      <c r="H23" s="59" t="s">
        <v>110</v>
      </c>
      <c r="I23" s="59"/>
      <c r="J23" s="60" t="s">
        <v>15</v>
      </c>
    </row>
    <row r="24" spans="2:10" x14ac:dyDescent="0.25">
      <c r="B24" s="71">
        <v>3</v>
      </c>
      <c r="C24" s="71">
        <v>4</v>
      </c>
      <c r="D24" s="47">
        <v>180</v>
      </c>
      <c r="E24" s="70">
        <v>0</v>
      </c>
      <c r="G24" s="51">
        <v>1</v>
      </c>
      <c r="H24" s="16">
        <f>SUMIF(Destination,G24,Flow)</f>
        <v>450</v>
      </c>
      <c r="I24" s="61" t="s">
        <v>107</v>
      </c>
      <c r="J24" s="53">
        <v>450</v>
      </c>
    </row>
    <row r="25" spans="2:10" x14ac:dyDescent="0.25">
      <c r="G25" s="51">
        <v>2</v>
      </c>
      <c r="H25" s="16">
        <f>SUMIF(Destination,G25,Flow)</f>
        <v>200</v>
      </c>
      <c r="I25" s="61" t="s">
        <v>107</v>
      </c>
      <c r="J25" s="53">
        <v>200</v>
      </c>
    </row>
    <row r="26" spans="2:10" x14ac:dyDescent="0.25">
      <c r="G26" s="51">
        <v>3</v>
      </c>
      <c r="H26" s="16">
        <f>SUMIF(Destination,G26,Flow)</f>
        <v>300</v>
      </c>
      <c r="I26" s="61" t="s">
        <v>107</v>
      </c>
      <c r="J26" s="53">
        <v>300</v>
      </c>
    </row>
    <row r="27" spans="2:10" ht="15.75" thickBot="1" x14ac:dyDescent="0.3">
      <c r="G27" s="54">
        <v>4</v>
      </c>
      <c r="H27" s="16">
        <f>SUMIF(Destination,G27,Flow)</f>
        <v>300</v>
      </c>
      <c r="I27" s="62" t="s">
        <v>107</v>
      </c>
      <c r="J27" s="73">
        <v>300</v>
      </c>
    </row>
    <row r="30" spans="2:10" x14ac:dyDescent="0.25">
      <c r="C30" s="38" t="s">
        <v>111</v>
      </c>
      <c r="D30" s="63">
        <f>SUMPRODUCT(D13:D24,E13:E24)</f>
        <v>176050</v>
      </c>
    </row>
  </sheetData>
  <printOptions horizontalCentered="1" verticalCentered="1" headings="1" gridLines="1" gridLinesSet="0"/>
  <pageMargins left="0.75" right="0.75" top="1" bottom="1" header="0.5" footer="0.5"/>
  <pageSetup scale="88" orientation="portrait"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K23"/>
  <sheetViews>
    <sheetView workbookViewId="0">
      <selection activeCell="C20" sqref="C20"/>
    </sheetView>
  </sheetViews>
  <sheetFormatPr defaultRowHeight="15" x14ac:dyDescent="0.25"/>
  <cols>
    <col min="1" max="1" width="12.5703125" style="2" customWidth="1"/>
    <col min="2" max="2" width="14.42578125" style="2" customWidth="1"/>
    <col min="3" max="6" width="9.140625" style="2"/>
    <col min="7" max="7" width="12.5703125" style="2" customWidth="1"/>
    <col min="8" max="8" width="10.5703125" style="2" customWidth="1"/>
    <col min="9" max="9" width="15.7109375" style="2" customWidth="1"/>
    <col min="10" max="256" width="9.140625" style="2"/>
    <col min="257" max="257" width="12.5703125" style="2" customWidth="1"/>
    <col min="258" max="258" width="14.42578125" style="2" customWidth="1"/>
    <col min="259" max="262" width="9.140625" style="2"/>
    <col min="263" max="263" width="12.5703125" style="2" customWidth="1"/>
    <col min="264" max="264" width="10.5703125" style="2" customWidth="1"/>
    <col min="265" max="265" width="12.7109375" style="2" customWidth="1"/>
    <col min="266" max="512" width="9.140625" style="2"/>
    <col min="513" max="513" width="12.5703125" style="2" customWidth="1"/>
    <col min="514" max="514" width="14.42578125" style="2" customWidth="1"/>
    <col min="515" max="518" width="9.140625" style="2"/>
    <col min="519" max="519" width="12.5703125" style="2" customWidth="1"/>
    <col min="520" max="520" width="10.5703125" style="2" customWidth="1"/>
    <col min="521" max="521" width="12.7109375" style="2" customWidth="1"/>
    <col min="522" max="768" width="9.140625" style="2"/>
    <col min="769" max="769" width="12.5703125" style="2" customWidth="1"/>
    <col min="770" max="770" width="14.42578125" style="2" customWidth="1"/>
    <col min="771" max="774" width="9.140625" style="2"/>
    <col min="775" max="775" width="12.5703125" style="2" customWidth="1"/>
    <col min="776" max="776" width="10.5703125" style="2" customWidth="1"/>
    <col min="777" max="777" width="12.7109375" style="2" customWidth="1"/>
    <col min="778" max="1024" width="9.140625" style="2"/>
    <col min="1025" max="1025" width="12.5703125" style="2" customWidth="1"/>
    <col min="1026" max="1026" width="14.42578125" style="2" customWidth="1"/>
    <col min="1027" max="1030" width="9.140625" style="2"/>
    <col min="1031" max="1031" width="12.5703125" style="2" customWidth="1"/>
    <col min="1032" max="1032" width="10.5703125" style="2" customWidth="1"/>
    <col min="1033" max="1033" width="12.7109375" style="2" customWidth="1"/>
    <col min="1034" max="1280" width="9.140625" style="2"/>
    <col min="1281" max="1281" width="12.5703125" style="2" customWidth="1"/>
    <col min="1282" max="1282" width="14.42578125" style="2" customWidth="1"/>
    <col min="1283" max="1286" width="9.140625" style="2"/>
    <col min="1287" max="1287" width="12.5703125" style="2" customWidth="1"/>
    <col min="1288" max="1288" width="10.5703125" style="2" customWidth="1"/>
    <col min="1289" max="1289" width="12.7109375" style="2" customWidth="1"/>
    <col min="1290" max="1536" width="9.140625" style="2"/>
    <col min="1537" max="1537" width="12.5703125" style="2" customWidth="1"/>
    <col min="1538" max="1538" width="14.42578125" style="2" customWidth="1"/>
    <col min="1539" max="1542" width="9.140625" style="2"/>
    <col min="1543" max="1543" width="12.5703125" style="2" customWidth="1"/>
    <col min="1544" max="1544" width="10.5703125" style="2" customWidth="1"/>
    <col min="1545" max="1545" width="12.7109375" style="2" customWidth="1"/>
    <col min="1546" max="1792" width="9.140625" style="2"/>
    <col min="1793" max="1793" width="12.5703125" style="2" customWidth="1"/>
    <col min="1794" max="1794" width="14.42578125" style="2" customWidth="1"/>
    <col min="1795" max="1798" width="9.140625" style="2"/>
    <col min="1799" max="1799" width="12.5703125" style="2" customWidth="1"/>
    <col min="1800" max="1800" width="10.5703125" style="2" customWidth="1"/>
    <col min="1801" max="1801" width="12.7109375" style="2" customWidth="1"/>
    <col min="1802" max="2048" width="9.140625" style="2"/>
    <col min="2049" max="2049" width="12.5703125" style="2" customWidth="1"/>
    <col min="2050" max="2050" width="14.42578125" style="2" customWidth="1"/>
    <col min="2051" max="2054" width="9.140625" style="2"/>
    <col min="2055" max="2055" width="12.5703125" style="2" customWidth="1"/>
    <col min="2056" max="2056" width="10.5703125" style="2" customWidth="1"/>
    <col min="2057" max="2057" width="12.7109375" style="2" customWidth="1"/>
    <col min="2058" max="2304" width="9.140625" style="2"/>
    <col min="2305" max="2305" width="12.5703125" style="2" customWidth="1"/>
    <col min="2306" max="2306" width="14.42578125" style="2" customWidth="1"/>
    <col min="2307" max="2310" width="9.140625" style="2"/>
    <col min="2311" max="2311" width="12.5703125" style="2" customWidth="1"/>
    <col min="2312" max="2312" width="10.5703125" style="2" customWidth="1"/>
    <col min="2313" max="2313" width="12.7109375" style="2" customWidth="1"/>
    <col min="2314" max="2560" width="9.140625" style="2"/>
    <col min="2561" max="2561" width="12.5703125" style="2" customWidth="1"/>
    <col min="2562" max="2562" width="14.42578125" style="2" customWidth="1"/>
    <col min="2563" max="2566" width="9.140625" style="2"/>
    <col min="2567" max="2567" width="12.5703125" style="2" customWidth="1"/>
    <col min="2568" max="2568" width="10.5703125" style="2" customWidth="1"/>
    <col min="2569" max="2569" width="12.7109375" style="2" customWidth="1"/>
    <col min="2570" max="2816" width="9.140625" style="2"/>
    <col min="2817" max="2817" width="12.5703125" style="2" customWidth="1"/>
    <col min="2818" max="2818" width="14.42578125" style="2" customWidth="1"/>
    <col min="2819" max="2822" width="9.140625" style="2"/>
    <col min="2823" max="2823" width="12.5703125" style="2" customWidth="1"/>
    <col min="2824" max="2824" width="10.5703125" style="2" customWidth="1"/>
    <col min="2825" max="2825" width="12.7109375" style="2" customWidth="1"/>
    <col min="2826" max="3072" width="9.140625" style="2"/>
    <col min="3073" max="3073" width="12.5703125" style="2" customWidth="1"/>
    <col min="3074" max="3074" width="14.42578125" style="2" customWidth="1"/>
    <col min="3075" max="3078" width="9.140625" style="2"/>
    <col min="3079" max="3079" width="12.5703125" style="2" customWidth="1"/>
    <col min="3080" max="3080" width="10.5703125" style="2" customWidth="1"/>
    <col min="3081" max="3081" width="12.7109375" style="2" customWidth="1"/>
    <col min="3082" max="3328" width="9.140625" style="2"/>
    <col min="3329" max="3329" width="12.5703125" style="2" customWidth="1"/>
    <col min="3330" max="3330" width="14.42578125" style="2" customWidth="1"/>
    <col min="3331" max="3334" width="9.140625" style="2"/>
    <col min="3335" max="3335" width="12.5703125" style="2" customWidth="1"/>
    <col min="3336" max="3336" width="10.5703125" style="2" customWidth="1"/>
    <col min="3337" max="3337" width="12.7109375" style="2" customWidth="1"/>
    <col min="3338" max="3584" width="9.140625" style="2"/>
    <col min="3585" max="3585" width="12.5703125" style="2" customWidth="1"/>
    <col min="3586" max="3586" width="14.42578125" style="2" customWidth="1"/>
    <col min="3587" max="3590" width="9.140625" style="2"/>
    <col min="3591" max="3591" width="12.5703125" style="2" customWidth="1"/>
    <col min="3592" max="3592" width="10.5703125" style="2" customWidth="1"/>
    <col min="3593" max="3593" width="12.7109375" style="2" customWidth="1"/>
    <col min="3594" max="3840" width="9.140625" style="2"/>
    <col min="3841" max="3841" width="12.5703125" style="2" customWidth="1"/>
    <col min="3842" max="3842" width="14.42578125" style="2" customWidth="1"/>
    <col min="3843" max="3846" width="9.140625" style="2"/>
    <col min="3847" max="3847" width="12.5703125" style="2" customWidth="1"/>
    <col min="3848" max="3848" width="10.5703125" style="2" customWidth="1"/>
    <col min="3849" max="3849" width="12.7109375" style="2" customWidth="1"/>
    <col min="3850" max="4096" width="9.140625" style="2"/>
    <col min="4097" max="4097" width="12.5703125" style="2" customWidth="1"/>
    <col min="4098" max="4098" width="14.42578125" style="2" customWidth="1"/>
    <col min="4099" max="4102" width="9.140625" style="2"/>
    <col min="4103" max="4103" width="12.5703125" style="2" customWidth="1"/>
    <col min="4104" max="4104" width="10.5703125" style="2" customWidth="1"/>
    <col min="4105" max="4105" width="12.7109375" style="2" customWidth="1"/>
    <col min="4106" max="4352" width="9.140625" style="2"/>
    <col min="4353" max="4353" width="12.5703125" style="2" customWidth="1"/>
    <col min="4354" max="4354" width="14.42578125" style="2" customWidth="1"/>
    <col min="4355" max="4358" width="9.140625" style="2"/>
    <col min="4359" max="4359" width="12.5703125" style="2" customWidth="1"/>
    <col min="4360" max="4360" width="10.5703125" style="2" customWidth="1"/>
    <col min="4361" max="4361" width="12.7109375" style="2" customWidth="1"/>
    <col min="4362" max="4608" width="9.140625" style="2"/>
    <col min="4609" max="4609" width="12.5703125" style="2" customWidth="1"/>
    <col min="4610" max="4610" width="14.42578125" style="2" customWidth="1"/>
    <col min="4611" max="4614" width="9.140625" style="2"/>
    <col min="4615" max="4615" width="12.5703125" style="2" customWidth="1"/>
    <col min="4616" max="4616" width="10.5703125" style="2" customWidth="1"/>
    <col min="4617" max="4617" width="12.7109375" style="2" customWidth="1"/>
    <col min="4618" max="4864" width="9.140625" style="2"/>
    <col min="4865" max="4865" width="12.5703125" style="2" customWidth="1"/>
    <col min="4866" max="4866" width="14.42578125" style="2" customWidth="1"/>
    <col min="4867" max="4870" width="9.140625" style="2"/>
    <col min="4871" max="4871" width="12.5703125" style="2" customWidth="1"/>
    <col min="4872" max="4872" width="10.5703125" style="2" customWidth="1"/>
    <col min="4873" max="4873" width="12.7109375" style="2" customWidth="1"/>
    <col min="4874" max="5120" width="9.140625" style="2"/>
    <col min="5121" max="5121" width="12.5703125" style="2" customWidth="1"/>
    <col min="5122" max="5122" width="14.42578125" style="2" customWidth="1"/>
    <col min="5123" max="5126" width="9.140625" style="2"/>
    <col min="5127" max="5127" width="12.5703125" style="2" customWidth="1"/>
    <col min="5128" max="5128" width="10.5703125" style="2" customWidth="1"/>
    <col min="5129" max="5129" width="12.7109375" style="2" customWidth="1"/>
    <col min="5130" max="5376" width="9.140625" style="2"/>
    <col min="5377" max="5377" width="12.5703125" style="2" customWidth="1"/>
    <col min="5378" max="5378" width="14.42578125" style="2" customWidth="1"/>
    <col min="5379" max="5382" width="9.140625" style="2"/>
    <col min="5383" max="5383" width="12.5703125" style="2" customWidth="1"/>
    <col min="5384" max="5384" width="10.5703125" style="2" customWidth="1"/>
    <col min="5385" max="5385" width="12.7109375" style="2" customWidth="1"/>
    <col min="5386" max="5632" width="9.140625" style="2"/>
    <col min="5633" max="5633" width="12.5703125" style="2" customWidth="1"/>
    <col min="5634" max="5634" width="14.42578125" style="2" customWidth="1"/>
    <col min="5635" max="5638" width="9.140625" style="2"/>
    <col min="5639" max="5639" width="12.5703125" style="2" customWidth="1"/>
    <col min="5640" max="5640" width="10.5703125" style="2" customWidth="1"/>
    <col min="5641" max="5641" width="12.7109375" style="2" customWidth="1"/>
    <col min="5642" max="5888" width="9.140625" style="2"/>
    <col min="5889" max="5889" width="12.5703125" style="2" customWidth="1"/>
    <col min="5890" max="5890" width="14.42578125" style="2" customWidth="1"/>
    <col min="5891" max="5894" width="9.140625" style="2"/>
    <col min="5895" max="5895" width="12.5703125" style="2" customWidth="1"/>
    <col min="5896" max="5896" width="10.5703125" style="2" customWidth="1"/>
    <col min="5897" max="5897" width="12.7109375" style="2" customWidth="1"/>
    <col min="5898" max="6144" width="9.140625" style="2"/>
    <col min="6145" max="6145" width="12.5703125" style="2" customWidth="1"/>
    <col min="6146" max="6146" width="14.42578125" style="2" customWidth="1"/>
    <col min="6147" max="6150" width="9.140625" style="2"/>
    <col min="6151" max="6151" width="12.5703125" style="2" customWidth="1"/>
    <col min="6152" max="6152" width="10.5703125" style="2" customWidth="1"/>
    <col min="6153" max="6153" width="12.7109375" style="2" customWidth="1"/>
    <col min="6154" max="6400" width="9.140625" style="2"/>
    <col min="6401" max="6401" width="12.5703125" style="2" customWidth="1"/>
    <col min="6402" max="6402" width="14.42578125" style="2" customWidth="1"/>
    <col min="6403" max="6406" width="9.140625" style="2"/>
    <col min="6407" max="6407" width="12.5703125" style="2" customWidth="1"/>
    <col min="6408" max="6408" width="10.5703125" style="2" customWidth="1"/>
    <col min="6409" max="6409" width="12.7109375" style="2" customWidth="1"/>
    <col min="6410" max="6656" width="9.140625" style="2"/>
    <col min="6657" max="6657" width="12.5703125" style="2" customWidth="1"/>
    <col min="6658" max="6658" width="14.42578125" style="2" customWidth="1"/>
    <col min="6659" max="6662" width="9.140625" style="2"/>
    <col min="6663" max="6663" width="12.5703125" style="2" customWidth="1"/>
    <col min="6664" max="6664" width="10.5703125" style="2" customWidth="1"/>
    <col min="6665" max="6665" width="12.7109375" style="2" customWidth="1"/>
    <col min="6666" max="6912" width="9.140625" style="2"/>
    <col min="6913" max="6913" width="12.5703125" style="2" customWidth="1"/>
    <col min="6914" max="6914" width="14.42578125" style="2" customWidth="1"/>
    <col min="6915" max="6918" width="9.140625" style="2"/>
    <col min="6919" max="6919" width="12.5703125" style="2" customWidth="1"/>
    <col min="6920" max="6920" width="10.5703125" style="2" customWidth="1"/>
    <col min="6921" max="6921" width="12.7109375" style="2" customWidth="1"/>
    <col min="6922" max="7168" width="9.140625" style="2"/>
    <col min="7169" max="7169" width="12.5703125" style="2" customWidth="1"/>
    <col min="7170" max="7170" width="14.42578125" style="2" customWidth="1"/>
    <col min="7171" max="7174" width="9.140625" style="2"/>
    <col min="7175" max="7175" width="12.5703125" style="2" customWidth="1"/>
    <col min="7176" max="7176" width="10.5703125" style="2" customWidth="1"/>
    <col min="7177" max="7177" width="12.7109375" style="2" customWidth="1"/>
    <col min="7178" max="7424" width="9.140625" style="2"/>
    <col min="7425" max="7425" width="12.5703125" style="2" customWidth="1"/>
    <col min="7426" max="7426" width="14.42578125" style="2" customWidth="1"/>
    <col min="7427" max="7430" width="9.140625" style="2"/>
    <col min="7431" max="7431" width="12.5703125" style="2" customWidth="1"/>
    <col min="7432" max="7432" width="10.5703125" style="2" customWidth="1"/>
    <col min="7433" max="7433" width="12.7109375" style="2" customWidth="1"/>
    <col min="7434" max="7680" width="9.140625" style="2"/>
    <col min="7681" max="7681" width="12.5703125" style="2" customWidth="1"/>
    <col min="7682" max="7682" width="14.42578125" style="2" customWidth="1"/>
    <col min="7683" max="7686" width="9.140625" style="2"/>
    <col min="7687" max="7687" width="12.5703125" style="2" customWidth="1"/>
    <col min="7688" max="7688" width="10.5703125" style="2" customWidth="1"/>
    <col min="7689" max="7689" width="12.7109375" style="2" customWidth="1"/>
    <col min="7690" max="7936" width="9.140625" style="2"/>
    <col min="7937" max="7937" width="12.5703125" style="2" customWidth="1"/>
    <col min="7938" max="7938" width="14.42578125" style="2" customWidth="1"/>
    <col min="7939" max="7942" width="9.140625" style="2"/>
    <col min="7943" max="7943" width="12.5703125" style="2" customWidth="1"/>
    <col min="7944" max="7944" width="10.5703125" style="2" customWidth="1"/>
    <col min="7945" max="7945" width="12.7109375" style="2" customWidth="1"/>
    <col min="7946" max="8192" width="9.140625" style="2"/>
    <col min="8193" max="8193" width="12.5703125" style="2" customWidth="1"/>
    <col min="8194" max="8194" width="14.42578125" style="2" customWidth="1"/>
    <col min="8195" max="8198" width="9.140625" style="2"/>
    <col min="8199" max="8199" width="12.5703125" style="2" customWidth="1"/>
    <col min="8200" max="8200" width="10.5703125" style="2" customWidth="1"/>
    <col min="8201" max="8201" width="12.7109375" style="2" customWidth="1"/>
    <col min="8202" max="8448" width="9.140625" style="2"/>
    <col min="8449" max="8449" width="12.5703125" style="2" customWidth="1"/>
    <col min="8450" max="8450" width="14.42578125" style="2" customWidth="1"/>
    <col min="8451" max="8454" width="9.140625" style="2"/>
    <col min="8455" max="8455" width="12.5703125" style="2" customWidth="1"/>
    <col min="8456" max="8456" width="10.5703125" style="2" customWidth="1"/>
    <col min="8457" max="8457" width="12.7109375" style="2" customWidth="1"/>
    <col min="8458" max="8704" width="9.140625" style="2"/>
    <col min="8705" max="8705" width="12.5703125" style="2" customWidth="1"/>
    <col min="8706" max="8706" width="14.42578125" style="2" customWidth="1"/>
    <col min="8707" max="8710" width="9.140625" style="2"/>
    <col min="8711" max="8711" width="12.5703125" style="2" customWidth="1"/>
    <col min="8712" max="8712" width="10.5703125" style="2" customWidth="1"/>
    <col min="8713" max="8713" width="12.7109375" style="2" customWidth="1"/>
    <col min="8714" max="8960" width="9.140625" style="2"/>
    <col min="8961" max="8961" width="12.5703125" style="2" customWidth="1"/>
    <col min="8962" max="8962" width="14.42578125" style="2" customWidth="1"/>
    <col min="8963" max="8966" width="9.140625" style="2"/>
    <col min="8967" max="8967" width="12.5703125" style="2" customWidth="1"/>
    <col min="8968" max="8968" width="10.5703125" style="2" customWidth="1"/>
    <col min="8969" max="8969" width="12.7109375" style="2" customWidth="1"/>
    <col min="8970" max="9216" width="9.140625" style="2"/>
    <col min="9217" max="9217" width="12.5703125" style="2" customWidth="1"/>
    <col min="9218" max="9218" width="14.42578125" style="2" customWidth="1"/>
    <col min="9219" max="9222" width="9.140625" style="2"/>
    <col min="9223" max="9223" width="12.5703125" style="2" customWidth="1"/>
    <col min="9224" max="9224" width="10.5703125" style="2" customWidth="1"/>
    <col min="9225" max="9225" width="12.7109375" style="2" customWidth="1"/>
    <col min="9226" max="9472" width="9.140625" style="2"/>
    <col min="9473" max="9473" width="12.5703125" style="2" customWidth="1"/>
    <col min="9474" max="9474" width="14.42578125" style="2" customWidth="1"/>
    <col min="9475" max="9478" width="9.140625" style="2"/>
    <col min="9479" max="9479" width="12.5703125" style="2" customWidth="1"/>
    <col min="9480" max="9480" width="10.5703125" style="2" customWidth="1"/>
    <col min="9481" max="9481" width="12.7109375" style="2" customWidth="1"/>
    <col min="9482" max="9728" width="9.140625" style="2"/>
    <col min="9729" max="9729" width="12.5703125" style="2" customWidth="1"/>
    <col min="9730" max="9730" width="14.42578125" style="2" customWidth="1"/>
    <col min="9731" max="9734" width="9.140625" style="2"/>
    <col min="9735" max="9735" width="12.5703125" style="2" customWidth="1"/>
    <col min="9736" max="9736" width="10.5703125" style="2" customWidth="1"/>
    <col min="9737" max="9737" width="12.7109375" style="2" customWidth="1"/>
    <col min="9738" max="9984" width="9.140625" style="2"/>
    <col min="9985" max="9985" width="12.5703125" style="2" customWidth="1"/>
    <col min="9986" max="9986" width="14.42578125" style="2" customWidth="1"/>
    <col min="9987" max="9990" width="9.140625" style="2"/>
    <col min="9991" max="9991" width="12.5703125" style="2" customWidth="1"/>
    <col min="9992" max="9992" width="10.5703125" style="2" customWidth="1"/>
    <col min="9993" max="9993" width="12.7109375" style="2" customWidth="1"/>
    <col min="9994" max="10240" width="9.140625" style="2"/>
    <col min="10241" max="10241" width="12.5703125" style="2" customWidth="1"/>
    <col min="10242" max="10242" width="14.42578125" style="2" customWidth="1"/>
    <col min="10243" max="10246" width="9.140625" style="2"/>
    <col min="10247" max="10247" width="12.5703125" style="2" customWidth="1"/>
    <col min="10248" max="10248" width="10.5703125" style="2" customWidth="1"/>
    <col min="10249" max="10249" width="12.7109375" style="2" customWidth="1"/>
    <col min="10250" max="10496" width="9.140625" style="2"/>
    <col min="10497" max="10497" width="12.5703125" style="2" customWidth="1"/>
    <col min="10498" max="10498" width="14.42578125" style="2" customWidth="1"/>
    <col min="10499" max="10502" width="9.140625" style="2"/>
    <col min="10503" max="10503" width="12.5703125" style="2" customWidth="1"/>
    <col min="10504" max="10504" width="10.5703125" style="2" customWidth="1"/>
    <col min="10505" max="10505" width="12.7109375" style="2" customWidth="1"/>
    <col min="10506" max="10752" width="9.140625" style="2"/>
    <col min="10753" max="10753" width="12.5703125" style="2" customWidth="1"/>
    <col min="10754" max="10754" width="14.42578125" style="2" customWidth="1"/>
    <col min="10755" max="10758" width="9.140625" style="2"/>
    <col min="10759" max="10759" width="12.5703125" style="2" customWidth="1"/>
    <col min="10760" max="10760" width="10.5703125" style="2" customWidth="1"/>
    <col min="10761" max="10761" width="12.7109375" style="2" customWidth="1"/>
    <col min="10762" max="11008" width="9.140625" style="2"/>
    <col min="11009" max="11009" width="12.5703125" style="2" customWidth="1"/>
    <col min="11010" max="11010" width="14.42578125" style="2" customWidth="1"/>
    <col min="11011" max="11014" width="9.140625" style="2"/>
    <col min="11015" max="11015" width="12.5703125" style="2" customWidth="1"/>
    <col min="11016" max="11016" width="10.5703125" style="2" customWidth="1"/>
    <col min="11017" max="11017" width="12.7109375" style="2" customWidth="1"/>
    <col min="11018" max="11264" width="9.140625" style="2"/>
    <col min="11265" max="11265" width="12.5703125" style="2" customWidth="1"/>
    <col min="11266" max="11266" width="14.42578125" style="2" customWidth="1"/>
    <col min="11267" max="11270" width="9.140625" style="2"/>
    <col min="11271" max="11271" width="12.5703125" style="2" customWidth="1"/>
    <col min="11272" max="11272" width="10.5703125" style="2" customWidth="1"/>
    <col min="11273" max="11273" width="12.7109375" style="2" customWidth="1"/>
    <col min="11274" max="11520" width="9.140625" style="2"/>
    <col min="11521" max="11521" width="12.5703125" style="2" customWidth="1"/>
    <col min="11522" max="11522" width="14.42578125" style="2" customWidth="1"/>
    <col min="11523" max="11526" width="9.140625" style="2"/>
    <col min="11527" max="11527" width="12.5703125" style="2" customWidth="1"/>
    <col min="11528" max="11528" width="10.5703125" style="2" customWidth="1"/>
    <col min="11529" max="11529" width="12.7109375" style="2" customWidth="1"/>
    <col min="11530" max="11776" width="9.140625" style="2"/>
    <col min="11777" max="11777" width="12.5703125" style="2" customWidth="1"/>
    <col min="11778" max="11778" width="14.42578125" style="2" customWidth="1"/>
    <col min="11779" max="11782" width="9.140625" style="2"/>
    <col min="11783" max="11783" width="12.5703125" style="2" customWidth="1"/>
    <col min="11784" max="11784" width="10.5703125" style="2" customWidth="1"/>
    <col min="11785" max="11785" width="12.7109375" style="2" customWidth="1"/>
    <col min="11786" max="12032" width="9.140625" style="2"/>
    <col min="12033" max="12033" width="12.5703125" style="2" customWidth="1"/>
    <col min="12034" max="12034" width="14.42578125" style="2" customWidth="1"/>
    <col min="12035" max="12038" width="9.140625" style="2"/>
    <col min="12039" max="12039" width="12.5703125" style="2" customWidth="1"/>
    <col min="12040" max="12040" width="10.5703125" style="2" customWidth="1"/>
    <col min="12041" max="12041" width="12.7109375" style="2" customWidth="1"/>
    <col min="12042" max="12288" width="9.140625" style="2"/>
    <col min="12289" max="12289" width="12.5703125" style="2" customWidth="1"/>
    <col min="12290" max="12290" width="14.42578125" style="2" customWidth="1"/>
    <col min="12291" max="12294" width="9.140625" style="2"/>
    <col min="12295" max="12295" width="12.5703125" style="2" customWidth="1"/>
    <col min="12296" max="12296" width="10.5703125" style="2" customWidth="1"/>
    <col min="12297" max="12297" width="12.7109375" style="2" customWidth="1"/>
    <col min="12298" max="12544" width="9.140625" style="2"/>
    <col min="12545" max="12545" width="12.5703125" style="2" customWidth="1"/>
    <col min="12546" max="12546" width="14.42578125" style="2" customWidth="1"/>
    <col min="12547" max="12550" width="9.140625" style="2"/>
    <col min="12551" max="12551" width="12.5703125" style="2" customWidth="1"/>
    <col min="12552" max="12552" width="10.5703125" style="2" customWidth="1"/>
    <col min="12553" max="12553" width="12.7109375" style="2" customWidth="1"/>
    <col min="12554" max="12800" width="9.140625" style="2"/>
    <col min="12801" max="12801" width="12.5703125" style="2" customWidth="1"/>
    <col min="12802" max="12802" width="14.42578125" style="2" customWidth="1"/>
    <col min="12803" max="12806" width="9.140625" style="2"/>
    <col min="12807" max="12807" width="12.5703125" style="2" customWidth="1"/>
    <col min="12808" max="12808" width="10.5703125" style="2" customWidth="1"/>
    <col min="12809" max="12809" width="12.7109375" style="2" customWidth="1"/>
    <col min="12810" max="13056" width="9.140625" style="2"/>
    <col min="13057" max="13057" width="12.5703125" style="2" customWidth="1"/>
    <col min="13058" max="13058" width="14.42578125" style="2" customWidth="1"/>
    <col min="13059" max="13062" width="9.140625" style="2"/>
    <col min="13063" max="13063" width="12.5703125" style="2" customWidth="1"/>
    <col min="13064" max="13064" width="10.5703125" style="2" customWidth="1"/>
    <col min="13065" max="13065" width="12.7109375" style="2" customWidth="1"/>
    <col min="13066" max="13312" width="9.140625" style="2"/>
    <col min="13313" max="13313" width="12.5703125" style="2" customWidth="1"/>
    <col min="13314" max="13314" width="14.42578125" style="2" customWidth="1"/>
    <col min="13315" max="13318" width="9.140625" style="2"/>
    <col min="13319" max="13319" width="12.5703125" style="2" customWidth="1"/>
    <col min="13320" max="13320" width="10.5703125" style="2" customWidth="1"/>
    <col min="13321" max="13321" width="12.7109375" style="2" customWidth="1"/>
    <col min="13322" max="13568" width="9.140625" style="2"/>
    <col min="13569" max="13569" width="12.5703125" style="2" customWidth="1"/>
    <col min="13570" max="13570" width="14.42578125" style="2" customWidth="1"/>
    <col min="13571" max="13574" width="9.140625" style="2"/>
    <col min="13575" max="13575" width="12.5703125" style="2" customWidth="1"/>
    <col min="13576" max="13576" width="10.5703125" style="2" customWidth="1"/>
    <col min="13577" max="13577" width="12.7109375" style="2" customWidth="1"/>
    <col min="13578" max="13824" width="9.140625" style="2"/>
    <col min="13825" max="13825" width="12.5703125" style="2" customWidth="1"/>
    <col min="13826" max="13826" width="14.42578125" style="2" customWidth="1"/>
    <col min="13827" max="13830" width="9.140625" style="2"/>
    <col min="13831" max="13831" width="12.5703125" style="2" customWidth="1"/>
    <col min="13832" max="13832" width="10.5703125" style="2" customWidth="1"/>
    <col min="13833" max="13833" width="12.7109375" style="2" customWidth="1"/>
    <col min="13834" max="14080" width="9.140625" style="2"/>
    <col min="14081" max="14081" width="12.5703125" style="2" customWidth="1"/>
    <col min="14082" max="14082" width="14.42578125" style="2" customWidth="1"/>
    <col min="14083" max="14086" width="9.140625" style="2"/>
    <col min="14087" max="14087" width="12.5703125" style="2" customWidth="1"/>
    <col min="14088" max="14088" width="10.5703125" style="2" customWidth="1"/>
    <col min="14089" max="14089" width="12.7109375" style="2" customWidth="1"/>
    <col min="14090" max="14336" width="9.140625" style="2"/>
    <col min="14337" max="14337" width="12.5703125" style="2" customWidth="1"/>
    <col min="14338" max="14338" width="14.42578125" style="2" customWidth="1"/>
    <col min="14339" max="14342" width="9.140625" style="2"/>
    <col min="14343" max="14343" width="12.5703125" style="2" customWidth="1"/>
    <col min="14344" max="14344" width="10.5703125" style="2" customWidth="1"/>
    <col min="14345" max="14345" width="12.7109375" style="2" customWidth="1"/>
    <col min="14346" max="14592" width="9.140625" style="2"/>
    <col min="14593" max="14593" width="12.5703125" style="2" customWidth="1"/>
    <col min="14594" max="14594" width="14.42578125" style="2" customWidth="1"/>
    <col min="14595" max="14598" width="9.140625" style="2"/>
    <col min="14599" max="14599" width="12.5703125" style="2" customWidth="1"/>
    <col min="14600" max="14600" width="10.5703125" style="2" customWidth="1"/>
    <col min="14601" max="14601" width="12.7109375" style="2" customWidth="1"/>
    <col min="14602" max="14848" width="9.140625" style="2"/>
    <col min="14849" max="14849" width="12.5703125" style="2" customWidth="1"/>
    <col min="14850" max="14850" width="14.42578125" style="2" customWidth="1"/>
    <col min="14851" max="14854" width="9.140625" style="2"/>
    <col min="14855" max="14855" width="12.5703125" style="2" customWidth="1"/>
    <col min="14856" max="14856" width="10.5703125" style="2" customWidth="1"/>
    <col min="14857" max="14857" width="12.7109375" style="2" customWidth="1"/>
    <col min="14858" max="15104" width="9.140625" style="2"/>
    <col min="15105" max="15105" width="12.5703125" style="2" customWidth="1"/>
    <col min="15106" max="15106" width="14.42578125" style="2" customWidth="1"/>
    <col min="15107" max="15110" width="9.140625" style="2"/>
    <col min="15111" max="15111" width="12.5703125" style="2" customWidth="1"/>
    <col min="15112" max="15112" width="10.5703125" style="2" customWidth="1"/>
    <col min="15113" max="15113" width="12.7109375" style="2" customWidth="1"/>
    <col min="15114" max="15360" width="9.140625" style="2"/>
    <col min="15361" max="15361" width="12.5703125" style="2" customWidth="1"/>
    <col min="15362" max="15362" width="14.42578125" style="2" customWidth="1"/>
    <col min="15363" max="15366" width="9.140625" style="2"/>
    <col min="15367" max="15367" width="12.5703125" style="2" customWidth="1"/>
    <col min="15368" max="15368" width="10.5703125" style="2" customWidth="1"/>
    <col min="15369" max="15369" width="12.7109375" style="2" customWidth="1"/>
    <col min="15370" max="15616" width="9.140625" style="2"/>
    <col min="15617" max="15617" width="12.5703125" style="2" customWidth="1"/>
    <col min="15618" max="15618" width="14.42578125" style="2" customWidth="1"/>
    <col min="15619" max="15622" width="9.140625" style="2"/>
    <col min="15623" max="15623" width="12.5703125" style="2" customWidth="1"/>
    <col min="15624" max="15624" width="10.5703125" style="2" customWidth="1"/>
    <col min="15625" max="15625" width="12.7109375" style="2" customWidth="1"/>
    <col min="15626" max="15872" width="9.140625" style="2"/>
    <col min="15873" max="15873" width="12.5703125" style="2" customWidth="1"/>
    <col min="15874" max="15874" width="14.42578125" style="2" customWidth="1"/>
    <col min="15875" max="15878" width="9.140625" style="2"/>
    <col min="15879" max="15879" width="12.5703125" style="2" customWidth="1"/>
    <col min="15880" max="15880" width="10.5703125" style="2" customWidth="1"/>
    <col min="15881" max="15881" width="12.7109375" style="2" customWidth="1"/>
    <col min="15882" max="16128" width="9.140625" style="2"/>
    <col min="16129" max="16129" width="12.5703125" style="2" customWidth="1"/>
    <col min="16130" max="16130" width="14.42578125" style="2" customWidth="1"/>
    <col min="16131" max="16134" width="9.140625" style="2"/>
    <col min="16135" max="16135" width="12.5703125" style="2" customWidth="1"/>
    <col min="16136" max="16136" width="10.5703125" style="2" customWidth="1"/>
    <col min="16137" max="16137" width="12.7109375" style="2" customWidth="1"/>
    <col min="16138" max="16384" width="9.140625" style="2"/>
  </cols>
  <sheetData>
    <row r="1" spans="1:11" x14ac:dyDescent="0.25">
      <c r="A1" s="1" t="s">
        <v>0</v>
      </c>
      <c r="I1" s="1"/>
      <c r="J1" s="3"/>
      <c r="K1" s="4"/>
    </row>
    <row r="2" spans="1:11" x14ac:dyDescent="0.25">
      <c r="I2" s="4"/>
      <c r="J2" s="4"/>
      <c r="K2" s="4"/>
    </row>
    <row r="3" spans="1:11" x14ac:dyDescent="0.25">
      <c r="A3" s="1" t="s">
        <v>1</v>
      </c>
      <c r="I3" s="4"/>
      <c r="J3" s="4"/>
      <c r="K3" s="4"/>
    </row>
    <row r="4" spans="1:11" x14ac:dyDescent="0.25">
      <c r="C4" s="5" t="s">
        <v>2</v>
      </c>
      <c r="D4" s="6"/>
      <c r="E4" s="6"/>
      <c r="F4" s="6"/>
      <c r="I4" s="4"/>
      <c r="J4" s="4"/>
      <c r="K4" s="4"/>
    </row>
    <row r="5" spans="1:11" x14ac:dyDescent="0.25">
      <c r="B5" s="8"/>
      <c r="C5" s="10" t="s">
        <v>3</v>
      </c>
      <c r="D5" s="10" t="s">
        <v>4</v>
      </c>
      <c r="E5" s="10" t="s">
        <v>5</v>
      </c>
      <c r="F5" s="10" t="s">
        <v>6</v>
      </c>
      <c r="G5" s="8"/>
      <c r="H5" s="8"/>
      <c r="I5" s="11"/>
      <c r="J5" s="4"/>
      <c r="K5" s="4"/>
    </row>
    <row r="6" spans="1:11" x14ac:dyDescent="0.25">
      <c r="A6" s="2" t="s">
        <v>7</v>
      </c>
      <c r="B6" s="8" t="s">
        <v>8</v>
      </c>
      <c r="C6" s="14">
        <v>131</v>
      </c>
      <c r="D6" s="14">
        <v>218</v>
      </c>
      <c r="E6" s="14">
        <v>266</v>
      </c>
      <c r="F6" s="14">
        <v>120</v>
      </c>
      <c r="G6" s="8"/>
      <c r="H6" s="8"/>
      <c r="I6" s="11"/>
      <c r="J6" s="4"/>
      <c r="K6" s="4"/>
    </row>
    <row r="7" spans="1:11" x14ac:dyDescent="0.25">
      <c r="B7" s="8" t="s">
        <v>9</v>
      </c>
      <c r="C7" s="14">
        <v>250</v>
      </c>
      <c r="D7" s="14">
        <v>116</v>
      </c>
      <c r="E7" s="14">
        <v>263</v>
      </c>
      <c r="F7" s="14">
        <v>278</v>
      </c>
      <c r="G7" s="8"/>
      <c r="H7" s="8"/>
      <c r="I7" s="11"/>
      <c r="J7" s="4"/>
    </row>
    <row r="8" spans="1:11" x14ac:dyDescent="0.25">
      <c r="B8" s="8" t="s">
        <v>10</v>
      </c>
      <c r="C8" s="14">
        <v>178</v>
      </c>
      <c r="D8" s="14">
        <v>132</v>
      </c>
      <c r="E8" s="14">
        <v>122</v>
      </c>
      <c r="F8" s="14">
        <v>180</v>
      </c>
      <c r="G8" s="8"/>
      <c r="H8" s="8"/>
      <c r="I8" s="11"/>
      <c r="J8" s="4"/>
    </row>
    <row r="9" spans="1:11" x14ac:dyDescent="0.25">
      <c r="B9" s="8"/>
      <c r="C9" s="8"/>
      <c r="D9" s="8"/>
      <c r="E9" s="8"/>
      <c r="F9" s="8"/>
      <c r="G9" s="8"/>
      <c r="H9" s="11" t="s">
        <v>36</v>
      </c>
      <c r="J9" s="4"/>
    </row>
    <row r="10" spans="1:11" x14ac:dyDescent="0.25">
      <c r="A10" s="2" t="s">
        <v>31</v>
      </c>
      <c r="B10" s="8"/>
      <c r="C10" s="15">
        <v>450</v>
      </c>
      <c r="D10" s="15">
        <v>200</v>
      </c>
      <c r="E10" s="15">
        <v>300</v>
      </c>
      <c r="F10" s="15">
        <v>300</v>
      </c>
      <c r="G10" s="8"/>
      <c r="H10" s="8" t="s">
        <v>32</v>
      </c>
      <c r="I10" s="20">
        <v>0</v>
      </c>
      <c r="J10" s="4"/>
    </row>
    <row r="11" spans="1:11" x14ac:dyDescent="0.25">
      <c r="B11" s="8"/>
      <c r="C11" s="8"/>
      <c r="D11" s="8"/>
      <c r="E11" s="8"/>
      <c r="F11" s="8"/>
      <c r="G11" s="8"/>
      <c r="H11" s="8"/>
      <c r="I11" s="11"/>
      <c r="J11" s="4"/>
    </row>
    <row r="12" spans="1:11" x14ac:dyDescent="0.25">
      <c r="A12" s="1" t="s">
        <v>11</v>
      </c>
      <c r="B12" s="8"/>
      <c r="C12" s="8"/>
      <c r="D12" s="8"/>
      <c r="E12" s="8"/>
      <c r="F12" s="8"/>
      <c r="G12" s="8"/>
      <c r="H12" s="8"/>
      <c r="I12" s="11"/>
      <c r="J12" s="4"/>
    </row>
    <row r="13" spans="1:11" x14ac:dyDescent="0.25">
      <c r="B13" s="8"/>
      <c r="C13" s="12" t="s">
        <v>2</v>
      </c>
      <c r="D13" s="13"/>
      <c r="E13" s="13"/>
      <c r="F13" s="13"/>
      <c r="G13" s="8"/>
      <c r="H13" s="8"/>
      <c r="I13" s="8"/>
    </row>
    <row r="14" spans="1:11" x14ac:dyDescent="0.25">
      <c r="B14" s="8"/>
      <c r="C14" s="10" t="s">
        <v>3</v>
      </c>
      <c r="D14" s="10" t="s">
        <v>4</v>
      </c>
      <c r="E14" s="10" t="s">
        <v>5</v>
      </c>
      <c r="F14" s="10" t="s">
        <v>6</v>
      </c>
      <c r="G14" s="10" t="s">
        <v>12</v>
      </c>
      <c r="H14" s="10"/>
      <c r="I14" s="10" t="s">
        <v>13</v>
      </c>
      <c r="K14" s="7"/>
    </row>
    <row r="15" spans="1:11" x14ac:dyDescent="0.25">
      <c r="A15" s="2" t="s">
        <v>7</v>
      </c>
      <c r="B15" s="8" t="s">
        <v>8</v>
      </c>
      <c r="C15" s="17">
        <v>150</v>
      </c>
      <c r="D15" s="17">
        <v>0</v>
      </c>
      <c r="E15" s="17">
        <v>0</v>
      </c>
      <c r="F15" s="17">
        <v>300</v>
      </c>
      <c r="G15" s="8">
        <f t="shared" ref="G15:G17" si="0">SUM(C15:F15)</f>
        <v>450</v>
      </c>
      <c r="H15" s="19" t="s">
        <v>18</v>
      </c>
      <c r="I15" s="15">
        <v>450</v>
      </c>
    </row>
    <row r="16" spans="1:11" x14ac:dyDescent="0.25">
      <c r="B16" s="8" t="s">
        <v>9</v>
      </c>
      <c r="C16" s="17">
        <v>100</v>
      </c>
      <c r="D16" s="17">
        <v>200</v>
      </c>
      <c r="E16" s="17">
        <v>0</v>
      </c>
      <c r="F16" s="17">
        <v>0</v>
      </c>
      <c r="G16" s="8">
        <f t="shared" si="0"/>
        <v>300</v>
      </c>
      <c r="H16" s="19" t="s">
        <v>18</v>
      </c>
      <c r="I16" s="15">
        <v>600</v>
      </c>
    </row>
    <row r="17" spans="1:11" x14ac:dyDescent="0.25">
      <c r="B17" s="8" t="s">
        <v>10</v>
      </c>
      <c r="C17" s="17">
        <v>200</v>
      </c>
      <c r="D17" s="17">
        <v>0</v>
      </c>
      <c r="E17" s="17">
        <v>300</v>
      </c>
      <c r="F17" s="17">
        <v>0</v>
      </c>
      <c r="G17" s="8">
        <f t="shared" si="0"/>
        <v>500</v>
      </c>
      <c r="H17" s="19" t="s">
        <v>18</v>
      </c>
      <c r="I17" s="15">
        <v>500</v>
      </c>
    </row>
    <row r="18" spans="1:11" x14ac:dyDescent="0.25">
      <c r="B18" s="8" t="s">
        <v>14</v>
      </c>
      <c r="C18" s="8">
        <f t="shared" ref="C18:F18" si="1">SUM(C15:C17)</f>
        <v>450</v>
      </c>
      <c r="D18" s="8">
        <f t="shared" si="1"/>
        <v>200</v>
      </c>
      <c r="E18" s="8">
        <f t="shared" si="1"/>
        <v>300</v>
      </c>
      <c r="F18" s="8">
        <f t="shared" si="1"/>
        <v>300</v>
      </c>
      <c r="G18" s="8"/>
      <c r="H18" s="8"/>
      <c r="I18" s="16"/>
    </row>
    <row r="19" spans="1:11" x14ac:dyDescent="0.25">
      <c r="B19" s="8"/>
      <c r="C19" s="10" t="s">
        <v>19</v>
      </c>
      <c r="D19" s="10" t="s">
        <v>19</v>
      </c>
      <c r="E19" s="10" t="s">
        <v>19</v>
      </c>
      <c r="F19" s="10" t="s">
        <v>19</v>
      </c>
      <c r="G19" s="8"/>
      <c r="H19" s="8"/>
      <c r="I19" s="8"/>
      <c r="K19" s="7"/>
    </row>
    <row r="20" spans="1:11" x14ac:dyDescent="0.25">
      <c r="B20" s="8" t="s">
        <v>15</v>
      </c>
      <c r="C20" s="16">
        <f>C10*(1+$I$10)</f>
        <v>450</v>
      </c>
      <c r="D20" s="16">
        <f t="shared" ref="D20:F20" si="2">D10*(1+$I$10)</f>
        <v>200</v>
      </c>
      <c r="E20" s="16">
        <f t="shared" si="2"/>
        <v>300</v>
      </c>
      <c r="F20" s="16">
        <f t="shared" si="2"/>
        <v>300</v>
      </c>
      <c r="G20" s="8"/>
      <c r="H20" s="8"/>
      <c r="I20" s="8"/>
      <c r="K20" s="9"/>
    </row>
    <row r="21" spans="1:11" x14ac:dyDescent="0.25">
      <c r="B21" s="8"/>
      <c r="C21" s="16"/>
      <c r="D21" s="16"/>
      <c r="E21" s="16"/>
      <c r="F21" s="16"/>
      <c r="G21" s="8"/>
      <c r="H21" s="8"/>
      <c r="I21" s="8"/>
    </row>
    <row r="22" spans="1:11" x14ac:dyDescent="0.25">
      <c r="A22" s="1" t="s">
        <v>16</v>
      </c>
      <c r="B22" s="8"/>
      <c r="C22" s="8"/>
      <c r="D22" s="8"/>
      <c r="E22" s="8"/>
      <c r="F22" s="8"/>
      <c r="G22" s="8"/>
      <c r="H22" s="8"/>
      <c r="I22" s="8"/>
    </row>
    <row r="23" spans="1:11" x14ac:dyDescent="0.25">
      <c r="A23" s="5" t="s">
        <v>17</v>
      </c>
      <c r="B23" s="18">
        <f>SUMPRODUCT(C6:F8,Shipping_Plan)</f>
        <v>176050</v>
      </c>
      <c r="C23" s="8"/>
      <c r="D23" s="8"/>
      <c r="E23" s="8"/>
      <c r="F23" s="8"/>
      <c r="G23" s="8"/>
      <c r="H23" s="8"/>
      <c r="I23" s="8"/>
    </row>
  </sheetData>
  <printOptions horizontalCentered="1" verticalCentered="1" headings="1" gridLines="1" gridLinesSet="0"/>
  <pageMargins left="0.75" right="0.75" top="1" bottom="1" header="0.5" footer="0.5"/>
  <pageSetup scale="83"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5"/>
  <sheetViews>
    <sheetView workbookViewId="0"/>
  </sheetViews>
  <sheetFormatPr defaultRowHeight="15" x14ac:dyDescent="0.25"/>
  <sheetData>
    <row r="1" spans="1:2" x14ac:dyDescent="0.25">
      <c r="A1">
        <v>1</v>
      </c>
    </row>
    <row r="2" spans="1:2" x14ac:dyDescent="0.25">
      <c r="A2" t="s">
        <v>33</v>
      </c>
    </row>
    <row r="3" spans="1:2" x14ac:dyDescent="0.25">
      <c r="A3">
        <v>1</v>
      </c>
    </row>
    <row r="4" spans="1:2" x14ac:dyDescent="0.25">
      <c r="A4">
        <v>-0.2</v>
      </c>
    </row>
    <row r="5" spans="1:2" x14ac:dyDescent="0.25">
      <c r="A5">
        <v>0.3</v>
      </c>
    </row>
    <row r="6" spans="1:2" x14ac:dyDescent="0.25">
      <c r="A6">
        <v>0.05</v>
      </c>
    </row>
    <row r="8" spans="1:2" x14ac:dyDescent="0.25">
      <c r="A8" s="21"/>
      <c r="B8" s="21"/>
    </row>
    <row r="9" spans="1:2" x14ac:dyDescent="0.25">
      <c r="A9" t="s">
        <v>34</v>
      </c>
    </row>
    <row r="10" spans="1:2" x14ac:dyDescent="0.25">
      <c r="A10" t="s">
        <v>91</v>
      </c>
    </row>
    <row r="15" spans="1:2" x14ac:dyDescent="0.25">
      <c r="B15"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sheetData>
    <row r="1" spans="1:2" x14ac:dyDescent="0.25">
      <c r="A1">
        <v>1</v>
      </c>
    </row>
    <row r="2" spans="1:2" x14ac:dyDescent="0.25">
      <c r="A2" t="s">
        <v>33</v>
      </c>
    </row>
    <row r="3" spans="1:2" x14ac:dyDescent="0.25">
      <c r="A3">
        <v>1</v>
      </c>
    </row>
    <row r="4" spans="1:2" x14ac:dyDescent="0.25">
      <c r="A4">
        <v>-0.2</v>
      </c>
    </row>
    <row r="5" spans="1:2" x14ac:dyDescent="0.25">
      <c r="A5">
        <v>0.3</v>
      </c>
    </row>
    <row r="6" spans="1:2" x14ac:dyDescent="0.25">
      <c r="A6">
        <v>0.05</v>
      </c>
    </row>
    <row r="8" spans="1:2" x14ac:dyDescent="0.25">
      <c r="A8" s="21"/>
      <c r="B8" s="21"/>
    </row>
    <row r="9" spans="1:2" x14ac:dyDescent="0.25">
      <c r="A9" t="s">
        <v>34</v>
      </c>
    </row>
    <row r="10" spans="1:2" x14ac:dyDescent="0.25">
      <c r="A10" t="s">
        <v>98</v>
      </c>
    </row>
    <row r="15" spans="1:2" x14ac:dyDescent="0.25">
      <c r="B15" s="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5"/>
  <sheetViews>
    <sheetView workbookViewId="0">
      <selection activeCell="B9" sqref="B9"/>
    </sheetView>
  </sheetViews>
  <sheetFormatPr defaultRowHeight="15" x14ac:dyDescent="0.25"/>
  <sheetData>
    <row r="1" spans="1:11" x14ac:dyDescent="0.25">
      <c r="A1" s="26" t="s">
        <v>93</v>
      </c>
      <c r="K1" s="30" t="str">
        <f>CONCATENATE("Sensitivity of ",$K$4," to ","Change in demands")</f>
        <v>Sensitivity of Total_cost to Change in demands</v>
      </c>
    </row>
    <row r="3" spans="1:11" x14ac:dyDescent="0.25">
      <c r="A3" t="s">
        <v>99</v>
      </c>
      <c r="K3" t="s">
        <v>92</v>
      </c>
    </row>
    <row r="4" spans="1:11" ht="52.5" x14ac:dyDescent="0.25">
      <c r="B4" s="31" t="s">
        <v>25</v>
      </c>
      <c r="J4" s="30">
        <f>MATCH($K$4,OutputAddresses,0)</f>
        <v>1</v>
      </c>
      <c r="K4" s="32" t="s">
        <v>25</v>
      </c>
    </row>
    <row r="5" spans="1:11" x14ac:dyDescent="0.25">
      <c r="A5" s="29">
        <v>-0.20000000298023224</v>
      </c>
      <c r="B5" s="22">
        <v>130850</v>
      </c>
      <c r="K5">
        <f>INDEX(OutputValues,1,$J$4)</f>
        <v>130850</v>
      </c>
    </row>
    <row r="6" spans="1:11" x14ac:dyDescent="0.25">
      <c r="A6" s="29">
        <v>-0.15000000596046448</v>
      </c>
      <c r="B6" s="23">
        <v>140350</v>
      </c>
      <c r="K6">
        <f>INDEX(OutputValues,2,$J$4)</f>
        <v>140350</v>
      </c>
    </row>
    <row r="7" spans="1:11" x14ac:dyDescent="0.25">
      <c r="A7" s="29">
        <v>-0.10000000149011612</v>
      </c>
      <c r="B7" s="23">
        <v>149850</v>
      </c>
      <c r="K7">
        <f>INDEX(OutputValues,3,$J$4)</f>
        <v>149850</v>
      </c>
    </row>
    <row r="8" spans="1:11" x14ac:dyDescent="0.25">
      <c r="A8" s="29">
        <v>-5.000000074505806E-2</v>
      </c>
      <c r="B8" s="23">
        <v>162770</v>
      </c>
      <c r="K8">
        <f>INDEX(OutputValues,4,$J$4)</f>
        <v>162770</v>
      </c>
    </row>
    <row r="9" spans="1:11" x14ac:dyDescent="0.25">
      <c r="A9" s="29">
        <v>0</v>
      </c>
      <c r="B9" s="23">
        <v>176050</v>
      </c>
      <c r="K9">
        <f>INDEX(OutputValues,5,$J$4)</f>
        <v>176050</v>
      </c>
    </row>
    <row r="10" spans="1:11" x14ac:dyDescent="0.25">
      <c r="A10" s="29">
        <v>5.000000074505806E-2</v>
      </c>
      <c r="B10" s="23">
        <v>189330</v>
      </c>
      <c r="K10">
        <f>INDEX(OutputValues,6,$J$4)</f>
        <v>189330</v>
      </c>
    </row>
    <row r="11" spans="1:11" x14ac:dyDescent="0.25">
      <c r="A11" s="29">
        <v>0.10000000149011612</v>
      </c>
      <c r="B11" s="23">
        <v>202610</v>
      </c>
      <c r="K11">
        <f>INDEX(OutputValues,7,$J$4)</f>
        <v>202610</v>
      </c>
    </row>
    <row r="12" spans="1:11" x14ac:dyDescent="0.25">
      <c r="A12" s="29">
        <v>0.15000000596046448</v>
      </c>
      <c r="B12" s="23">
        <v>215890</v>
      </c>
      <c r="K12">
        <f>INDEX(OutputValues,8,$J$4)</f>
        <v>215890</v>
      </c>
    </row>
    <row r="13" spans="1:11" x14ac:dyDescent="0.25">
      <c r="A13" s="29">
        <v>0.20000000298023224</v>
      </c>
      <c r="B13" s="23">
        <v>229170</v>
      </c>
      <c r="K13">
        <f>INDEX(OutputValues,9,$J$4)</f>
        <v>229170</v>
      </c>
    </row>
    <row r="14" spans="1:11" x14ac:dyDescent="0.25">
      <c r="A14" s="29">
        <v>0.25</v>
      </c>
      <c r="B14" s="24" t="s">
        <v>35</v>
      </c>
      <c r="K14" t="str">
        <f>INDEX(OutputValues,10,$J$4)</f>
        <v>Not feasible</v>
      </c>
    </row>
    <row r="15" spans="1:11" x14ac:dyDescent="0.25">
      <c r="A15" s="29">
        <v>0.30000001192092896</v>
      </c>
      <c r="B15" s="25" t="s">
        <v>35</v>
      </c>
      <c r="K15" t="str">
        <f>INDEX(OutputValues,11,$J$4)</f>
        <v>Not feasible</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zoomScale="115" zoomScaleNormal="115" workbookViewId="0">
      <selection activeCell="D25" sqref="D25"/>
    </sheetView>
  </sheetViews>
  <sheetFormatPr defaultRowHeight="15" x14ac:dyDescent="0.25"/>
  <cols>
    <col min="1" max="1" width="12.5703125" style="2" customWidth="1"/>
    <col min="2" max="2" width="16.140625" style="2" bestFit="1" customWidth="1"/>
    <col min="3" max="3" width="14.42578125" style="2" bestFit="1" customWidth="1"/>
    <col min="4" max="6" width="11.7109375" style="2" bestFit="1" customWidth="1"/>
    <col min="7" max="7" width="12.5703125" style="2" customWidth="1"/>
    <col min="8" max="8" width="19.5703125" style="2" bestFit="1" customWidth="1"/>
    <col min="9" max="9" width="15.7109375" style="2" customWidth="1"/>
    <col min="10" max="256" width="9.140625" style="2"/>
    <col min="257" max="257" width="12.5703125" style="2" customWidth="1"/>
    <col min="258" max="258" width="14.42578125" style="2" customWidth="1"/>
    <col min="259" max="262" width="9.140625" style="2"/>
    <col min="263" max="263" width="12.5703125" style="2" customWidth="1"/>
    <col min="264" max="264" width="10.5703125" style="2" customWidth="1"/>
    <col min="265" max="265" width="12.7109375" style="2" customWidth="1"/>
    <col min="266" max="512" width="9.140625" style="2"/>
    <col min="513" max="513" width="12.5703125" style="2" customWidth="1"/>
    <col min="514" max="514" width="14.42578125" style="2" customWidth="1"/>
    <col min="515" max="518" width="9.140625" style="2"/>
    <col min="519" max="519" width="12.5703125" style="2" customWidth="1"/>
    <col min="520" max="520" width="10.5703125" style="2" customWidth="1"/>
    <col min="521" max="521" width="12.7109375" style="2" customWidth="1"/>
    <col min="522" max="768" width="9.140625" style="2"/>
    <col min="769" max="769" width="12.5703125" style="2" customWidth="1"/>
    <col min="770" max="770" width="14.42578125" style="2" customWidth="1"/>
    <col min="771" max="774" width="9.140625" style="2"/>
    <col min="775" max="775" width="12.5703125" style="2" customWidth="1"/>
    <col min="776" max="776" width="10.5703125" style="2" customWidth="1"/>
    <col min="777" max="777" width="12.7109375" style="2" customWidth="1"/>
    <col min="778" max="1024" width="9.140625" style="2"/>
    <col min="1025" max="1025" width="12.5703125" style="2" customWidth="1"/>
    <col min="1026" max="1026" width="14.42578125" style="2" customWidth="1"/>
    <col min="1027" max="1030" width="9.140625" style="2"/>
    <col min="1031" max="1031" width="12.5703125" style="2" customWidth="1"/>
    <col min="1032" max="1032" width="10.5703125" style="2" customWidth="1"/>
    <col min="1033" max="1033" width="12.7109375" style="2" customWidth="1"/>
    <col min="1034" max="1280" width="9.140625" style="2"/>
    <col min="1281" max="1281" width="12.5703125" style="2" customWidth="1"/>
    <col min="1282" max="1282" width="14.42578125" style="2" customWidth="1"/>
    <col min="1283" max="1286" width="9.140625" style="2"/>
    <col min="1287" max="1287" width="12.5703125" style="2" customWidth="1"/>
    <col min="1288" max="1288" width="10.5703125" style="2" customWidth="1"/>
    <col min="1289" max="1289" width="12.7109375" style="2" customWidth="1"/>
    <col min="1290" max="1536" width="9.140625" style="2"/>
    <col min="1537" max="1537" width="12.5703125" style="2" customWidth="1"/>
    <col min="1538" max="1538" width="14.42578125" style="2" customWidth="1"/>
    <col min="1539" max="1542" width="9.140625" style="2"/>
    <col min="1543" max="1543" width="12.5703125" style="2" customWidth="1"/>
    <col min="1544" max="1544" width="10.5703125" style="2" customWidth="1"/>
    <col min="1545" max="1545" width="12.7109375" style="2" customWidth="1"/>
    <col min="1546" max="1792" width="9.140625" style="2"/>
    <col min="1793" max="1793" width="12.5703125" style="2" customWidth="1"/>
    <col min="1794" max="1794" width="14.42578125" style="2" customWidth="1"/>
    <col min="1795" max="1798" width="9.140625" style="2"/>
    <col min="1799" max="1799" width="12.5703125" style="2" customWidth="1"/>
    <col min="1800" max="1800" width="10.5703125" style="2" customWidth="1"/>
    <col min="1801" max="1801" width="12.7109375" style="2" customWidth="1"/>
    <col min="1802" max="2048" width="9.140625" style="2"/>
    <col min="2049" max="2049" width="12.5703125" style="2" customWidth="1"/>
    <col min="2050" max="2050" width="14.42578125" style="2" customWidth="1"/>
    <col min="2051" max="2054" width="9.140625" style="2"/>
    <col min="2055" max="2055" width="12.5703125" style="2" customWidth="1"/>
    <col min="2056" max="2056" width="10.5703125" style="2" customWidth="1"/>
    <col min="2057" max="2057" width="12.7109375" style="2" customWidth="1"/>
    <col min="2058" max="2304" width="9.140625" style="2"/>
    <col min="2305" max="2305" width="12.5703125" style="2" customWidth="1"/>
    <col min="2306" max="2306" width="14.42578125" style="2" customWidth="1"/>
    <col min="2307" max="2310" width="9.140625" style="2"/>
    <col min="2311" max="2311" width="12.5703125" style="2" customWidth="1"/>
    <col min="2312" max="2312" width="10.5703125" style="2" customWidth="1"/>
    <col min="2313" max="2313" width="12.7109375" style="2" customWidth="1"/>
    <col min="2314" max="2560" width="9.140625" style="2"/>
    <col min="2561" max="2561" width="12.5703125" style="2" customWidth="1"/>
    <col min="2562" max="2562" width="14.42578125" style="2" customWidth="1"/>
    <col min="2563" max="2566" width="9.140625" style="2"/>
    <col min="2567" max="2567" width="12.5703125" style="2" customWidth="1"/>
    <col min="2568" max="2568" width="10.5703125" style="2" customWidth="1"/>
    <col min="2569" max="2569" width="12.7109375" style="2" customWidth="1"/>
    <col min="2570" max="2816" width="9.140625" style="2"/>
    <col min="2817" max="2817" width="12.5703125" style="2" customWidth="1"/>
    <col min="2818" max="2818" width="14.42578125" style="2" customWidth="1"/>
    <col min="2819" max="2822" width="9.140625" style="2"/>
    <col min="2823" max="2823" width="12.5703125" style="2" customWidth="1"/>
    <col min="2824" max="2824" width="10.5703125" style="2" customWidth="1"/>
    <col min="2825" max="2825" width="12.7109375" style="2" customWidth="1"/>
    <col min="2826" max="3072" width="9.140625" style="2"/>
    <col min="3073" max="3073" width="12.5703125" style="2" customWidth="1"/>
    <col min="3074" max="3074" width="14.42578125" style="2" customWidth="1"/>
    <col min="3075" max="3078" width="9.140625" style="2"/>
    <col min="3079" max="3079" width="12.5703125" style="2" customWidth="1"/>
    <col min="3080" max="3080" width="10.5703125" style="2" customWidth="1"/>
    <col min="3081" max="3081" width="12.7109375" style="2" customWidth="1"/>
    <col min="3082" max="3328" width="9.140625" style="2"/>
    <col min="3329" max="3329" width="12.5703125" style="2" customWidth="1"/>
    <col min="3330" max="3330" width="14.42578125" style="2" customWidth="1"/>
    <col min="3331" max="3334" width="9.140625" style="2"/>
    <col min="3335" max="3335" width="12.5703125" style="2" customWidth="1"/>
    <col min="3336" max="3336" width="10.5703125" style="2" customWidth="1"/>
    <col min="3337" max="3337" width="12.7109375" style="2" customWidth="1"/>
    <col min="3338" max="3584" width="9.140625" style="2"/>
    <col min="3585" max="3585" width="12.5703125" style="2" customWidth="1"/>
    <col min="3586" max="3586" width="14.42578125" style="2" customWidth="1"/>
    <col min="3587" max="3590" width="9.140625" style="2"/>
    <col min="3591" max="3591" width="12.5703125" style="2" customWidth="1"/>
    <col min="3592" max="3592" width="10.5703125" style="2" customWidth="1"/>
    <col min="3593" max="3593" width="12.7109375" style="2" customWidth="1"/>
    <col min="3594" max="3840" width="9.140625" style="2"/>
    <col min="3841" max="3841" width="12.5703125" style="2" customWidth="1"/>
    <col min="3842" max="3842" width="14.42578125" style="2" customWidth="1"/>
    <col min="3843" max="3846" width="9.140625" style="2"/>
    <col min="3847" max="3847" width="12.5703125" style="2" customWidth="1"/>
    <col min="3848" max="3848" width="10.5703125" style="2" customWidth="1"/>
    <col min="3849" max="3849" width="12.7109375" style="2" customWidth="1"/>
    <col min="3850" max="4096" width="9.140625" style="2"/>
    <col min="4097" max="4097" width="12.5703125" style="2" customWidth="1"/>
    <col min="4098" max="4098" width="14.42578125" style="2" customWidth="1"/>
    <col min="4099" max="4102" width="9.140625" style="2"/>
    <col min="4103" max="4103" width="12.5703125" style="2" customWidth="1"/>
    <col min="4104" max="4104" width="10.5703125" style="2" customWidth="1"/>
    <col min="4105" max="4105" width="12.7109375" style="2" customWidth="1"/>
    <col min="4106" max="4352" width="9.140625" style="2"/>
    <col min="4353" max="4353" width="12.5703125" style="2" customWidth="1"/>
    <col min="4354" max="4354" width="14.42578125" style="2" customWidth="1"/>
    <col min="4355" max="4358" width="9.140625" style="2"/>
    <col min="4359" max="4359" width="12.5703125" style="2" customWidth="1"/>
    <col min="4360" max="4360" width="10.5703125" style="2" customWidth="1"/>
    <col min="4361" max="4361" width="12.7109375" style="2" customWidth="1"/>
    <col min="4362" max="4608" width="9.140625" style="2"/>
    <col min="4609" max="4609" width="12.5703125" style="2" customWidth="1"/>
    <col min="4610" max="4610" width="14.42578125" style="2" customWidth="1"/>
    <col min="4611" max="4614" width="9.140625" style="2"/>
    <col min="4615" max="4615" width="12.5703125" style="2" customWidth="1"/>
    <col min="4616" max="4616" width="10.5703125" style="2" customWidth="1"/>
    <col min="4617" max="4617" width="12.7109375" style="2" customWidth="1"/>
    <col min="4618" max="4864" width="9.140625" style="2"/>
    <col min="4865" max="4865" width="12.5703125" style="2" customWidth="1"/>
    <col min="4866" max="4866" width="14.42578125" style="2" customWidth="1"/>
    <col min="4867" max="4870" width="9.140625" style="2"/>
    <col min="4871" max="4871" width="12.5703125" style="2" customWidth="1"/>
    <col min="4872" max="4872" width="10.5703125" style="2" customWidth="1"/>
    <col min="4873" max="4873" width="12.7109375" style="2" customWidth="1"/>
    <col min="4874" max="5120" width="9.140625" style="2"/>
    <col min="5121" max="5121" width="12.5703125" style="2" customWidth="1"/>
    <col min="5122" max="5122" width="14.42578125" style="2" customWidth="1"/>
    <col min="5123" max="5126" width="9.140625" style="2"/>
    <col min="5127" max="5127" width="12.5703125" style="2" customWidth="1"/>
    <col min="5128" max="5128" width="10.5703125" style="2" customWidth="1"/>
    <col min="5129" max="5129" width="12.7109375" style="2" customWidth="1"/>
    <col min="5130" max="5376" width="9.140625" style="2"/>
    <col min="5377" max="5377" width="12.5703125" style="2" customWidth="1"/>
    <col min="5378" max="5378" width="14.42578125" style="2" customWidth="1"/>
    <col min="5379" max="5382" width="9.140625" style="2"/>
    <col min="5383" max="5383" width="12.5703125" style="2" customWidth="1"/>
    <col min="5384" max="5384" width="10.5703125" style="2" customWidth="1"/>
    <col min="5385" max="5385" width="12.7109375" style="2" customWidth="1"/>
    <col min="5386" max="5632" width="9.140625" style="2"/>
    <col min="5633" max="5633" width="12.5703125" style="2" customWidth="1"/>
    <col min="5634" max="5634" width="14.42578125" style="2" customWidth="1"/>
    <col min="5635" max="5638" width="9.140625" style="2"/>
    <col min="5639" max="5639" width="12.5703125" style="2" customWidth="1"/>
    <col min="5640" max="5640" width="10.5703125" style="2" customWidth="1"/>
    <col min="5641" max="5641" width="12.7109375" style="2" customWidth="1"/>
    <col min="5642" max="5888" width="9.140625" style="2"/>
    <col min="5889" max="5889" width="12.5703125" style="2" customWidth="1"/>
    <col min="5890" max="5890" width="14.42578125" style="2" customWidth="1"/>
    <col min="5891" max="5894" width="9.140625" style="2"/>
    <col min="5895" max="5895" width="12.5703125" style="2" customWidth="1"/>
    <col min="5896" max="5896" width="10.5703125" style="2" customWidth="1"/>
    <col min="5897" max="5897" width="12.7109375" style="2" customWidth="1"/>
    <col min="5898" max="6144" width="9.140625" style="2"/>
    <col min="6145" max="6145" width="12.5703125" style="2" customWidth="1"/>
    <col min="6146" max="6146" width="14.42578125" style="2" customWidth="1"/>
    <col min="6147" max="6150" width="9.140625" style="2"/>
    <col min="6151" max="6151" width="12.5703125" style="2" customWidth="1"/>
    <col min="6152" max="6152" width="10.5703125" style="2" customWidth="1"/>
    <col min="6153" max="6153" width="12.7109375" style="2" customWidth="1"/>
    <col min="6154" max="6400" width="9.140625" style="2"/>
    <col min="6401" max="6401" width="12.5703125" style="2" customWidth="1"/>
    <col min="6402" max="6402" width="14.42578125" style="2" customWidth="1"/>
    <col min="6403" max="6406" width="9.140625" style="2"/>
    <col min="6407" max="6407" width="12.5703125" style="2" customWidth="1"/>
    <col min="6408" max="6408" width="10.5703125" style="2" customWidth="1"/>
    <col min="6409" max="6409" width="12.7109375" style="2" customWidth="1"/>
    <col min="6410" max="6656" width="9.140625" style="2"/>
    <col min="6657" max="6657" width="12.5703125" style="2" customWidth="1"/>
    <col min="6658" max="6658" width="14.42578125" style="2" customWidth="1"/>
    <col min="6659" max="6662" width="9.140625" style="2"/>
    <col min="6663" max="6663" width="12.5703125" style="2" customWidth="1"/>
    <col min="6664" max="6664" width="10.5703125" style="2" customWidth="1"/>
    <col min="6665" max="6665" width="12.7109375" style="2" customWidth="1"/>
    <col min="6666" max="6912" width="9.140625" style="2"/>
    <col min="6913" max="6913" width="12.5703125" style="2" customWidth="1"/>
    <col min="6914" max="6914" width="14.42578125" style="2" customWidth="1"/>
    <col min="6915" max="6918" width="9.140625" style="2"/>
    <col min="6919" max="6919" width="12.5703125" style="2" customWidth="1"/>
    <col min="6920" max="6920" width="10.5703125" style="2" customWidth="1"/>
    <col min="6921" max="6921" width="12.7109375" style="2" customWidth="1"/>
    <col min="6922" max="7168" width="9.140625" style="2"/>
    <col min="7169" max="7169" width="12.5703125" style="2" customWidth="1"/>
    <col min="7170" max="7170" width="14.42578125" style="2" customWidth="1"/>
    <col min="7171" max="7174" width="9.140625" style="2"/>
    <col min="7175" max="7175" width="12.5703125" style="2" customWidth="1"/>
    <col min="7176" max="7176" width="10.5703125" style="2" customWidth="1"/>
    <col min="7177" max="7177" width="12.7109375" style="2" customWidth="1"/>
    <col min="7178" max="7424" width="9.140625" style="2"/>
    <col min="7425" max="7425" width="12.5703125" style="2" customWidth="1"/>
    <col min="7426" max="7426" width="14.42578125" style="2" customWidth="1"/>
    <col min="7427" max="7430" width="9.140625" style="2"/>
    <col min="7431" max="7431" width="12.5703125" style="2" customWidth="1"/>
    <col min="7432" max="7432" width="10.5703125" style="2" customWidth="1"/>
    <col min="7433" max="7433" width="12.7109375" style="2" customWidth="1"/>
    <col min="7434" max="7680" width="9.140625" style="2"/>
    <col min="7681" max="7681" width="12.5703125" style="2" customWidth="1"/>
    <col min="7682" max="7682" width="14.42578125" style="2" customWidth="1"/>
    <col min="7683" max="7686" width="9.140625" style="2"/>
    <col min="7687" max="7687" width="12.5703125" style="2" customWidth="1"/>
    <col min="7688" max="7688" width="10.5703125" style="2" customWidth="1"/>
    <col min="7689" max="7689" width="12.7109375" style="2" customWidth="1"/>
    <col min="7690" max="7936" width="9.140625" style="2"/>
    <col min="7937" max="7937" width="12.5703125" style="2" customWidth="1"/>
    <col min="7938" max="7938" width="14.42578125" style="2" customWidth="1"/>
    <col min="7939" max="7942" width="9.140625" style="2"/>
    <col min="7943" max="7943" width="12.5703125" style="2" customWidth="1"/>
    <col min="7944" max="7944" width="10.5703125" style="2" customWidth="1"/>
    <col min="7945" max="7945" width="12.7109375" style="2" customWidth="1"/>
    <col min="7946" max="8192" width="9.140625" style="2"/>
    <col min="8193" max="8193" width="12.5703125" style="2" customWidth="1"/>
    <col min="8194" max="8194" width="14.42578125" style="2" customWidth="1"/>
    <col min="8195" max="8198" width="9.140625" style="2"/>
    <col min="8199" max="8199" width="12.5703125" style="2" customWidth="1"/>
    <col min="8200" max="8200" width="10.5703125" style="2" customWidth="1"/>
    <col min="8201" max="8201" width="12.7109375" style="2" customWidth="1"/>
    <col min="8202" max="8448" width="9.140625" style="2"/>
    <col min="8449" max="8449" width="12.5703125" style="2" customWidth="1"/>
    <col min="8450" max="8450" width="14.42578125" style="2" customWidth="1"/>
    <col min="8451" max="8454" width="9.140625" style="2"/>
    <col min="8455" max="8455" width="12.5703125" style="2" customWidth="1"/>
    <col min="8456" max="8456" width="10.5703125" style="2" customWidth="1"/>
    <col min="8457" max="8457" width="12.7109375" style="2" customWidth="1"/>
    <col min="8458" max="8704" width="9.140625" style="2"/>
    <col min="8705" max="8705" width="12.5703125" style="2" customWidth="1"/>
    <col min="8706" max="8706" width="14.42578125" style="2" customWidth="1"/>
    <col min="8707" max="8710" width="9.140625" style="2"/>
    <col min="8711" max="8711" width="12.5703125" style="2" customWidth="1"/>
    <col min="8712" max="8712" width="10.5703125" style="2" customWidth="1"/>
    <col min="8713" max="8713" width="12.7109375" style="2" customWidth="1"/>
    <col min="8714" max="8960" width="9.140625" style="2"/>
    <col min="8961" max="8961" width="12.5703125" style="2" customWidth="1"/>
    <col min="8962" max="8962" width="14.42578125" style="2" customWidth="1"/>
    <col min="8963" max="8966" width="9.140625" style="2"/>
    <col min="8967" max="8967" width="12.5703125" style="2" customWidth="1"/>
    <col min="8968" max="8968" width="10.5703125" style="2" customWidth="1"/>
    <col min="8969" max="8969" width="12.7109375" style="2" customWidth="1"/>
    <col min="8970" max="9216" width="9.140625" style="2"/>
    <col min="9217" max="9217" width="12.5703125" style="2" customWidth="1"/>
    <col min="9218" max="9218" width="14.42578125" style="2" customWidth="1"/>
    <col min="9219" max="9222" width="9.140625" style="2"/>
    <col min="9223" max="9223" width="12.5703125" style="2" customWidth="1"/>
    <col min="9224" max="9224" width="10.5703125" style="2" customWidth="1"/>
    <col min="9225" max="9225" width="12.7109375" style="2" customWidth="1"/>
    <col min="9226" max="9472" width="9.140625" style="2"/>
    <col min="9473" max="9473" width="12.5703125" style="2" customWidth="1"/>
    <col min="9474" max="9474" width="14.42578125" style="2" customWidth="1"/>
    <col min="9475" max="9478" width="9.140625" style="2"/>
    <col min="9479" max="9479" width="12.5703125" style="2" customWidth="1"/>
    <col min="9480" max="9480" width="10.5703125" style="2" customWidth="1"/>
    <col min="9481" max="9481" width="12.7109375" style="2" customWidth="1"/>
    <col min="9482" max="9728" width="9.140625" style="2"/>
    <col min="9729" max="9729" width="12.5703125" style="2" customWidth="1"/>
    <col min="9730" max="9730" width="14.42578125" style="2" customWidth="1"/>
    <col min="9731" max="9734" width="9.140625" style="2"/>
    <col min="9735" max="9735" width="12.5703125" style="2" customWidth="1"/>
    <col min="9736" max="9736" width="10.5703125" style="2" customWidth="1"/>
    <col min="9737" max="9737" width="12.7109375" style="2" customWidth="1"/>
    <col min="9738" max="9984" width="9.140625" style="2"/>
    <col min="9985" max="9985" width="12.5703125" style="2" customWidth="1"/>
    <col min="9986" max="9986" width="14.42578125" style="2" customWidth="1"/>
    <col min="9987" max="9990" width="9.140625" style="2"/>
    <col min="9991" max="9991" width="12.5703125" style="2" customWidth="1"/>
    <col min="9992" max="9992" width="10.5703125" style="2" customWidth="1"/>
    <col min="9993" max="9993" width="12.7109375" style="2" customWidth="1"/>
    <col min="9994" max="10240" width="9.140625" style="2"/>
    <col min="10241" max="10241" width="12.5703125" style="2" customWidth="1"/>
    <col min="10242" max="10242" width="14.42578125" style="2" customWidth="1"/>
    <col min="10243" max="10246" width="9.140625" style="2"/>
    <col min="10247" max="10247" width="12.5703125" style="2" customWidth="1"/>
    <col min="10248" max="10248" width="10.5703125" style="2" customWidth="1"/>
    <col min="10249" max="10249" width="12.7109375" style="2" customWidth="1"/>
    <col min="10250" max="10496" width="9.140625" style="2"/>
    <col min="10497" max="10497" width="12.5703125" style="2" customWidth="1"/>
    <col min="10498" max="10498" width="14.42578125" style="2" customWidth="1"/>
    <col min="10499" max="10502" width="9.140625" style="2"/>
    <col min="10503" max="10503" width="12.5703125" style="2" customWidth="1"/>
    <col min="10504" max="10504" width="10.5703125" style="2" customWidth="1"/>
    <col min="10505" max="10505" width="12.7109375" style="2" customWidth="1"/>
    <col min="10506" max="10752" width="9.140625" style="2"/>
    <col min="10753" max="10753" width="12.5703125" style="2" customWidth="1"/>
    <col min="10754" max="10754" width="14.42578125" style="2" customWidth="1"/>
    <col min="10755" max="10758" width="9.140625" style="2"/>
    <col min="10759" max="10759" width="12.5703125" style="2" customWidth="1"/>
    <col min="10760" max="10760" width="10.5703125" style="2" customWidth="1"/>
    <col min="10761" max="10761" width="12.7109375" style="2" customWidth="1"/>
    <col min="10762" max="11008" width="9.140625" style="2"/>
    <col min="11009" max="11009" width="12.5703125" style="2" customWidth="1"/>
    <col min="11010" max="11010" width="14.42578125" style="2" customWidth="1"/>
    <col min="11011" max="11014" width="9.140625" style="2"/>
    <col min="11015" max="11015" width="12.5703125" style="2" customWidth="1"/>
    <col min="11016" max="11016" width="10.5703125" style="2" customWidth="1"/>
    <col min="11017" max="11017" width="12.7109375" style="2" customWidth="1"/>
    <col min="11018" max="11264" width="9.140625" style="2"/>
    <col min="11265" max="11265" width="12.5703125" style="2" customWidth="1"/>
    <col min="11266" max="11266" width="14.42578125" style="2" customWidth="1"/>
    <col min="11267" max="11270" width="9.140625" style="2"/>
    <col min="11271" max="11271" width="12.5703125" style="2" customWidth="1"/>
    <col min="11272" max="11272" width="10.5703125" style="2" customWidth="1"/>
    <col min="11273" max="11273" width="12.7109375" style="2" customWidth="1"/>
    <col min="11274" max="11520" width="9.140625" style="2"/>
    <col min="11521" max="11521" width="12.5703125" style="2" customWidth="1"/>
    <col min="11522" max="11522" width="14.42578125" style="2" customWidth="1"/>
    <col min="11523" max="11526" width="9.140625" style="2"/>
    <col min="11527" max="11527" width="12.5703125" style="2" customWidth="1"/>
    <col min="11528" max="11528" width="10.5703125" style="2" customWidth="1"/>
    <col min="11529" max="11529" width="12.7109375" style="2" customWidth="1"/>
    <col min="11530" max="11776" width="9.140625" style="2"/>
    <col min="11777" max="11777" width="12.5703125" style="2" customWidth="1"/>
    <col min="11778" max="11778" width="14.42578125" style="2" customWidth="1"/>
    <col min="11779" max="11782" width="9.140625" style="2"/>
    <col min="11783" max="11783" width="12.5703125" style="2" customWidth="1"/>
    <col min="11784" max="11784" width="10.5703125" style="2" customWidth="1"/>
    <col min="11785" max="11785" width="12.7109375" style="2" customWidth="1"/>
    <col min="11786" max="12032" width="9.140625" style="2"/>
    <col min="12033" max="12033" width="12.5703125" style="2" customWidth="1"/>
    <col min="12034" max="12034" width="14.42578125" style="2" customWidth="1"/>
    <col min="12035" max="12038" width="9.140625" style="2"/>
    <col min="12039" max="12039" width="12.5703125" style="2" customWidth="1"/>
    <col min="12040" max="12040" width="10.5703125" style="2" customWidth="1"/>
    <col min="12041" max="12041" width="12.7109375" style="2" customWidth="1"/>
    <col min="12042" max="12288" width="9.140625" style="2"/>
    <col min="12289" max="12289" width="12.5703125" style="2" customWidth="1"/>
    <col min="12290" max="12290" width="14.42578125" style="2" customWidth="1"/>
    <col min="12291" max="12294" width="9.140625" style="2"/>
    <col min="12295" max="12295" width="12.5703125" style="2" customWidth="1"/>
    <col min="12296" max="12296" width="10.5703125" style="2" customWidth="1"/>
    <col min="12297" max="12297" width="12.7109375" style="2" customWidth="1"/>
    <col min="12298" max="12544" width="9.140625" style="2"/>
    <col min="12545" max="12545" width="12.5703125" style="2" customWidth="1"/>
    <col min="12546" max="12546" width="14.42578125" style="2" customWidth="1"/>
    <col min="12547" max="12550" width="9.140625" style="2"/>
    <col min="12551" max="12551" width="12.5703125" style="2" customWidth="1"/>
    <col min="12552" max="12552" width="10.5703125" style="2" customWidth="1"/>
    <col min="12553" max="12553" width="12.7109375" style="2" customWidth="1"/>
    <col min="12554" max="12800" width="9.140625" style="2"/>
    <col min="12801" max="12801" width="12.5703125" style="2" customWidth="1"/>
    <col min="12802" max="12802" width="14.42578125" style="2" customWidth="1"/>
    <col min="12803" max="12806" width="9.140625" style="2"/>
    <col min="12807" max="12807" width="12.5703125" style="2" customWidth="1"/>
    <col min="12808" max="12808" width="10.5703125" style="2" customWidth="1"/>
    <col min="12809" max="12809" width="12.7109375" style="2" customWidth="1"/>
    <col min="12810" max="13056" width="9.140625" style="2"/>
    <col min="13057" max="13057" width="12.5703125" style="2" customWidth="1"/>
    <col min="13058" max="13058" width="14.42578125" style="2" customWidth="1"/>
    <col min="13059" max="13062" width="9.140625" style="2"/>
    <col min="13063" max="13063" width="12.5703125" style="2" customWidth="1"/>
    <col min="13064" max="13064" width="10.5703125" style="2" customWidth="1"/>
    <col min="13065" max="13065" width="12.7109375" style="2" customWidth="1"/>
    <col min="13066" max="13312" width="9.140625" style="2"/>
    <col min="13313" max="13313" width="12.5703125" style="2" customWidth="1"/>
    <col min="13314" max="13314" width="14.42578125" style="2" customWidth="1"/>
    <col min="13315" max="13318" width="9.140625" style="2"/>
    <col min="13319" max="13319" width="12.5703125" style="2" customWidth="1"/>
    <col min="13320" max="13320" width="10.5703125" style="2" customWidth="1"/>
    <col min="13321" max="13321" width="12.7109375" style="2" customWidth="1"/>
    <col min="13322" max="13568" width="9.140625" style="2"/>
    <col min="13569" max="13569" width="12.5703125" style="2" customWidth="1"/>
    <col min="13570" max="13570" width="14.42578125" style="2" customWidth="1"/>
    <col min="13571" max="13574" width="9.140625" style="2"/>
    <col min="13575" max="13575" width="12.5703125" style="2" customWidth="1"/>
    <col min="13576" max="13576" width="10.5703125" style="2" customWidth="1"/>
    <col min="13577" max="13577" width="12.7109375" style="2" customWidth="1"/>
    <col min="13578" max="13824" width="9.140625" style="2"/>
    <col min="13825" max="13825" width="12.5703125" style="2" customWidth="1"/>
    <col min="13826" max="13826" width="14.42578125" style="2" customWidth="1"/>
    <col min="13827" max="13830" width="9.140625" style="2"/>
    <col min="13831" max="13831" width="12.5703125" style="2" customWidth="1"/>
    <col min="13832" max="13832" width="10.5703125" style="2" customWidth="1"/>
    <col min="13833" max="13833" width="12.7109375" style="2" customWidth="1"/>
    <col min="13834" max="14080" width="9.140625" style="2"/>
    <col min="14081" max="14081" width="12.5703125" style="2" customWidth="1"/>
    <col min="14082" max="14082" width="14.42578125" style="2" customWidth="1"/>
    <col min="14083" max="14086" width="9.140625" style="2"/>
    <col min="14087" max="14087" width="12.5703125" style="2" customWidth="1"/>
    <col min="14088" max="14088" width="10.5703125" style="2" customWidth="1"/>
    <col min="14089" max="14089" width="12.7109375" style="2" customWidth="1"/>
    <col min="14090" max="14336" width="9.140625" style="2"/>
    <col min="14337" max="14337" width="12.5703125" style="2" customWidth="1"/>
    <col min="14338" max="14338" width="14.42578125" style="2" customWidth="1"/>
    <col min="14339" max="14342" width="9.140625" style="2"/>
    <col min="14343" max="14343" width="12.5703125" style="2" customWidth="1"/>
    <col min="14344" max="14344" width="10.5703125" style="2" customWidth="1"/>
    <col min="14345" max="14345" width="12.7109375" style="2" customWidth="1"/>
    <col min="14346" max="14592" width="9.140625" style="2"/>
    <col min="14593" max="14593" width="12.5703125" style="2" customWidth="1"/>
    <col min="14594" max="14594" width="14.42578125" style="2" customWidth="1"/>
    <col min="14595" max="14598" width="9.140625" style="2"/>
    <col min="14599" max="14599" width="12.5703125" style="2" customWidth="1"/>
    <col min="14600" max="14600" width="10.5703125" style="2" customWidth="1"/>
    <col min="14601" max="14601" width="12.7109375" style="2" customWidth="1"/>
    <col min="14602" max="14848" width="9.140625" style="2"/>
    <col min="14849" max="14849" width="12.5703125" style="2" customWidth="1"/>
    <col min="14850" max="14850" width="14.42578125" style="2" customWidth="1"/>
    <col min="14851" max="14854" width="9.140625" style="2"/>
    <col min="14855" max="14855" width="12.5703125" style="2" customWidth="1"/>
    <col min="14856" max="14856" width="10.5703125" style="2" customWidth="1"/>
    <col min="14857" max="14857" width="12.7109375" style="2" customWidth="1"/>
    <col min="14858" max="15104" width="9.140625" style="2"/>
    <col min="15105" max="15105" width="12.5703125" style="2" customWidth="1"/>
    <col min="15106" max="15106" width="14.42578125" style="2" customWidth="1"/>
    <col min="15107" max="15110" width="9.140625" style="2"/>
    <col min="15111" max="15111" width="12.5703125" style="2" customWidth="1"/>
    <col min="15112" max="15112" width="10.5703125" style="2" customWidth="1"/>
    <col min="15113" max="15113" width="12.7109375" style="2" customWidth="1"/>
    <col min="15114" max="15360" width="9.140625" style="2"/>
    <col min="15361" max="15361" width="12.5703125" style="2" customWidth="1"/>
    <col min="15362" max="15362" width="14.42578125" style="2" customWidth="1"/>
    <col min="15363" max="15366" width="9.140625" style="2"/>
    <col min="15367" max="15367" width="12.5703125" style="2" customWidth="1"/>
    <col min="15368" max="15368" width="10.5703125" style="2" customWidth="1"/>
    <col min="15369" max="15369" width="12.7109375" style="2" customWidth="1"/>
    <col min="15370" max="15616" width="9.140625" style="2"/>
    <col min="15617" max="15617" width="12.5703125" style="2" customWidth="1"/>
    <col min="15618" max="15618" width="14.42578125" style="2" customWidth="1"/>
    <col min="15619" max="15622" width="9.140625" style="2"/>
    <col min="15623" max="15623" width="12.5703125" style="2" customWidth="1"/>
    <col min="15624" max="15624" width="10.5703125" style="2" customWidth="1"/>
    <col min="15625" max="15625" width="12.7109375" style="2" customWidth="1"/>
    <col min="15626" max="15872" width="9.140625" style="2"/>
    <col min="15873" max="15873" width="12.5703125" style="2" customWidth="1"/>
    <col min="15874" max="15874" width="14.42578125" style="2" customWidth="1"/>
    <col min="15875" max="15878" width="9.140625" style="2"/>
    <col min="15879" max="15879" width="12.5703125" style="2" customWidth="1"/>
    <col min="15880" max="15880" width="10.5703125" style="2" customWidth="1"/>
    <col min="15881" max="15881" width="12.7109375" style="2" customWidth="1"/>
    <col min="15882" max="16128" width="9.140625" style="2"/>
    <col min="16129" max="16129" width="12.5703125" style="2" customWidth="1"/>
    <col min="16130" max="16130" width="14.42578125" style="2" customWidth="1"/>
    <col min="16131" max="16134" width="9.140625" style="2"/>
    <col min="16135" max="16135" width="12.5703125" style="2" customWidth="1"/>
    <col min="16136" max="16136" width="10.5703125" style="2" customWidth="1"/>
    <col min="16137" max="16137" width="12.7109375" style="2" customWidth="1"/>
    <col min="16138" max="16384" width="9.140625" style="2"/>
  </cols>
  <sheetData>
    <row r="1" spans="1:11" x14ac:dyDescent="0.25">
      <c r="A1" s="1" t="s">
        <v>0</v>
      </c>
      <c r="I1" s="1"/>
      <c r="J1" s="3"/>
      <c r="K1" s="4"/>
    </row>
    <row r="2" spans="1:11" x14ac:dyDescent="0.25">
      <c r="I2" s="4"/>
      <c r="J2" s="4"/>
      <c r="K2" s="4"/>
    </row>
    <row r="3" spans="1:11" x14ac:dyDescent="0.25">
      <c r="A3" s="1" t="s">
        <v>1</v>
      </c>
      <c r="I3" s="4"/>
      <c r="J3" s="4"/>
      <c r="K3" s="4"/>
    </row>
    <row r="4" spans="1:11" x14ac:dyDescent="0.25">
      <c r="C4" s="5" t="s">
        <v>2</v>
      </c>
      <c r="D4" s="6"/>
      <c r="E4" s="6"/>
      <c r="F4" s="6"/>
      <c r="H4" s="2" t="s">
        <v>112</v>
      </c>
      <c r="I4" s="4" t="s">
        <v>113</v>
      </c>
      <c r="J4" s="4"/>
      <c r="K4" s="4"/>
    </row>
    <row r="5" spans="1:11" x14ac:dyDescent="0.25">
      <c r="B5" s="8"/>
      <c r="C5" s="10" t="s">
        <v>3</v>
      </c>
      <c r="D5" s="10" t="s">
        <v>4</v>
      </c>
      <c r="E5" s="10" t="s">
        <v>5</v>
      </c>
      <c r="F5" s="10" t="s">
        <v>6</v>
      </c>
      <c r="G5" s="8"/>
      <c r="H5" s="8" t="s">
        <v>114</v>
      </c>
      <c r="I5" s="11"/>
      <c r="J5" s="4"/>
      <c r="K5" s="4"/>
    </row>
    <row r="6" spans="1:11" x14ac:dyDescent="0.25">
      <c r="A6" s="2" t="s">
        <v>7</v>
      </c>
      <c r="B6" s="8" t="s">
        <v>8</v>
      </c>
      <c r="C6" s="64">
        <v>131</v>
      </c>
      <c r="D6" s="64">
        <v>218</v>
      </c>
      <c r="E6" s="64">
        <v>266</v>
      </c>
      <c r="F6" s="64">
        <v>120</v>
      </c>
      <c r="G6" s="8"/>
      <c r="H6" s="65">
        <v>14350</v>
      </c>
      <c r="I6" s="20">
        <v>0.3</v>
      </c>
      <c r="J6" s="4"/>
      <c r="K6" s="4"/>
    </row>
    <row r="7" spans="1:11" x14ac:dyDescent="0.25">
      <c r="B7" s="8" t="s">
        <v>9</v>
      </c>
      <c r="C7" s="64">
        <v>250</v>
      </c>
      <c r="D7" s="64">
        <v>116</v>
      </c>
      <c r="E7" s="64">
        <v>263</v>
      </c>
      <c r="F7" s="64">
        <v>278</v>
      </c>
      <c r="G7" s="8"/>
      <c r="H7" s="65">
        <v>16270</v>
      </c>
      <c r="I7" s="20">
        <v>0.35</v>
      </c>
      <c r="J7" s="4"/>
    </row>
    <row r="8" spans="1:11" x14ac:dyDescent="0.25">
      <c r="B8" s="8" t="s">
        <v>10</v>
      </c>
      <c r="C8" s="64">
        <v>178</v>
      </c>
      <c r="D8" s="64">
        <v>132</v>
      </c>
      <c r="E8" s="64">
        <v>122</v>
      </c>
      <c r="F8" s="64">
        <v>180</v>
      </c>
      <c r="G8" s="8"/>
      <c r="H8" s="65">
        <v>16940</v>
      </c>
      <c r="I8" s="20">
        <v>0.22</v>
      </c>
      <c r="J8" s="4"/>
    </row>
    <row r="9" spans="1:11" x14ac:dyDescent="0.25">
      <c r="B9" s="8"/>
      <c r="C9" s="64"/>
      <c r="D9" s="64"/>
      <c r="E9" s="64"/>
      <c r="F9" s="64"/>
      <c r="G9" s="8"/>
      <c r="H9" s="65"/>
      <c r="I9" s="20"/>
      <c r="J9" s="4"/>
    </row>
    <row r="10" spans="1:11" x14ac:dyDescent="0.25">
      <c r="B10" s="8" t="s">
        <v>117</v>
      </c>
      <c r="C10" s="65">
        <v>19290</v>
      </c>
      <c r="D10" s="65">
        <v>20520</v>
      </c>
      <c r="E10" s="65">
        <v>17570</v>
      </c>
      <c r="F10" s="65">
        <v>18320</v>
      </c>
      <c r="G10" s="8"/>
      <c r="H10" s="8"/>
      <c r="I10" s="11"/>
      <c r="J10" s="4"/>
    </row>
    <row r="11" spans="1:11" x14ac:dyDescent="0.25">
      <c r="A11" s="1" t="s">
        <v>11</v>
      </c>
      <c r="B11" s="8"/>
      <c r="C11" s="8"/>
      <c r="D11" s="8"/>
      <c r="E11" s="8"/>
      <c r="F11" s="8"/>
      <c r="G11" s="8"/>
      <c r="H11" s="8"/>
      <c r="I11" s="11"/>
      <c r="J11" s="4"/>
    </row>
    <row r="12" spans="1:11" x14ac:dyDescent="0.25">
      <c r="B12" s="8"/>
      <c r="C12" s="12" t="s">
        <v>2</v>
      </c>
      <c r="D12" s="13"/>
      <c r="E12" s="13"/>
      <c r="F12" s="13"/>
      <c r="G12" s="8"/>
      <c r="H12" s="8"/>
      <c r="I12" s="8"/>
    </row>
    <row r="13" spans="1:11" x14ac:dyDescent="0.25">
      <c r="B13" s="8"/>
      <c r="C13" s="10" t="s">
        <v>3</v>
      </c>
      <c r="D13" s="10" t="s">
        <v>4</v>
      </c>
      <c r="E13" s="10" t="s">
        <v>5</v>
      </c>
      <c r="F13" s="10" t="s">
        <v>6</v>
      </c>
      <c r="G13" s="10" t="s">
        <v>12</v>
      </c>
      <c r="H13" s="10"/>
      <c r="I13" s="10" t="s">
        <v>13</v>
      </c>
      <c r="K13" s="7"/>
    </row>
    <row r="14" spans="1:11" x14ac:dyDescent="0.25">
      <c r="A14" s="2" t="s">
        <v>7</v>
      </c>
      <c r="B14" s="8" t="s">
        <v>8</v>
      </c>
      <c r="C14" s="17">
        <v>450</v>
      </c>
      <c r="D14" s="17">
        <v>0</v>
      </c>
      <c r="E14" s="17">
        <v>0</v>
      </c>
      <c r="F14" s="17">
        <v>0</v>
      </c>
      <c r="G14" s="8">
        <f t="shared" ref="G14:G16" si="0">SUM(C14:F14)</f>
        <v>450</v>
      </c>
      <c r="H14" s="19" t="s">
        <v>18</v>
      </c>
      <c r="I14" s="15">
        <v>450</v>
      </c>
    </row>
    <row r="15" spans="1:11" x14ac:dyDescent="0.25">
      <c r="B15" s="8" t="s">
        <v>9</v>
      </c>
      <c r="C15" s="17">
        <v>0</v>
      </c>
      <c r="D15" s="17">
        <v>0</v>
      </c>
      <c r="E15" s="17">
        <v>300</v>
      </c>
      <c r="F15" s="17">
        <v>300</v>
      </c>
      <c r="G15" s="8">
        <f t="shared" si="0"/>
        <v>600</v>
      </c>
      <c r="H15" s="19" t="s">
        <v>18</v>
      </c>
      <c r="I15" s="15">
        <v>600</v>
      </c>
    </row>
    <row r="16" spans="1:11" x14ac:dyDescent="0.25">
      <c r="B16" s="8" t="s">
        <v>10</v>
      </c>
      <c r="C16" s="17">
        <v>0</v>
      </c>
      <c r="D16" s="17">
        <v>500</v>
      </c>
      <c r="E16" s="17">
        <v>0</v>
      </c>
      <c r="F16" s="17">
        <v>0</v>
      </c>
      <c r="G16" s="8">
        <f t="shared" si="0"/>
        <v>500</v>
      </c>
      <c r="H16" s="19" t="s">
        <v>18</v>
      </c>
      <c r="I16" s="15">
        <v>500</v>
      </c>
    </row>
    <row r="17" spans="1:11" x14ac:dyDescent="0.25">
      <c r="B17" s="8" t="s">
        <v>14</v>
      </c>
      <c r="C17" s="8">
        <f t="shared" ref="C17:F17" si="1">SUM(C14:C16)</f>
        <v>450</v>
      </c>
      <c r="D17" s="8">
        <f t="shared" si="1"/>
        <v>500</v>
      </c>
      <c r="E17" s="8">
        <f t="shared" si="1"/>
        <v>300</v>
      </c>
      <c r="F17" s="8">
        <f t="shared" si="1"/>
        <v>300</v>
      </c>
      <c r="G17" s="8"/>
      <c r="H17" s="8"/>
      <c r="I17" s="16"/>
    </row>
    <row r="18" spans="1:11" x14ac:dyDescent="0.25">
      <c r="B18" s="8"/>
      <c r="C18" s="10" t="s">
        <v>19</v>
      </c>
      <c r="D18" s="10" t="s">
        <v>19</v>
      </c>
      <c r="E18" s="10" t="s">
        <v>19</v>
      </c>
      <c r="F18" s="10" t="s">
        <v>19</v>
      </c>
      <c r="G18" s="8"/>
      <c r="H18" s="8"/>
      <c r="I18" s="8"/>
      <c r="K18" s="7"/>
    </row>
    <row r="19" spans="1:11" x14ac:dyDescent="0.25">
      <c r="B19" s="8" t="s">
        <v>15</v>
      </c>
      <c r="C19" s="15">
        <v>450</v>
      </c>
      <c r="D19" s="15">
        <v>200</v>
      </c>
      <c r="E19" s="15">
        <v>300</v>
      </c>
      <c r="F19" s="15">
        <v>300</v>
      </c>
      <c r="G19" s="8"/>
      <c r="H19" s="8"/>
      <c r="I19" s="8"/>
      <c r="K19" s="9"/>
    </row>
    <row r="20" spans="1:11" x14ac:dyDescent="0.25">
      <c r="B20" s="8"/>
      <c r="C20" s="16"/>
      <c r="D20" s="16"/>
      <c r="E20" s="16"/>
      <c r="F20" s="16"/>
      <c r="G20" s="8"/>
      <c r="H20" s="8"/>
      <c r="I20" s="8"/>
    </row>
    <row r="21" spans="1:11" x14ac:dyDescent="0.25">
      <c r="A21" s="1" t="s">
        <v>115</v>
      </c>
      <c r="B21" s="8"/>
      <c r="C21" s="8"/>
      <c r="D21" s="8"/>
      <c r="E21" s="8"/>
      <c r="F21" s="8"/>
      <c r="G21" s="8"/>
      <c r="H21" s="8"/>
      <c r="I21" s="8"/>
    </row>
    <row r="22" spans="1:11" x14ac:dyDescent="0.25">
      <c r="A22" s="5" t="s">
        <v>116</v>
      </c>
      <c r="B22" s="46"/>
      <c r="C22" s="8"/>
      <c r="D22" s="8"/>
      <c r="E22" s="8"/>
      <c r="F22" s="8"/>
      <c r="G22" s="8"/>
      <c r="H22" s="8"/>
      <c r="I22" s="8"/>
    </row>
    <row r="23" spans="1:11" x14ac:dyDescent="0.25">
      <c r="C23" s="2" t="s">
        <v>3</v>
      </c>
      <c r="D23" s="2" t="s">
        <v>4</v>
      </c>
      <c r="E23" s="2" t="s">
        <v>5</v>
      </c>
      <c r="F23" s="2" t="s">
        <v>6</v>
      </c>
    </row>
    <row r="24" spans="1:11" x14ac:dyDescent="0.25">
      <c r="B24" s="2" t="s">
        <v>8</v>
      </c>
      <c r="C24" s="66">
        <f>(C$10-$H6-C6)*(1-$I6)</f>
        <v>3366.2999999999997</v>
      </c>
      <c r="D24" s="72">
        <f t="shared" ref="D24:F24" si="2">(D$10-$H6-D6)*(1-$I6)</f>
        <v>4166.3999999999996</v>
      </c>
      <c r="E24" s="66">
        <f t="shared" si="2"/>
        <v>2067.7999999999997</v>
      </c>
      <c r="F24" s="66">
        <f t="shared" si="2"/>
        <v>2695</v>
      </c>
    </row>
    <row r="25" spans="1:11" x14ac:dyDescent="0.25">
      <c r="B25" s="2" t="s">
        <v>9</v>
      </c>
      <c r="C25" s="66">
        <f t="shared" ref="C25:F26" si="3">(C$10-$H7-C7)*(1-$I7)</f>
        <v>1800.5</v>
      </c>
      <c r="D25" s="66">
        <f t="shared" si="3"/>
        <v>2687.1</v>
      </c>
      <c r="E25" s="66">
        <f t="shared" si="3"/>
        <v>674.05000000000007</v>
      </c>
      <c r="F25" s="66">
        <f t="shared" si="3"/>
        <v>1151.8</v>
      </c>
    </row>
    <row r="26" spans="1:11" x14ac:dyDescent="0.25">
      <c r="B26" s="2" t="s">
        <v>10</v>
      </c>
      <c r="C26" s="66">
        <f t="shared" si="3"/>
        <v>1694.16</v>
      </c>
      <c r="D26" s="66">
        <f t="shared" si="3"/>
        <v>2689.44</v>
      </c>
      <c r="E26" s="66">
        <f t="shared" si="3"/>
        <v>396.24</v>
      </c>
      <c r="F26" s="66">
        <f t="shared" si="3"/>
        <v>936</v>
      </c>
    </row>
    <row r="28" spans="1:11" x14ac:dyDescent="0.25">
      <c r="B28" s="2" t="s">
        <v>118</v>
      </c>
      <c r="C28" s="67">
        <f>SUMPRODUCT(Shipping_Plan,C24:F26)</f>
        <v>3407310</v>
      </c>
    </row>
  </sheetData>
  <conditionalFormatting sqref="C24:F26">
    <cfRule type="top10" dxfId="0" priority="1" rank="1"/>
  </conditionalFormatting>
  <printOptions horizontalCentered="1" verticalCentered="1" headings="1" gridLines="1" gridLinesSet="0"/>
  <pageMargins left="0.75" right="0.75" top="1" bottom="1" header="0.5" footer="0.5"/>
  <pageSetup scale="7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35</vt:i4>
      </vt:variant>
    </vt:vector>
  </HeadingPairs>
  <TitlesOfParts>
    <vt:vector size="44" baseType="lpstr">
      <vt:lpstr>Problem Statement</vt:lpstr>
      <vt:lpstr>Network Representation</vt:lpstr>
      <vt:lpstr>Model</vt:lpstr>
      <vt:lpstr>Final Network</vt:lpstr>
      <vt:lpstr>Sensitivity Report 1</vt:lpstr>
      <vt:lpstr>Alternative_Model_Structure</vt:lpstr>
      <vt:lpstr>Model Changing Demand %</vt:lpstr>
      <vt:lpstr>STS_1</vt:lpstr>
      <vt:lpstr>Model With Prod_n_Taxes Cost</vt:lpstr>
      <vt:lpstr>Alternative_Model_Structure!Capacity</vt:lpstr>
      <vt:lpstr>'Model Changing Demand %'!Capacity</vt:lpstr>
      <vt:lpstr>'Model With Prod_n_Taxes Cost'!Capacity</vt:lpstr>
      <vt:lpstr>Capacity</vt:lpstr>
      <vt:lpstr>STS_1!ChartData</vt:lpstr>
      <vt:lpstr>Alternative_Model_Structure!Demand</vt:lpstr>
      <vt:lpstr>'Model Changing Demand %'!Demand</vt:lpstr>
      <vt:lpstr>'Model With Prod_n_Taxes Cost'!Demand</vt:lpstr>
      <vt:lpstr>Demand</vt:lpstr>
      <vt:lpstr>Destination</vt:lpstr>
      <vt:lpstr>Flow</vt:lpstr>
      <vt:lpstr>Inflow</vt:lpstr>
      <vt:lpstr>STS_1!InputValues</vt:lpstr>
      <vt:lpstr>Origin</vt:lpstr>
      <vt:lpstr>OutFlow</vt:lpstr>
      <vt:lpstr>STS_1!OutputAddresses</vt:lpstr>
      <vt:lpstr>STS_1!OutputValues</vt:lpstr>
      <vt:lpstr>Model!Print_Area</vt:lpstr>
      <vt:lpstr>'Model Changing Demand %'!Print_Area</vt:lpstr>
      <vt:lpstr>'Model With Prod_n_Taxes Cost'!Print_Area</vt:lpstr>
      <vt:lpstr>Profit</vt:lpstr>
      <vt:lpstr>'Model Changing Demand %'!Shipping_Plan</vt:lpstr>
      <vt:lpstr>'Model With Prod_n_Taxes Cost'!Shipping_Plan</vt:lpstr>
      <vt:lpstr>Shipping_Plan</vt:lpstr>
      <vt:lpstr>Alternative_Model_Structure!Total_Cost</vt:lpstr>
      <vt:lpstr>'Model Changing Demand %'!Total_cost</vt:lpstr>
      <vt:lpstr>'Model With Prod_n_Taxes Cost'!Total_cost</vt:lpstr>
      <vt:lpstr>Total_cost</vt:lpstr>
      <vt:lpstr>'Model Changing Demand %'!Total_received</vt:lpstr>
      <vt:lpstr>'Model With Prod_n_Taxes Cost'!Total_received</vt:lpstr>
      <vt:lpstr>Total_received</vt:lpstr>
      <vt:lpstr>'Model Changing Demand %'!Total_shipped</vt:lpstr>
      <vt:lpstr>'Model With Prod_n_Taxes Cost'!Total_shipped</vt:lpstr>
      <vt:lpstr>Total_shipped</vt:lpstr>
      <vt:lpstr>Unit_Cost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Mughal, Tariq</cp:lastModifiedBy>
  <cp:lastPrinted>2009-12-01T02:14:13Z</cp:lastPrinted>
  <dcterms:created xsi:type="dcterms:W3CDTF">2007-05-15T18:16:53Z</dcterms:created>
  <dcterms:modified xsi:type="dcterms:W3CDTF">2021-11-17T22:43:13Z</dcterms:modified>
</cp:coreProperties>
</file>