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4.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3"/>
  <workbookPr/>
  <mc:AlternateContent xmlns:mc="http://schemas.openxmlformats.org/markup-compatibility/2006">
    <mc:Choice Requires="x15">
      <x15ac:absPath xmlns:x15ac="http://schemas.microsoft.com/office/spreadsheetml/2010/11/ac" url="C:\Users\tmughal3\Desktop\ASU\SCM 518\Week 5\"/>
    </mc:Choice>
  </mc:AlternateContent>
  <xr:revisionPtr revIDLastSave="0" documentId="13_ncr:1_{3BE28BE1-AB49-4CAB-9D54-BCB346A3AF81}" xr6:coauthVersionLast="36" xr6:coauthVersionMax="36" xr10:uidLastSave="{00000000-0000-0000-0000-000000000000}"/>
  <bookViews>
    <workbookView xWindow="0" yWindow="0" windowWidth="23160" windowHeight="9600" activeTab="1" xr2:uid="{00000000-000D-0000-FFFF-FFFF00000000}"/>
  </bookViews>
  <sheets>
    <sheet name="Problem Statement" sheetId="6" r:id="rId1"/>
    <sheet name="Model" sheetId="1" r:id="rId2"/>
    <sheet name="Model_STS" sheetId="3" state="veryHidden" r:id="rId3"/>
    <sheet name="STS_1" sheetId="4" r:id="rId4"/>
    <sheet name="STS_2" sheetId="5" r:id="rId5"/>
  </sheets>
  <definedNames>
    <definedName name="Available">Model!$F$13:$F$14</definedName>
    <definedName name="Barrels_sold">Model!$B$15:$C$15</definedName>
    <definedName name="Blending_plan">Model!$B$13:$C$14</definedName>
    <definedName name="ChartData" localSheetId="3">STS_1!$K$5:$K$13</definedName>
    <definedName name="ChartData" localSheetId="4">STS_2!$K$5:$K$23</definedName>
    <definedName name="InputValues" localSheetId="3">STS_1!$A$5:$A$13</definedName>
    <definedName name="InputValues" localSheetId="4">STS_2!$A$5:$A$23</definedName>
    <definedName name="Leftover">Model!$G$13:$G$14</definedName>
    <definedName name="OutputAddresses" localSheetId="3">STS_1!$B$4:$F$4</definedName>
    <definedName name="OutputAddresses" localSheetId="4">STS_2!$B$4:$F$4</definedName>
    <definedName name="OutputValues" localSheetId="3">STS_1!$B$5:$F$13</definedName>
    <definedName name="OutputValues" localSheetId="4">STS_2!$B$5:$F$23</definedName>
    <definedName name="Quality_obtained">Model!$B$19:$C$19</definedName>
    <definedName name="Quality_required">Model!$B$21:$C$21</definedName>
    <definedName name="solver_adj" localSheetId="1" hidden="1">Model!$B$13:$C$14</definedName>
    <definedName name="solver_cvg" localSheetId="1" hidden="1">0.0001</definedName>
    <definedName name="solver_drv" localSheetId="1" hidden="1">2</definedName>
    <definedName name="solver_eng" localSheetId="1" hidden="1">2</definedName>
    <definedName name="solver_est" localSheetId="1" hidden="1">1</definedName>
    <definedName name="solver_itr" localSheetId="1" hidden="1">2147483647</definedName>
    <definedName name="solver_lhs1" localSheetId="1" hidden="1">Model!$B$19:$C$19</definedName>
    <definedName name="solver_lhs2" localSheetId="1" hidden="1">Model!$D$13:$D$14</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2</definedName>
    <definedName name="solver_nwt" localSheetId="1" hidden="1">1</definedName>
    <definedName name="solver_opt" localSheetId="1" hidden="1">Model!$B$24</definedName>
    <definedName name="solver_pre" localSheetId="1" hidden="1">0.000001</definedName>
    <definedName name="solver_rbv" localSheetId="1" hidden="1">2</definedName>
    <definedName name="solver_rel1" localSheetId="1" hidden="1">3</definedName>
    <definedName name="solver_rel2" localSheetId="1" hidden="1">1</definedName>
    <definedName name="solver_rhs1" localSheetId="1" hidden="1">Quality_required</definedName>
    <definedName name="solver_rhs2" localSheetId="1" hidden="1">Available</definedName>
    <definedName name="solver_rlx" localSheetId="1" hidden="1">2</definedName>
    <definedName name="solver_rsd" localSheetId="1" hidden="1">0</definedName>
    <definedName name="solver_scl" localSheetId="1" hidden="1">2</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1</definedName>
    <definedName name="solver_val" localSheetId="1" hidden="1">0</definedName>
    <definedName name="solver_ver" localSheetId="1" hidden="1">3</definedName>
    <definedName name="Total_revenue">Model!$B$24</definedName>
    <definedName name="Used">Model!$D$13:$D$14</definedName>
  </definedNames>
  <calcPr calcId="191029" calcMode="autoNoTable"/>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 i="4" l="1"/>
  <c r="G7" i="4"/>
  <c r="G8" i="4"/>
  <c r="G9" i="4"/>
  <c r="G10" i="4"/>
  <c r="G11" i="4"/>
  <c r="G12" i="4"/>
  <c r="G13" i="4"/>
  <c r="G6" i="5"/>
  <c r="G7" i="5"/>
  <c r="G8" i="5"/>
  <c r="G9" i="5"/>
  <c r="G10" i="5"/>
  <c r="G11" i="5"/>
  <c r="G12" i="5"/>
  <c r="G13" i="5"/>
  <c r="G14" i="5"/>
  <c r="G15" i="5"/>
  <c r="G16" i="5"/>
  <c r="G17" i="5"/>
  <c r="G18" i="5"/>
  <c r="G19" i="5"/>
  <c r="G20" i="5"/>
  <c r="G21" i="5"/>
  <c r="G22" i="5"/>
  <c r="G23" i="5"/>
  <c r="K1" i="5" l="1"/>
  <c r="J4" i="5"/>
  <c r="K20" i="5" s="1"/>
  <c r="K1" i="4"/>
  <c r="J4" i="4"/>
  <c r="K13" i="4" s="1"/>
  <c r="C19" i="1"/>
  <c r="B19" i="1"/>
  <c r="F21" i="1"/>
  <c r="E21" i="1"/>
  <c r="B15" i="1"/>
  <c r="E19" i="1" s="1"/>
  <c r="C15" i="1"/>
  <c r="F19" i="1" s="1"/>
  <c r="D13" i="1"/>
  <c r="G13" i="1" s="1"/>
  <c r="D14" i="1"/>
  <c r="G14" i="1" s="1"/>
  <c r="K9" i="5" l="1"/>
  <c r="K17" i="5"/>
  <c r="K11" i="5"/>
  <c r="K19" i="5"/>
  <c r="K5" i="5"/>
  <c r="K13" i="5"/>
  <c r="K21" i="5"/>
  <c r="K6" i="5"/>
  <c r="K14" i="5"/>
  <c r="K22" i="5"/>
  <c r="K7" i="5"/>
  <c r="K15" i="5"/>
  <c r="K23" i="5"/>
  <c r="K8" i="5"/>
  <c r="K16" i="5"/>
  <c r="K10" i="5"/>
  <c r="K18" i="5"/>
  <c r="K12" i="5"/>
  <c r="K11" i="4"/>
  <c r="K6" i="4"/>
  <c r="K7" i="4"/>
  <c r="K8" i="4"/>
  <c r="K9" i="4"/>
  <c r="K10" i="4"/>
  <c r="K12" i="4"/>
  <c r="K5" i="4"/>
  <c r="B24" i="1"/>
  <c r="B21" i="1"/>
  <c r="C2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author>
  </authors>
  <commentList>
    <comment ref="B5" authorId="0" shapeId="0" xr:uid="{00000000-0006-0000-0200-000001000000}">
      <text>
        <r>
          <rPr>
            <sz val="9"/>
            <color indexed="81"/>
            <rFont val="Tahoma"/>
            <family val="2"/>
          </rPr>
          <t>Solver found a solution. All constraints and optimality conditions are satisfied.</t>
        </r>
      </text>
    </comment>
    <comment ref="B6" authorId="0" shapeId="0" xr:uid="{00000000-0006-0000-0200-000002000000}">
      <text>
        <r>
          <rPr>
            <sz val="9"/>
            <color indexed="81"/>
            <rFont val="Tahoma"/>
            <family val="2"/>
          </rPr>
          <t>Solver found a solution. All constraints and optimality conditions are satisfied.</t>
        </r>
      </text>
    </comment>
    <comment ref="B7" authorId="0" shapeId="0" xr:uid="{00000000-0006-0000-0200-000003000000}">
      <text>
        <r>
          <rPr>
            <sz val="9"/>
            <color indexed="81"/>
            <rFont val="Tahoma"/>
            <family val="2"/>
          </rPr>
          <t>Solver found a solution. All constraints and optimality conditions are satisfied.</t>
        </r>
      </text>
    </comment>
    <comment ref="B8" authorId="0" shapeId="0" xr:uid="{00000000-0006-0000-0200-000004000000}">
      <text>
        <r>
          <rPr>
            <sz val="9"/>
            <color indexed="81"/>
            <rFont val="Tahoma"/>
            <family val="2"/>
          </rPr>
          <t>Solver found a solution. All constraints and optimality conditions are satisfied.</t>
        </r>
      </text>
    </comment>
    <comment ref="B9" authorId="0" shapeId="0" xr:uid="{00000000-0006-0000-0200-000005000000}">
      <text>
        <r>
          <rPr>
            <sz val="9"/>
            <color indexed="81"/>
            <rFont val="Tahoma"/>
            <family val="2"/>
          </rPr>
          <t>Solver found a solution. All constraints and optimality conditions are satisfied.</t>
        </r>
      </text>
    </comment>
    <comment ref="B10" authorId="0" shapeId="0" xr:uid="{00000000-0006-0000-0200-000006000000}">
      <text>
        <r>
          <rPr>
            <sz val="9"/>
            <color indexed="81"/>
            <rFont val="Tahoma"/>
            <family val="2"/>
          </rPr>
          <t>Solver found a solution. All constraints and optimality conditions are satisfied.</t>
        </r>
      </text>
    </comment>
    <comment ref="B11" authorId="0" shapeId="0" xr:uid="{00000000-0006-0000-0200-000007000000}">
      <text>
        <r>
          <rPr>
            <sz val="9"/>
            <color indexed="81"/>
            <rFont val="Tahoma"/>
            <family val="2"/>
          </rPr>
          <t>Solver found a solution. All constraints and optimality conditions are satisfied.</t>
        </r>
      </text>
    </comment>
    <comment ref="B12" authorId="0" shapeId="0" xr:uid="{00000000-0006-0000-0200-000008000000}">
      <text>
        <r>
          <rPr>
            <sz val="9"/>
            <color indexed="81"/>
            <rFont val="Tahoma"/>
            <family val="2"/>
          </rPr>
          <t>Solver found a solution. All constraints and optimality conditions are satisfied.</t>
        </r>
      </text>
    </comment>
    <comment ref="B13" authorId="0" shapeId="0" xr:uid="{00000000-0006-0000-0200-000009000000}">
      <text>
        <r>
          <rPr>
            <sz val="9"/>
            <color indexed="81"/>
            <rFont val="Tahoma"/>
            <family val="2"/>
          </rPr>
          <t>Solver found a solution. All constraints and optimality conditions are satisfied.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Chris</author>
  </authors>
  <commentList>
    <comment ref="B5" authorId="0" shapeId="0" xr:uid="{00000000-0006-0000-0300-000001000000}">
      <text>
        <r>
          <rPr>
            <sz val="9"/>
            <color indexed="81"/>
            <rFont val="Tahoma"/>
            <family val="2"/>
          </rPr>
          <t>Solver found a solution. All constraints and optimality conditions are satisfied.</t>
        </r>
      </text>
    </comment>
    <comment ref="B6" authorId="0" shapeId="0" xr:uid="{00000000-0006-0000-0300-000002000000}">
      <text>
        <r>
          <rPr>
            <sz val="9"/>
            <color indexed="81"/>
            <rFont val="Tahoma"/>
            <family val="2"/>
          </rPr>
          <t>Solver found a solution. All constraints and optimality conditions are satisfied.</t>
        </r>
      </text>
    </comment>
    <comment ref="B7" authorId="0" shapeId="0" xr:uid="{00000000-0006-0000-0300-000003000000}">
      <text>
        <r>
          <rPr>
            <sz val="9"/>
            <color indexed="81"/>
            <rFont val="Tahoma"/>
            <family val="2"/>
          </rPr>
          <t>Solver found a solution. All constraints and optimality conditions are satisfied.</t>
        </r>
      </text>
    </comment>
    <comment ref="B8" authorId="0" shapeId="0" xr:uid="{00000000-0006-0000-0300-000004000000}">
      <text>
        <r>
          <rPr>
            <sz val="9"/>
            <color indexed="81"/>
            <rFont val="Tahoma"/>
            <family val="2"/>
          </rPr>
          <t>Solver found a solution. All constraints and optimality conditions are satisfied.</t>
        </r>
      </text>
    </comment>
    <comment ref="B9" authorId="0" shapeId="0" xr:uid="{00000000-0006-0000-0300-000005000000}">
      <text>
        <r>
          <rPr>
            <sz val="9"/>
            <color indexed="81"/>
            <rFont val="Tahoma"/>
            <family val="2"/>
          </rPr>
          <t>Solver found a solution. All constraints and optimality conditions are satisfied.</t>
        </r>
      </text>
    </comment>
    <comment ref="B10" authorId="0" shapeId="0" xr:uid="{00000000-0006-0000-0300-000006000000}">
      <text>
        <r>
          <rPr>
            <sz val="9"/>
            <color indexed="81"/>
            <rFont val="Tahoma"/>
            <family val="2"/>
          </rPr>
          <t>Solver found a solution. All constraints and optimality conditions are satisfied.</t>
        </r>
      </text>
    </comment>
    <comment ref="B11" authorId="0" shapeId="0" xr:uid="{00000000-0006-0000-0300-000007000000}">
      <text>
        <r>
          <rPr>
            <sz val="9"/>
            <color indexed="81"/>
            <rFont val="Tahoma"/>
            <family val="2"/>
          </rPr>
          <t>Solver found a solution. All constraints and optimality conditions are satisfied.</t>
        </r>
      </text>
    </comment>
    <comment ref="B12" authorId="0" shapeId="0" xr:uid="{00000000-0006-0000-0300-000008000000}">
      <text>
        <r>
          <rPr>
            <sz val="9"/>
            <color indexed="81"/>
            <rFont val="Tahoma"/>
            <family val="2"/>
          </rPr>
          <t>Solver found a solution. All constraints and optimality conditions are satisfied.</t>
        </r>
      </text>
    </comment>
    <comment ref="B13" authorId="0" shapeId="0" xr:uid="{00000000-0006-0000-0300-000009000000}">
      <text>
        <r>
          <rPr>
            <sz val="9"/>
            <color indexed="81"/>
            <rFont val="Tahoma"/>
            <family val="2"/>
          </rPr>
          <t>Solver found a solution. All constraints and optimality conditions are satisfied.</t>
        </r>
      </text>
    </comment>
    <comment ref="B14" authorId="0" shapeId="0" xr:uid="{00000000-0006-0000-0300-00000A000000}">
      <text>
        <r>
          <rPr>
            <sz val="9"/>
            <color indexed="81"/>
            <rFont val="Tahoma"/>
            <family val="2"/>
          </rPr>
          <t>Solver found a solution. All constraints and optimality conditions are satisfied.</t>
        </r>
      </text>
    </comment>
    <comment ref="B15" authorId="0" shapeId="0" xr:uid="{00000000-0006-0000-0300-00000B000000}">
      <text>
        <r>
          <rPr>
            <sz val="9"/>
            <color indexed="81"/>
            <rFont val="Tahoma"/>
            <family val="2"/>
          </rPr>
          <t>Solver found a solution. All constraints and optimality conditions are satisfied.</t>
        </r>
      </text>
    </comment>
    <comment ref="B16" authorId="0" shapeId="0" xr:uid="{00000000-0006-0000-0300-00000C000000}">
      <text>
        <r>
          <rPr>
            <sz val="9"/>
            <color indexed="81"/>
            <rFont val="Tahoma"/>
            <family val="2"/>
          </rPr>
          <t>Solver found a solution. All constraints and optimality conditions are satisfied.</t>
        </r>
      </text>
    </comment>
    <comment ref="B17" authorId="0" shapeId="0" xr:uid="{00000000-0006-0000-0300-00000D000000}">
      <text>
        <r>
          <rPr>
            <sz val="9"/>
            <color indexed="81"/>
            <rFont val="Tahoma"/>
            <family val="2"/>
          </rPr>
          <t>Solver found a solution. All constraints and optimality conditions are satisfied.</t>
        </r>
      </text>
    </comment>
    <comment ref="B18" authorId="0" shapeId="0" xr:uid="{00000000-0006-0000-0300-00000E000000}">
      <text>
        <r>
          <rPr>
            <sz val="9"/>
            <color indexed="81"/>
            <rFont val="Tahoma"/>
            <family val="2"/>
          </rPr>
          <t>Solver found a solution. All constraints and optimality conditions are satisfied.</t>
        </r>
      </text>
    </comment>
    <comment ref="B19" authorId="0" shapeId="0" xr:uid="{00000000-0006-0000-0300-00000F000000}">
      <text>
        <r>
          <rPr>
            <sz val="9"/>
            <color indexed="81"/>
            <rFont val="Tahoma"/>
            <family val="2"/>
          </rPr>
          <t>Solver found a solution. All constraints and optimality conditions are satisfied.</t>
        </r>
      </text>
    </comment>
    <comment ref="B20" authorId="0" shapeId="0" xr:uid="{00000000-0006-0000-0300-000010000000}">
      <text>
        <r>
          <rPr>
            <sz val="9"/>
            <color indexed="81"/>
            <rFont val="Tahoma"/>
            <family val="2"/>
          </rPr>
          <t>Solver found a solution. All constraints and optimality conditions are satisfied.</t>
        </r>
      </text>
    </comment>
    <comment ref="B21" authorId="0" shapeId="0" xr:uid="{00000000-0006-0000-0300-000011000000}">
      <text>
        <r>
          <rPr>
            <sz val="9"/>
            <color indexed="81"/>
            <rFont val="Tahoma"/>
            <family val="2"/>
          </rPr>
          <t>Solver found a solution. All constraints and optimality conditions are satisfied.</t>
        </r>
      </text>
    </comment>
    <comment ref="B22" authorId="0" shapeId="0" xr:uid="{00000000-0006-0000-0300-000012000000}">
      <text>
        <r>
          <rPr>
            <sz val="9"/>
            <color indexed="81"/>
            <rFont val="Tahoma"/>
            <family val="2"/>
          </rPr>
          <t>Solver found a solution. All constraints and optimality conditions are satisfied.</t>
        </r>
      </text>
    </comment>
    <comment ref="B23" authorId="0" shapeId="0" xr:uid="{00000000-0006-0000-0300-000013000000}">
      <text>
        <r>
          <rPr>
            <sz val="9"/>
            <color indexed="81"/>
            <rFont val="Tahoma"/>
            <family val="2"/>
          </rPr>
          <t>Solver found a solution. All constraints and optimality conditions are satisfied.</t>
        </r>
      </text>
    </comment>
  </commentList>
</comments>
</file>

<file path=xl/sharedStrings.xml><?xml version="1.0" encoding="utf-8"?>
<sst xmlns="http://schemas.openxmlformats.org/spreadsheetml/2006/main" count="59" uniqueCount="37">
  <si>
    <t>Oil blending model</t>
  </si>
  <si>
    <t>Properties of crude oil inputs</t>
  </si>
  <si>
    <t>Crude oil 1</t>
  </si>
  <si>
    <t>Crude oil 2</t>
  </si>
  <si>
    <t>Value per barrel</t>
  </si>
  <si>
    <t>Quality level</t>
  </si>
  <si>
    <t>Properties of outputs</t>
  </si>
  <si>
    <t>Gasoline</t>
  </si>
  <si>
    <t>Heating oil</t>
  </si>
  <si>
    <t>Selling price per barrel</t>
  </si>
  <si>
    <t>Required quality level</t>
  </si>
  <si>
    <t>Blending plan (barrels of crude in each output)</t>
  </si>
  <si>
    <t>Barrels sold</t>
  </si>
  <si>
    <t>Used</t>
  </si>
  <si>
    <t>Available</t>
  </si>
  <si>
    <t>Leftover</t>
  </si>
  <si>
    <t>&lt;=</t>
  </si>
  <si>
    <t>Quality obtained</t>
  </si>
  <si>
    <t>Quality required</t>
  </si>
  <si>
    <t>&gt;=</t>
  </si>
  <si>
    <t>Quality constraints in "intuitive" form</t>
  </si>
  <si>
    <t>Quality constraints with cleared denominators</t>
  </si>
  <si>
    <t>Objective to maximize</t>
  </si>
  <si>
    <t>Total revenue</t>
  </si>
  <si>
    <t>Total_revenue</t>
  </si>
  <si>
    <t>Increase</t>
  </si>
  <si>
    <t>$B$15:$C$15,$G$13:$G$14,$B$24</t>
  </si>
  <si>
    <t>Oneway analysis for Solver model in Model worksheet</t>
  </si>
  <si>
    <t>Selling price gasoline (cell $B$8) values along side, output cell(s) along top</t>
  </si>
  <si>
    <t>Barrels_sold_1</t>
  </si>
  <si>
    <t>Barrels_sold_2</t>
  </si>
  <si>
    <t>Leftover_1</t>
  </si>
  <si>
    <t>Leftover_2</t>
  </si>
  <si>
    <t>Data for chart</t>
  </si>
  <si>
    <t>$F$13</t>
  </si>
  <si>
    <t>Crude oil 1 available</t>
  </si>
  <si>
    <t>Crude oil 1 available (cell $F$13) values along side, output cell(s) along top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</si>
</sst>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4" x14ac:knownFonts="1">
    <font>
      <sz val="11"/>
      <color theme="1"/>
      <name val="Calibri"/>
      <family val="2"/>
      <scheme val="minor"/>
    </font>
    <font>
      <b/>
      <sz val="11"/>
      <color theme="1"/>
      <name val="Calibri"/>
      <family val="2"/>
      <scheme val="minor"/>
    </font>
    <font>
      <sz val="11"/>
      <color rgb="FFFFFFFF"/>
      <name val="Calibri"/>
      <family val="2"/>
      <scheme val="minor"/>
    </font>
    <font>
      <sz val="9"/>
      <color indexed="81"/>
      <name val="Tahoma"/>
      <family val="2"/>
    </font>
  </fonts>
  <fills count="7">
    <fill>
      <patternFill patternType="none"/>
    </fill>
    <fill>
      <patternFill patternType="gray125"/>
    </fill>
    <fill>
      <patternFill patternType="solid">
        <fgColor theme="0" tint="-0.24997711111789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FFFF00"/>
        <bgColor indexed="64"/>
      </patternFill>
    </fill>
  </fills>
  <borders count="1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6">
    <xf numFmtId="0" fontId="0" fillId="0" borderId="0" xfId="0"/>
    <xf numFmtId="0" fontId="1" fillId="0" borderId="0" xfId="0" applyFont="1"/>
    <xf numFmtId="0" fontId="0" fillId="0" borderId="0" xfId="0" applyAlignment="1">
      <alignment horizontal="right"/>
    </xf>
    <xf numFmtId="164" fontId="0" fillId="0" borderId="0" xfId="0" applyNumberFormat="1"/>
    <xf numFmtId="0" fontId="0" fillId="0" borderId="0" xfId="0" applyAlignment="1">
      <alignment horizontal="center"/>
    </xf>
    <xf numFmtId="164" fontId="0" fillId="2" borderId="0" xfId="0" applyNumberFormat="1" applyFill="1"/>
    <xf numFmtId="164" fontId="0" fillId="3" borderId="0" xfId="0" applyNumberFormat="1" applyFill="1"/>
    <xf numFmtId="0" fontId="0" fillId="3" borderId="0" xfId="0" applyFill="1"/>
    <xf numFmtId="0" fontId="0" fillId="4" borderId="0" xfId="0" applyFill="1"/>
    <xf numFmtId="49" fontId="0" fillId="0" borderId="0" xfId="0" applyNumberFormat="1"/>
    <xf numFmtId="0" fontId="0" fillId="0" borderId="0" xfId="0" applyAlignment="1">
      <alignment horizontal="right" textRotation="90"/>
    </xf>
    <xf numFmtId="0" fontId="0" fillId="5" borderId="0" xfId="0" applyFill="1" applyAlignment="1">
      <alignment horizontal="right" textRotation="90"/>
    </xf>
    <xf numFmtId="0" fontId="2" fillId="0" borderId="0" xfId="0" applyFont="1"/>
    <xf numFmtId="0" fontId="0" fillId="0" borderId="1" xfId="0" applyNumberFormat="1" applyBorder="1"/>
    <xf numFmtId="0" fontId="0" fillId="0" borderId="2" xfId="0" applyNumberFormat="1" applyBorder="1"/>
    <xf numFmtId="164" fontId="0" fillId="0" borderId="3" xfId="0" applyNumberFormat="1" applyBorder="1"/>
    <xf numFmtId="0" fontId="0" fillId="0" borderId="4" xfId="0" applyNumberFormat="1" applyBorder="1"/>
    <xf numFmtId="0" fontId="0" fillId="0" borderId="0" xfId="0" applyNumberFormat="1" applyBorder="1"/>
    <xf numFmtId="164" fontId="0" fillId="0" borderId="5" xfId="0" applyNumberFormat="1" applyBorder="1"/>
    <xf numFmtId="0" fontId="0" fillId="0" borderId="6" xfId="0" applyNumberFormat="1" applyBorder="1"/>
    <xf numFmtId="0" fontId="0" fillId="0" borderId="7" xfId="0" applyNumberFormat="1" applyBorder="1"/>
    <xf numFmtId="164" fontId="0" fillId="0" borderId="8" xfId="0" applyNumberFormat="1" applyBorder="1"/>
    <xf numFmtId="0" fontId="0" fillId="0" borderId="0" xfId="0" applyNumberFormat="1"/>
    <xf numFmtId="0" fontId="1" fillId="6" borderId="9" xfId="0" applyFont="1" applyFill="1" applyBorder="1"/>
    <xf numFmtId="0" fontId="0" fillId="6" borderId="10" xfId="0" applyFill="1" applyBorder="1"/>
    <xf numFmtId="0" fontId="0" fillId="6" borderId="11" xfId="0" applyFill="1" applyBorder="1"/>
    <xf numFmtId="0" fontId="0" fillId="6" borderId="12" xfId="0" applyFill="1" applyBorder="1" applyAlignment="1">
      <alignment horizontal="right"/>
    </xf>
    <xf numFmtId="0" fontId="0" fillId="6" borderId="0" xfId="0" applyFill="1" applyBorder="1" applyAlignment="1">
      <alignment horizontal="right"/>
    </xf>
    <xf numFmtId="0" fontId="0" fillId="6" borderId="13" xfId="0" applyFill="1" applyBorder="1"/>
    <xf numFmtId="0" fontId="0" fillId="6" borderId="12" xfId="0" applyFill="1" applyBorder="1"/>
    <xf numFmtId="0" fontId="0" fillId="6" borderId="0" xfId="0" applyFill="1" applyBorder="1"/>
    <xf numFmtId="0" fontId="0" fillId="6" borderId="14" xfId="0" applyFill="1" applyBorder="1"/>
    <xf numFmtId="0" fontId="0" fillId="6" borderId="15" xfId="0" applyFill="1" applyBorder="1"/>
    <xf numFmtId="0" fontId="0" fillId="6" borderId="16" xfId="0" applyFill="1" applyBorder="1"/>
    <xf numFmtId="0" fontId="1" fillId="0" borderId="0" xfId="0" applyFont="1" applyFill="1" applyBorder="1"/>
    <xf numFmtId="0" fontId="0" fillId="0" borderId="0" xfId="0" applyFill="1" applyBorder="1"/>
  </cellXfs>
  <cellStyles count="1">
    <cellStyle name="Normal"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STS_1!$K$1</c:f>
          <c:strCache>
            <c:ptCount val="1"/>
            <c:pt idx="0">
              <c:v>Sensitivity of Total_revenue to Selling price gasoline</c:v>
            </c:pt>
          </c:strCache>
        </c:strRef>
      </c:tx>
      <c:overlay val="0"/>
      <c:txPr>
        <a:bodyPr/>
        <a:lstStyle/>
        <a:p>
          <a:pPr>
            <a:defRPr sz="1200"/>
          </a:pPr>
          <a:endParaRPr lang="en-US"/>
        </a:p>
      </c:txPr>
    </c:title>
    <c:autoTitleDeleted val="0"/>
    <c:plotArea>
      <c:layout/>
      <c:lineChart>
        <c:grouping val="standard"/>
        <c:varyColors val="0"/>
        <c:ser>
          <c:idx val="0"/>
          <c:order val="0"/>
          <c:cat>
            <c:numRef>
              <c:f>STS_1!$A$5:$A$13</c:f>
              <c:numCache>
                <c:formatCode>"$"#,##0</c:formatCode>
                <c:ptCount val="9"/>
                <c:pt idx="0">
                  <c:v>50</c:v>
                </c:pt>
                <c:pt idx="1">
                  <c:v>55</c:v>
                </c:pt>
                <c:pt idx="2">
                  <c:v>60</c:v>
                </c:pt>
                <c:pt idx="3">
                  <c:v>65</c:v>
                </c:pt>
                <c:pt idx="4">
                  <c:v>70</c:v>
                </c:pt>
                <c:pt idx="5">
                  <c:v>75</c:v>
                </c:pt>
                <c:pt idx="6">
                  <c:v>80</c:v>
                </c:pt>
                <c:pt idx="7">
                  <c:v>85</c:v>
                </c:pt>
                <c:pt idx="8">
                  <c:v>90</c:v>
                </c:pt>
              </c:numCache>
            </c:numRef>
          </c:cat>
          <c:val>
            <c:numRef>
              <c:f>STS_1!$K$5:$K$13</c:f>
              <c:numCache>
                <c:formatCode>General</c:formatCode>
                <c:ptCount val="9"/>
                <c:pt idx="0">
                  <c:v>912500</c:v>
                </c:pt>
                <c:pt idx="1">
                  <c:v>912500</c:v>
                </c:pt>
                <c:pt idx="2">
                  <c:v>912500</c:v>
                </c:pt>
                <c:pt idx="3">
                  <c:v>925000</c:v>
                </c:pt>
                <c:pt idx="4">
                  <c:v>950000</c:v>
                </c:pt>
                <c:pt idx="5">
                  <c:v>975000</c:v>
                </c:pt>
                <c:pt idx="6">
                  <c:v>1000000</c:v>
                </c:pt>
                <c:pt idx="7">
                  <c:v>1041666.67</c:v>
                </c:pt>
                <c:pt idx="8">
                  <c:v>1083333.33</c:v>
                </c:pt>
              </c:numCache>
            </c:numRef>
          </c:val>
          <c:smooth val="0"/>
          <c:extLst>
            <c:ext xmlns:c16="http://schemas.microsoft.com/office/drawing/2014/chart" uri="{C3380CC4-5D6E-409C-BE32-E72D297353CC}">
              <c16:uniqueId val="{00000000-8A67-4688-94EB-B80FC3337D6D}"/>
            </c:ext>
          </c:extLst>
        </c:ser>
        <c:dLbls>
          <c:showLegendKey val="0"/>
          <c:showVal val="0"/>
          <c:showCatName val="0"/>
          <c:showSerName val="0"/>
          <c:showPercent val="0"/>
          <c:showBubbleSize val="0"/>
        </c:dLbls>
        <c:marker val="1"/>
        <c:smooth val="0"/>
        <c:axId val="259378816"/>
        <c:axId val="259376464"/>
      </c:lineChart>
      <c:catAx>
        <c:axId val="259378816"/>
        <c:scaling>
          <c:orientation val="minMax"/>
        </c:scaling>
        <c:delete val="0"/>
        <c:axPos val="b"/>
        <c:title>
          <c:tx>
            <c:rich>
              <a:bodyPr/>
              <a:lstStyle/>
              <a:p>
                <a:pPr>
                  <a:defRPr/>
                </a:pPr>
                <a:r>
                  <a:rPr lang="en-US"/>
                  <a:t>Selling price gasoline ($B$8)</a:t>
                </a:r>
              </a:p>
            </c:rich>
          </c:tx>
          <c:overlay val="0"/>
        </c:title>
        <c:numFmt formatCode="&quot;$&quot;#,##0" sourceLinked="1"/>
        <c:majorTickMark val="out"/>
        <c:minorTickMark val="none"/>
        <c:tickLblPos val="nextTo"/>
        <c:crossAx val="259376464"/>
        <c:crosses val="autoZero"/>
        <c:auto val="1"/>
        <c:lblAlgn val="ctr"/>
        <c:lblOffset val="100"/>
        <c:noMultiLvlLbl val="0"/>
      </c:catAx>
      <c:valAx>
        <c:axId val="259376464"/>
        <c:scaling>
          <c:orientation val="minMax"/>
        </c:scaling>
        <c:delete val="0"/>
        <c:axPos val="l"/>
        <c:majorGridlines/>
        <c:numFmt formatCode="General" sourceLinked="1"/>
        <c:majorTickMark val="out"/>
        <c:minorTickMark val="none"/>
        <c:tickLblPos val="nextTo"/>
        <c:crossAx val="259378816"/>
        <c:crosses val="autoZero"/>
        <c:crossBetween val="between"/>
      </c:valAx>
    </c:plotArea>
    <c:plotVisOnly val="1"/>
    <c:dispBlanksAs val="gap"/>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STS_2!$K$1</c:f>
          <c:strCache>
            <c:ptCount val="1"/>
            <c:pt idx="0">
              <c:v>Sensitivity of Total_revenue to Crude oil 1 available</c:v>
            </c:pt>
          </c:strCache>
        </c:strRef>
      </c:tx>
      <c:overlay val="0"/>
      <c:txPr>
        <a:bodyPr/>
        <a:lstStyle/>
        <a:p>
          <a:pPr>
            <a:defRPr sz="1200"/>
          </a:pPr>
          <a:endParaRPr lang="en-US"/>
        </a:p>
      </c:txPr>
    </c:title>
    <c:autoTitleDeleted val="0"/>
    <c:plotArea>
      <c:layout/>
      <c:lineChart>
        <c:grouping val="standard"/>
        <c:varyColors val="0"/>
        <c:ser>
          <c:idx val="0"/>
          <c:order val="0"/>
          <c:cat>
            <c:numRef>
              <c:f>STS_2!$A$5:$A$23</c:f>
              <c:numCache>
                <c:formatCode>General</c:formatCode>
                <c:ptCount val="19"/>
                <c:pt idx="0">
                  <c:v>2000</c:v>
                </c:pt>
                <c:pt idx="1">
                  <c:v>3000</c:v>
                </c:pt>
                <c:pt idx="2">
                  <c:v>4000</c:v>
                </c:pt>
                <c:pt idx="3">
                  <c:v>5000</c:v>
                </c:pt>
                <c:pt idx="4">
                  <c:v>6000</c:v>
                </c:pt>
                <c:pt idx="5">
                  <c:v>7000</c:v>
                </c:pt>
                <c:pt idx="6">
                  <c:v>8000</c:v>
                </c:pt>
                <c:pt idx="7">
                  <c:v>9000</c:v>
                </c:pt>
                <c:pt idx="8">
                  <c:v>10000</c:v>
                </c:pt>
                <c:pt idx="9">
                  <c:v>11000</c:v>
                </c:pt>
                <c:pt idx="10">
                  <c:v>12000</c:v>
                </c:pt>
                <c:pt idx="11">
                  <c:v>13000</c:v>
                </c:pt>
                <c:pt idx="12">
                  <c:v>14000</c:v>
                </c:pt>
                <c:pt idx="13">
                  <c:v>15000</c:v>
                </c:pt>
                <c:pt idx="14">
                  <c:v>16000</c:v>
                </c:pt>
                <c:pt idx="15">
                  <c:v>17000</c:v>
                </c:pt>
                <c:pt idx="16">
                  <c:v>18000</c:v>
                </c:pt>
                <c:pt idx="17">
                  <c:v>19000</c:v>
                </c:pt>
                <c:pt idx="18">
                  <c:v>20000</c:v>
                </c:pt>
              </c:numCache>
            </c:numRef>
          </c:cat>
          <c:val>
            <c:numRef>
              <c:f>STS_2!$K$5:$K$23</c:f>
              <c:numCache>
                <c:formatCode>General</c:formatCode>
                <c:ptCount val="19"/>
                <c:pt idx="0">
                  <c:v>700000</c:v>
                </c:pt>
                <c:pt idx="1">
                  <c:v>795000</c:v>
                </c:pt>
                <c:pt idx="2">
                  <c:v>885000</c:v>
                </c:pt>
                <c:pt idx="3">
                  <c:v>975000</c:v>
                </c:pt>
                <c:pt idx="4">
                  <c:v>1065000</c:v>
                </c:pt>
                <c:pt idx="5">
                  <c:v>1155000</c:v>
                </c:pt>
                <c:pt idx="6">
                  <c:v>1245000</c:v>
                </c:pt>
                <c:pt idx="7">
                  <c:v>1335000</c:v>
                </c:pt>
                <c:pt idx="8">
                  <c:v>1425000</c:v>
                </c:pt>
                <c:pt idx="9">
                  <c:v>1515000</c:v>
                </c:pt>
                <c:pt idx="10">
                  <c:v>1605000</c:v>
                </c:pt>
                <c:pt idx="11">
                  <c:v>1695000</c:v>
                </c:pt>
                <c:pt idx="12">
                  <c:v>1785000</c:v>
                </c:pt>
                <c:pt idx="13">
                  <c:v>1875000</c:v>
                </c:pt>
                <c:pt idx="14">
                  <c:v>1950000</c:v>
                </c:pt>
                <c:pt idx="15">
                  <c:v>2025000</c:v>
                </c:pt>
                <c:pt idx="16">
                  <c:v>2100000</c:v>
                </c:pt>
                <c:pt idx="17">
                  <c:v>2175000</c:v>
                </c:pt>
                <c:pt idx="18">
                  <c:v>2250000</c:v>
                </c:pt>
              </c:numCache>
            </c:numRef>
          </c:val>
          <c:smooth val="0"/>
          <c:extLst>
            <c:ext xmlns:c16="http://schemas.microsoft.com/office/drawing/2014/chart" uri="{C3380CC4-5D6E-409C-BE32-E72D297353CC}">
              <c16:uniqueId val="{00000000-B8BF-444D-8B63-DDC54280E17E}"/>
            </c:ext>
          </c:extLst>
        </c:ser>
        <c:dLbls>
          <c:showLegendKey val="0"/>
          <c:showVal val="0"/>
          <c:showCatName val="0"/>
          <c:showSerName val="0"/>
          <c:showPercent val="0"/>
          <c:showBubbleSize val="0"/>
        </c:dLbls>
        <c:marker val="1"/>
        <c:smooth val="0"/>
        <c:axId val="255524280"/>
        <c:axId val="255525456"/>
      </c:lineChart>
      <c:catAx>
        <c:axId val="255524280"/>
        <c:scaling>
          <c:orientation val="minMax"/>
        </c:scaling>
        <c:delete val="0"/>
        <c:axPos val="b"/>
        <c:title>
          <c:tx>
            <c:rich>
              <a:bodyPr/>
              <a:lstStyle/>
              <a:p>
                <a:pPr>
                  <a:defRPr/>
                </a:pPr>
                <a:r>
                  <a:rPr lang="en-US"/>
                  <a:t>Crude oil 1 available ($F$13)</a:t>
                </a:r>
              </a:p>
            </c:rich>
          </c:tx>
          <c:overlay val="0"/>
        </c:title>
        <c:numFmt formatCode="General" sourceLinked="1"/>
        <c:majorTickMark val="out"/>
        <c:minorTickMark val="none"/>
        <c:tickLblPos val="nextTo"/>
        <c:crossAx val="255525456"/>
        <c:crosses val="autoZero"/>
        <c:auto val="1"/>
        <c:lblAlgn val="ctr"/>
        <c:lblOffset val="100"/>
        <c:noMultiLvlLbl val="0"/>
      </c:catAx>
      <c:valAx>
        <c:axId val="255525456"/>
        <c:scaling>
          <c:orientation val="minMax"/>
        </c:scaling>
        <c:delete val="0"/>
        <c:axPos val="l"/>
        <c:majorGridlines/>
        <c:numFmt formatCode="General" sourceLinked="1"/>
        <c:majorTickMark val="out"/>
        <c:minorTickMark val="none"/>
        <c:tickLblPos val="nextTo"/>
        <c:crossAx val="255524280"/>
        <c:crosses val="autoZero"/>
        <c:crossBetween val="between"/>
      </c:valAx>
    </c:plotArea>
    <c:plotVisOnly val="1"/>
    <c:dispBlanksAs val="gap"/>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123825</xdr:colOff>
      <xdr:row>1</xdr:row>
      <xdr:rowOff>28575</xdr:rowOff>
    </xdr:from>
    <xdr:to>
      <xdr:col>16</xdr:col>
      <xdr:colOff>114300</xdr:colOff>
      <xdr:row>19</xdr:row>
      <xdr:rowOff>19050</xdr:rowOff>
    </xdr:to>
    <xdr:sp macro="" textlink="">
      <xdr:nvSpPr>
        <xdr:cNvPr id="2" name="TextBox 1">
          <a:extLst>
            <a:ext uri="{FF2B5EF4-FFF2-40B4-BE49-F238E27FC236}">
              <a16:creationId xmlns:a16="http://schemas.microsoft.com/office/drawing/2014/main" id="{585D4A91-7D84-41C1-9771-B9F004F32532}"/>
            </a:ext>
          </a:extLst>
        </xdr:cNvPr>
        <xdr:cNvSpPr txBox="1"/>
      </xdr:nvSpPr>
      <xdr:spPr>
        <a:xfrm>
          <a:off x="123825" y="212725"/>
          <a:ext cx="9744075" cy="3305175"/>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dk1"/>
              </a:solidFill>
              <a:effectLst/>
              <a:latin typeface="+mn-lt"/>
              <a:ea typeface="+mn-ea"/>
              <a:cs typeface="+mn-cs"/>
            </a:rPr>
            <a:t>Chandler Oil Refinery has 5000 barrels of crude oil 1 and 10,000 barrels of crude oil 2 available. Chandler sells gasoline and heating oil. These products are produced by blending the two crude oils together. </a:t>
          </a:r>
        </a:p>
        <a:p>
          <a:endParaRPr lang="en-US" sz="1600" b="1">
            <a:solidFill>
              <a:schemeClr val="dk1"/>
            </a:solidFill>
            <a:effectLst/>
            <a:latin typeface="+mn-lt"/>
            <a:ea typeface="+mn-ea"/>
            <a:cs typeface="+mn-cs"/>
          </a:endParaRPr>
        </a:p>
        <a:p>
          <a:r>
            <a:rPr lang="en-US" sz="1600" b="1">
              <a:solidFill>
                <a:schemeClr val="dk1"/>
              </a:solidFill>
              <a:effectLst/>
              <a:latin typeface="+mn-lt"/>
              <a:ea typeface="+mn-ea"/>
              <a:cs typeface="+mn-cs"/>
            </a:rPr>
            <a:t>Each barrel of crude oil 1 has a quality level of 10 and each barrel of crude oil 2 has a quality level of 5. Gasoline must have an average quality level of at least 8, whereas heating oil must have an average quality level of at least 6.  Note: Quality</a:t>
          </a:r>
          <a:r>
            <a:rPr lang="en-US" sz="1600" b="1" baseline="0">
              <a:solidFill>
                <a:schemeClr val="dk1"/>
              </a:solidFill>
              <a:effectLst/>
              <a:latin typeface="+mn-lt"/>
              <a:ea typeface="+mn-ea"/>
              <a:cs typeface="+mn-cs"/>
            </a:rPr>
            <a:t> is calculated as a function of Octane rating, viscosity, and flashpoint.</a:t>
          </a:r>
          <a:endParaRPr lang="en-US" sz="1600" b="1">
            <a:solidFill>
              <a:schemeClr val="dk1"/>
            </a:solidFill>
            <a:effectLst/>
            <a:latin typeface="+mn-lt"/>
            <a:ea typeface="+mn-ea"/>
            <a:cs typeface="+mn-cs"/>
          </a:endParaRPr>
        </a:p>
        <a:p>
          <a:endParaRPr lang="en-US" sz="1600" b="1">
            <a:solidFill>
              <a:schemeClr val="dk1"/>
            </a:solidFill>
            <a:effectLst/>
            <a:latin typeface="+mn-lt"/>
            <a:ea typeface="+mn-ea"/>
            <a:cs typeface="+mn-cs"/>
          </a:endParaRPr>
        </a:p>
        <a:p>
          <a:r>
            <a:rPr lang="en-US" sz="1600" b="1">
              <a:solidFill>
                <a:schemeClr val="dk1"/>
              </a:solidFill>
              <a:effectLst/>
              <a:latin typeface="+mn-lt"/>
              <a:ea typeface="+mn-ea"/>
              <a:cs typeface="+mn-cs"/>
            </a:rPr>
            <a:t>Gasoline sells for $75 per barrel, and heating oil sells for $60 per barrel. In addition, if any barrels of the crude oil are leftover, they can be sold for $65 (Oil type 1) and $50 (Oil type 2) per barrel, respectively.  </a:t>
          </a:r>
        </a:p>
        <a:p>
          <a:endParaRPr lang="en-US" sz="1600" b="1">
            <a:solidFill>
              <a:schemeClr val="dk1"/>
            </a:solidFill>
            <a:effectLst/>
            <a:latin typeface="+mn-lt"/>
            <a:ea typeface="+mn-ea"/>
            <a:cs typeface="+mn-cs"/>
          </a:endParaRPr>
        </a:p>
        <a:p>
          <a:r>
            <a:rPr lang="en-US" sz="1600" b="1">
              <a:solidFill>
                <a:schemeClr val="dk1"/>
              </a:solidFill>
              <a:effectLst/>
              <a:latin typeface="+mn-lt"/>
              <a:ea typeface="+mn-ea"/>
              <a:cs typeface="+mn-cs"/>
            </a:rPr>
            <a:t>Assume that demand for heating oil and gasoline is unlimited, so all of Chandler’s production will be sold.</a:t>
          </a:r>
        </a:p>
        <a:p>
          <a:r>
            <a:rPr lang="en-US" sz="1600" b="1">
              <a:solidFill>
                <a:schemeClr val="dk1"/>
              </a:solidFill>
              <a:effectLst/>
              <a:latin typeface="+mn-lt"/>
              <a:ea typeface="+mn-ea"/>
              <a:cs typeface="+mn-cs"/>
            </a:rPr>
            <a:t>Chandler wants to maximize its revenue from selling gasoline, heating oil, and any kind of leftover crude oils.</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210820</xdr:colOff>
      <xdr:row>7</xdr:row>
      <xdr:rowOff>161925</xdr:rowOff>
    </xdr:from>
    <xdr:to>
      <xdr:col>17</xdr:col>
      <xdr:colOff>439420</xdr:colOff>
      <xdr:row>37</xdr:row>
      <xdr:rowOff>73025</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780020" y="1457325"/>
          <a:ext cx="5715000" cy="5448300"/>
        </a:xfrm>
        <a:prstGeom prst="roundRect">
          <a:avLst/>
        </a:prstGeom>
        <a:solidFill>
          <a:srgbClr val="FFC000"/>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t"/>
        <a:lstStyle/>
        <a:p>
          <a:r>
            <a:rPr lang="en-US" sz="1400" b="1"/>
            <a:t>There are at least three points to stress about this type of blending model:</a:t>
          </a:r>
        </a:p>
        <a:p>
          <a:endParaRPr lang="en-US" sz="1400" b="1"/>
        </a:p>
        <a:p>
          <a:r>
            <a:rPr lang="en-US" sz="1400" b="1"/>
            <a:t>1. These types of models (much more complex versions, of</a:t>
          </a:r>
          <a:r>
            <a:rPr lang="en-US" sz="1400" b="1" baseline="0"/>
            <a:t> course) are used extensively in the real world, particularly in the oil industry. Because of the chemistry (</a:t>
          </a:r>
          <a:r>
            <a:rPr lang="en-US" sz="1400" b="1" u="sng" baseline="0"/>
            <a:t>just like between people</a:t>
          </a:r>
          <a:r>
            <a:rPr lang="en-US" sz="1400" b="1" baseline="0"/>
            <a:t>), the resulting models are usually </a:t>
          </a:r>
          <a:r>
            <a:rPr lang="en-US" sz="1400" b="1" i="1" baseline="0"/>
            <a:t>nonlinear</a:t>
          </a:r>
          <a:r>
            <a:rPr lang="en-US" sz="1400" b="1" baseline="0"/>
            <a:t>. </a:t>
          </a:r>
        </a:p>
        <a:p>
          <a:endParaRPr lang="en-US" sz="1400" b="1" baseline="0"/>
        </a:p>
        <a:p>
          <a:r>
            <a:rPr lang="en-US" sz="1400" b="1" baseline="0"/>
            <a:t>2. The decision variables must specify the "micro" blending plan: how much of each input goes into each output. You might think that the barrels sold in row 15 and the barrels used in column D could be the decision variable cells, but they don't convey enough information. They are the </a:t>
          </a:r>
          <a:r>
            <a:rPr lang="en-US" sz="1400" b="1" i="1" baseline="0"/>
            <a:t>results </a:t>
          </a:r>
          <a:r>
            <a:rPr lang="en-US" sz="1400" b="1" i="0" baseline="0"/>
            <a:t>of the values in the red cells.</a:t>
          </a:r>
        </a:p>
        <a:p>
          <a:endParaRPr lang="en-US" sz="1400" b="1" i="0" baseline="0"/>
        </a:p>
        <a:p>
          <a:r>
            <a:rPr lang="en-US" sz="1400" b="1" i="0" baseline="0"/>
            <a:t>3. the spreadsheet model should clear denominators to avoid dividing by 0 and to make the model linear. If you don't buy this argument, "unclear" the denominators in this model, as shown in columns E and F, and try Solver on it. First, it will report that the model isn't linear (it isn't). Second, it might report an error (dividing by 0). Try it, with the value of crude oil 2 increased from $50 to $55</a:t>
          </a:r>
          <a:r>
            <a:rPr lang="en-US" sz="1100" i="0" baseline="0"/>
            <a:t>.</a:t>
          </a:r>
          <a:endParaRPr lang="en-US" sz="1100"/>
        </a:p>
      </xdr:txBody>
    </xdr:sp>
    <xdr:clientData/>
  </xdr:twoCellAnchor>
  <xdr:twoCellAnchor>
    <xdr:from>
      <xdr:col>0</xdr:col>
      <xdr:colOff>180976</xdr:colOff>
      <xdr:row>24</xdr:row>
      <xdr:rowOff>66675</xdr:rowOff>
    </xdr:from>
    <xdr:to>
      <xdr:col>8</xdr:col>
      <xdr:colOff>85726</xdr:colOff>
      <xdr:row>34</xdr:row>
      <xdr:rowOff>76200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80976" y="4638675"/>
          <a:ext cx="7200900" cy="191452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Clearly gasoline is more profitable than heating oil, but because of the crude availability and the quality constraints, it turns out that they should sell twice as much heating oil as gasoline. It would</a:t>
          </a:r>
          <a:r>
            <a:rPr lang="en-US" sz="1600" b="1" baseline="0"/>
            <a:t> be difficult to guess  ahead of time.</a:t>
          </a:r>
        </a:p>
        <a:p>
          <a:endParaRPr lang="en-US" sz="1600" b="1" baseline="0"/>
        </a:p>
        <a:p>
          <a:r>
            <a:rPr lang="en-US" sz="1600" b="1" baseline="0"/>
            <a:t>Solution uses all of the inputs. No Crude is leftover to sell. What if we change the value of crude oil to $55 and rerum solver, you will see a much different solution where no heating oil is made and a lot of crude oil is left for sale.</a:t>
          </a:r>
          <a:endParaRPr lang="en-US" sz="1600" b="1"/>
        </a:p>
      </xdr:txBody>
    </xdr:sp>
    <xdr:clientData/>
  </xdr:twoCellAnchor>
  <xdr:twoCellAnchor>
    <xdr:from>
      <xdr:col>3</xdr:col>
      <xdr:colOff>374650</xdr:colOff>
      <xdr:row>0</xdr:row>
      <xdr:rowOff>63500</xdr:rowOff>
    </xdr:from>
    <xdr:to>
      <xdr:col>10</xdr:col>
      <xdr:colOff>215900</xdr:colOff>
      <xdr:row>8</xdr:row>
      <xdr:rowOff>50800</xdr:rowOff>
    </xdr:to>
    <xdr:sp macro="" textlink="">
      <xdr:nvSpPr>
        <xdr:cNvPr id="4" name="TextBox 3">
          <a:extLst>
            <a:ext uri="{FF2B5EF4-FFF2-40B4-BE49-F238E27FC236}">
              <a16:creationId xmlns:a16="http://schemas.microsoft.com/office/drawing/2014/main" id="{1118EC12-C91A-43AD-B31F-C4CFC128F755}"/>
            </a:ext>
          </a:extLst>
        </xdr:cNvPr>
        <xdr:cNvSpPr txBox="1"/>
      </xdr:nvSpPr>
      <xdr:spPr>
        <a:xfrm>
          <a:off x="4229100" y="63500"/>
          <a:ext cx="4775200" cy="14605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AQ_gas = {10(oil 1 in gas) + 5(oil 2 in gas) / total oil}  &gt; = 8</a:t>
          </a:r>
        </a:p>
        <a:p>
          <a:endParaRPr lang="en-US" sz="1200" b="1"/>
        </a:p>
        <a:p>
          <a:r>
            <a:rPr lang="en-US" sz="1200" b="1"/>
            <a:t>AQ_HO = {10(oil 1 in HO) + 5(oil 2 in HO) / total oil}  &gt; =  6</a:t>
          </a:r>
        </a:p>
        <a:p>
          <a:endParaRPr lang="en-US" sz="1200" b="1"/>
        </a:p>
        <a:p>
          <a:r>
            <a:rPr lang="en-US" sz="1200" b="1"/>
            <a:t>Note that in row 19 &amp; 21, we clear the fractions by multiplying by the total barrels of oil.</a:t>
          </a:r>
          <a:r>
            <a:rPr lang="en-US" sz="1200" b="1" baseline="0"/>
            <a:t> Otherwise we get error because of the possibility of dividing by zero.</a:t>
          </a:r>
          <a:endParaRPr lang="en-US" sz="1200" b="1"/>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9</xdr:col>
      <xdr:colOff>447675</xdr:colOff>
      <xdr:row>14</xdr:row>
      <xdr:rowOff>0</xdr:rowOff>
    </xdr:from>
    <xdr:to>
      <xdr:col>17</xdr:col>
      <xdr:colOff>447675</xdr:colOff>
      <xdr:row>29</xdr:row>
      <xdr:rowOff>0</xdr:rowOff>
    </xdr:to>
    <xdr:graphicFrame macro="">
      <xdr:nvGraphicFramePr>
        <xdr:cNvPr id="2" name="STS_1_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447675</xdr:colOff>
      <xdr:row>3</xdr:row>
      <xdr:rowOff>0</xdr:rowOff>
    </xdr:from>
    <xdr:to>
      <xdr:col>15</xdr:col>
      <xdr:colOff>447675</xdr:colOff>
      <xdr:row>3</xdr:row>
      <xdr:rowOff>762000</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7315200" y="571500"/>
          <a:ext cx="2438400" cy="7620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When you select an output from the dropdown list in cell $K$4, the chart will adapt to that output.</a:t>
          </a:r>
        </a:p>
      </xdr:txBody>
    </xdr:sp>
    <xdr:clientData/>
  </xdr:twoCellAnchor>
  <xdr:twoCellAnchor>
    <xdr:from>
      <xdr:col>0</xdr:col>
      <xdr:colOff>609599</xdr:colOff>
      <xdr:row>14</xdr:row>
      <xdr:rowOff>0</xdr:rowOff>
    </xdr:from>
    <xdr:to>
      <xdr:col>5</xdr:col>
      <xdr:colOff>542924</xdr:colOff>
      <xdr:row>23</xdr:row>
      <xdr:rowOff>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609599" y="3409950"/>
          <a:ext cx="2981325" cy="1714500"/>
        </a:xfrm>
        <a:prstGeom prst="round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As the selling price of gasoline increases,</a:t>
          </a:r>
          <a:r>
            <a:rPr lang="en-US" sz="1100" baseline="0"/>
            <a:t> more barrels of gasoline (column B) are sold and fewer of heating oil (column C) are sold. In fact, when the price of gasoline is $80 or more, no heating oil is produced and the (cheaper) leftover crude oil 2 is sold instead. In either case, the revenue can only increase or stay constant, as shown in the chart.</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9</xdr:col>
      <xdr:colOff>447675</xdr:colOff>
      <xdr:row>24</xdr:row>
      <xdr:rowOff>0</xdr:rowOff>
    </xdr:from>
    <xdr:to>
      <xdr:col>17</xdr:col>
      <xdr:colOff>447675</xdr:colOff>
      <xdr:row>39</xdr:row>
      <xdr:rowOff>0</xdr:rowOff>
    </xdr:to>
    <xdr:graphicFrame macro="">
      <xdr:nvGraphicFramePr>
        <xdr:cNvPr id="2" name="STS_2_Chart">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447675</xdr:colOff>
      <xdr:row>3</xdr:row>
      <xdr:rowOff>0</xdr:rowOff>
    </xdr:from>
    <xdr:to>
      <xdr:col>15</xdr:col>
      <xdr:colOff>447675</xdr:colOff>
      <xdr:row>3</xdr:row>
      <xdr:rowOff>762000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7315200" y="571500"/>
          <a:ext cx="2438400" cy="7620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When you select an output from the dropdown list in cell $K$4, the chart will adapt to that output.</a:t>
          </a:r>
        </a:p>
      </xdr:txBody>
    </xdr:sp>
    <xdr:clientData/>
  </xdr:twoCellAnchor>
  <xdr:twoCellAnchor>
    <xdr:from>
      <xdr:col>11</xdr:col>
      <xdr:colOff>485776</xdr:colOff>
      <xdr:row>5</xdr:row>
      <xdr:rowOff>180974</xdr:rowOff>
    </xdr:from>
    <xdr:to>
      <xdr:col>15</xdr:col>
      <xdr:colOff>114300</xdr:colOff>
      <xdr:row>16</xdr:row>
      <xdr:rowOff>95249</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7353301" y="1876424"/>
          <a:ext cx="2066924" cy="2009775"/>
        </a:xfrm>
        <a:prstGeom prst="round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As the crude 1 availability increases, more gasoline</a:t>
          </a:r>
          <a:r>
            <a:rPr lang="en-US" sz="1100" baseline="0"/>
            <a:t> is sold, less heating oil is sold, and the revenue increases as shown in the chart. However, there is an exception in the top row. In that case, no gasoline is produced and leftover crude oil 2 is sold instead.</a:t>
          </a:r>
          <a:endParaRPr lang="en-US" sz="1100"/>
        </a:p>
      </xdr:txBody>
    </xdr:sp>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0F3F9-AA57-464A-9D80-8D34A2D190C0}">
  <dimension ref="A1"/>
  <sheetViews>
    <sheetView topLeftCell="A4" workbookViewId="0">
      <selection activeCell="D22" sqref="D22:D23"/>
    </sheetView>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4"/>
  <sheetViews>
    <sheetView tabSelected="1" topLeftCell="A7" workbookViewId="0">
      <selection activeCell="B21" sqref="B21"/>
    </sheetView>
  </sheetViews>
  <sheetFormatPr defaultRowHeight="14.5" x14ac:dyDescent="0.35"/>
  <cols>
    <col min="1" max="1" width="27.36328125" bestFit="1" customWidth="1"/>
    <col min="2" max="2" width="15.453125" bestFit="1" customWidth="1"/>
    <col min="3" max="3" width="13.90625" customWidth="1"/>
    <col min="6" max="6" width="16.36328125" customWidth="1"/>
    <col min="8" max="8" width="10.6328125" customWidth="1"/>
  </cols>
  <sheetData>
    <row r="1" spans="1:14" x14ac:dyDescent="0.35">
      <c r="A1" s="1" t="s">
        <v>0</v>
      </c>
      <c r="F1" s="1"/>
      <c r="I1" s="34"/>
      <c r="J1" s="34"/>
      <c r="K1" s="34"/>
      <c r="L1" s="34"/>
      <c r="M1" s="34"/>
      <c r="N1" s="34"/>
    </row>
    <row r="2" spans="1:14" x14ac:dyDescent="0.35">
      <c r="I2" s="34"/>
      <c r="J2" s="34"/>
      <c r="K2" s="34"/>
      <c r="L2" s="34"/>
      <c r="M2" s="34"/>
      <c r="N2" s="34"/>
    </row>
    <row r="3" spans="1:14" x14ac:dyDescent="0.35">
      <c r="A3" s="1" t="s">
        <v>1</v>
      </c>
      <c r="B3" s="2" t="s">
        <v>4</v>
      </c>
      <c r="C3" s="2" t="s">
        <v>5</v>
      </c>
      <c r="I3" s="35"/>
      <c r="J3" s="35"/>
      <c r="K3" s="35"/>
      <c r="L3" s="35"/>
      <c r="M3" s="35"/>
      <c r="N3" s="35"/>
    </row>
    <row r="4" spans="1:14" x14ac:dyDescent="0.35">
      <c r="A4" t="s">
        <v>2</v>
      </c>
      <c r="B4" s="6">
        <v>65</v>
      </c>
      <c r="C4" s="7">
        <v>10</v>
      </c>
    </row>
    <row r="5" spans="1:14" x14ac:dyDescent="0.35">
      <c r="A5" t="s">
        <v>3</v>
      </c>
      <c r="B5" s="6">
        <v>50</v>
      </c>
      <c r="C5" s="7">
        <v>5</v>
      </c>
    </row>
    <row r="7" spans="1:14" x14ac:dyDescent="0.35">
      <c r="A7" s="1" t="s">
        <v>6</v>
      </c>
      <c r="B7" s="2" t="s">
        <v>7</v>
      </c>
      <c r="C7" s="2" t="s">
        <v>8</v>
      </c>
    </row>
    <row r="8" spans="1:14" x14ac:dyDescent="0.35">
      <c r="A8" t="s">
        <v>9</v>
      </c>
      <c r="B8" s="6">
        <v>75</v>
      </c>
      <c r="C8" s="6">
        <v>60</v>
      </c>
    </row>
    <row r="9" spans="1:14" x14ac:dyDescent="0.35">
      <c r="A9" t="s">
        <v>10</v>
      </c>
      <c r="B9" s="7">
        <v>8</v>
      </c>
      <c r="C9" s="7">
        <v>6</v>
      </c>
    </row>
    <row r="11" spans="1:14" x14ac:dyDescent="0.35">
      <c r="A11" s="1" t="s">
        <v>11</v>
      </c>
    </row>
    <row r="12" spans="1:14" x14ac:dyDescent="0.35">
      <c r="B12" s="2" t="s">
        <v>7</v>
      </c>
      <c r="C12" s="2" t="s">
        <v>8</v>
      </c>
      <c r="D12" s="2" t="s">
        <v>13</v>
      </c>
      <c r="E12" s="2"/>
      <c r="F12" s="2" t="s">
        <v>14</v>
      </c>
      <c r="G12" s="2" t="s">
        <v>15</v>
      </c>
    </row>
    <row r="13" spans="1:14" x14ac:dyDescent="0.35">
      <c r="A13" t="s">
        <v>2</v>
      </c>
      <c r="B13" s="8">
        <v>3000</v>
      </c>
      <c r="C13" s="8">
        <v>2000</v>
      </c>
      <c r="D13">
        <f t="shared" ref="D13:D14" si="0">SUM(B13:C13)</f>
        <v>5000</v>
      </c>
      <c r="E13" s="4" t="s">
        <v>16</v>
      </c>
      <c r="F13" s="7">
        <v>5000</v>
      </c>
      <c r="G13">
        <f>F13-D13</f>
        <v>0</v>
      </c>
    </row>
    <row r="14" spans="1:14" x14ac:dyDescent="0.35">
      <c r="A14" t="s">
        <v>3</v>
      </c>
      <c r="B14" s="8">
        <v>1999.9999999999998</v>
      </c>
      <c r="C14" s="8">
        <v>8000</v>
      </c>
      <c r="D14">
        <f t="shared" si="0"/>
        <v>10000</v>
      </c>
      <c r="E14" s="4" t="s">
        <v>16</v>
      </c>
      <c r="F14" s="7">
        <v>10000</v>
      </c>
      <c r="G14">
        <f>F14-D14</f>
        <v>0</v>
      </c>
    </row>
    <row r="15" spans="1:14" x14ac:dyDescent="0.35">
      <c r="A15" t="s">
        <v>12</v>
      </c>
      <c r="B15">
        <f t="shared" ref="B15:C15" si="1">SUM(B13:B14)</f>
        <v>5000</v>
      </c>
      <c r="C15">
        <f t="shared" si="1"/>
        <v>10000</v>
      </c>
    </row>
    <row r="16" spans="1:14" ht="15" thickBot="1" x14ac:dyDescent="0.4"/>
    <row r="17" spans="1:7" x14ac:dyDescent="0.35">
      <c r="A17" s="1" t="s">
        <v>21</v>
      </c>
      <c r="E17" s="23" t="s">
        <v>20</v>
      </c>
      <c r="F17" s="24"/>
      <c r="G17" s="25"/>
    </row>
    <row r="18" spans="1:7" x14ac:dyDescent="0.35">
      <c r="B18" s="2" t="s">
        <v>7</v>
      </c>
      <c r="C18" s="2" t="s">
        <v>8</v>
      </c>
      <c r="E18" s="26" t="s">
        <v>7</v>
      </c>
      <c r="F18" s="27" t="s">
        <v>8</v>
      </c>
      <c r="G18" s="28"/>
    </row>
    <row r="19" spans="1:7" x14ac:dyDescent="0.35">
      <c r="A19" t="s">
        <v>17</v>
      </c>
      <c r="B19">
        <f>SUMPRODUCT(B13:B14,$C$4:$C$5)</f>
        <v>40000</v>
      </c>
      <c r="C19">
        <f>SUMPRODUCT(C13:C14,$C$4:$C$5)</f>
        <v>60000</v>
      </c>
      <c r="E19" s="29">
        <f>SUMPRODUCT(B13:B14,$C$4:$C$5)/B15</f>
        <v>8</v>
      </c>
      <c r="F19" s="30">
        <f>SUMPRODUCT(C13:C14,$C$4:$C$5)/C15</f>
        <v>6</v>
      </c>
      <c r="G19" s="28"/>
    </row>
    <row r="20" spans="1:7" x14ac:dyDescent="0.35">
      <c r="B20" s="2" t="s">
        <v>19</v>
      </c>
      <c r="C20" s="2" t="s">
        <v>19</v>
      </c>
      <c r="E20" s="26" t="s">
        <v>19</v>
      </c>
      <c r="F20" s="27" t="s">
        <v>19</v>
      </c>
      <c r="G20" s="28"/>
    </row>
    <row r="21" spans="1:7" ht="15" thickBot="1" x14ac:dyDescent="0.4">
      <c r="A21" t="s">
        <v>18</v>
      </c>
      <c r="B21">
        <f>B9*B15</f>
        <v>40000</v>
      </c>
      <c r="C21">
        <f>C9*C15</f>
        <v>60000</v>
      </c>
      <c r="E21" s="31">
        <f>B9</f>
        <v>8</v>
      </c>
      <c r="F21" s="32">
        <f>C9</f>
        <v>6</v>
      </c>
      <c r="G21" s="33"/>
    </row>
    <row r="23" spans="1:7" x14ac:dyDescent="0.35">
      <c r="A23" s="1" t="s">
        <v>22</v>
      </c>
    </row>
    <row r="24" spans="1:7" x14ac:dyDescent="0.35">
      <c r="A24" t="s">
        <v>23</v>
      </c>
      <c r="B24" s="5">
        <f>SUMPRODUCT(B15:C15,B8:C8)+SUMPRODUCT(G13:G14,B4:B5)</f>
        <v>975000</v>
      </c>
    </row>
  </sheetData>
  <pageMargins left="0.7" right="0.7" top="0.75" bottom="0.75" header="0.3" footer="0.3"/>
  <pageSetup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5"/>
  <sheetViews>
    <sheetView workbookViewId="0"/>
  </sheetViews>
  <sheetFormatPr defaultRowHeight="14.5" x14ac:dyDescent="0.35"/>
  <sheetData>
    <row r="1" spans="1:2" x14ac:dyDescent="0.35">
      <c r="A1">
        <v>1</v>
      </c>
    </row>
    <row r="2" spans="1:2" x14ac:dyDescent="0.35">
      <c r="A2" t="s">
        <v>34</v>
      </c>
    </row>
    <row r="3" spans="1:2" x14ac:dyDescent="0.35">
      <c r="A3">
        <v>1</v>
      </c>
    </row>
    <row r="4" spans="1:2" x14ac:dyDescent="0.35">
      <c r="A4">
        <v>2000</v>
      </c>
    </row>
    <row r="5" spans="1:2" x14ac:dyDescent="0.35">
      <c r="A5">
        <v>20000</v>
      </c>
    </row>
    <row r="6" spans="1:2" x14ac:dyDescent="0.35">
      <c r="A6">
        <v>1000</v>
      </c>
    </row>
    <row r="8" spans="1:2" x14ac:dyDescent="0.35">
      <c r="A8" s="9"/>
      <c r="B8" s="9"/>
    </row>
    <row r="9" spans="1:2" x14ac:dyDescent="0.35">
      <c r="A9" t="s">
        <v>26</v>
      </c>
    </row>
    <row r="10" spans="1:2" x14ac:dyDescent="0.35">
      <c r="A10" t="s">
        <v>35</v>
      </c>
    </row>
    <row r="15" spans="1:2" x14ac:dyDescent="0.35">
      <c r="B15" s="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5"/>
  <sheetViews>
    <sheetView workbookViewId="0">
      <selection activeCell="G13" sqref="G13"/>
    </sheetView>
  </sheetViews>
  <sheetFormatPr defaultRowHeight="14.5" x14ac:dyDescent="0.35"/>
  <cols>
    <col min="6" max="6" width="10.08984375" bestFit="1" customWidth="1"/>
    <col min="7" max="7" width="10.54296875" customWidth="1"/>
  </cols>
  <sheetData>
    <row r="1" spans="1:11" x14ac:dyDescent="0.35">
      <c r="A1" s="1" t="s">
        <v>27</v>
      </c>
      <c r="K1" s="12" t="str">
        <f>CONCATENATE("Sensitivity of ",$K$4," to ","Selling price gasoline")</f>
        <v>Sensitivity of Total_revenue to Selling price gasoline</v>
      </c>
    </row>
    <row r="3" spans="1:11" x14ac:dyDescent="0.35">
      <c r="A3" t="s">
        <v>28</v>
      </c>
      <c r="K3" t="s">
        <v>33</v>
      </c>
    </row>
    <row r="4" spans="1:11" ht="72.5" x14ac:dyDescent="0.35">
      <c r="B4" s="10" t="s">
        <v>29</v>
      </c>
      <c r="C4" s="10" t="s">
        <v>30</v>
      </c>
      <c r="D4" s="10" t="s">
        <v>31</v>
      </c>
      <c r="E4" s="10" t="s">
        <v>32</v>
      </c>
      <c r="F4" s="10" t="s">
        <v>24</v>
      </c>
      <c r="G4" s="10" t="s">
        <v>25</v>
      </c>
      <c r="J4" s="12">
        <f>MATCH($K$4,OutputAddresses,0)</f>
        <v>5</v>
      </c>
      <c r="K4" s="11" t="s">
        <v>24</v>
      </c>
    </row>
    <row r="5" spans="1:11" x14ac:dyDescent="0.35">
      <c r="A5" s="3">
        <v>50</v>
      </c>
      <c r="B5" s="13">
        <v>0</v>
      </c>
      <c r="C5" s="14">
        <v>12500</v>
      </c>
      <c r="D5" s="14">
        <v>2500</v>
      </c>
      <c r="E5" s="14">
        <v>0</v>
      </c>
      <c r="F5" s="15">
        <v>912500</v>
      </c>
      <c r="K5">
        <f>INDEX(OutputValues,1,$J$4)</f>
        <v>912500</v>
      </c>
    </row>
    <row r="6" spans="1:11" x14ac:dyDescent="0.35">
      <c r="A6" s="3">
        <v>55</v>
      </c>
      <c r="B6" s="16">
        <v>0</v>
      </c>
      <c r="C6" s="17">
        <v>12500</v>
      </c>
      <c r="D6" s="17">
        <v>2500</v>
      </c>
      <c r="E6" s="17">
        <v>0</v>
      </c>
      <c r="F6" s="18">
        <v>912500</v>
      </c>
      <c r="G6" s="3">
        <f t="shared" ref="G6:G13" si="0">F6-F5</f>
        <v>0</v>
      </c>
      <c r="K6">
        <f>INDEX(OutputValues,2,$J$4)</f>
        <v>912500</v>
      </c>
    </row>
    <row r="7" spans="1:11" x14ac:dyDescent="0.35">
      <c r="A7" s="3">
        <v>60</v>
      </c>
      <c r="B7" s="16">
        <v>0</v>
      </c>
      <c r="C7" s="17">
        <v>12500</v>
      </c>
      <c r="D7" s="17">
        <v>2500</v>
      </c>
      <c r="E7" s="17">
        <v>0</v>
      </c>
      <c r="F7" s="18">
        <v>912500</v>
      </c>
      <c r="G7" s="3">
        <f t="shared" si="0"/>
        <v>0</v>
      </c>
      <c r="K7">
        <f>INDEX(OutputValues,3,$J$4)</f>
        <v>912500</v>
      </c>
    </row>
    <row r="8" spans="1:11" x14ac:dyDescent="0.35">
      <c r="A8" s="3">
        <v>65</v>
      </c>
      <c r="B8" s="16">
        <v>5000</v>
      </c>
      <c r="C8" s="17">
        <v>10000</v>
      </c>
      <c r="D8" s="17">
        <v>0</v>
      </c>
      <c r="E8" s="17">
        <v>0</v>
      </c>
      <c r="F8" s="18">
        <v>925000</v>
      </c>
      <c r="G8" s="3">
        <f t="shared" si="0"/>
        <v>12500</v>
      </c>
      <c r="K8">
        <f>INDEX(OutputValues,4,$J$4)</f>
        <v>925000</v>
      </c>
    </row>
    <row r="9" spans="1:11" x14ac:dyDescent="0.35">
      <c r="A9" s="3">
        <v>70</v>
      </c>
      <c r="B9" s="16">
        <v>5000</v>
      </c>
      <c r="C9" s="17">
        <v>10000</v>
      </c>
      <c r="D9" s="17">
        <v>0</v>
      </c>
      <c r="E9" s="17">
        <v>0</v>
      </c>
      <c r="F9" s="18">
        <v>950000</v>
      </c>
      <c r="G9" s="3">
        <f t="shared" si="0"/>
        <v>25000</v>
      </c>
      <c r="K9">
        <f>INDEX(OutputValues,5,$J$4)</f>
        <v>950000</v>
      </c>
    </row>
    <row r="10" spans="1:11" x14ac:dyDescent="0.35">
      <c r="A10" s="3">
        <v>75</v>
      </c>
      <c r="B10" s="16">
        <v>5000</v>
      </c>
      <c r="C10" s="17">
        <v>10000</v>
      </c>
      <c r="D10" s="17">
        <v>0</v>
      </c>
      <c r="E10" s="17">
        <v>0</v>
      </c>
      <c r="F10" s="18">
        <v>975000</v>
      </c>
      <c r="G10" s="3">
        <f t="shared" si="0"/>
        <v>25000</v>
      </c>
      <c r="K10">
        <f>INDEX(OutputValues,6,$J$4)</f>
        <v>975000</v>
      </c>
    </row>
    <row r="11" spans="1:11" x14ac:dyDescent="0.35">
      <c r="A11" s="3">
        <v>80</v>
      </c>
      <c r="B11" s="16">
        <v>8333.3333333333321</v>
      </c>
      <c r="C11" s="17">
        <v>0</v>
      </c>
      <c r="D11" s="17">
        <v>0</v>
      </c>
      <c r="E11" s="17">
        <v>6666.666666666667</v>
      </c>
      <c r="F11" s="18">
        <v>1000000</v>
      </c>
      <c r="G11" s="3">
        <f t="shared" si="0"/>
        <v>25000</v>
      </c>
      <c r="K11">
        <f>INDEX(OutputValues,7,$J$4)</f>
        <v>1000000</v>
      </c>
    </row>
    <row r="12" spans="1:11" x14ac:dyDescent="0.35">
      <c r="A12" s="3">
        <v>85</v>
      </c>
      <c r="B12" s="16">
        <v>8333.3333333333321</v>
      </c>
      <c r="C12" s="17">
        <v>0</v>
      </c>
      <c r="D12" s="17">
        <v>0</v>
      </c>
      <c r="E12" s="17">
        <v>6666.666666666667</v>
      </c>
      <c r="F12" s="18">
        <v>1041666.67</v>
      </c>
      <c r="G12" s="3">
        <f t="shared" si="0"/>
        <v>41666.670000000042</v>
      </c>
      <c r="K12">
        <f>INDEX(OutputValues,8,$J$4)</f>
        <v>1041666.67</v>
      </c>
    </row>
    <row r="13" spans="1:11" x14ac:dyDescent="0.35">
      <c r="A13" s="3">
        <v>90</v>
      </c>
      <c r="B13" s="19">
        <v>8333.3333333333321</v>
      </c>
      <c r="C13" s="20">
        <v>0</v>
      </c>
      <c r="D13" s="20">
        <v>0</v>
      </c>
      <c r="E13" s="20">
        <v>6666.666666666667</v>
      </c>
      <c r="F13" s="21">
        <v>1083333.33</v>
      </c>
      <c r="G13" s="3">
        <f t="shared" si="0"/>
        <v>41666.660000000033</v>
      </c>
      <c r="K13">
        <f>INDEX(OutputValues,9,$J$4)</f>
        <v>1083333.33</v>
      </c>
    </row>
    <row r="15" spans="1:11" x14ac:dyDescent="0.35">
      <c r="B15" s="1"/>
    </row>
  </sheetData>
  <dataValidations count="1">
    <dataValidation type="list" allowBlank="1" showInputMessage="1" showErrorMessage="1" sqref="K4" xr:uid="{00000000-0002-0000-0200-000000000000}">
      <formula1>OutputAddresses</formula1>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3"/>
  <sheetViews>
    <sheetView workbookViewId="0"/>
  </sheetViews>
  <sheetFormatPr defaultRowHeight="14.5" x14ac:dyDescent="0.35"/>
  <cols>
    <col min="6" max="6" width="10.08984375" bestFit="1" customWidth="1"/>
    <col min="7" max="7" width="10.54296875" customWidth="1"/>
  </cols>
  <sheetData>
    <row r="1" spans="1:11" x14ac:dyDescent="0.35">
      <c r="A1" s="1" t="s">
        <v>27</v>
      </c>
      <c r="K1" s="12" t="str">
        <f>CONCATENATE("Sensitivity of ",$K$4," to ","Crude oil 1 available")</f>
        <v>Sensitivity of Total_revenue to Crude oil 1 available</v>
      </c>
    </row>
    <row r="3" spans="1:11" x14ac:dyDescent="0.35">
      <c r="A3" t="s">
        <v>36</v>
      </c>
      <c r="K3" t="s">
        <v>33</v>
      </c>
    </row>
    <row r="4" spans="1:11" ht="72.5" x14ac:dyDescent="0.35">
      <c r="B4" s="10" t="s">
        <v>29</v>
      </c>
      <c r="C4" s="10" t="s">
        <v>30</v>
      </c>
      <c r="D4" s="10" t="s">
        <v>31</v>
      </c>
      <c r="E4" s="10" t="s">
        <v>32</v>
      </c>
      <c r="F4" s="10" t="s">
        <v>24</v>
      </c>
      <c r="G4" s="10" t="s">
        <v>25</v>
      </c>
      <c r="J4" s="12">
        <f>MATCH($K$4,OutputAddresses,0)</f>
        <v>5</v>
      </c>
      <c r="K4" s="11" t="s">
        <v>24</v>
      </c>
    </row>
    <row r="5" spans="1:11" x14ac:dyDescent="0.35">
      <c r="A5" s="22">
        <v>2000</v>
      </c>
      <c r="B5" s="13">
        <v>0</v>
      </c>
      <c r="C5" s="14">
        <v>10000</v>
      </c>
      <c r="D5" s="14">
        <v>0</v>
      </c>
      <c r="E5" s="14">
        <v>2000</v>
      </c>
      <c r="F5" s="15">
        <v>700000</v>
      </c>
      <c r="K5">
        <f>INDEX(OutputValues,1,$J$4)</f>
        <v>700000</v>
      </c>
    </row>
    <row r="6" spans="1:11" x14ac:dyDescent="0.35">
      <c r="A6" s="22">
        <v>3000</v>
      </c>
      <c r="B6" s="16">
        <v>1000</v>
      </c>
      <c r="C6" s="17">
        <v>12000</v>
      </c>
      <c r="D6" s="17">
        <v>0</v>
      </c>
      <c r="E6" s="17">
        <v>0</v>
      </c>
      <c r="F6" s="18">
        <v>795000</v>
      </c>
      <c r="G6" s="3">
        <f t="shared" ref="G6:G23" si="0">F6-F5</f>
        <v>95000</v>
      </c>
      <c r="K6">
        <f>INDEX(OutputValues,2,$J$4)</f>
        <v>795000</v>
      </c>
    </row>
    <row r="7" spans="1:11" x14ac:dyDescent="0.35">
      <c r="A7" s="22">
        <v>4000</v>
      </c>
      <c r="B7" s="16">
        <v>3000</v>
      </c>
      <c r="C7" s="17">
        <v>11000</v>
      </c>
      <c r="D7" s="17">
        <v>0</v>
      </c>
      <c r="E7" s="17">
        <v>0</v>
      </c>
      <c r="F7" s="18">
        <v>885000</v>
      </c>
      <c r="G7" s="3">
        <f t="shared" si="0"/>
        <v>90000</v>
      </c>
      <c r="K7">
        <f>INDEX(OutputValues,3,$J$4)</f>
        <v>885000</v>
      </c>
    </row>
    <row r="8" spans="1:11" x14ac:dyDescent="0.35">
      <c r="A8" s="22">
        <v>5000</v>
      </c>
      <c r="B8" s="16">
        <v>5000</v>
      </c>
      <c r="C8" s="17">
        <v>10000</v>
      </c>
      <c r="D8" s="17">
        <v>0</v>
      </c>
      <c r="E8" s="17">
        <v>0</v>
      </c>
      <c r="F8" s="18">
        <v>975000</v>
      </c>
      <c r="G8" s="3">
        <f t="shared" si="0"/>
        <v>90000</v>
      </c>
      <c r="K8">
        <f>INDEX(OutputValues,4,$J$4)</f>
        <v>975000</v>
      </c>
    </row>
    <row r="9" spans="1:11" x14ac:dyDescent="0.35">
      <c r="A9" s="22">
        <v>6000</v>
      </c>
      <c r="B9" s="16">
        <v>7000</v>
      </c>
      <c r="C9" s="17">
        <v>9000</v>
      </c>
      <c r="D9" s="17">
        <v>0</v>
      </c>
      <c r="E9" s="17">
        <v>0</v>
      </c>
      <c r="F9" s="18">
        <v>1065000</v>
      </c>
      <c r="G9" s="3">
        <f t="shared" si="0"/>
        <v>90000</v>
      </c>
      <c r="K9">
        <f>INDEX(OutputValues,5,$J$4)</f>
        <v>1065000</v>
      </c>
    </row>
    <row r="10" spans="1:11" x14ac:dyDescent="0.35">
      <c r="A10" s="22">
        <v>7000</v>
      </c>
      <c r="B10" s="16">
        <v>8999.9999999999982</v>
      </c>
      <c r="C10" s="17">
        <v>8000.0000000000009</v>
      </c>
      <c r="D10" s="17">
        <v>0</v>
      </c>
      <c r="E10" s="17">
        <v>0</v>
      </c>
      <c r="F10" s="18">
        <v>1155000</v>
      </c>
      <c r="G10" s="3">
        <f t="shared" si="0"/>
        <v>90000</v>
      </c>
      <c r="K10">
        <f>INDEX(OutputValues,6,$J$4)</f>
        <v>1155000</v>
      </c>
    </row>
    <row r="11" spans="1:11" x14ac:dyDescent="0.35">
      <c r="A11" s="22">
        <v>8000</v>
      </c>
      <c r="B11" s="16">
        <v>11000</v>
      </c>
      <c r="C11" s="17">
        <v>7000</v>
      </c>
      <c r="D11" s="17">
        <v>0</v>
      </c>
      <c r="E11" s="17">
        <v>0</v>
      </c>
      <c r="F11" s="18">
        <v>1245000</v>
      </c>
      <c r="G11" s="3">
        <f t="shared" si="0"/>
        <v>90000</v>
      </c>
      <c r="K11">
        <f>INDEX(OutputValues,7,$J$4)</f>
        <v>1245000</v>
      </c>
    </row>
    <row r="12" spans="1:11" x14ac:dyDescent="0.35">
      <c r="A12" s="22">
        <v>9000</v>
      </c>
      <c r="B12" s="16">
        <v>13000</v>
      </c>
      <c r="C12" s="17">
        <v>6000</v>
      </c>
      <c r="D12" s="17">
        <v>0</v>
      </c>
      <c r="E12" s="17">
        <v>0</v>
      </c>
      <c r="F12" s="18">
        <v>1335000</v>
      </c>
      <c r="G12" s="3">
        <f t="shared" si="0"/>
        <v>90000</v>
      </c>
      <c r="K12">
        <f>INDEX(OutputValues,8,$J$4)</f>
        <v>1335000</v>
      </c>
    </row>
    <row r="13" spans="1:11" x14ac:dyDescent="0.35">
      <c r="A13" s="22">
        <v>10000</v>
      </c>
      <c r="B13" s="16">
        <v>15000</v>
      </c>
      <c r="C13" s="17">
        <v>5000.0000000000009</v>
      </c>
      <c r="D13" s="17">
        <v>0</v>
      </c>
      <c r="E13" s="17">
        <v>0</v>
      </c>
      <c r="F13" s="18">
        <v>1425000</v>
      </c>
      <c r="G13" s="3">
        <f t="shared" si="0"/>
        <v>90000</v>
      </c>
      <c r="K13">
        <f>INDEX(OutputValues,9,$J$4)</f>
        <v>1425000</v>
      </c>
    </row>
    <row r="14" spans="1:11" x14ac:dyDescent="0.35">
      <c r="A14" s="22">
        <v>11000</v>
      </c>
      <c r="B14" s="16">
        <v>17000</v>
      </c>
      <c r="C14" s="17">
        <v>4000.0000000000005</v>
      </c>
      <c r="D14" s="17">
        <v>0</v>
      </c>
      <c r="E14" s="17">
        <v>0</v>
      </c>
      <c r="F14" s="18">
        <v>1515000</v>
      </c>
      <c r="G14" s="3">
        <f t="shared" si="0"/>
        <v>90000</v>
      </c>
      <c r="K14">
        <f>INDEX(OutputValues,10,$J$4)</f>
        <v>1515000</v>
      </c>
    </row>
    <row r="15" spans="1:11" x14ac:dyDescent="0.35">
      <c r="A15" s="22">
        <v>12000</v>
      </c>
      <c r="B15" s="16">
        <v>19000</v>
      </c>
      <c r="C15" s="17">
        <v>3000</v>
      </c>
      <c r="D15" s="17">
        <v>0</v>
      </c>
      <c r="E15" s="17">
        <v>0</v>
      </c>
      <c r="F15" s="18">
        <v>1605000</v>
      </c>
      <c r="G15" s="3">
        <f t="shared" si="0"/>
        <v>90000</v>
      </c>
      <c r="K15">
        <f>INDEX(OutputValues,11,$J$4)</f>
        <v>1605000</v>
      </c>
    </row>
    <row r="16" spans="1:11" x14ac:dyDescent="0.35">
      <c r="A16" s="22">
        <v>13000</v>
      </c>
      <c r="B16" s="16">
        <v>21000</v>
      </c>
      <c r="C16" s="17">
        <v>2000.0000000000009</v>
      </c>
      <c r="D16" s="17">
        <v>0</v>
      </c>
      <c r="E16" s="17">
        <v>0</v>
      </c>
      <c r="F16" s="18">
        <v>1695000</v>
      </c>
      <c r="G16" s="3">
        <f t="shared" si="0"/>
        <v>90000</v>
      </c>
      <c r="K16">
        <f>INDEX(OutputValues,12,$J$4)</f>
        <v>1695000</v>
      </c>
    </row>
    <row r="17" spans="1:11" x14ac:dyDescent="0.35">
      <c r="A17" s="22">
        <v>14000</v>
      </c>
      <c r="B17" s="16">
        <v>22999.999999999996</v>
      </c>
      <c r="C17" s="17">
        <v>1000.0000000000018</v>
      </c>
      <c r="D17" s="17">
        <v>0</v>
      </c>
      <c r="E17" s="17">
        <v>0</v>
      </c>
      <c r="F17" s="18">
        <v>1785000</v>
      </c>
      <c r="G17" s="3">
        <f t="shared" si="0"/>
        <v>90000</v>
      </c>
      <c r="K17">
        <f>INDEX(OutputValues,13,$J$4)</f>
        <v>1785000</v>
      </c>
    </row>
    <row r="18" spans="1:11" x14ac:dyDescent="0.35">
      <c r="A18" s="22">
        <v>15000</v>
      </c>
      <c r="B18" s="16">
        <v>25000</v>
      </c>
      <c r="C18" s="17">
        <v>0</v>
      </c>
      <c r="D18" s="17">
        <v>0</v>
      </c>
      <c r="E18" s="17">
        <v>0</v>
      </c>
      <c r="F18" s="18">
        <v>1875000</v>
      </c>
      <c r="G18" s="3">
        <f t="shared" si="0"/>
        <v>90000</v>
      </c>
      <c r="K18">
        <f>INDEX(OutputValues,14,$J$4)</f>
        <v>1875000</v>
      </c>
    </row>
    <row r="19" spans="1:11" x14ac:dyDescent="0.35">
      <c r="A19" s="22">
        <v>16000</v>
      </c>
      <c r="B19" s="16">
        <v>26000</v>
      </c>
      <c r="C19" s="17">
        <v>0</v>
      </c>
      <c r="D19" s="17">
        <v>0</v>
      </c>
      <c r="E19" s="17">
        <v>0</v>
      </c>
      <c r="F19" s="18">
        <v>1950000</v>
      </c>
      <c r="G19" s="3">
        <f t="shared" si="0"/>
        <v>75000</v>
      </c>
      <c r="K19">
        <f>INDEX(OutputValues,15,$J$4)</f>
        <v>1950000</v>
      </c>
    </row>
    <row r="20" spans="1:11" x14ac:dyDescent="0.35">
      <c r="A20" s="22">
        <v>17000</v>
      </c>
      <c r="B20" s="16">
        <v>27000</v>
      </c>
      <c r="C20" s="17">
        <v>0</v>
      </c>
      <c r="D20" s="17">
        <v>0</v>
      </c>
      <c r="E20" s="17">
        <v>0</v>
      </c>
      <c r="F20" s="18">
        <v>2025000</v>
      </c>
      <c r="G20" s="3">
        <f t="shared" si="0"/>
        <v>75000</v>
      </c>
      <c r="K20">
        <f>INDEX(OutputValues,16,$J$4)</f>
        <v>2025000</v>
      </c>
    </row>
    <row r="21" spans="1:11" x14ac:dyDescent="0.35">
      <c r="A21" s="22">
        <v>18000</v>
      </c>
      <c r="B21" s="16">
        <v>28000</v>
      </c>
      <c r="C21" s="17">
        <v>0</v>
      </c>
      <c r="D21" s="17">
        <v>0</v>
      </c>
      <c r="E21" s="17">
        <v>0</v>
      </c>
      <c r="F21" s="18">
        <v>2100000</v>
      </c>
      <c r="G21" s="3">
        <f t="shared" si="0"/>
        <v>75000</v>
      </c>
      <c r="K21">
        <f>INDEX(OutputValues,17,$J$4)</f>
        <v>2100000</v>
      </c>
    </row>
    <row r="22" spans="1:11" x14ac:dyDescent="0.35">
      <c r="A22" s="22">
        <v>19000</v>
      </c>
      <c r="B22" s="16">
        <v>29000</v>
      </c>
      <c r="C22" s="17">
        <v>0</v>
      </c>
      <c r="D22" s="17">
        <v>0</v>
      </c>
      <c r="E22" s="17">
        <v>0</v>
      </c>
      <c r="F22" s="18">
        <v>2175000</v>
      </c>
      <c r="G22" s="3">
        <f t="shared" si="0"/>
        <v>75000</v>
      </c>
      <c r="K22">
        <f>INDEX(OutputValues,18,$J$4)</f>
        <v>2175000</v>
      </c>
    </row>
    <row r="23" spans="1:11" x14ac:dyDescent="0.35">
      <c r="A23" s="22">
        <v>20000</v>
      </c>
      <c r="B23" s="19">
        <v>30000</v>
      </c>
      <c r="C23" s="20">
        <v>0</v>
      </c>
      <c r="D23" s="20">
        <v>0</v>
      </c>
      <c r="E23" s="20">
        <v>0</v>
      </c>
      <c r="F23" s="21">
        <v>2250000</v>
      </c>
      <c r="G23" s="3">
        <f t="shared" si="0"/>
        <v>75000</v>
      </c>
      <c r="K23">
        <f>INDEX(OutputValues,19,$J$4)</f>
        <v>2250000</v>
      </c>
    </row>
  </sheetData>
  <dataValidations count="1">
    <dataValidation type="list" allowBlank="1" showInputMessage="1" showErrorMessage="1" sqref="K4" xr:uid="{00000000-0002-0000-0300-000000000000}">
      <formula1>OutputAddresses</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16</vt:i4>
      </vt:variant>
    </vt:vector>
  </HeadingPairs>
  <TitlesOfParts>
    <vt:vector size="20" baseType="lpstr">
      <vt:lpstr>Problem Statement</vt:lpstr>
      <vt:lpstr>Model</vt:lpstr>
      <vt:lpstr>STS_1</vt:lpstr>
      <vt:lpstr>STS_2</vt:lpstr>
      <vt:lpstr>Available</vt:lpstr>
      <vt:lpstr>Barrels_sold</vt:lpstr>
      <vt:lpstr>Blending_plan</vt:lpstr>
      <vt:lpstr>STS_1!ChartData</vt:lpstr>
      <vt:lpstr>STS_2!ChartData</vt:lpstr>
      <vt:lpstr>STS_1!InputValues</vt:lpstr>
      <vt:lpstr>STS_2!InputValues</vt:lpstr>
      <vt:lpstr>Leftover</vt:lpstr>
      <vt:lpstr>STS_1!OutputAddresses</vt:lpstr>
      <vt:lpstr>STS_2!OutputAddresses</vt:lpstr>
      <vt:lpstr>STS_1!OutputValues</vt:lpstr>
      <vt:lpstr>STS_2!OutputValues</vt:lpstr>
      <vt:lpstr>Quality_obtained</vt:lpstr>
      <vt:lpstr>Quality_required</vt:lpstr>
      <vt:lpstr>Total_revenue</vt:lpstr>
      <vt:lpstr>Used</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Tariq Mughal</cp:lastModifiedBy>
  <dcterms:created xsi:type="dcterms:W3CDTF">2014-01-18T14:30:48Z</dcterms:created>
  <dcterms:modified xsi:type="dcterms:W3CDTF">2022-09-20T04:10:26Z</dcterms:modified>
</cp:coreProperties>
</file>