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Default Extension="png" ContentType="image/png"/>
  <Override PartName="/xl/worksheets/sheet12.xml" ContentType="application/vnd.openxmlformats-officedocument.spreadsheetml.worksheet+xml"/>
  <Default Extension="xml" ContentType="application/xml"/>
  <Override PartName="/xl/worksheets/sheet10.xml" ContentType="application/vnd.openxmlformats-officedocument.spreadsheetml.worksheet+xml"/>
  <Override PartName="/xl/comments3.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worksheets/sheet17.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externalLinks/externalLink1.xml" ContentType="application/vnd.openxmlformats-officedocument.spreadsheetml.externalLink+xml"/>
  <Override PartName="/xl/worksheets/sheet4.xml" ContentType="application/vnd.openxmlformats-officedocument.spreadsheetml.worksheet+xml"/>
  <Override PartName="/docProps/app.xml" ContentType="application/vnd.openxmlformats-officedocument.extended-properties+xml"/>
  <Override PartName="/xl/worksheets/sheet13.xml" ContentType="application/vnd.openxmlformats-officedocument.spreadsheetml.worksheet+xml"/>
  <Override PartName="/xl/worksheets/sheet11.xml" ContentType="application/vnd.openxmlformats-officedocument.spreadsheetml.worksheet+xml"/>
  <Override PartName="/xl/comments4.xml" ContentType="application/vnd.openxmlformats-officedocument.spreadsheetml.comments+xml"/>
  <Override PartName="/xl/worksheets/sheet2.xml" ContentType="application/vnd.openxmlformats-officedocument.spreadsheetml.worksheet+xml"/>
  <Override PartName="/xl/worksheets/sheet9.xml" ContentType="application/vnd.openxmlformats-officedocument.spreadsheetml.worksheet+xml"/>
  <Override PartName="/xl/comments2.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Default Extension="vml" ContentType="application/vnd.openxmlformats-officedocument.vmlDrawing"/>
  <Override PartName="/xl/worksheets/sheet1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externalLinks/externalLink2.xml" ContentType="application/vnd.openxmlformats-officedocument.spreadsheetml.externalLink+xml"/>
  <Override PartName="/xl/worksheets/sheet16.xml" ContentType="application/vnd.openxmlformats-officedocument.spreadsheetml.worksheet+xml"/>
  <Override PartName="/xl/workbook.xml" ContentType="application/vnd.openxmlformats-officedocument.spreadsheetml.sheet.main+xml"/>
  <Override PartName="/xl/worksheets/sheet5.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saveExternalLinkValues="0" codeName="ThisWorkbook" autoCompressPictures="0"/>
  <bookViews>
    <workbookView xWindow="1840" yWindow="-20" windowWidth="24800" windowHeight="15800" tabRatio="865" firstSheet="1" activeTab="16"/>
  </bookViews>
  <sheets>
    <sheet name="Description" sheetId="4" r:id="rId1"/>
    <sheet name="Scenarios" sheetId="25" r:id="rId2"/>
    <sheet name="Spec Notes" sheetId="30" state="hidden" r:id="rId3"/>
    <sheet name="Process" sheetId="5" r:id="rId4"/>
    <sheet name="Assessment" sheetId="1" r:id="rId5"/>
    <sheet name="Historical Data" sheetId="19" state="hidden" r:id="rId6"/>
    <sheet name="Review" sheetId="21" state="hidden" r:id="rId7"/>
    <sheet name="Acceptance" sheetId="16" r:id="rId8"/>
    <sheet name="Map" sheetId="29" state="hidden" r:id="rId9"/>
    <sheet name="Architecture" sheetId="22" state="hidden" r:id="rId10"/>
    <sheet name="Estimation" sheetId="24" state="hidden" r:id="rId11"/>
    <sheet name="Plan" sheetId="27" r:id="rId12"/>
    <sheet name="Iterations" sheetId="23" state="hidden" r:id="rId13"/>
    <sheet name="PlanSummary" sheetId="13" state="hidden" r:id="rId14"/>
    <sheet name="Change Log" sheetId="15" r:id="rId15"/>
    <sheet name="Time Log" sheetId="14" r:id="rId16"/>
    <sheet name="Lessons" sheetId="17" r:id="rId17"/>
    <sheet name="Source" sheetId="18" state="hidden" r:id="rId18"/>
    <sheet name="Constants" sheetId="31" state="hidden" r:id="rId19"/>
  </sheets>
  <externalReferences>
    <externalReference r:id="rId20"/>
    <externalReference r:id="rId21"/>
  </externalReferences>
  <definedNames>
    <definedName name="A" localSheetId="9">[1]Assessment!#REF!</definedName>
    <definedName name="A" localSheetId="8">[2]Assessment!#REF!</definedName>
    <definedName name="A" localSheetId="11">[2]Assessment!#REF!</definedName>
    <definedName name="A" localSheetId="1">[2]Assessment!#REF!</definedName>
    <definedName name="A">[2]Assessment!#REF!</definedName>
    <definedName name="CodeChecklist" localSheetId="9">#REF!</definedName>
    <definedName name="CodeChecklist" localSheetId="8">#REF!</definedName>
    <definedName name="CodeChecklist" localSheetId="11">#REF!</definedName>
    <definedName name="CodeChecklist" localSheetId="6">#REF!</definedName>
    <definedName name="CodeChecklist" localSheetId="1">#REF!</definedName>
    <definedName name="CodeChecklist">#REF!</definedName>
    <definedName name="ConceptualDesign" localSheetId="9">#REF!</definedName>
    <definedName name="ConceptualDesign" localSheetId="8">#REF!</definedName>
    <definedName name="ConceptualDesign" localSheetId="11">#REF!</definedName>
    <definedName name="ConceptualDesign" localSheetId="6">#REF!</definedName>
    <definedName name="ConceptualDesign" localSheetId="1">#REF!</definedName>
    <definedName name="ConceptualDesign">#REF!</definedName>
    <definedName name="ConceptualDesign1" localSheetId="9">#REF!</definedName>
    <definedName name="ConceptualDesign1" localSheetId="8">#REF!</definedName>
    <definedName name="ConceptualDesign1" localSheetId="11">#REF!</definedName>
    <definedName name="ConceptualDesign1" localSheetId="6">#REF!</definedName>
    <definedName name="ConceptualDesign1" localSheetId="1">#REF!</definedName>
    <definedName name="ConceptualDesign1">#REF!</definedName>
    <definedName name="DefectLog1A" localSheetId="6">#REF!</definedName>
    <definedName name="DefectLog1A">#REF!</definedName>
    <definedName name="DefectLog2A" localSheetId="6">#REF!</definedName>
    <definedName name="DefectLog2A">#REF!</definedName>
    <definedName name="DefectLog4A" localSheetId="7">Acceptance!#REF!</definedName>
    <definedName name="DefectLog4A" localSheetId="9">Architecture!$B$1</definedName>
    <definedName name="DefectLog4A" localSheetId="14">'Change Log'!$A$45</definedName>
    <definedName name="DefectLog4A" localSheetId="5">'Historical Data'!#REF!</definedName>
    <definedName name="DefectLog4A" localSheetId="16">Lessons!#REF!</definedName>
    <definedName name="DefectLog4A" localSheetId="8">Map!#REF!</definedName>
    <definedName name="DefectLog4A" localSheetId="11">Plan!#REF!</definedName>
    <definedName name="DefectLog4A" localSheetId="13">PlanSummary!#REF!</definedName>
    <definedName name="DefectLog4A" localSheetId="6">Review!#REF!</definedName>
    <definedName name="DefectLog4A" localSheetId="1">Assessment!#REF!</definedName>
    <definedName name="DefectLog4A" localSheetId="17">Source!#REF!</definedName>
    <definedName name="DefectLog4A" localSheetId="15">'Time Log'!#REF!</definedName>
    <definedName name="DefectLog4A">Assessment!#REF!</definedName>
    <definedName name="DefectLog4AA" localSheetId="8">#REF!</definedName>
    <definedName name="DefectLog4AA" localSheetId="11">#REF!</definedName>
    <definedName name="DefectLog4AA" localSheetId="1">#REF!</definedName>
    <definedName name="DefectLog4AA">#REF!</definedName>
    <definedName name="DefectLog4AX" localSheetId="9">#REF!</definedName>
    <definedName name="DefectLog4AX" localSheetId="8">#REF!</definedName>
    <definedName name="DefectLog4AX" localSheetId="11">#REF!</definedName>
    <definedName name="DefectLog4AX" localSheetId="1">#REF!</definedName>
    <definedName name="DefectLog4AX">#REF!</definedName>
    <definedName name="Estimate_and_record_planned_effort_and">Process!$C$76</definedName>
    <definedName name="FunctionalSpecification" localSheetId="9">#REF!</definedName>
    <definedName name="FunctionalSpecification" localSheetId="8">#REF!</definedName>
    <definedName name="FunctionalSpecification" localSheetId="11">#REF!</definedName>
    <definedName name="FunctionalSpecification" localSheetId="6">#REF!</definedName>
    <definedName name="FunctionalSpecification" localSheetId="1">#REF!</definedName>
    <definedName name="FunctionalSpecification">#REF!</definedName>
    <definedName name="FunctionalSpecification6A" localSheetId="7">Acceptance!#REF!</definedName>
    <definedName name="FunctionalSpecification6A" localSheetId="9">Architecture!#REF!</definedName>
    <definedName name="FunctionalSpecification6A" localSheetId="14">'Change Log'!#REF!</definedName>
    <definedName name="FunctionalSpecification6A" localSheetId="5">'Historical Data'!#REF!</definedName>
    <definedName name="FunctionalSpecification6A" localSheetId="16">Lessons!#REF!</definedName>
    <definedName name="FunctionalSpecification6A" localSheetId="8">Map!#REF!</definedName>
    <definedName name="FunctionalSpecification6A" localSheetId="11">Plan!#REF!</definedName>
    <definedName name="FunctionalSpecification6A" localSheetId="13">PlanSummary!#REF!</definedName>
    <definedName name="FunctionalSpecification6A" localSheetId="6">Review!#REF!</definedName>
    <definedName name="FunctionalSpecification6A" localSheetId="1">Assessment!#REF!</definedName>
    <definedName name="FunctionalSpecification6A" localSheetId="17">Source!#REF!</definedName>
    <definedName name="FunctionalSpecification6A" localSheetId="15">'Time Log'!#REF!</definedName>
    <definedName name="FunctionalSpecification6A">Assessment!#REF!</definedName>
    <definedName name="go_to" localSheetId="6">#REF!</definedName>
    <definedName name="go_to">#REF!</definedName>
    <definedName name="HistoricalData4A" localSheetId="7">Acceptance!#REF!</definedName>
    <definedName name="HistoricalData4A" localSheetId="9">Architecture!#REF!</definedName>
    <definedName name="HistoricalData4A" localSheetId="14">'Change Log'!#REF!</definedName>
    <definedName name="HistoricalData4A" localSheetId="5">'Historical Data'!#REF!</definedName>
    <definedName name="HistoricalData4A" localSheetId="16">Lessons!#REF!</definedName>
    <definedName name="HistoricalData4A" localSheetId="8">Map!#REF!</definedName>
    <definedName name="HistoricalData4A" localSheetId="11">Plan!#REF!</definedName>
    <definedName name="HistoricalData4A" localSheetId="13">PlanSummary!#REF!</definedName>
    <definedName name="HistoricalData4A" localSheetId="6">Review!#REF!</definedName>
    <definedName name="HistoricalData4A" localSheetId="1">Assessment!#REF!</definedName>
    <definedName name="HistoricalData4A" localSheetId="17">Source!#REF!</definedName>
    <definedName name="HistoricalData4A" localSheetId="15">'Time Log'!#REF!</definedName>
    <definedName name="HistoricalData4A">Assessment!#REF!</definedName>
    <definedName name="InstructorAssessment1A" localSheetId="6">#REF!</definedName>
    <definedName name="InstructorAssessment1A">#REF!</definedName>
    <definedName name="InstructorAssessment2A" localSheetId="6">#REF!</definedName>
    <definedName name="InstructorAssessment2A">#REF!</definedName>
    <definedName name="InstructorAssessment4A" localSheetId="7">Acceptance!#REF!</definedName>
    <definedName name="InstructorAssessment4A" localSheetId="9">Architecture!#REF!</definedName>
    <definedName name="InstructorAssessment4A" localSheetId="14">'Change Log'!#REF!</definedName>
    <definedName name="InstructorAssessment4A" localSheetId="5">'Historical Data'!#REF!</definedName>
    <definedName name="InstructorAssessment4A" localSheetId="16">Lessons!#REF!</definedName>
    <definedName name="InstructorAssessment4A" localSheetId="8">Map!#REF!</definedName>
    <definedName name="InstructorAssessment4A" localSheetId="11">Plan!#REF!</definedName>
    <definedName name="InstructorAssessment4A" localSheetId="13">PlanSummary!#REF!</definedName>
    <definedName name="InstructorAssessment4A" localSheetId="6">Review!#REF!</definedName>
    <definedName name="InstructorAssessment4A" localSheetId="17">Source!#REF!</definedName>
    <definedName name="InstructorAssessment4A" localSheetId="15">'Time Log'!#REF!</definedName>
    <definedName name="InstructorAssessment4A">Assessment!$A$51</definedName>
    <definedName name="l" localSheetId="8">#REF!</definedName>
    <definedName name="l" localSheetId="11">#REF!</definedName>
    <definedName name="l" localSheetId="1">#REF!</definedName>
    <definedName name="l">#REF!</definedName>
    <definedName name="LessonLearned4A" localSheetId="7">Acceptance!#REF!</definedName>
    <definedName name="LessonLearned4A" localSheetId="9">Architecture!#REF!</definedName>
    <definedName name="LessonLearned4A" localSheetId="14">'Change Log'!#REF!</definedName>
    <definedName name="LessonLearned4A" localSheetId="5">'Historical Data'!#REF!</definedName>
    <definedName name="LessonLearned4A" localSheetId="16">Lessons!$A$1</definedName>
    <definedName name="LessonLearned4A" localSheetId="8">Map!#REF!</definedName>
    <definedName name="LessonLearned4A" localSheetId="11">Plan!#REF!</definedName>
    <definedName name="LessonLearned4A" localSheetId="13">PlanSummary!#REF!</definedName>
    <definedName name="LessonLearned4A" localSheetId="6">Review!#REF!</definedName>
    <definedName name="LessonLearned4A" localSheetId="1">Assessment!#REF!</definedName>
    <definedName name="LessonLearned4A" localSheetId="17">Source!#REF!</definedName>
    <definedName name="LessonLearned4A" localSheetId="15">'Time Log'!#REF!</definedName>
    <definedName name="LessonLearned4A">Assessment!#REF!</definedName>
    <definedName name="Lessons1A" localSheetId="6">#REF!</definedName>
    <definedName name="Lessons1A">#REF!</definedName>
    <definedName name="LessonsLearned2A" localSheetId="6">#REF!</definedName>
    <definedName name="LessonsLearned2A">#REF!</definedName>
    <definedName name="OperationalSpecification" localSheetId="9">#REF!</definedName>
    <definedName name="OperationalSpecification" localSheetId="8">#REF!</definedName>
    <definedName name="OperationalSpecification" localSheetId="11">#REF!</definedName>
    <definedName name="OperationalSpecification" localSheetId="6">#REF!</definedName>
    <definedName name="OperationalSpecification" localSheetId="1">#REF!</definedName>
    <definedName name="OperationalSpecification">#REF!</definedName>
    <definedName name="OperationalSpecification6A" localSheetId="7">Acceptance!#REF!</definedName>
    <definedName name="OperationalSpecification6A" localSheetId="9">Architecture!#REF!</definedName>
    <definedName name="OperationalSpecification6A" localSheetId="14">'Change Log'!#REF!</definedName>
    <definedName name="OperationalSpecification6A" localSheetId="5">'Historical Data'!#REF!</definedName>
    <definedName name="OperationalSpecification6A" localSheetId="16">Lessons!#REF!</definedName>
    <definedName name="OperationalSpecification6A" localSheetId="8">Map!#REF!</definedName>
    <definedName name="OperationalSpecification6A" localSheetId="11">Plan!#REF!</definedName>
    <definedName name="OperationalSpecification6A" localSheetId="13">PlanSummary!#REF!</definedName>
    <definedName name="OperationalSpecification6A" localSheetId="6">Review!#REF!</definedName>
    <definedName name="OperationalSpecification6A" localSheetId="1">Assessment!#REF!</definedName>
    <definedName name="OperationalSpecification6A" localSheetId="17">Source!#REF!</definedName>
    <definedName name="OperationalSpecification6A" localSheetId="15">'Time Log'!#REF!</definedName>
    <definedName name="OperationalSpecification6A">Assessment!#REF!</definedName>
    <definedName name="PlanSummary1A" localSheetId="6">#REF!</definedName>
    <definedName name="PlanSummary1A">#REF!</definedName>
    <definedName name="ProjectPlan2A" localSheetId="6">#REF!</definedName>
    <definedName name="ProjectPlan2A">#REF!</definedName>
    <definedName name="ProjectPlanSummary4A" localSheetId="7">Acceptance!#REF!</definedName>
    <definedName name="ProjectPlanSummary4A" localSheetId="9">Architecture!#REF!</definedName>
    <definedName name="ProjectPlanSummary4A" localSheetId="14">'Change Log'!#REF!</definedName>
    <definedName name="ProjectPlanSummary4A" localSheetId="5">'Historical Data'!$A$1</definedName>
    <definedName name="ProjectPlanSummary4A" localSheetId="16">Lessons!#REF!</definedName>
    <definedName name="ProjectPlanSummary4A" localSheetId="8">Map!#REF!</definedName>
    <definedName name="ProjectPlanSummary4A" localSheetId="11">Plan!$A$45</definedName>
    <definedName name="ProjectPlanSummary4A" localSheetId="13">PlanSummary!$A$1</definedName>
    <definedName name="ProjectPlanSummary4A" localSheetId="6">Review!#REF!</definedName>
    <definedName name="ProjectPlanSummary4A" localSheetId="1">Assessment!#REF!</definedName>
    <definedName name="ProjectPlanSummary4A" localSheetId="17">Source!#REF!</definedName>
    <definedName name="ProjectPlanSummary4A" localSheetId="15">'Time Log'!#REF!</definedName>
    <definedName name="ProjectPlanSummary4A">Assessment!#REF!</definedName>
    <definedName name="Schedule6A" localSheetId="7">Acceptance!#REF!</definedName>
    <definedName name="Schedule6A" localSheetId="9">Architecture!#REF!</definedName>
    <definedName name="Schedule6A" localSheetId="14">'Change Log'!#REF!</definedName>
    <definedName name="Schedule6A" localSheetId="5">'Historical Data'!#REF!</definedName>
    <definedName name="Schedule6A" localSheetId="16">Lessons!#REF!</definedName>
    <definedName name="Schedule6A" localSheetId="8">Map!#REF!</definedName>
    <definedName name="Schedule6A" localSheetId="11">Plan!#REF!</definedName>
    <definedName name="Schedule6A" localSheetId="13">PlanSummary!#REF!</definedName>
    <definedName name="Schedule6A" localSheetId="6">Review!#REF!</definedName>
    <definedName name="Schedule6A" localSheetId="1">Assessment!#REF!</definedName>
    <definedName name="Schedule6A" localSheetId="17">Source!#REF!</definedName>
    <definedName name="Schedule6A" localSheetId="15">'Time Log'!#REF!</definedName>
    <definedName name="Schedule6A">Assessment!#REF!</definedName>
    <definedName name="SizeEstimate4A" localSheetId="7">Acceptance!#REF!</definedName>
    <definedName name="SizeEstimate4A" localSheetId="9">Architecture!#REF!</definedName>
    <definedName name="SizeEstimate4A" localSheetId="14">'Change Log'!#REF!</definedName>
    <definedName name="SizeEstimate4A" localSheetId="5">'Historical Data'!#REF!</definedName>
    <definedName name="SizeEstimate4A" localSheetId="16">Lessons!#REF!</definedName>
    <definedName name="SizeEstimate4A" localSheetId="8">Map!#REF!</definedName>
    <definedName name="SizeEstimate4A" localSheetId="11">Plan!#REF!</definedName>
    <definedName name="SizeEstimate4A" localSheetId="13">PlanSummary!#REF!</definedName>
    <definedName name="SizeEstimate4A" localSheetId="6">Review!#REF!</definedName>
    <definedName name="SizeEstimate4A" localSheetId="1">Assessment!#REF!</definedName>
    <definedName name="SizeEstimate4A" localSheetId="17">Source!#REF!</definedName>
    <definedName name="SizeEstimate4A" localSheetId="15">'Time Log'!#REF!</definedName>
    <definedName name="SizeEstimate4A">Assessment!#REF!</definedName>
    <definedName name="Source1A" localSheetId="6">#REF!</definedName>
    <definedName name="Source1A">#REF!</definedName>
    <definedName name="SourceCode2A" localSheetId="6">#REF!</definedName>
    <definedName name="SourceCode2A">#REF!</definedName>
    <definedName name="SourceCode4A" localSheetId="7">Acceptance!#REF!</definedName>
    <definedName name="SourceCode4A" localSheetId="9">Architecture!#REF!</definedName>
    <definedName name="SourceCode4A" localSheetId="14">'Change Log'!#REF!</definedName>
    <definedName name="SourceCode4A" localSheetId="5">'Historical Data'!#REF!</definedName>
    <definedName name="SourceCode4A" localSheetId="16">Lessons!#REF!</definedName>
    <definedName name="SourceCode4A" localSheetId="8">Map!#REF!</definedName>
    <definedName name="SourceCode4A" localSheetId="11">Plan!#REF!</definedName>
    <definedName name="SourceCode4A" localSheetId="13">PlanSummary!#REF!</definedName>
    <definedName name="SourceCode4A" localSheetId="6">Review!#REF!</definedName>
    <definedName name="SourceCode4A" localSheetId="1">Assessment!#REF!</definedName>
    <definedName name="SourceCode4A" localSheetId="17">Source!$A$1</definedName>
    <definedName name="SourceCode4A" localSheetId="15">'Time Log'!#REF!</definedName>
    <definedName name="SourceCode4A">Assessment!#REF!</definedName>
    <definedName name="Standards1A" localSheetId="6">#REF!</definedName>
    <definedName name="Standards1A">#REF!</definedName>
    <definedName name="TaskPlan" localSheetId="9">#REF!</definedName>
    <definedName name="TaskPlan" localSheetId="8">#REF!</definedName>
    <definedName name="TaskPlan" localSheetId="11">#REF!</definedName>
    <definedName name="TaskPlan" localSheetId="6">#REF!</definedName>
    <definedName name="TaskPlan" localSheetId="1">#REF!</definedName>
    <definedName name="TaskPlan">#REF!</definedName>
    <definedName name="TaskPlan6A" localSheetId="7">Acceptance!#REF!</definedName>
    <definedName name="TaskPlan6A" localSheetId="9">Architecture!#REF!</definedName>
    <definedName name="TaskPlan6A" localSheetId="14">'Change Log'!#REF!</definedName>
    <definedName name="TaskPlan6A" localSheetId="5">'Historical Data'!#REF!</definedName>
    <definedName name="TaskPlan6A" localSheetId="16">Lessons!#REF!</definedName>
    <definedName name="TaskPlan6A" localSheetId="8">Map!#REF!</definedName>
    <definedName name="TaskPlan6A" localSheetId="11">Plan!#REF!</definedName>
    <definedName name="TaskPlan6A" localSheetId="13">PlanSummary!#REF!</definedName>
    <definedName name="TaskPlan6A" localSheetId="6">Review!#REF!</definedName>
    <definedName name="TaskPlan6A" localSheetId="1">Assessment!#REF!</definedName>
    <definedName name="TaskPlan6A" localSheetId="17">Source!#REF!</definedName>
    <definedName name="TaskPlan6A" localSheetId="15">'Time Log'!#REF!</definedName>
    <definedName name="TaskPlan6A">Assessment!#REF!</definedName>
    <definedName name="TestReport1A" localSheetId="6">#REF!</definedName>
    <definedName name="TestReport1A">#REF!</definedName>
    <definedName name="TestReport2A" localSheetId="6">#REF!</definedName>
    <definedName name="TestReport2A">#REF!</definedName>
    <definedName name="TestReport4A" localSheetId="7">Acceptance!#REF!</definedName>
    <definedName name="TestReport4A" localSheetId="9">Architecture!#REF!</definedName>
    <definedName name="TestReport4A" localSheetId="14">'Change Log'!#REF!</definedName>
    <definedName name="TestReport4A" localSheetId="5">'Historical Data'!#REF!</definedName>
    <definedName name="TestReport4A" localSheetId="16">Lessons!#REF!</definedName>
    <definedName name="TestReport4A" localSheetId="8">Map!#REF!</definedName>
    <definedName name="TestReport4A" localSheetId="11">Plan!#REF!</definedName>
    <definedName name="TestReport4A" localSheetId="13">PlanSummary!#REF!</definedName>
    <definedName name="TestReport4A" localSheetId="6">Review!$A$1</definedName>
    <definedName name="TestReport4A" localSheetId="1">Assessment!#REF!</definedName>
    <definedName name="TestReport4A" localSheetId="17">Source!#REF!</definedName>
    <definedName name="TestReport4A" localSheetId="15">'Time Log'!#REF!</definedName>
    <definedName name="TestReport4A">Assessment!#REF!</definedName>
    <definedName name="TimeLog1A" localSheetId="6">#REF!</definedName>
    <definedName name="TimeLog1A">#REF!</definedName>
    <definedName name="TimeLog4A" localSheetId="7">Acceptance!#REF!</definedName>
    <definedName name="TimeLog4A" localSheetId="9">Architecture!#REF!</definedName>
    <definedName name="TimeLog4A" localSheetId="14">'Change Log'!#REF!</definedName>
    <definedName name="TimeLog4A" localSheetId="5">'Historical Data'!#REF!</definedName>
    <definedName name="TimeLog4A" localSheetId="16">Lessons!#REF!</definedName>
    <definedName name="TimeLog4A" localSheetId="8">Map!#REF!</definedName>
    <definedName name="TimeLog4A" localSheetId="11">Plan!#REF!</definedName>
    <definedName name="TimeLog4A" localSheetId="13">PlanSummary!#REF!</definedName>
    <definedName name="TimeLog4A" localSheetId="6">Review!#REF!</definedName>
    <definedName name="TimeLog4A" localSheetId="1">Assessment!#REF!</definedName>
    <definedName name="TimeLog4A" localSheetId="17">Source!#REF!</definedName>
    <definedName name="TimeLog4A" localSheetId="15">'Time Log'!$A$45</definedName>
    <definedName name="TimeLog4A">Assessment!#REF!</definedName>
    <definedName name="TimeRecordingLog2A" localSheetId="6">#REF!</definedName>
    <definedName name="TimeRecordingLog2A">#REF!</definedName>
    <definedName name="toc6A" localSheetId="7">Acceptance!#REF!</definedName>
    <definedName name="toc6A" localSheetId="9">Architecture!#REF!</definedName>
    <definedName name="toc6A" localSheetId="14">'Change Log'!#REF!</definedName>
    <definedName name="toc6A" localSheetId="5">'Historical Data'!#REF!</definedName>
    <definedName name="toc6A" localSheetId="16">Lessons!#REF!</definedName>
    <definedName name="toc6A" localSheetId="8">Map!#REF!</definedName>
    <definedName name="toc6A" localSheetId="11">Plan!#REF!</definedName>
    <definedName name="toc6A" localSheetId="13">PlanSummary!#REF!</definedName>
    <definedName name="toc6A" localSheetId="6">Review!#REF!</definedName>
    <definedName name="toc6A" localSheetId="1">Assessment!#REF!</definedName>
    <definedName name="toc6A" localSheetId="17">Source!#REF!</definedName>
    <definedName name="toc6A" localSheetId="15">'Time Log'!#REF!</definedName>
    <definedName name="toc6A">Assessment!#REF!</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1" i="16"/>
  <c r="C1"/>
  <c r="D1"/>
  <c r="E1"/>
  <c r="G1"/>
  <c r="B2"/>
  <c r="C2"/>
  <c r="D2"/>
  <c r="E2"/>
  <c r="F2"/>
  <c r="G2"/>
  <c r="B3"/>
  <c r="C3"/>
  <c r="D3"/>
  <c r="E3"/>
  <c r="F3"/>
  <c r="G3"/>
  <c r="B4"/>
  <c r="C4"/>
  <c r="D4"/>
  <c r="E4"/>
  <c r="F4"/>
  <c r="G4"/>
  <c r="B5"/>
  <c r="C5"/>
  <c r="D5"/>
  <c r="E5"/>
  <c r="F5"/>
  <c r="G5"/>
  <c r="B6"/>
  <c r="C6"/>
  <c r="D6"/>
  <c r="E6"/>
  <c r="F6"/>
  <c r="G6"/>
  <c r="B7"/>
  <c r="C7"/>
  <c r="D7"/>
  <c r="E7"/>
  <c r="F7"/>
  <c r="G7"/>
  <c r="B8"/>
  <c r="C8"/>
  <c r="D8"/>
  <c r="E8"/>
  <c r="F8"/>
  <c r="G8"/>
  <c r="B9"/>
  <c r="C9"/>
  <c r="D9"/>
  <c r="E9"/>
  <c r="F9"/>
  <c r="G9"/>
  <c r="B10"/>
  <c r="C10"/>
  <c r="D10"/>
  <c r="E10"/>
  <c r="F10"/>
  <c r="G10"/>
  <c r="B11"/>
  <c r="C11"/>
  <c r="D11"/>
  <c r="E11"/>
  <c r="F11"/>
  <c r="G11"/>
  <c r="B12"/>
  <c r="C12"/>
  <c r="D12"/>
  <c r="E12"/>
  <c r="F12"/>
  <c r="G12"/>
  <c r="B13"/>
  <c r="C13"/>
  <c r="D13"/>
  <c r="E13"/>
  <c r="F13"/>
  <c r="G13"/>
  <c r="B14"/>
  <c r="C14"/>
  <c r="D14"/>
  <c r="E14"/>
  <c r="F14"/>
  <c r="G14"/>
  <c r="B15"/>
  <c r="C15"/>
  <c r="D15"/>
  <c r="E15"/>
  <c r="F15"/>
  <c r="G15"/>
  <c r="B16"/>
  <c r="C16"/>
  <c r="D16"/>
  <c r="E16"/>
  <c r="F16"/>
  <c r="G16"/>
  <c r="B17"/>
  <c r="C17"/>
  <c r="D17"/>
  <c r="E17"/>
  <c r="F17"/>
  <c r="G17"/>
  <c r="B18"/>
  <c r="C18"/>
  <c r="D18"/>
  <c r="E18"/>
  <c r="F18"/>
  <c r="G18"/>
  <c r="B19"/>
  <c r="C19"/>
  <c r="D19"/>
  <c r="E19"/>
  <c r="F19"/>
  <c r="G19"/>
  <c r="B20"/>
  <c r="C20"/>
  <c r="D20"/>
  <c r="E20"/>
  <c r="F20"/>
  <c r="G20"/>
  <c r="B21"/>
  <c r="C21"/>
  <c r="D21"/>
  <c r="E21"/>
  <c r="F21"/>
  <c r="G21"/>
  <c r="B22"/>
  <c r="C22"/>
  <c r="D22"/>
  <c r="E22"/>
  <c r="F22"/>
  <c r="G22"/>
  <c r="B23"/>
  <c r="C23"/>
  <c r="D23"/>
  <c r="E23"/>
  <c r="F23"/>
  <c r="G23"/>
  <c r="B24"/>
  <c r="C24"/>
  <c r="D24"/>
  <c r="E24"/>
  <c r="F24"/>
  <c r="G24"/>
  <c r="B25"/>
  <c r="C25"/>
  <c r="D25"/>
  <c r="E25"/>
  <c r="F25"/>
  <c r="G25"/>
  <c r="B26"/>
  <c r="C26"/>
  <c r="D26"/>
  <c r="E26"/>
  <c r="F26"/>
  <c r="G26"/>
  <c r="B27"/>
  <c r="C27"/>
  <c r="D27"/>
  <c r="E27"/>
  <c r="F27"/>
  <c r="G27"/>
  <c r="B28"/>
  <c r="C28"/>
  <c r="D28"/>
  <c r="E28"/>
  <c r="F28"/>
  <c r="G28"/>
  <c r="B29"/>
  <c r="C29"/>
  <c r="D29"/>
  <c r="E29"/>
  <c r="F29"/>
  <c r="G29"/>
  <c r="B30"/>
  <c r="C30"/>
  <c r="D30"/>
  <c r="E30"/>
  <c r="F30"/>
  <c r="G30"/>
  <c r="B31"/>
  <c r="C31"/>
  <c r="D31"/>
  <c r="E31"/>
  <c r="F31"/>
  <c r="G31"/>
  <c r="B32"/>
  <c r="C32"/>
  <c r="D32"/>
  <c r="E32"/>
  <c r="F32"/>
  <c r="G32"/>
  <c r="B33"/>
  <c r="C33"/>
  <c r="D33"/>
  <c r="E33"/>
  <c r="F33"/>
  <c r="G33"/>
  <c r="B34"/>
  <c r="C34"/>
  <c r="D34"/>
  <c r="E34"/>
  <c r="F34"/>
  <c r="G34"/>
  <c r="B35"/>
  <c r="C35"/>
  <c r="D35"/>
  <c r="E35"/>
  <c r="F35"/>
  <c r="G35"/>
  <c r="B36"/>
  <c r="C36"/>
  <c r="D36"/>
  <c r="E36"/>
  <c r="F36"/>
  <c r="G36"/>
  <c r="B37"/>
  <c r="C37"/>
  <c r="D37"/>
  <c r="E37"/>
  <c r="F37"/>
  <c r="G37"/>
  <c r="B38"/>
  <c r="C38"/>
  <c r="D38"/>
  <c r="E38"/>
  <c r="F38"/>
  <c r="G38"/>
  <c r="B39"/>
  <c r="C39"/>
  <c r="D39"/>
  <c r="E39"/>
  <c r="F39"/>
  <c r="G39"/>
  <c r="B40"/>
  <c r="C40"/>
  <c r="D40"/>
  <c r="E40"/>
  <c r="F40"/>
  <c r="G40"/>
  <c r="B41"/>
  <c r="C41"/>
  <c r="D41"/>
  <c r="E41"/>
  <c r="F41"/>
  <c r="G41"/>
  <c r="B42"/>
  <c r="C42"/>
  <c r="D42"/>
  <c r="E42"/>
  <c r="F42"/>
  <c r="G42"/>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1"/>
  <c r="F1"/>
  <c r="A60" i="22"/>
  <c r="A77"/>
  <c r="A94"/>
  <c r="A111"/>
  <c r="A128"/>
  <c r="A145"/>
  <c r="A162"/>
  <c r="A179"/>
  <c r="A196"/>
  <c r="A213"/>
  <c r="A230"/>
  <c r="A247"/>
  <c r="A264"/>
  <c r="A281"/>
  <c r="C281"/>
  <c r="C264"/>
  <c r="C247"/>
  <c r="C230"/>
  <c r="C213"/>
  <c r="F3" i="1"/>
  <c r="C60"/>
  <c r="F4"/>
  <c r="C61"/>
  <c r="F5"/>
  <c r="C62"/>
  <c r="F6"/>
  <c r="C63"/>
  <c r="F7"/>
  <c r="C64"/>
  <c r="F8"/>
  <c r="C65"/>
  <c r="F9"/>
  <c r="C66"/>
  <c r="F10"/>
  <c r="C67"/>
  <c r="F2"/>
  <c r="C59"/>
  <c r="E3"/>
  <c r="B60"/>
  <c r="E4"/>
  <c r="B61"/>
  <c r="E5"/>
  <c r="B62"/>
  <c r="E6"/>
  <c r="B63"/>
  <c r="E7"/>
  <c r="B64"/>
  <c r="E8"/>
  <c r="B65"/>
  <c r="E9"/>
  <c r="B66"/>
  <c r="E10"/>
  <c r="B67"/>
  <c r="E2"/>
  <c r="B59"/>
  <c r="A2"/>
  <c r="B2"/>
  <c r="C2"/>
  <c r="D2"/>
  <c r="A3"/>
  <c r="B3"/>
  <c r="C3"/>
  <c r="D3"/>
  <c r="A4"/>
  <c r="B4"/>
  <c r="C4"/>
  <c r="D4"/>
  <c r="A5"/>
  <c r="B5"/>
  <c r="C5"/>
  <c r="D5"/>
  <c r="A6"/>
  <c r="B6"/>
  <c r="C6"/>
  <c r="D6"/>
  <c r="A7"/>
  <c r="B7"/>
  <c r="C7"/>
  <c r="D7"/>
  <c r="A8"/>
  <c r="B8"/>
  <c r="C8"/>
  <c r="D8"/>
  <c r="A9"/>
  <c r="B9"/>
  <c r="C9"/>
  <c r="D9"/>
  <c r="A10"/>
  <c r="B10"/>
  <c r="C10"/>
  <c r="D10"/>
  <c r="A11"/>
  <c r="B11"/>
  <c r="C11"/>
  <c r="D11"/>
  <c r="E11"/>
  <c r="F11"/>
  <c r="A12"/>
  <c r="B12"/>
  <c r="C12"/>
  <c r="D12"/>
  <c r="E12"/>
  <c r="F12"/>
  <c r="A13"/>
  <c r="B13"/>
  <c r="C13"/>
  <c r="D13"/>
  <c r="E13"/>
  <c r="F13"/>
  <c r="A14"/>
  <c r="B14"/>
  <c r="C14"/>
  <c r="D14"/>
  <c r="E14"/>
  <c r="F14"/>
  <c r="A15"/>
  <c r="B15"/>
  <c r="C15"/>
  <c r="D15"/>
  <c r="E15"/>
  <c r="F15"/>
  <c r="A16"/>
  <c r="B16"/>
  <c r="C16"/>
  <c r="D16"/>
  <c r="E16"/>
  <c r="F16"/>
  <c r="A17"/>
  <c r="B17"/>
  <c r="C17"/>
  <c r="D17"/>
  <c r="E17"/>
  <c r="F17"/>
  <c r="A18"/>
  <c r="B18"/>
  <c r="C18"/>
  <c r="D18"/>
  <c r="E18"/>
  <c r="F18"/>
  <c r="A19"/>
  <c r="B19"/>
  <c r="C19"/>
  <c r="D19"/>
  <c r="E19"/>
  <c r="F19"/>
  <c r="A20"/>
  <c r="B20"/>
  <c r="C20"/>
  <c r="D20"/>
  <c r="E20"/>
  <c r="F20"/>
  <c r="A21"/>
  <c r="B21"/>
  <c r="C21"/>
  <c r="D21"/>
  <c r="E21"/>
  <c r="F21"/>
  <c r="A22"/>
  <c r="B22"/>
  <c r="C22"/>
  <c r="D22"/>
  <c r="E22"/>
  <c r="F22"/>
  <c r="A23"/>
  <c r="B23"/>
  <c r="C23"/>
  <c r="D23"/>
  <c r="E23"/>
  <c r="F23"/>
  <c r="A24"/>
  <c r="B24"/>
  <c r="C24"/>
  <c r="D24"/>
  <c r="E24"/>
  <c r="F24"/>
  <c r="A25"/>
  <c r="B25"/>
  <c r="C25"/>
  <c r="D25"/>
  <c r="E25"/>
  <c r="F25"/>
  <c r="A26"/>
  <c r="B26"/>
  <c r="C26"/>
  <c r="D26"/>
  <c r="E26"/>
  <c r="F26"/>
  <c r="A27"/>
  <c r="B27"/>
  <c r="C27"/>
  <c r="D27"/>
  <c r="E27"/>
  <c r="F27"/>
  <c r="A28"/>
  <c r="B28"/>
  <c r="C28"/>
  <c r="D28"/>
  <c r="E28"/>
  <c r="F28"/>
  <c r="A29"/>
  <c r="B29"/>
  <c r="C29"/>
  <c r="D29"/>
  <c r="E29"/>
  <c r="F29"/>
  <c r="A30"/>
  <c r="B30"/>
  <c r="C30"/>
  <c r="D30"/>
  <c r="E30"/>
  <c r="F30"/>
  <c r="A31"/>
  <c r="B31"/>
  <c r="C31"/>
  <c r="D31"/>
  <c r="E31"/>
  <c r="F31"/>
  <c r="A32"/>
  <c r="B32"/>
  <c r="C32"/>
  <c r="D32"/>
  <c r="E32"/>
  <c r="F32"/>
  <c r="A33"/>
  <c r="B33"/>
  <c r="C33"/>
  <c r="D33"/>
  <c r="E33"/>
  <c r="F33"/>
  <c r="A34"/>
  <c r="B34"/>
  <c r="C34"/>
  <c r="D34"/>
  <c r="E34"/>
  <c r="F34"/>
  <c r="A35"/>
  <c r="B35"/>
  <c r="C35"/>
  <c r="D35"/>
  <c r="E35"/>
  <c r="F35"/>
  <c r="A36"/>
  <c r="B36"/>
  <c r="C36"/>
  <c r="D36"/>
  <c r="E36"/>
  <c r="F36"/>
  <c r="A37"/>
  <c r="B37"/>
  <c r="C37"/>
  <c r="D37"/>
  <c r="E37"/>
  <c r="F37"/>
  <c r="A38"/>
  <c r="B38"/>
  <c r="C38"/>
  <c r="D38"/>
  <c r="E38"/>
  <c r="F38"/>
  <c r="A39"/>
  <c r="B39"/>
  <c r="C39"/>
  <c r="D39"/>
  <c r="E39"/>
  <c r="F39"/>
  <c r="A40"/>
  <c r="B40"/>
  <c r="C40"/>
  <c r="D40"/>
  <c r="E40"/>
  <c r="F40"/>
  <c r="A41"/>
  <c r="B41"/>
  <c r="C41"/>
  <c r="D41"/>
  <c r="E41"/>
  <c r="F41"/>
  <c r="A42"/>
  <c r="B42"/>
  <c r="C42"/>
  <c r="D42"/>
  <c r="E42"/>
  <c r="F42"/>
  <c r="A43"/>
  <c r="B43"/>
  <c r="C43"/>
  <c r="D43"/>
  <c r="E43"/>
  <c r="F43"/>
  <c r="A44"/>
  <c r="B44"/>
  <c r="C44"/>
  <c r="D44"/>
  <c r="E44"/>
  <c r="F44"/>
  <c r="B1"/>
  <c r="C1"/>
  <c r="D1"/>
  <c r="E1"/>
  <c r="A1"/>
  <c r="B55"/>
  <c r="F1"/>
  <c r="A47" i="15"/>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K121"/>
  <c r="K120"/>
  <c r="K119"/>
  <c r="K118"/>
  <c r="K117"/>
  <c r="K116"/>
  <c r="K115"/>
  <c r="K114"/>
  <c r="K113"/>
  <c r="K112"/>
  <c r="K111"/>
  <c r="K110"/>
  <c r="K109"/>
  <c r="K108"/>
  <c r="K107"/>
  <c r="K106"/>
  <c r="K105"/>
  <c r="K104"/>
  <c r="K103"/>
  <c r="K102"/>
  <c r="K101"/>
  <c r="K100"/>
  <c r="K99"/>
  <c r="K98"/>
  <c r="K9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47"/>
  <c r="F1" i="31"/>
  <c r="B6" i="4"/>
  <c r="G4"/>
  <c r="C5"/>
  <c r="B5"/>
  <c r="G5"/>
  <c r="B12"/>
  <c r="D69" i="24"/>
  <c r="D70"/>
  <c r="D71"/>
  <c r="D72"/>
  <c r="D73"/>
  <c r="D74"/>
  <c r="D75"/>
  <c r="D76"/>
  <c r="D77"/>
  <c r="D78"/>
  <c r="D79"/>
  <c r="D80"/>
  <c r="D81"/>
  <c r="D82"/>
  <c r="D83"/>
  <c r="D84"/>
  <c r="D85"/>
  <c r="D86"/>
  <c r="D87"/>
  <c r="D68"/>
  <c r="I64"/>
  <c r="J64"/>
  <c r="H88"/>
  <c r="D88"/>
  <c r="E64"/>
  <c r="D64"/>
  <c r="D100"/>
  <c r="D113"/>
  <c r="H64"/>
  <c r="C97"/>
  <c r="G64"/>
  <c r="B97"/>
  <c r="C64"/>
  <c r="B64"/>
  <c r="I88"/>
  <c r="E88"/>
  <c r="D109"/>
  <c r="D101"/>
  <c r="D102"/>
  <c r="D110"/>
  <c r="D117"/>
  <c r="D116"/>
  <c r="D112"/>
  <c r="D111"/>
  <c r="D104"/>
  <c r="D103"/>
  <c r="D108"/>
  <c r="D105"/>
  <c r="E105"/>
  <c r="E113"/>
  <c r="F117" i="19"/>
  <c r="D117"/>
  <c r="B113"/>
  <c r="B114"/>
  <c r="B115"/>
  <c r="B116"/>
  <c r="H113"/>
  <c r="H114"/>
  <c r="H115"/>
  <c r="H116"/>
  <c r="G113"/>
  <c r="G114"/>
  <c r="G115"/>
  <c r="G116"/>
  <c r="B120"/>
  <c r="E101"/>
  <c r="E88"/>
  <c r="E75"/>
  <c r="F66"/>
  <c r="F67"/>
  <c r="F68"/>
  <c r="F69"/>
  <c r="F71"/>
  <c r="F72"/>
  <c r="F73"/>
  <c r="F74"/>
  <c r="F65"/>
  <c r="E117"/>
  <c r="C117"/>
  <c r="G130"/>
  <c r="F130"/>
  <c r="G131"/>
  <c r="F131"/>
  <c r="G132"/>
  <c r="F132"/>
  <c r="G133"/>
  <c r="F133"/>
  <c r="G134"/>
  <c r="F134"/>
  <c r="G135"/>
  <c r="F135"/>
  <c r="G136"/>
  <c r="F136"/>
  <c r="G137"/>
  <c r="F137"/>
  <c r="G138"/>
  <c r="F138"/>
  <c r="G139"/>
  <c r="F139"/>
  <c r="G140"/>
  <c r="F140"/>
  <c r="G141"/>
  <c r="F141"/>
  <c r="G142"/>
  <c r="F142"/>
  <c r="G143"/>
  <c r="F143"/>
  <c r="G144"/>
  <c r="F144"/>
  <c r="G145"/>
  <c r="F145"/>
  <c r="G146"/>
  <c r="F146"/>
  <c r="G147"/>
  <c r="F147"/>
  <c r="G148"/>
  <c r="F148"/>
  <c r="G149"/>
  <c r="F149"/>
  <c r="G150"/>
  <c r="F150"/>
  <c r="G151"/>
  <c r="F151"/>
  <c r="G152"/>
  <c r="F152"/>
  <c r="G153"/>
  <c r="F153"/>
  <c r="G125"/>
  <c r="F125"/>
  <c r="G126"/>
  <c r="F126"/>
  <c r="G127"/>
  <c r="F127"/>
  <c r="G128"/>
  <c r="F128"/>
  <c r="G129"/>
  <c r="F129"/>
  <c r="C104"/>
  <c r="C108"/>
  <c r="D104"/>
  <c r="D108"/>
  <c r="E104"/>
  <c r="E108"/>
  <c r="F104"/>
  <c r="F108"/>
  <c r="B104"/>
  <c r="B108"/>
  <c r="H125"/>
  <c r="H126"/>
  <c r="H127"/>
  <c r="H128"/>
  <c r="H129"/>
  <c r="H130"/>
  <c r="H131"/>
  <c r="H132"/>
  <c r="H133"/>
  <c r="H134"/>
  <c r="H135"/>
  <c r="H136"/>
  <c r="H137"/>
  <c r="H138"/>
  <c r="H139"/>
  <c r="H140"/>
  <c r="H141"/>
  <c r="H142"/>
  <c r="H143"/>
  <c r="H144"/>
  <c r="H145"/>
  <c r="H146"/>
  <c r="H147"/>
  <c r="H148"/>
  <c r="H149"/>
  <c r="H150"/>
  <c r="H151"/>
  <c r="H152"/>
  <c r="H153"/>
  <c r="H154"/>
  <c r="H155"/>
  <c r="F107"/>
  <c r="E107"/>
  <c r="D107"/>
  <c r="C107"/>
  <c r="B107"/>
  <c r="F105"/>
  <c r="E105"/>
  <c r="D105"/>
  <c r="C105"/>
  <c r="B105"/>
  <c r="E106"/>
  <c r="B106"/>
  <c r="C106"/>
  <c r="D106"/>
  <c r="D4"/>
  <c r="C3"/>
  <c r="D3"/>
  <c r="E126"/>
  <c r="E127"/>
  <c r="E128"/>
  <c r="E129"/>
  <c r="E130"/>
  <c r="E131"/>
  <c r="E132"/>
  <c r="E133"/>
  <c r="E134"/>
  <c r="E135"/>
  <c r="E136"/>
  <c r="E137"/>
  <c r="E138"/>
  <c r="E139"/>
  <c r="E140"/>
  <c r="E141"/>
  <c r="E142"/>
  <c r="E143"/>
  <c r="E144"/>
  <c r="E145"/>
  <c r="E146"/>
  <c r="E147"/>
  <c r="E148"/>
  <c r="E149"/>
  <c r="E150"/>
  <c r="E151"/>
  <c r="E152"/>
  <c r="E153"/>
  <c r="E125"/>
  <c r="B20"/>
  <c r="A100"/>
  <c r="A87"/>
  <c r="A74"/>
  <c r="G117"/>
  <c r="H117"/>
  <c r="I117"/>
  <c r="F106"/>
  <c r="B121"/>
  <c r="D6"/>
  <c r="B12"/>
  <c r="A92"/>
  <c r="B13"/>
  <c r="A93"/>
  <c r="B14"/>
  <c r="A94"/>
  <c r="B15"/>
  <c r="A95"/>
  <c r="B16"/>
  <c r="A96"/>
  <c r="B17"/>
  <c r="A97"/>
  <c r="B18"/>
  <c r="A98"/>
  <c r="B19"/>
  <c r="A99"/>
  <c r="A79"/>
  <c r="A80"/>
  <c r="A81"/>
  <c r="A82"/>
  <c r="A83"/>
  <c r="A84"/>
  <c r="A85"/>
  <c r="A86"/>
  <c r="A66"/>
  <c r="A67"/>
  <c r="A68"/>
  <c r="A69"/>
  <c r="A70"/>
  <c r="A71"/>
  <c r="A72"/>
  <c r="A73"/>
  <c r="B22"/>
  <c r="B23"/>
  <c r="B24"/>
  <c r="B25"/>
  <c r="B26"/>
  <c r="B27"/>
  <c r="B28"/>
  <c r="B29"/>
  <c r="B30"/>
  <c r="B31"/>
  <c r="B21"/>
  <c r="B11"/>
  <c r="A65"/>
  <c r="A78"/>
  <c r="A91"/>
  <c r="B53" i="23"/>
  <c r="M53"/>
  <c r="B54"/>
  <c r="M54"/>
  <c r="B55"/>
  <c r="M55"/>
  <c r="B56"/>
  <c r="M56"/>
  <c r="B57"/>
  <c r="M57"/>
  <c r="B58"/>
  <c r="M58"/>
  <c r="B59"/>
  <c r="M59"/>
  <c r="B60"/>
  <c r="M60"/>
  <c r="B61"/>
  <c r="M61"/>
  <c r="B62"/>
  <c r="M62"/>
  <c r="B63"/>
  <c r="M63"/>
  <c r="B64"/>
  <c r="M64"/>
  <c r="B65"/>
  <c r="M65"/>
  <c r="B66"/>
  <c r="M66"/>
  <c r="B67"/>
  <c r="M67"/>
  <c r="B68"/>
  <c r="M68"/>
  <c r="B69"/>
  <c r="M69"/>
  <c r="B70"/>
  <c r="M70"/>
  <c r="B71"/>
  <c r="M71"/>
  <c r="B52"/>
  <c r="M52"/>
  <c r="C114"/>
  <c r="C115"/>
  <c r="C116"/>
  <c r="C117"/>
  <c r="C118"/>
  <c r="C119"/>
  <c r="C120"/>
  <c r="C121"/>
  <c r="C122"/>
  <c r="C123"/>
  <c r="C124"/>
  <c r="C125"/>
  <c r="C126"/>
  <c r="C127"/>
  <c r="C128"/>
  <c r="C129"/>
  <c r="B46"/>
  <c r="B47"/>
  <c r="B48"/>
  <c r="B49"/>
  <c r="B50"/>
  <c r="B45"/>
  <c r="C72"/>
  <c r="D72"/>
  <c r="E72"/>
  <c r="F72"/>
  <c r="G72"/>
  <c r="H72"/>
  <c r="I72"/>
  <c r="J72"/>
  <c r="K72"/>
  <c r="L72"/>
  <c r="D73"/>
  <c r="E73"/>
  <c r="F73"/>
  <c r="G73"/>
  <c r="H73"/>
  <c r="I73"/>
  <c r="J73"/>
  <c r="K73"/>
  <c r="L73"/>
  <c r="C73"/>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C130"/>
  <c r="C131"/>
  <c r="C113"/>
  <c r="C112"/>
  <c r="C111"/>
  <c r="C110"/>
  <c r="C109"/>
  <c r="C108"/>
  <c r="C107"/>
  <c r="C106"/>
  <c r="C105"/>
  <c r="C104"/>
  <c r="C103"/>
  <c r="C102"/>
  <c r="C101"/>
  <c r="C100"/>
  <c r="C99"/>
  <c r="C98"/>
  <c r="C97"/>
  <c r="C96"/>
  <c r="C95"/>
  <c r="C94"/>
  <c r="C93"/>
  <c r="C92"/>
  <c r="C91"/>
  <c r="C90"/>
  <c r="F77"/>
  <c r="F78"/>
  <c r="F79"/>
  <c r="F80"/>
  <c r="F81"/>
  <c r="F82"/>
  <c r="F83"/>
  <c r="F84"/>
  <c r="F85"/>
  <c r="F86"/>
  <c r="D77"/>
  <c r="D78"/>
  <c r="D79"/>
  <c r="D80"/>
  <c r="D81"/>
  <c r="D82"/>
  <c r="D83"/>
  <c r="D84"/>
  <c r="D85"/>
  <c r="D86"/>
  <c r="B8" i="29"/>
  <c r="B9"/>
  <c r="B10"/>
  <c r="B11"/>
  <c r="B12"/>
  <c r="B13"/>
  <c r="B14"/>
  <c r="B15"/>
  <c r="B7"/>
  <c r="B4" i="27"/>
  <c r="A92"/>
  <c r="D92"/>
  <c r="B5"/>
  <c r="A93"/>
  <c r="D93"/>
  <c r="B6"/>
  <c r="A94"/>
  <c r="D94"/>
  <c r="B7"/>
  <c r="A95"/>
  <c r="D95"/>
  <c r="B8"/>
  <c r="A96"/>
  <c r="D96"/>
  <c r="B9"/>
  <c r="A97"/>
  <c r="D97"/>
  <c r="B10"/>
  <c r="A98"/>
  <c r="D98"/>
  <c r="B11"/>
  <c r="A99"/>
  <c r="D99"/>
  <c r="B12"/>
  <c r="A100"/>
  <c r="D100"/>
  <c r="B13"/>
  <c r="A101"/>
  <c r="D101"/>
  <c r="B14"/>
  <c r="A102"/>
  <c r="D102"/>
  <c r="D103"/>
  <c r="A78"/>
  <c r="D78"/>
  <c r="A79"/>
  <c r="D79"/>
  <c r="A80"/>
  <c r="D80"/>
  <c r="A81"/>
  <c r="D81"/>
  <c r="A82"/>
  <c r="D82"/>
  <c r="A83"/>
  <c r="D83"/>
  <c r="A84"/>
  <c r="D84"/>
  <c r="A85"/>
  <c r="D85"/>
  <c r="A86"/>
  <c r="D86"/>
  <c r="A87"/>
  <c r="D87"/>
  <c r="A88"/>
  <c r="D88"/>
  <c r="D89"/>
  <c r="E102"/>
  <c r="E88"/>
  <c r="F1"/>
  <c r="C65"/>
  <c r="C66"/>
  <c r="C67"/>
  <c r="C68"/>
  <c r="C69"/>
  <c r="C70"/>
  <c r="C71"/>
  <c r="C72"/>
  <c r="C73"/>
  <c r="C74"/>
  <c r="C64"/>
  <c r="A64"/>
  <c r="A65"/>
  <c r="D65"/>
  <c r="A66"/>
  <c r="D66"/>
  <c r="A67"/>
  <c r="D67"/>
  <c r="A68"/>
  <c r="D68"/>
  <c r="A69"/>
  <c r="D69"/>
  <c r="A70"/>
  <c r="D70"/>
  <c r="A71"/>
  <c r="D71"/>
  <c r="A72"/>
  <c r="D72"/>
  <c r="A73"/>
  <c r="D73"/>
  <c r="A74"/>
  <c r="D74"/>
  <c r="E74"/>
  <c r="A2"/>
  <c r="B2"/>
  <c r="C2"/>
  <c r="D2"/>
  <c r="E2"/>
  <c r="F2"/>
  <c r="A3"/>
  <c r="B3"/>
  <c r="C3"/>
  <c r="D3"/>
  <c r="E3"/>
  <c r="F3"/>
  <c r="A4"/>
  <c r="C4"/>
  <c r="D4"/>
  <c r="E4"/>
  <c r="F4"/>
  <c r="A5"/>
  <c r="C5"/>
  <c r="D5"/>
  <c r="E5"/>
  <c r="F5"/>
  <c r="A6"/>
  <c r="C6"/>
  <c r="D6"/>
  <c r="E6"/>
  <c r="F6"/>
  <c r="A7"/>
  <c r="C7"/>
  <c r="D7"/>
  <c r="E7"/>
  <c r="F7"/>
  <c r="A8"/>
  <c r="C8"/>
  <c r="D8"/>
  <c r="E8"/>
  <c r="F8"/>
  <c r="A9"/>
  <c r="C9"/>
  <c r="D9"/>
  <c r="E9"/>
  <c r="F9"/>
  <c r="A10"/>
  <c r="C10"/>
  <c r="D10"/>
  <c r="E10"/>
  <c r="F10"/>
  <c r="A11"/>
  <c r="C11"/>
  <c r="D11"/>
  <c r="E11"/>
  <c r="F11"/>
  <c r="A12"/>
  <c r="C12"/>
  <c r="D12"/>
  <c r="E12"/>
  <c r="F12"/>
  <c r="A13"/>
  <c r="C13"/>
  <c r="D13"/>
  <c r="E13"/>
  <c r="F13"/>
  <c r="A14"/>
  <c r="C14"/>
  <c r="D14"/>
  <c r="E14"/>
  <c r="F14"/>
  <c r="A15"/>
  <c r="B15"/>
  <c r="C15"/>
  <c r="D15"/>
  <c r="E15"/>
  <c r="F15"/>
  <c r="A16"/>
  <c r="B16"/>
  <c r="C16"/>
  <c r="D16"/>
  <c r="E16"/>
  <c r="F16"/>
  <c r="A17"/>
  <c r="B17"/>
  <c r="C17"/>
  <c r="D17"/>
  <c r="E17"/>
  <c r="F17"/>
  <c r="A18"/>
  <c r="B18"/>
  <c r="C18"/>
  <c r="D18"/>
  <c r="E18"/>
  <c r="F18"/>
  <c r="A19"/>
  <c r="B19"/>
  <c r="C19"/>
  <c r="D19"/>
  <c r="E19"/>
  <c r="F19"/>
  <c r="A20"/>
  <c r="B20"/>
  <c r="C20"/>
  <c r="D20"/>
  <c r="E20"/>
  <c r="F20"/>
  <c r="A21"/>
  <c r="B21"/>
  <c r="C21"/>
  <c r="D21"/>
  <c r="E21"/>
  <c r="F21"/>
  <c r="A22"/>
  <c r="B22"/>
  <c r="C22"/>
  <c r="D22"/>
  <c r="E22"/>
  <c r="F22"/>
  <c r="A23"/>
  <c r="B23"/>
  <c r="C23"/>
  <c r="D23"/>
  <c r="E23"/>
  <c r="F23"/>
  <c r="A24"/>
  <c r="B24"/>
  <c r="C24"/>
  <c r="D24"/>
  <c r="E24"/>
  <c r="F24"/>
  <c r="A25"/>
  <c r="B25"/>
  <c r="C25"/>
  <c r="D25"/>
  <c r="E25"/>
  <c r="F25"/>
  <c r="A26"/>
  <c r="B26"/>
  <c r="C26"/>
  <c r="D26"/>
  <c r="E26"/>
  <c r="F26"/>
  <c r="A27"/>
  <c r="B27"/>
  <c r="C27"/>
  <c r="D27"/>
  <c r="E27"/>
  <c r="F27"/>
  <c r="A28"/>
  <c r="B28"/>
  <c r="C28"/>
  <c r="D28"/>
  <c r="E28"/>
  <c r="F28"/>
  <c r="A29"/>
  <c r="B29"/>
  <c r="C29"/>
  <c r="D29"/>
  <c r="E29"/>
  <c r="F29"/>
  <c r="A30"/>
  <c r="B30"/>
  <c r="C30"/>
  <c r="D30"/>
  <c r="E30"/>
  <c r="F30"/>
  <c r="A31"/>
  <c r="B31"/>
  <c r="C31"/>
  <c r="D31"/>
  <c r="E31"/>
  <c r="F31"/>
  <c r="A32"/>
  <c r="B32"/>
  <c r="C32"/>
  <c r="D32"/>
  <c r="E32"/>
  <c r="F32"/>
  <c r="A33"/>
  <c r="B33"/>
  <c r="C33"/>
  <c r="D33"/>
  <c r="E33"/>
  <c r="F33"/>
  <c r="A34"/>
  <c r="B34"/>
  <c r="C34"/>
  <c r="D34"/>
  <c r="E34"/>
  <c r="F34"/>
  <c r="A35"/>
  <c r="B35"/>
  <c r="C35"/>
  <c r="D35"/>
  <c r="E35"/>
  <c r="F35"/>
  <c r="A36"/>
  <c r="B36"/>
  <c r="C36"/>
  <c r="D36"/>
  <c r="E36"/>
  <c r="F36"/>
  <c r="A37"/>
  <c r="B37"/>
  <c r="C37"/>
  <c r="D37"/>
  <c r="E37"/>
  <c r="F37"/>
  <c r="A38"/>
  <c r="B38"/>
  <c r="C38"/>
  <c r="D38"/>
  <c r="E38"/>
  <c r="F38"/>
  <c r="A39"/>
  <c r="B39"/>
  <c r="C39"/>
  <c r="D39"/>
  <c r="E39"/>
  <c r="F39"/>
  <c r="A40"/>
  <c r="B40"/>
  <c r="C40"/>
  <c r="D40"/>
  <c r="E40"/>
  <c r="F40"/>
  <c r="A41"/>
  <c r="B41"/>
  <c r="C41"/>
  <c r="D41"/>
  <c r="E41"/>
  <c r="F41"/>
  <c r="A42"/>
  <c r="B42"/>
  <c r="C42"/>
  <c r="D42"/>
  <c r="E42"/>
  <c r="F42"/>
  <c r="A43"/>
  <c r="B43"/>
  <c r="C43"/>
  <c r="D43"/>
  <c r="E43"/>
  <c r="F43"/>
  <c r="A44"/>
  <c r="B44"/>
  <c r="C44"/>
  <c r="D44"/>
  <c r="E44"/>
  <c r="F44"/>
  <c r="B1"/>
  <c r="C1"/>
  <c r="D1"/>
  <c r="E1"/>
  <c r="A1"/>
  <c r="E59"/>
  <c r="E53"/>
  <c r="E52"/>
  <c r="E49"/>
  <c r="E50"/>
  <c r="E51"/>
  <c r="E48"/>
  <c r="A49"/>
  <c r="A50"/>
  <c r="A51"/>
  <c r="A52"/>
  <c r="A48"/>
  <c r="E57"/>
  <c r="E58"/>
  <c r="E60"/>
  <c r="E93"/>
  <c r="E94"/>
  <c r="E95"/>
  <c r="E96"/>
  <c r="E97"/>
  <c r="E98"/>
  <c r="E99"/>
  <c r="E100"/>
  <c r="E101"/>
  <c r="E79"/>
  <c r="E80"/>
  <c r="E81"/>
  <c r="E82"/>
  <c r="E83"/>
  <c r="E84"/>
  <c r="E85"/>
  <c r="E86"/>
  <c r="E87"/>
  <c r="E65"/>
  <c r="E66"/>
  <c r="E67"/>
  <c r="E68"/>
  <c r="E69"/>
  <c r="E70"/>
  <c r="E71"/>
  <c r="E72"/>
  <c r="E73"/>
  <c r="E103"/>
  <c r="E92"/>
  <c r="E89"/>
  <c r="E78"/>
  <c r="E54"/>
  <c r="D64"/>
  <c r="D75"/>
  <c r="E75"/>
  <c r="F74"/>
  <c r="F65"/>
  <c r="F66"/>
  <c r="F67"/>
  <c r="F68"/>
  <c r="F69"/>
  <c r="F70"/>
  <c r="F71"/>
  <c r="F72"/>
  <c r="F73"/>
  <c r="F75"/>
  <c r="E64"/>
  <c r="F64"/>
  <c r="D43" i="13"/>
  <c r="E43"/>
  <c r="D44"/>
  <c r="E44"/>
  <c r="D46"/>
  <c r="E46"/>
  <c r="E47"/>
  <c r="D47"/>
  <c r="D82"/>
  <c r="D83"/>
  <c r="D84"/>
  <c r="D85"/>
  <c r="D72"/>
  <c r="D64"/>
  <c r="E64"/>
  <c r="D65"/>
  <c r="E65"/>
  <c r="D66"/>
  <c r="E66"/>
  <c r="D67"/>
  <c r="E67"/>
  <c r="D68"/>
  <c r="E68"/>
  <c r="D69"/>
  <c r="E69"/>
  <c r="D70"/>
  <c r="E70"/>
  <c r="D71"/>
  <c r="E71"/>
  <c r="E72"/>
  <c r="E74"/>
  <c r="D75"/>
  <c r="E75"/>
  <c r="D76"/>
  <c r="E76"/>
  <c r="D77"/>
  <c r="E77"/>
  <c r="D78"/>
  <c r="E78"/>
  <c r="D79"/>
  <c r="E79"/>
  <c r="D80"/>
  <c r="E80"/>
  <c r="D81"/>
  <c r="E81"/>
  <c r="E82"/>
  <c r="E83"/>
  <c r="E84"/>
  <c r="D63"/>
  <c r="E63"/>
  <c r="D42"/>
  <c r="E42"/>
  <c r="D45"/>
  <c r="E45"/>
  <c r="D41"/>
  <c r="E41"/>
  <c r="C46"/>
  <c r="C45"/>
  <c r="C44"/>
  <c r="C43"/>
  <c r="C42"/>
  <c r="C41"/>
  <c r="A51"/>
  <c r="A52"/>
  <c r="D52"/>
  <c r="A53"/>
  <c r="D53"/>
  <c r="A54"/>
  <c r="D54"/>
  <c r="A55"/>
  <c r="D55"/>
  <c r="A56"/>
  <c r="D56"/>
  <c r="A57"/>
  <c r="D57"/>
  <c r="A58"/>
  <c r="D58"/>
  <c r="A59"/>
  <c r="D59"/>
  <c r="E52"/>
  <c r="E53"/>
  <c r="E54"/>
  <c r="E55"/>
  <c r="E56"/>
  <c r="E57"/>
  <c r="E58"/>
  <c r="E59"/>
  <c r="D51"/>
  <c r="E51"/>
  <c r="D60"/>
  <c r="E60"/>
  <c r="F51"/>
  <c r="F52"/>
  <c r="F53"/>
  <c r="F54"/>
  <c r="F55"/>
  <c r="F56"/>
  <c r="F57"/>
  <c r="F58"/>
  <c r="F59"/>
  <c r="F60"/>
  <c r="C47"/>
  <c r="C60"/>
  <c r="C51"/>
  <c r="C52"/>
  <c r="C53"/>
  <c r="C54"/>
  <c r="C55"/>
  <c r="C56"/>
  <c r="C57"/>
  <c r="C58"/>
  <c r="C59"/>
  <c r="B5" i="5"/>
  <c r="D64"/>
  <c r="B6"/>
  <c r="D65"/>
  <c r="B7"/>
  <c r="D66"/>
  <c r="B8"/>
  <c r="D67"/>
  <c r="B9"/>
  <c r="D68"/>
  <c r="B10"/>
  <c r="D69"/>
  <c r="B11"/>
  <c r="D70"/>
  <c r="B12"/>
  <c r="D71"/>
  <c r="B20"/>
  <c r="D51"/>
  <c r="B21"/>
  <c r="D52"/>
  <c r="B22"/>
  <c r="D53"/>
  <c r="B23"/>
  <c r="D54"/>
  <c r="B24"/>
  <c r="D55"/>
  <c r="B25"/>
  <c r="D56"/>
  <c r="B26"/>
  <c r="D57"/>
  <c r="B27"/>
  <c r="D58"/>
  <c r="B28"/>
  <c r="D59"/>
  <c r="B29"/>
  <c r="D60"/>
  <c r="B19"/>
  <c r="D50"/>
  <c r="B4"/>
  <c r="D63"/>
  <c r="B77"/>
  <c r="B76"/>
  <c r="B75"/>
  <c r="A44"/>
  <c r="C64"/>
  <c r="C44"/>
  <c r="C65"/>
  <c r="C66"/>
  <c r="C67"/>
  <c r="C68"/>
  <c r="C69"/>
  <c r="C70"/>
  <c r="C71"/>
  <c r="C72"/>
  <c r="C73"/>
  <c r="B13"/>
  <c r="D72"/>
  <c r="B14"/>
  <c r="D73"/>
  <c r="C63"/>
  <c r="A2"/>
  <c r="B2"/>
  <c r="C2"/>
  <c r="D2"/>
  <c r="E2"/>
  <c r="F2"/>
  <c r="A3"/>
  <c r="B3"/>
  <c r="C3"/>
  <c r="D3"/>
  <c r="E3"/>
  <c r="F3"/>
  <c r="A4"/>
  <c r="C4"/>
  <c r="D4"/>
  <c r="E4"/>
  <c r="F4"/>
  <c r="A5"/>
  <c r="C5"/>
  <c r="D5"/>
  <c r="E5"/>
  <c r="F5"/>
  <c r="A6"/>
  <c r="C6"/>
  <c r="D6"/>
  <c r="E6"/>
  <c r="F6"/>
  <c r="A7"/>
  <c r="C7"/>
  <c r="D7"/>
  <c r="E7"/>
  <c r="F7"/>
  <c r="A8"/>
  <c r="C8"/>
  <c r="D8"/>
  <c r="E8"/>
  <c r="F8"/>
  <c r="A9"/>
  <c r="C9"/>
  <c r="D9"/>
  <c r="E9"/>
  <c r="F9"/>
  <c r="A10"/>
  <c r="C10"/>
  <c r="D10"/>
  <c r="E10"/>
  <c r="F10"/>
  <c r="A11"/>
  <c r="C11"/>
  <c r="D11"/>
  <c r="E11"/>
  <c r="F11"/>
  <c r="A12"/>
  <c r="C12"/>
  <c r="D12"/>
  <c r="E12"/>
  <c r="F12"/>
  <c r="A13"/>
  <c r="C13"/>
  <c r="D13"/>
  <c r="E13"/>
  <c r="F13"/>
  <c r="A14"/>
  <c r="C14"/>
  <c r="D14"/>
  <c r="E14"/>
  <c r="F14"/>
  <c r="A15"/>
  <c r="B15"/>
  <c r="C15"/>
  <c r="D15"/>
  <c r="E15"/>
  <c r="F15"/>
  <c r="A16"/>
  <c r="B16"/>
  <c r="C16"/>
  <c r="D16"/>
  <c r="E16"/>
  <c r="F16"/>
  <c r="A17"/>
  <c r="B17"/>
  <c r="C17"/>
  <c r="D17"/>
  <c r="E17"/>
  <c r="F17"/>
  <c r="A18"/>
  <c r="B18"/>
  <c r="C18"/>
  <c r="D18"/>
  <c r="E18"/>
  <c r="F18"/>
  <c r="A19"/>
  <c r="C19"/>
  <c r="D19"/>
  <c r="E19"/>
  <c r="F19"/>
  <c r="A20"/>
  <c r="C20"/>
  <c r="D20"/>
  <c r="E20"/>
  <c r="F20"/>
  <c r="A21"/>
  <c r="C21"/>
  <c r="D21"/>
  <c r="E21"/>
  <c r="F21"/>
  <c r="A22"/>
  <c r="C22"/>
  <c r="D22"/>
  <c r="E22"/>
  <c r="F22"/>
  <c r="A23"/>
  <c r="C23"/>
  <c r="D23"/>
  <c r="E23"/>
  <c r="F23"/>
  <c r="A24"/>
  <c r="C24"/>
  <c r="D24"/>
  <c r="E24"/>
  <c r="F24"/>
  <c r="A25"/>
  <c r="C25"/>
  <c r="D25"/>
  <c r="E25"/>
  <c r="F25"/>
  <c r="A26"/>
  <c r="C26"/>
  <c r="D26"/>
  <c r="E26"/>
  <c r="F26"/>
  <c r="A27"/>
  <c r="C27"/>
  <c r="D27"/>
  <c r="E27"/>
  <c r="F27"/>
  <c r="A28"/>
  <c r="C28"/>
  <c r="D28"/>
  <c r="E28"/>
  <c r="F28"/>
  <c r="A29"/>
  <c r="C29"/>
  <c r="D29"/>
  <c r="E29"/>
  <c r="F29"/>
  <c r="A30"/>
  <c r="B30"/>
  <c r="C30"/>
  <c r="D30"/>
  <c r="E30"/>
  <c r="F30"/>
  <c r="A31"/>
  <c r="B31"/>
  <c r="C31"/>
  <c r="D31"/>
  <c r="E31"/>
  <c r="F31"/>
  <c r="A32"/>
  <c r="B32"/>
  <c r="C32"/>
  <c r="D32"/>
  <c r="E32"/>
  <c r="F32"/>
  <c r="A33"/>
  <c r="B33"/>
  <c r="C33"/>
  <c r="D33"/>
  <c r="E33"/>
  <c r="F33"/>
  <c r="A34"/>
  <c r="B34"/>
  <c r="C34"/>
  <c r="D34"/>
  <c r="E34"/>
  <c r="F34"/>
  <c r="A35"/>
  <c r="B35"/>
  <c r="C35"/>
  <c r="D35"/>
  <c r="E35"/>
  <c r="F35"/>
  <c r="A36"/>
  <c r="B36"/>
  <c r="C36"/>
  <c r="D36"/>
  <c r="E36"/>
  <c r="F36"/>
  <c r="A37"/>
  <c r="B37"/>
  <c r="C37"/>
  <c r="D37"/>
  <c r="E37"/>
  <c r="F37"/>
  <c r="A38"/>
  <c r="B38"/>
  <c r="C38"/>
  <c r="D38"/>
  <c r="E38"/>
  <c r="F38"/>
  <c r="A39"/>
  <c r="B39"/>
  <c r="C39"/>
  <c r="D39"/>
  <c r="E39"/>
  <c r="F39"/>
  <c r="A40"/>
  <c r="B40"/>
  <c r="C40"/>
  <c r="D40"/>
  <c r="E40"/>
  <c r="F40"/>
  <c r="A41"/>
  <c r="B41"/>
  <c r="C41"/>
  <c r="D41"/>
  <c r="E41"/>
  <c r="F41"/>
  <c r="A42"/>
  <c r="B42"/>
  <c r="C42"/>
  <c r="D42"/>
  <c r="E42"/>
  <c r="F42"/>
  <c r="A43"/>
  <c r="B43"/>
  <c r="C43"/>
  <c r="D43"/>
  <c r="E43"/>
  <c r="F43"/>
  <c r="B44"/>
  <c r="D44"/>
  <c r="E44"/>
  <c r="F44"/>
  <c r="B1"/>
  <c r="C1"/>
  <c r="D1"/>
  <c r="E1"/>
  <c r="F1"/>
  <c r="A1"/>
  <c r="B42" i="21"/>
  <c r="C42"/>
  <c r="E53"/>
  <c r="F42"/>
  <c r="B43"/>
  <c r="C43"/>
  <c r="F43"/>
  <c r="B44"/>
  <c r="C44"/>
  <c r="F44"/>
  <c r="B45"/>
  <c r="C45"/>
  <c r="F45"/>
  <c r="B46"/>
  <c r="C46"/>
  <c r="F46"/>
  <c r="B47"/>
  <c r="C47"/>
  <c r="F47"/>
  <c r="B48"/>
  <c r="C48"/>
  <c r="F48"/>
  <c r="B49"/>
  <c r="C49"/>
  <c r="F49"/>
  <c r="B50"/>
  <c r="C50"/>
  <c r="F50"/>
  <c r="B51"/>
  <c r="C51"/>
  <c r="F51"/>
  <c r="B52"/>
  <c r="C52"/>
  <c r="F52"/>
  <c r="F53"/>
  <c r="B36" i="25"/>
  <c r="B59"/>
  <c r="B69"/>
  <c r="B81"/>
  <c r="A77"/>
  <c r="A260"/>
  <c r="A261"/>
  <c r="B249"/>
  <c r="B266"/>
  <c r="B290"/>
  <c r="B297"/>
  <c r="B309"/>
  <c r="B322"/>
  <c r="B336"/>
  <c r="A119"/>
  <c r="A120"/>
  <c r="A123"/>
  <c r="A129"/>
  <c r="A132"/>
  <c r="A264"/>
  <c r="A276"/>
  <c r="A281"/>
  <c r="A282"/>
  <c r="A285"/>
  <c r="A286"/>
  <c r="A278"/>
  <c r="A146"/>
  <c r="A147"/>
  <c r="A148"/>
  <c r="A149"/>
  <c r="A345"/>
  <c r="A332"/>
  <c r="A318"/>
  <c r="A305"/>
  <c r="A295"/>
  <c r="B108"/>
  <c r="B136"/>
  <c r="B165"/>
  <c r="B172"/>
  <c r="B184"/>
  <c r="B197"/>
  <c r="B210"/>
  <c r="A193"/>
  <c r="A206"/>
  <c r="A247"/>
  <c r="B226"/>
  <c r="A235"/>
  <c r="A219"/>
  <c r="A180"/>
  <c r="A150"/>
  <c r="A156"/>
  <c r="A160"/>
  <c r="A161"/>
  <c r="A170"/>
  <c r="A157"/>
  <c r="A44"/>
  <c r="A45"/>
  <c r="A48"/>
  <c r="A49"/>
  <c r="A50"/>
  <c r="A56"/>
  <c r="A57"/>
  <c r="A104"/>
  <c r="A89"/>
  <c r="A64"/>
  <c r="A32"/>
  <c r="E48" i="14"/>
  <c r="E137"/>
  <c r="I137"/>
  <c r="E136"/>
  <c r="I136"/>
  <c r="E135"/>
  <c r="I135"/>
  <c r="E134"/>
  <c r="I134"/>
  <c r="E133"/>
  <c r="I133"/>
  <c r="E132"/>
  <c r="I132"/>
  <c r="E131"/>
  <c r="I131"/>
  <c r="E130"/>
  <c r="I130"/>
  <c r="E129"/>
  <c r="I129"/>
  <c r="E128"/>
  <c r="I128"/>
  <c r="E127"/>
  <c r="I127"/>
  <c r="E126"/>
  <c r="I126"/>
  <c r="E125"/>
  <c r="I125"/>
  <c r="E124"/>
  <c r="I124"/>
  <c r="E123"/>
  <c r="I123"/>
  <c r="E122"/>
  <c r="I122"/>
  <c r="E121"/>
  <c r="I121"/>
  <c r="E120"/>
  <c r="I120"/>
  <c r="E119"/>
  <c r="I119"/>
  <c r="E118"/>
  <c r="I118"/>
  <c r="E117"/>
  <c r="I117"/>
  <c r="E116"/>
  <c r="I116"/>
  <c r="E115"/>
  <c r="I115"/>
  <c r="E114"/>
  <c r="I114"/>
  <c r="E113"/>
  <c r="I113"/>
  <c r="E112"/>
  <c r="I112"/>
  <c r="E111"/>
  <c r="I111"/>
  <c r="E110"/>
  <c r="I110"/>
  <c r="E109"/>
  <c r="I109"/>
  <c r="E108"/>
  <c r="I108"/>
  <c r="E107"/>
  <c r="I107"/>
  <c r="E106"/>
  <c r="I106"/>
  <c r="E105"/>
  <c r="I105"/>
  <c r="E104"/>
  <c r="I104"/>
  <c r="E103"/>
  <c r="I103"/>
  <c r="E102"/>
  <c r="I102"/>
  <c r="E101"/>
  <c r="I101"/>
  <c r="E100"/>
  <c r="I100"/>
  <c r="E99"/>
  <c r="I99"/>
  <c r="E98"/>
  <c r="I98"/>
  <c r="E97"/>
  <c r="I97"/>
  <c r="E96"/>
  <c r="I96"/>
  <c r="E95"/>
  <c r="I95"/>
  <c r="E94"/>
  <c r="I94"/>
  <c r="E93"/>
  <c r="I93"/>
  <c r="E92"/>
  <c r="I92"/>
  <c r="E91"/>
  <c r="I91"/>
  <c r="E90"/>
  <c r="I90"/>
  <c r="E89"/>
  <c r="I89"/>
  <c r="E88"/>
  <c r="I88"/>
  <c r="E87"/>
  <c r="I87"/>
  <c r="E86"/>
  <c r="I86"/>
  <c r="E85"/>
  <c r="I85"/>
  <c r="E84"/>
  <c r="I84"/>
  <c r="E83"/>
  <c r="I83"/>
  <c r="E82"/>
  <c r="I82"/>
  <c r="E81"/>
  <c r="I81"/>
  <c r="E80"/>
  <c r="I80"/>
  <c r="E79"/>
  <c r="I79"/>
  <c r="E78"/>
  <c r="I78"/>
  <c r="E77"/>
  <c r="I77"/>
  <c r="E76"/>
  <c r="I76"/>
  <c r="E75"/>
  <c r="I75"/>
  <c r="E74"/>
  <c r="I74"/>
  <c r="E73"/>
  <c r="I73"/>
  <c r="E72"/>
  <c r="I72"/>
  <c r="E71"/>
  <c r="I71"/>
  <c r="E70"/>
  <c r="I70"/>
  <c r="E69"/>
  <c r="I69"/>
  <c r="E68"/>
  <c r="I68"/>
  <c r="E67"/>
  <c r="I67"/>
  <c r="E66"/>
  <c r="I66"/>
  <c r="E65"/>
  <c r="I65"/>
  <c r="E64"/>
  <c r="I64"/>
  <c r="E63"/>
  <c r="I63"/>
  <c r="E62"/>
  <c r="I62"/>
  <c r="E61"/>
  <c r="I61"/>
  <c r="E60"/>
  <c r="I60"/>
  <c r="E59"/>
  <c r="I59"/>
  <c r="E58"/>
  <c r="I58"/>
  <c r="E57"/>
  <c r="I57"/>
  <c r="E56"/>
  <c r="I56"/>
  <c r="E55"/>
  <c r="I55"/>
  <c r="E54"/>
  <c r="I54"/>
  <c r="E53"/>
  <c r="I53"/>
  <c r="E52"/>
  <c r="I52"/>
  <c r="E51"/>
  <c r="I51"/>
  <c r="E50"/>
  <c r="I50"/>
  <c r="E49"/>
  <c r="I49"/>
  <c r="B42"/>
  <c r="C42"/>
  <c r="D42"/>
  <c r="E42"/>
  <c r="F42"/>
  <c r="B43"/>
  <c r="C43"/>
  <c r="D43"/>
  <c r="E43"/>
  <c r="F43"/>
  <c r="B44"/>
  <c r="C44"/>
  <c r="D44"/>
  <c r="E44"/>
  <c r="F44"/>
  <c r="A43"/>
  <c r="A44"/>
  <c r="B1"/>
  <c r="C1"/>
  <c r="D1"/>
  <c r="E1"/>
  <c r="F1"/>
  <c r="A1"/>
  <c r="A3"/>
  <c r="B3"/>
  <c r="C3"/>
  <c r="D3"/>
  <c r="E3"/>
  <c r="F3"/>
  <c r="A4"/>
  <c r="B4"/>
  <c r="C4"/>
  <c r="D4"/>
  <c r="E4"/>
  <c r="F4"/>
  <c r="A5"/>
  <c r="B5"/>
  <c r="C5"/>
  <c r="D5"/>
  <c r="E5"/>
  <c r="F5"/>
  <c r="A6"/>
  <c r="B6"/>
  <c r="C6"/>
  <c r="D6"/>
  <c r="E6"/>
  <c r="F6"/>
  <c r="A7"/>
  <c r="B7"/>
  <c r="C7"/>
  <c r="D7"/>
  <c r="E7"/>
  <c r="F7"/>
  <c r="A8"/>
  <c r="B8"/>
  <c r="C8"/>
  <c r="D8"/>
  <c r="E8"/>
  <c r="F8"/>
  <c r="A9"/>
  <c r="B9"/>
  <c r="C9"/>
  <c r="D9"/>
  <c r="E9"/>
  <c r="F9"/>
  <c r="A10"/>
  <c r="B10"/>
  <c r="C10"/>
  <c r="D10"/>
  <c r="E10"/>
  <c r="F10"/>
  <c r="A11"/>
  <c r="B11"/>
  <c r="C11"/>
  <c r="D11"/>
  <c r="E11"/>
  <c r="F11"/>
  <c r="A12"/>
  <c r="B12"/>
  <c r="C12"/>
  <c r="D12"/>
  <c r="E12"/>
  <c r="F12"/>
  <c r="A13"/>
  <c r="B13"/>
  <c r="C13"/>
  <c r="D13"/>
  <c r="E13"/>
  <c r="F13"/>
  <c r="A14"/>
  <c r="B14"/>
  <c r="C14"/>
  <c r="D14"/>
  <c r="E14"/>
  <c r="F14"/>
  <c r="A15"/>
  <c r="B15"/>
  <c r="C15"/>
  <c r="D15"/>
  <c r="E15"/>
  <c r="F15"/>
  <c r="A16"/>
  <c r="B16"/>
  <c r="C16"/>
  <c r="D16"/>
  <c r="E16"/>
  <c r="F16"/>
  <c r="A17"/>
  <c r="B17"/>
  <c r="C17"/>
  <c r="D17"/>
  <c r="E17"/>
  <c r="F17"/>
  <c r="A18"/>
  <c r="B18"/>
  <c r="C18"/>
  <c r="D18"/>
  <c r="E18"/>
  <c r="F18"/>
  <c r="A19"/>
  <c r="B19"/>
  <c r="C19"/>
  <c r="D19"/>
  <c r="E19"/>
  <c r="F19"/>
  <c r="A20"/>
  <c r="B20"/>
  <c r="C20"/>
  <c r="D20"/>
  <c r="E20"/>
  <c r="F20"/>
  <c r="A21"/>
  <c r="B21"/>
  <c r="C21"/>
  <c r="D21"/>
  <c r="E21"/>
  <c r="F21"/>
  <c r="A22"/>
  <c r="B22"/>
  <c r="C22"/>
  <c r="D22"/>
  <c r="E22"/>
  <c r="F22"/>
  <c r="A23"/>
  <c r="B23"/>
  <c r="C23"/>
  <c r="D23"/>
  <c r="E23"/>
  <c r="F23"/>
  <c r="A24"/>
  <c r="B24"/>
  <c r="C24"/>
  <c r="D24"/>
  <c r="E24"/>
  <c r="F24"/>
  <c r="A25"/>
  <c r="B25"/>
  <c r="C25"/>
  <c r="D25"/>
  <c r="E25"/>
  <c r="F25"/>
  <c r="A26"/>
  <c r="B26"/>
  <c r="C26"/>
  <c r="D26"/>
  <c r="E26"/>
  <c r="F26"/>
  <c r="A27"/>
  <c r="B27"/>
  <c r="C27"/>
  <c r="D27"/>
  <c r="E27"/>
  <c r="F27"/>
  <c r="A28"/>
  <c r="B28"/>
  <c r="C28"/>
  <c r="D28"/>
  <c r="E28"/>
  <c r="F28"/>
  <c r="A29"/>
  <c r="B29"/>
  <c r="C29"/>
  <c r="D29"/>
  <c r="E29"/>
  <c r="F29"/>
  <c r="A30"/>
  <c r="B30"/>
  <c r="C30"/>
  <c r="D30"/>
  <c r="E30"/>
  <c r="F30"/>
  <c r="A31"/>
  <c r="B31"/>
  <c r="C31"/>
  <c r="D31"/>
  <c r="E31"/>
  <c r="F31"/>
  <c r="A32"/>
  <c r="B32"/>
  <c r="C32"/>
  <c r="D32"/>
  <c r="E32"/>
  <c r="F32"/>
  <c r="A33"/>
  <c r="B33"/>
  <c r="C33"/>
  <c r="D33"/>
  <c r="E33"/>
  <c r="F33"/>
  <c r="A34"/>
  <c r="B34"/>
  <c r="C34"/>
  <c r="D34"/>
  <c r="E34"/>
  <c r="F34"/>
  <c r="A35"/>
  <c r="B35"/>
  <c r="C35"/>
  <c r="D35"/>
  <c r="E35"/>
  <c r="F35"/>
  <c r="A36"/>
  <c r="B36"/>
  <c r="C36"/>
  <c r="D36"/>
  <c r="E36"/>
  <c r="F36"/>
  <c r="A37"/>
  <c r="B37"/>
  <c r="C37"/>
  <c r="D37"/>
  <c r="E37"/>
  <c r="F37"/>
  <c r="A38"/>
  <c r="B38"/>
  <c r="C38"/>
  <c r="D38"/>
  <c r="E38"/>
  <c r="F38"/>
  <c r="A39"/>
  <c r="B39"/>
  <c r="C39"/>
  <c r="D39"/>
  <c r="E39"/>
  <c r="F39"/>
  <c r="A40"/>
  <c r="B40"/>
  <c r="C40"/>
  <c r="D40"/>
  <c r="E40"/>
  <c r="F40"/>
  <c r="A41"/>
  <c r="B41"/>
  <c r="C41"/>
  <c r="D41"/>
  <c r="E41"/>
  <c r="F41"/>
  <c r="A42"/>
  <c r="B2"/>
  <c r="C2"/>
  <c r="D2"/>
  <c r="E2"/>
  <c r="F2"/>
  <c r="A2"/>
  <c r="I48"/>
</calcChain>
</file>

<file path=xl/comments1.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57" authorId="0">
      <text>
        <r>
          <rPr>
            <b/>
            <sz val="9"/>
            <color indexed="81"/>
            <rFont val="Arial"/>
          </rPr>
          <t>Estimate of the number of previously-written components used without change.</t>
        </r>
      </text>
    </comment>
    <comment ref="C58" authorId="0">
      <text>
        <r>
          <rPr>
            <b/>
            <sz val="9"/>
            <color indexed="81"/>
            <rFont val="Arial"/>
          </rPr>
          <t xml:space="preserve">Estimate of the number of previously-written components that require modification
</t>
        </r>
      </text>
    </comment>
    <comment ref="C59"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45" authorId="0">
      <text>
        <r>
          <rPr>
            <sz val="9"/>
            <color indexed="81"/>
            <rFont val="Arial"/>
            <family val="2"/>
          </rPr>
          <t>Defines observable tests that have quantifiable resutls.</t>
        </r>
      </text>
    </comment>
    <comment ref="B45" authorId="0">
      <text>
        <r>
          <rPr>
            <sz val="9"/>
            <color indexed="81"/>
            <rFont val="Arial"/>
            <family val="2"/>
          </rPr>
          <t xml:space="preserve">Specifies the result that that the test is anticipated to produce.  </t>
        </r>
      </text>
    </comment>
    <comment ref="D45" authorId="0">
      <text>
        <r>
          <rPr>
            <sz val="9"/>
            <color indexed="81"/>
            <rFont val="Arial"/>
            <family val="2"/>
          </rPr>
          <t xml:space="preserve">Defines the result of running the test in relation to the expected result.  </t>
        </r>
      </text>
    </comment>
    <comment ref="E45"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57" authorId="0">
      <text>
        <r>
          <rPr>
            <b/>
            <sz val="9"/>
            <color indexed="81"/>
            <rFont val="Arial"/>
          </rPr>
          <t xml:space="preserve">Number of reusable components that will be reused.
</t>
        </r>
      </text>
    </comment>
    <comment ref="C58" authorId="0">
      <text>
        <r>
          <rPr>
            <b/>
            <sz val="9"/>
            <color indexed="81"/>
            <rFont val="Arial"/>
          </rPr>
          <t xml:space="preserve">Estimate of the number of previously-delivered components that will be used.  </t>
        </r>
      </text>
    </comment>
    <comment ref="C59" authorId="0">
      <text>
        <r>
          <rPr>
            <b/>
            <sz val="9"/>
            <color indexed="81"/>
            <rFont val="Arial"/>
          </rPr>
          <t xml:space="preserve">Estimate of the number of new components to be built.  </t>
        </r>
      </text>
    </comment>
    <comment ref="C60" authorId="0">
      <text>
        <r>
          <rPr>
            <b/>
            <sz val="9"/>
            <color indexed="81"/>
            <rFont val="Arial"/>
          </rPr>
          <t>Estimate the total number of components needed for this assignment.</t>
        </r>
      </text>
    </comment>
    <comment ref="D60" authorId="0">
      <text>
        <r>
          <rPr>
            <b/>
            <sz val="9"/>
            <color indexed="81"/>
            <rFont val="Arial"/>
          </rPr>
          <t>Count the total number of components at the completion of the assignment.</t>
        </r>
      </text>
    </comment>
    <comment ref="C75"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<sst xmlns="http://schemas.openxmlformats.org/spreadsheetml/2006/main" count="2369" uniqueCount="869">
  <si>
    <t>Similar logic error in Event.addTeam; used the wrong variable for the return statement</t>
    <phoneticPr fontId="0" type="noConversion"/>
  </si>
  <si>
    <t>Project planning</t>
    <phoneticPr fontId="0" type="noConversion"/>
  </si>
  <si>
    <t>Passed</t>
  </si>
  <si>
    <t>Estimation is difficult.</t>
    <phoneticPr fontId="0" type="noConversion"/>
  </si>
  <si>
    <t>Global variables may introduce issues as time goes on</t>
    <phoneticPr fontId="0" type="noConversion"/>
  </si>
  <si>
    <t>Reduce dependence on global variables as implementedl instead, use a companion class.</t>
    <phoneticPr fontId="0" type="noConversion"/>
  </si>
  <si>
    <t>Reuse methods to get participants, etc, where possible (to reduce lines of code). Unless it doesn't make sense. Then leave it as-is.</t>
    <phoneticPr fontId="0" type="noConversion"/>
  </si>
  <si>
    <t>return the number of the participant designated as the stable manager</t>
    <phoneticPr fontId="0" type="noConversion"/>
  </si>
  <si>
    <t>create teamR02 and attempt to add partic01 to it</t>
    <phoneticPr fontId="0" type="noConversion"/>
  </si>
  <si>
    <t>throw ValueError + indicate that the participant cannot be added to more than one team</t>
    <phoneticPr fontId="0" type="noConversion"/>
  </si>
  <si>
    <t>Fixed erroneous addParticipant method in Team class</t>
    <phoneticPr fontId="0" type="noConversion"/>
  </si>
  <si>
    <t>Fixed initializer for Team (order of function calls made the team numbers incorrect or nonexistant)</t>
    <phoneticPr fontId="0" type="noConversion"/>
  </si>
  <si>
    <t>Fixed initializer for Participant (one more variable was required to support Team.addParticipant properly)</t>
    <phoneticPr fontId="0" type="noConversion"/>
  </si>
  <si>
    <t>Mismatched expectations versus reality in testing phase</t>
    <phoneticPr fontId="0" type="noConversion"/>
  </si>
  <si>
    <t>Used the wrong variable for the return statement in Event.removeTeam (was returning the number for the team that was removed, not the number of remaining teams)</t>
    <phoneticPr fontId="0" type="noConversion"/>
  </si>
  <si>
    <t>Count of Occurrences</t>
    <phoneticPr fontId="15" type="noConversion"/>
  </si>
  <si>
    <t>Process has minor exceptions and product meets requirements</t>
    <phoneticPr fontId="0" type="noConversion"/>
  </si>
  <si>
    <t>Process has significant exceptions and product runs with no or minor problems with user acceptance tests</t>
    <phoneticPr fontId="0" type="noConversion"/>
  </si>
  <si>
    <t>Process has significant exceptions and product runs with moderate problems with user acceptance tests</t>
    <phoneticPr fontId="0"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</si>
  <si>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</si>
  <si>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Process has at most minor exceptions and product encounters minor problems with user acceptance tests</t>
  </si>
  <si>
    <t>Process has at most minor exceptions and product encounters moderate problems with user acceptance tests</t>
  </si>
  <si>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</si>
  <si>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</si>
  <si>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</si>
  <si>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</si>
  <si>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</si>
  <si>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</si>
  <si>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</si>
  <si>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team is successfully added to the event, return 1 (the number of teams in the event)</t>
    <phoneticPr fontId="0" type="noConversion"/>
  </si>
  <si>
    <t>attempt to add existing partic01 to teamR01 using addParticipant</t>
    <phoneticPr fontId="0" type="noConversion"/>
  </si>
  <si>
    <t>return the number of the participant designated as the captain</t>
    <phoneticPr fontId="0" type="noConversion"/>
  </si>
  <si>
    <t>Process has major exceptions or product will not run user acceptance tests</t>
    <phoneticPr fontId="0" type="noConversion"/>
  </si>
  <si>
    <t>Deliverables show lack of comprehension of concepts or are incomplete</t>
    <phoneticPr fontId="0" type="noConversion"/>
  </si>
  <si>
    <t>Test</t>
    <phoneticPr fontId="0" type="noConversion"/>
  </si>
  <si>
    <t>Project Plan Summary From</t>
    <phoneticPr fontId="15" type="noConversion"/>
  </si>
  <si>
    <t>Historical Data</t>
  </si>
  <si>
    <t>Is the historical data complete?</t>
  </si>
  <si>
    <t>Have previously noted problems in process measurements been corrected?</t>
  </si>
  <si>
    <t>Planned LOC</t>
    <phoneticPr fontId="15" type="noConversion"/>
  </si>
  <si>
    <t>Activity</t>
    <phoneticPr fontId="0" type="noConversion"/>
  </si>
  <si>
    <t>BC</t>
  </si>
  <si>
    <t>C</t>
  </si>
  <si>
    <t>CD</t>
  </si>
  <si>
    <t>D</t>
  </si>
  <si>
    <t>Are there separate folders for production code and test code in the project .zip file?</t>
    <phoneticPr fontId="9" type="noConversion"/>
  </si>
  <si>
    <t>Defect Pareto Analysis (taken from all defects to date)</t>
    <phoneticPr fontId="15"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</si>
  <si>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</si>
  <si>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</si>
  <si>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</si>
  <si>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</si>
  <si>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</si>
  <si>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</si>
  <si>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</si>
  <si>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</si>
  <si>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</si>
  <si>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</si>
  <si>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</si>
  <si>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</si>
  <si>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</si>
  <si>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</si>
  <si>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</si>
  <si>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</si>
  <si>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</si>
  <si>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</si>
  <si>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Use the "sandbox" activity to record time spent experimenting with the assignment requirements.</t>
    <phoneticPr fontId="0" type="noConversion"/>
  </si>
  <si>
    <t>Create an interface  specification depicting the interaction between a test driver and the class specified above.  Create nominal scenario(s) and anomalous scenario(s) sufficient to convey your understanding of software behavior</t>
    <phoneticPr fontId="0" type="noConversion"/>
  </si>
  <si>
    <t xml:space="preserve"> - completed worksheet</t>
    <phoneticPr fontId="9"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</si>
  <si>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</si>
  <si>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</si>
  <si>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</si>
  <si>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</si>
  <si>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</si>
  <si>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</si>
  <si>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</si>
  <si>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</si>
  <si>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</si>
  <si>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</si>
  <si>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</si>
  <si>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</si>
  <si>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</si>
  <si>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</si>
  <si>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6.xls</t>
  </si>
  <si>
    <t>Project Trends</t>
  </si>
  <si>
    <t>Productivity=</t>
  </si>
  <si>
    <t>LOC/hr</t>
  </si>
  <si>
    <t>Total LOC</t>
  </si>
  <si>
    <t>Size</t>
  </si>
  <si>
    <t>LOC/method</t>
  </si>
  <si>
    <t>ln(LOC/meth)</t>
  </si>
  <si>
    <t>AB</t>
  </si>
  <si>
    <t>B</t>
  </si>
  <si>
    <t>Comments</t>
  </si>
  <si>
    <t>End date:</t>
  </si>
  <si>
    <t>blackout begins at 6pm on</t>
    <phoneticPr fontId="0" type="noConversion"/>
  </si>
  <si>
    <t>F</t>
  </si>
  <si>
    <t>Grading criteria:</t>
  </si>
  <si>
    <t>Process Script</t>
  </si>
  <si>
    <t>Entry</t>
  </si>
  <si>
    <t>username.zip</t>
    <phoneticPr fontId="0" type="noConversion"/>
  </si>
  <si>
    <t>Review</t>
    <phoneticPr fontId="9" type="noConversion"/>
  </si>
  <si>
    <t>System test with multiple components</t>
    <phoneticPr fontId="9" type="noConversion"/>
  </si>
  <si>
    <t>Sandbox</t>
    <phoneticPr fontId="9" type="noConversion"/>
  </si>
  <si>
    <t>Statistical analysis, packaging</t>
    <phoneticPr fontId="9" type="noConversion"/>
  </si>
  <si>
    <t>Flaws in comments</t>
    <phoneticPr fontId="9" type="noConversion"/>
  </si>
  <si>
    <t>Does the log reflect a faithful record of time spent?</t>
  </si>
  <si>
    <t>Do no times span midnight?</t>
  </si>
  <si>
    <t>Are the dates and times in the defect log consistent with the dates and times in the time recording log?</t>
  </si>
  <si>
    <t>Does your checklist contain more than "mom and apple pie" items?</t>
  </si>
  <si>
    <t>Review</t>
    <phoneticPr fontId="0" type="noConversion"/>
  </si>
  <si>
    <t>%</t>
  </si>
  <si>
    <t xml:space="preserve">   Lines added to Base</t>
    <phoneticPr fontId="0" type="noConversion"/>
  </si>
  <si>
    <t>Reused lines</t>
    <phoneticPr fontId="0" type="noConversion"/>
  </si>
  <si>
    <t>Total LOC</t>
    <phoneticPr fontId="0" type="noConversion"/>
  </si>
  <si>
    <t>Record your process and product data from all previous programming assignments.  Do this as part of the planning activity.</t>
    <phoneticPr fontId="0" type="noConversion"/>
  </si>
  <si>
    <t>Number of times this item detected a defect during review</t>
    <phoneticPr fontId="15"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</si>
  <si>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</si>
  <si>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</si>
  <si>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</si>
  <si>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5" type="noConversion"/>
  </si>
  <si>
    <t>Test syntax</t>
  </si>
  <si>
    <t>Are the expected results correct?</t>
    <phoneticPr fontId="9" type="noConversion"/>
  </si>
  <si>
    <t>low-level design, code, unit test</t>
    <phoneticPr fontId="9" type="noConversion"/>
  </si>
  <si>
    <t>1. Envision and Synthesize</t>
    <phoneticPr fontId="9" type="noConversion"/>
  </si>
  <si>
    <t>2. Articulate</t>
    <phoneticPr fontId="9" type="noConversion"/>
  </si>
  <si>
    <t>Validation</t>
    <phoneticPr fontId="9" type="noConversion"/>
  </si>
  <si>
    <t>Worksheet is completed</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</si>
  <si>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</si>
  <si>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</si>
  <si>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</si>
  <si>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</si>
  <si>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</si>
  <si>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</si>
  <si>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</si>
  <si>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TOTAL DEVELOPMENT</t>
  </si>
  <si>
    <t>Defects Removed</t>
  </si>
  <si>
    <t>Does the code fulfill the assignment requirements?</t>
  </si>
  <si>
    <t>Time Recording Log</t>
  </si>
  <si>
    <t>Date</t>
  </si>
  <si>
    <t>Interrupt</t>
  </si>
  <si>
    <t>Delta</t>
  </si>
  <si>
    <t>Feature identification, prioritization</t>
    <phoneticPr fontId="9" type="noConversion"/>
  </si>
  <si>
    <t>High level design</t>
    <phoneticPr fontId="9" type="noConversion"/>
  </si>
  <si>
    <t>AA</t>
  </si>
  <si>
    <t>Name of deliverables:</t>
    <phoneticPr fontId="0" type="noConversion"/>
  </si>
  <si>
    <t>3. Post Mortem</t>
  </si>
  <si>
    <t>COMP 5700/6700/6706 -- Software Process</t>
  </si>
  <si>
    <t>5700/6700 due date:</t>
  </si>
  <si>
    <t>6706 due date:</t>
  </si>
  <si>
    <t>Does the log reflect the mandatory activities?</t>
    <phoneticPr fontId="9" type="noConversion"/>
  </si>
  <si>
    <t>Are all regions highlighted in yellow appropriately complete?</t>
  </si>
  <si>
    <t>Exit</t>
  </si>
  <si>
    <t xml:space="preserve"> - tested program</t>
  </si>
  <si>
    <t xml:space="preserve"> - Follow the process in the "Process" worksheet for this assignment.</t>
  </si>
  <si>
    <t>Type:</t>
  </si>
  <si>
    <t>Assessment Worksheet</t>
  </si>
  <si>
    <t>Start Time</t>
  </si>
  <si>
    <t>Stop Time</t>
  </si>
  <si>
    <t>Grade:</t>
  </si>
  <si>
    <t>Grades:</t>
  </si>
  <si>
    <t>A</t>
  </si>
  <si>
    <t>Refactoring</t>
  </si>
  <si>
    <t>Integration Test</t>
  </si>
  <si>
    <t>Architecture</t>
  </si>
  <si>
    <t>Build</t>
  </si>
  <si>
    <t>Code cleanup</t>
    <phoneticPr fontId="9" type="noConversion"/>
  </si>
  <si>
    <t>Tasks</t>
    <phoneticPr fontId="9" type="noConversion"/>
  </si>
  <si>
    <t xml:space="preserve"> - Problem description</t>
  </si>
  <si>
    <t xml:space="preserve"> - Defect standard type</t>
  </si>
  <si>
    <t>Are the expected results sufficiently detailed for an independent party to test the software?</t>
  </si>
  <si>
    <t>Score:</t>
  </si>
  <si>
    <t>General</t>
  </si>
  <si>
    <t>Defects resulting from problems with:</t>
  </si>
  <si>
    <t>Logic flaws in the deliverable product</t>
    <phoneticPr fontId="9" type="noConversion"/>
  </si>
  <si>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</si>
  <si>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</si>
  <si>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</si>
  <si>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</si>
  <si>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</si>
  <si>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</si>
  <si>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</si>
  <si>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</si>
  <si>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5" type="noConversion"/>
  </si>
  <si>
    <t>Immediate Past Assignment:</t>
    <phoneticPr fontId="15"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</si>
  <si>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</si>
  <si>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</si>
  <si>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</si>
  <si>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</si>
  <si>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</si>
  <si>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</si>
  <si>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</si>
  <si>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</si>
  <si>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</si>
  <si>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</si>
  <si>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</si>
  <si>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</si>
  <si>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</si>
  <si>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</si>
  <si>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</si>
  <si>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</si>
  <si>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</si>
  <si>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</si>
  <si>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</si>
  <si>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Review of artifacts</t>
    <phoneticPr fontId="9" type="noConversion"/>
  </si>
  <si>
    <t>Exceptional job worthy of being used as an example of superior work</t>
  </si>
  <si>
    <t>1.xls</t>
  </si>
  <si>
    <t xml:space="preserve">Do actual results support expected results?  </t>
  </si>
  <si>
    <t>Notes on Process:</t>
  </si>
  <si>
    <t>Bad Smell</t>
    <phoneticPr fontId="9" type="noConversion"/>
  </si>
  <si>
    <t>Problems with environment, compiler, build activity</t>
    <phoneticPr fontId="9" type="noConversion"/>
  </si>
  <si>
    <t>Program Size (LOC)</t>
  </si>
  <si>
    <t>To Date %</t>
  </si>
  <si>
    <t>Time In Phase (minutes)</t>
  </si>
  <si>
    <t>Postmortem</t>
  </si>
  <si>
    <t>TOTAL</t>
  </si>
  <si>
    <t>Defects Injected</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</si>
  <si>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</si>
  <si>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</si>
  <si>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</si>
  <si>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</si>
  <si>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</si>
  <si>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</si>
  <si>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</si>
  <si>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</si>
  <si>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</si>
  <si>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</si>
  <si>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</si>
  <si>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</si>
  <si>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</si>
  <si>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</si>
  <si>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</si>
  <si>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</si>
  <si>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</si>
  <si>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</si>
  <si>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</si>
  <si>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</si>
  <si>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</si>
  <si>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</si>
  <si>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</si>
  <si>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 xml:space="preserve"> - This spreadsheet with the cells highlighted in yellow completed appropriately.</t>
    <phoneticPr fontId="0" type="noConversion"/>
  </si>
  <si>
    <t>Develop CRC cards only for your production code.  Do not include CRC cards for test drivers.</t>
    <phoneticPr fontId="0" type="noConversion"/>
  </si>
  <si>
    <t>Component Name:</t>
  </si>
  <si>
    <t>Parent Component:</t>
  </si>
  <si>
    <t>Component Types:</t>
  </si>
  <si>
    <t>Are the production and test code in the "prod" and "test" Eclipse subfolders, respectively</t>
  </si>
  <si>
    <t>Was the architecture determined before construction (and not changed later)?</t>
  </si>
  <si>
    <t>Construction</t>
  </si>
  <si>
    <t>Base code LOC count</t>
    <phoneticPr fontId="0" type="noConversion"/>
  </si>
  <si>
    <t xml:space="preserve">   Lines deleted from Base</t>
    <phoneticPr fontId="0" type="noConversion"/>
  </si>
  <si>
    <t xml:space="preserve">   Lines modified from Base</t>
    <phoneticPr fontId="0" type="noConversion"/>
  </si>
  <si>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</si>
  <si>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</si>
  <si>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</si>
  <si>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</si>
  <si>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</si>
  <si>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</si>
  <si>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</si>
  <si>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</si>
  <si>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</si>
  <si>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</si>
  <si>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</si>
  <si>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</si>
  <si>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2.xls</t>
  </si>
  <si>
    <t>Change Log</t>
    <phoneticPr fontId="0" type="noConversion"/>
  </si>
  <si>
    <t>Passed</t>
    <phoneticPr fontId="0" type="noConversion"/>
  </si>
  <si>
    <t>Planning</t>
  </si>
  <si>
    <t>Review</t>
  </si>
  <si>
    <t>Sandbox</t>
  </si>
  <si>
    <t>AU user name:</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</si>
  <si>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</si>
  <si>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</si>
  <si>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</si>
  <si>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</si>
  <si>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</si>
  <si>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</si>
  <si>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Cumulative Planned Velocity</t>
  </si>
  <si>
    <t>Cumulative Planned Effort</t>
  </si>
  <si>
    <t>Planned Effort (minutes)</t>
  </si>
  <si>
    <t>Calendar</t>
  </si>
  <si>
    <t>Size Estimate</t>
  </si>
  <si>
    <t>Type</t>
    <phoneticPr fontId="16" type="noConversion"/>
  </si>
  <si>
    <t>Event</t>
    <phoneticPr fontId="16" type="noConversion"/>
  </si>
  <si>
    <t>Response</t>
    <phoneticPr fontId="16" type="noConversion"/>
  </si>
  <si>
    <t>Origin</t>
    <phoneticPr fontId="16" type="noConversion"/>
  </si>
  <si>
    <t>Test Component</t>
    <phoneticPr fontId="16" type="noConversion"/>
  </si>
  <si>
    <t>Blackbox</t>
    <phoneticPr fontId="16" type="noConversion"/>
  </si>
  <si>
    <t>User</t>
    <phoneticPr fontId="16" type="noConversion"/>
  </si>
  <si>
    <t>External Component (specify)</t>
    <phoneticPr fontId="16" type="noConversion"/>
  </si>
  <si>
    <t>Op Spec type</t>
    <phoneticPr fontId="16" type="noConversion"/>
  </si>
  <si>
    <t>Interface</t>
    <phoneticPr fontId="16" type="noConversion"/>
  </si>
  <si>
    <t>Metaphysics:</t>
  </si>
  <si>
    <t>Estimated</t>
  </si>
  <si>
    <t>Base LOC</t>
    <phoneticPr fontId="16" type="noConversion"/>
  </si>
  <si>
    <t>Deleted LOC</t>
    <phoneticPr fontId="16" type="noConversion"/>
  </si>
  <si>
    <t>Modified LOC</t>
    <phoneticPr fontId="16" type="noConversion"/>
  </si>
  <si>
    <t>Added LOC</t>
    <phoneticPr fontId="16" type="noConversion"/>
  </si>
  <si>
    <t>Totals</t>
  </si>
  <si>
    <t>Estimated</t>
    <phoneticPr fontId="16" type="noConversion"/>
  </si>
  <si>
    <t>Method Count</t>
    <phoneticPr fontId="9" type="noConversion"/>
  </si>
  <si>
    <t>Rel Size</t>
  </si>
  <si>
    <t>LOCr</t>
    <phoneticPr fontId="9" type="noConversion"/>
  </si>
  <si>
    <t>Reuseable?</t>
  </si>
  <si>
    <t>LOCa</t>
    <phoneticPr fontId="9" type="noConversion"/>
  </si>
  <si>
    <t>Reusable?</t>
  </si>
  <si>
    <t>Reused Parts</t>
  </si>
  <si>
    <t>LOC</t>
    <phoneticPr fontId="16"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</si>
  <si>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</si>
  <si>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</si>
  <si>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</si>
  <si>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</si>
  <si>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</si>
  <si>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</si>
  <si>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</si>
  <si>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</si>
  <si>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</si>
  <si>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</si>
  <si>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</si>
  <si>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</si>
  <si>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</si>
  <si>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</si>
  <si>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</si>
  <si>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</si>
  <si>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</si>
  <si>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</si>
  <si>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r>
      <t>New</t>
    </r>
    <r>
      <rPr>
        <sz val="10"/>
        <rFont val="Arial"/>
      </rPr>
      <t xml:space="preserve"> component</t>
    </r>
    <r>
      <rPr>
        <sz val="10"/>
        <rFont val="Arial"/>
      </rPr>
      <t xml:space="preserve"> LOC count</t>
    </r>
  </si>
  <si>
    <t>LOCa/LOCr</t>
  </si>
  <si>
    <t>Ea/LOCa</t>
  </si>
  <si>
    <t>Estimation</t>
  </si>
  <si>
    <t>5.  Determine and record iterations</t>
    <phoneticPr fontId="9" type="noConversion"/>
  </si>
  <si>
    <t>Is post mortem the final phase?</t>
  </si>
  <si>
    <t>Flaws with boundary/type checking within a component of the deliverable product</t>
    <phoneticPr fontId="9" type="noConversion"/>
  </si>
  <si>
    <t>Is there at least one test case for each component?</t>
    <phoneticPr fontId="9" type="noConversion"/>
  </si>
  <si>
    <t>Effort</t>
    <phoneticPr fontId="15" type="noConversion"/>
  </si>
  <si>
    <t>Actual LOC</t>
    <phoneticPr fontId="15" type="noConversion"/>
  </si>
  <si>
    <t>Estimated Time</t>
    <phoneticPr fontId="15" type="noConversion"/>
  </si>
  <si>
    <t>Actual Time</t>
    <phoneticPr fontId="15" type="noConversion"/>
  </si>
  <si>
    <t>Are all unit tests written so that passing the test satisifies requirements?</t>
    <phoneticPr fontId="9" type="noConversion"/>
  </si>
  <si>
    <t>Duration:</t>
  </si>
  <si>
    <t>LOCe x T</t>
  </si>
  <si>
    <t>LOCa x T</t>
  </si>
  <si>
    <t>Productivity</t>
  </si>
  <si>
    <t>Deliverables</t>
    <phoneticPr fontId="9" type="noConversion"/>
  </si>
  <si>
    <t>Are both the spreadsheet and project .zip files included?</t>
    <phoneticPr fontId="9" type="noConversion"/>
  </si>
  <si>
    <t>Will the test code work without modification?</t>
    <phoneticPr fontId="9" type="noConversion"/>
  </si>
  <si>
    <t>Construction</t>
    <phoneticPr fontId="9" type="noConversion"/>
  </si>
  <si>
    <t>0. Complete "Historical Data" tab</t>
    <phoneticPr fontId="9" type="noConversion"/>
  </si>
  <si>
    <t>Product interface</t>
  </si>
  <si>
    <t>Test logic</t>
  </si>
  <si>
    <t>Test interface</t>
  </si>
  <si>
    <t>Test checking</t>
  </si>
  <si>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</si>
  <si>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</si>
  <si>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</si>
  <si>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</si>
  <si>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</si>
  <si>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</si>
  <si>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</si>
  <si>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</si>
  <si>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</si>
  <si>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</si>
  <si>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1. Identify commonly occuring defect patterns on the "Review" tab</t>
  </si>
  <si>
    <r>
      <t>2.</t>
    </r>
    <r>
      <rPr>
        <sz val="10"/>
        <rFont val="Arial"/>
      </rPr>
      <t xml:space="preserve"> Analyze and specify functional requirments</t>
    </r>
  </si>
  <si>
    <t>Estimate</t>
    <phoneticPr fontId="0" type="noConversion"/>
  </si>
  <si>
    <t>Record all the items from your architecture.  Do not include test code.</t>
  </si>
  <si>
    <t xml:space="preserve">Record the number of iterations you plan to use, together with the planned velocity of each iteration.  Record the amount of time you plan to have available each day of the project window.  </t>
  </si>
  <si>
    <t xml:space="preserve">    a.  Record "planned" information for all iterations in the work breakdown structure of the "Timetable" tab.</t>
  </si>
  <si>
    <t>Effort Calculation</t>
  </si>
  <si>
    <t>Does the architecture exhibit "good" design characteristics, such as appropriate levels of coupling, cohesion, etc.?</t>
  </si>
  <si>
    <t>Does the architecture reflect a solid initial understanding of the solution?</t>
  </si>
  <si>
    <t>Change Log</t>
  </si>
  <si>
    <t>4.xls</t>
  </si>
  <si>
    <t xml:space="preserve"> - Selected cells in this spreadsheet are locked against inadvertent editing.  Should you need to unlock the spreadsheet, select the protected worksheet, select Tools -&gt; Protection -&gt; unprotect.</t>
  </si>
  <si>
    <t>4. Estimate size the effort.</t>
  </si>
  <si>
    <t xml:space="preserve">3. Prepare and record your architecture ("Architecture" tab) </t>
  </si>
  <si>
    <t>estimation methods</t>
  </si>
  <si>
    <t>Planned Completion Date</t>
  </si>
  <si>
    <t>Day #</t>
  </si>
  <si>
    <t>Available Minutes</t>
  </si>
  <si>
    <t>Cumulative Minutes</t>
  </si>
  <si>
    <t>Iteration Number</t>
  </si>
  <si>
    <t>Planned Velocity</t>
  </si>
  <si>
    <t xml:space="preserve"> - Be honest in your data.  Your grade depends on how you follow the process and the quality of your work, not on the speed of your work or the number of defects found.</t>
  </si>
  <si>
    <t>Total number of components</t>
  </si>
  <si>
    <t>✔</t>
  </si>
  <si>
    <t>Record estimated/actual LOC, nuber of components, and time of your primary deliverable(s).  Do not include test code.</t>
  </si>
  <si>
    <t xml:space="preserve"> - Below are clarifications for process worksheets that have been problematic in the past:</t>
  </si>
  <si>
    <t>1. Prepare the Eclipse project for delivery</t>
  </si>
  <si>
    <t>2. Record process "actual" data on the "Plan" tab.</t>
  </si>
  <si>
    <t>Did you follow the design -&gt; test(failure) -&gt; code -&gt; test(success) -&gt; clean up (if necessary) -&gt; repeat pattern?</t>
  </si>
  <si>
    <t>Is the project file in the proper format with the required name?</t>
  </si>
  <si>
    <t xml:space="preserve"> -</t>
  </si>
  <si>
    <t>Method Count</t>
  </si>
  <si>
    <t xml:space="preserve"> - Each production component should have an accompanying test component with "Test" appended to the name.  For example, production component "mycomponent.py" should have a test component named "mycomponentTest.py".  Test components should be in an Eclipse folder named "test".</t>
  </si>
  <si>
    <t xml:space="preserve"> - Each component of your production code should be in its own file that has the name of the component in lower case, and should be located in an Eclipse folder named "prod".  For example, class "MyComponent" should be in a file named "mycomponent.py", which should be in located in folder "prod".</t>
  </si>
  <si>
    <t xml:space="preserve">    b.  Record planned availability on calendar of the "Schedule" tab.</t>
  </si>
  <si>
    <t>For each iteration:</t>
  </si>
  <si>
    <t xml:space="preserve">     1. Construct features selected for the iteration using TDD; fix and log all defects found</t>
  </si>
  <si>
    <t xml:space="preserve">     2. Informally review your test code; log all defects found</t>
  </si>
  <si>
    <t xml:space="preserve">     3. Refactor your production code; log all defects found and bad smells fixed</t>
  </si>
  <si>
    <t xml:space="preserve"> n. Record actual results on the "Test Report" tab</t>
  </si>
  <si>
    <t xml:space="preserve"> - Record actual LOC count on the "Estimation" tab; copy source code onto "Source" tab</t>
  </si>
  <si>
    <t>Estimate</t>
    <phoneticPr fontId="9" type="noConversion"/>
  </si>
  <si>
    <t>Does each component denoted by a CRC card appear in the estimate as either base code, new components, or reused code?</t>
    <phoneticPr fontId="9" type="noConversion"/>
  </si>
  <si>
    <t>1. Analyze functional requirments</t>
  </si>
  <si>
    <t>Tasks</t>
  </si>
  <si>
    <t>Construct</t>
  </si>
  <si>
    <t>For each iteration</t>
  </si>
  <si>
    <t>Component History</t>
  </si>
  <si>
    <t>Component Name</t>
  </si>
  <si>
    <t>3. Estimate and record planned LOC count and effort, including size and effort required to repair previously written code   ("Estimation" tab).</t>
  </si>
  <si>
    <t xml:space="preserve">2.  Analyze previous defect data and construct a review checklist on the "Review" tab </t>
  </si>
  <si>
    <t>Tuple #</t>
    <phoneticPr fontId="15" type="noConversion"/>
  </si>
  <si>
    <t>Type</t>
    <phoneticPr fontId="15" type="noConversion"/>
  </si>
  <si>
    <t>Actor</t>
    <phoneticPr fontId="15" type="noConversion"/>
  </si>
  <si>
    <t>Description</t>
    <phoneticPr fontId="15" type="noConversion"/>
  </si>
  <si>
    <t>Event</t>
  </si>
  <si>
    <t>Test Component</t>
  </si>
  <si>
    <t>Response</t>
  </si>
  <si>
    <t>Blackbox</t>
  </si>
  <si>
    <t>followed by</t>
  </si>
  <si>
    <t>a colon and two spaces</t>
  </si>
  <si>
    <t>name of the method raising the exception</t>
  </si>
  <si>
    <t>name of the class raising the exception</t>
  </si>
  <si>
    <t>a period</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</si>
  <si>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</si>
  <si>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</si>
  <si>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</si>
  <si>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</si>
  <si>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</si>
  <si>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</si>
  <si>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</si>
  <si>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</si>
  <si>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</si>
  <si>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</si>
  <si>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</si>
  <si>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</si>
  <si>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</si>
  <si>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</si>
  <si>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</si>
  <si>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</si>
  <si>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4.  Plan and record the component-iteration map, the work breakdown structure, and the calendar ("Iterations" tab)</t>
  </si>
  <si>
    <t>Estimate and record planned effort and LOC count</t>
  </si>
  <si>
    <t>Record actual results</t>
  </si>
  <si>
    <t>Record actual LOC</t>
  </si>
  <si>
    <t>Activity</t>
  </si>
  <si>
    <t>Applicable Tab</t>
  </si>
  <si>
    <t>Worksheet is completed, software meets boundary value analysis coverage</t>
  </si>
  <si>
    <t>Paste production source code here.  (1) copy your code to the clipboard, (2) click on the "PASTE ME" cell (not the entire row), (3) paste.  Do not paste test code.</t>
  </si>
  <si>
    <t>Submit the following through Canvas:</t>
  </si>
  <si>
    <t>Process followed and product meets requirements, insiginificant problems may be present in either</t>
  </si>
  <si>
    <t>Integration</t>
  </si>
  <si>
    <t>Repatterning</t>
  </si>
  <si>
    <t>System-level reorganization</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</si>
  <si>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</si>
  <si>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</si>
  <si>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</si>
  <si>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</si>
  <si>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</si>
  <si>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</si>
  <si>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</si>
  <si>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</si>
  <si>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</si>
  <si>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</si>
  <si>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</si>
  <si>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</si>
  <si>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Experimentation</t>
  </si>
  <si>
    <t xml:space="preserve">Effort estimation for the entire project </t>
  </si>
  <si>
    <t>Task identification, effort estimation per iteration</t>
  </si>
  <si>
    <t>Build the solution as desired; fix and log all defects</t>
  </si>
  <si>
    <t>Write acceptance tests and record initial expected results</t>
  </si>
  <si>
    <t>Note:</t>
  </si>
  <si>
    <t>All activities should be recorded on the time log</t>
  </si>
  <si>
    <t>Does the workbook reflect a faithful record of information?</t>
  </si>
  <si>
    <t>2. Determine initial expected results, record on the "Test Rpt" tab</t>
  </si>
  <si>
    <t>Does the time recording log reflect the your lifecycle?</t>
  </si>
  <si>
    <t>Is each change accompanied by a description in the "comment" field?</t>
  </si>
  <si>
    <t xml:space="preserve">      temporary variables, useless comments, coding standard violations?</t>
  </si>
  <si>
    <t>1. Construct using TDD; fix and log all defects found on the "Change Log" tab</t>
  </si>
  <si>
    <t>2. Review your test code and record defects on the "Change Log" tab.  Return to the construction phase afterward, if necessary.</t>
  </si>
  <si>
    <t>3. Refactor your production code; log all defects found and bad smells fixed.</t>
  </si>
  <si>
    <t>Sceneario-Component Map</t>
  </si>
  <si>
    <t>X</t>
  </si>
  <si>
    <t>Component Names:</t>
  </si>
  <si>
    <t>Analysis</t>
  </si>
  <si>
    <t xml:space="preserve">1. Prepare and record your architecture ("Architecture" tab) </t>
  </si>
  <si>
    <t>1.  Record previous process and product data on the "Historical Data" tab</t>
  </si>
  <si>
    <t>Refactor</t>
  </si>
  <si>
    <t>Post Mortem</t>
  </si>
  <si>
    <t>n. Record actual results on the "Test Rpt" tab</t>
  </si>
  <si>
    <t>Parameter 1:  "name" is non-empty, non-blank string.  Mandatory.  Arrives unvalidated.</t>
  </si>
  <si>
    <r>
      <t xml:space="preserve">myRider is an instance of </t>
    </r>
    <r>
      <rPr>
        <i/>
        <sz val="10"/>
        <rFont val="Arial"/>
        <family val="2"/>
      </rPr>
      <t>Participant.</t>
    </r>
  </si>
  <si>
    <t>myRider.getName()</t>
  </si>
  <si>
    <t>"Bubba"</t>
  </si>
  <si>
    <t>Retrieve the participant's name.</t>
  </si>
  <si>
    <t>Set the participant's mount.</t>
  </si>
  <si>
    <t>Get the participant's mount.</t>
  </si>
  <si>
    <t>"Killer"</t>
  </si>
  <si>
    <t>myRider.getMount()</t>
  </si>
  <si>
    <r>
      <t xml:space="preserve">To explore service methods of </t>
    </r>
    <r>
      <rPr>
        <i/>
        <sz val="10"/>
        <rFont val="Arial"/>
        <family val="2"/>
      </rPr>
      <t>Participant</t>
    </r>
  </si>
  <si>
    <t>myRider = Participant(name="Bubba", mount="Killer", level="A", rating="D1")</t>
  </si>
  <si>
    <t>setLevel, getLevel, setRating, getRating follow the same pattern and use the parameter names given in the constructor.</t>
  </si>
  <si>
    <t>myRider = Participant("")</t>
  </si>
  <si>
    <t>a useful diagnostic message of your choice</t>
  </si>
  <si>
    <t>ValueError + explanatory string</t>
  </si>
  <si>
    <t>Values raised by exceptions are explanatory strings having the following format:</t>
  </si>
  <si>
    <r>
      <t xml:space="preserve">To explore anamolous situations when instantiating </t>
    </r>
    <r>
      <rPr>
        <i/>
        <sz val="10"/>
        <rFont val="Arial"/>
        <family val="2"/>
      </rPr>
      <t>Participant</t>
    </r>
    <r>
      <rPr>
        <sz val="10"/>
        <rFont val="Arial"/>
      </rPr>
      <t xml:space="preserve"> with an invalid parameter.</t>
    </r>
  </si>
  <si>
    <t>Create a valid instance of Participant.</t>
  </si>
  <si>
    <t>:)</t>
  </si>
  <si>
    <t>:(</t>
  </si>
  <si>
    <t>myRider.setMount("")</t>
  </si>
  <si>
    <t xml:space="preserve">Raise a exception indicating the instance can not be created due to an invalid parameter. </t>
  </si>
  <si>
    <t>Package delivery for submission</t>
  </si>
  <si>
    <t xml:space="preserve"> - Phase definitions (mandatory phases are annotated with a check mark)</t>
  </si>
  <si>
    <t>ValueError +   explanatory string</t>
  </si>
  <si>
    <t>The instance remains in the same state as before the method was called.</t>
  </si>
  <si>
    <t>New component lines of code</t>
  </si>
  <si>
    <t>Specification Notes</t>
  </si>
  <si>
    <t>Client clarification:</t>
  </si>
  <si>
    <t>Scenario</t>
  </si>
  <si>
    <t>Objective:</t>
    <phoneticPr fontId="15" type="noConversion"/>
  </si>
  <si>
    <t>Spec Type:</t>
    <phoneticPr fontId="15" type="noConversion"/>
  </si>
  <si>
    <t>Example</t>
    <phoneticPr fontId="15" type="noConversion"/>
  </si>
  <si>
    <t>Mid</t>
  </si>
  <si>
    <t>Lower</t>
  </si>
  <si>
    <t>Upper</t>
  </si>
  <si>
    <t>…</t>
  </si>
  <si>
    <r>
      <t>New</t>
    </r>
    <r>
      <rPr>
        <sz val="10"/>
        <rFont val="Arial"/>
      </rPr>
      <t xml:space="preserve"> component</t>
    </r>
    <r>
      <rPr>
        <sz val="10"/>
        <rFont val="Arial"/>
      </rPr>
      <t xml:space="preserve"> </t>
    </r>
    <r>
      <rPr>
        <sz val="10"/>
        <rFont val="Arial"/>
      </rPr>
      <t>lines of code</t>
    </r>
  </si>
  <si>
    <t>Total new lines of code</t>
  </si>
  <si>
    <r>
      <t>Total</t>
    </r>
    <r>
      <rPr>
        <sz val="10"/>
        <rFont val="Arial"/>
      </rPr>
      <t xml:space="preserve"> new lines of code</t>
    </r>
  </si>
  <si>
    <t>You are free to implement additional classes and methods than those described here.</t>
  </si>
  <si>
    <t>To gain experience with requirements specification and acceptance testing</t>
  </si>
  <si>
    <t>Write software to model a team of riders in an equestrian event.</t>
  </si>
  <si>
    <t>Acceptance Test Report</t>
  </si>
  <si>
    <t>Passed with issues</t>
  </si>
  <si>
    <t>Not applicable</t>
  </si>
  <si>
    <t>Project planning</t>
  </si>
  <si>
    <t>Integration test</t>
  </si>
  <si>
    <t>Interation planning</t>
  </si>
  <si>
    <t>Issues</t>
  </si>
  <si>
    <t>myTeam = Team(name="Buckaroos")</t>
  </si>
  <si>
    <t>To explore operations which return information about a team.</t>
  </si>
  <si>
    <r>
      <t xml:space="preserve"> - Assume myParticipant1, myParticipant2, myParticipant3 are valid instances of </t>
    </r>
    <r>
      <rPr>
        <i/>
        <sz val="10"/>
        <rFont val="Arial"/>
        <family val="2"/>
      </rPr>
      <t>Participant</t>
    </r>
    <r>
      <rPr>
        <sz val="10"/>
        <rFont val="Arial"/>
      </rPr>
      <t xml:space="preserve"> with  identifiers 1, 5, and 7, respectively.    All have been added to the team.</t>
    </r>
  </si>
  <si>
    <t xml:space="preserve"> - Assume myParticipant1 has been designated as the captain.</t>
  </si>
  <si>
    <t>Get the identifier of the team captain.</t>
  </si>
  <si>
    <t>myTeam.getCaptain()</t>
  </si>
  <si>
    <t>Returns an integer representing the pinnie number of the team captain.</t>
  </si>
  <si>
    <t>designateStableManager follows a similar pattern</t>
  </si>
  <si>
    <t>myTeam.getName()</t>
  </si>
  <si>
    <t>Return the value passed as a parameter.</t>
  </si>
  <si>
    <t xml:space="preserve">Return the name of the team as a trimmed string. </t>
  </si>
  <si>
    <t>"Buckaroos"</t>
  </si>
  <si>
    <r>
      <t xml:space="preserve"> - Assume myTeam is an empty, valid instance of </t>
    </r>
    <r>
      <rPr>
        <i/>
        <sz val="10"/>
        <rFont val="Arial"/>
        <family val="2"/>
      </rPr>
      <t>Team</t>
    </r>
    <r>
      <rPr>
        <sz val="10"/>
        <rFont val="Arial"/>
      </rPr>
      <t xml:space="preserve"> that has been named "Buckaroos".</t>
    </r>
  </si>
  <si>
    <t>myTeam.getRoster()</t>
  </si>
  <si>
    <t>Return a list containing instances of all the members of the team.</t>
  </si>
  <si>
    <t>[myParticipant1, myParticipant2, myParticipant3]</t>
  </si>
  <si>
    <t>To explore operations which change the composition of the team.</t>
  </si>
  <si>
    <t>To explore anomalous situations when creating a team.</t>
  </si>
  <si>
    <t>Has this assignment been uploaded as specified by the assignment description?</t>
  </si>
  <si>
    <t>Designate a valid team member as  captain.</t>
  </si>
  <si>
    <t>Get a specific member of a team.</t>
  </si>
  <si>
    <t>Get a roster of a team.</t>
  </si>
  <si>
    <t>Are changes recorded against the appropriate phase in which they were injected and removed?</t>
  </si>
  <si>
    <t>Acceptance Report</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</si>
  <si>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</si>
  <si>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</si>
  <si>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</si>
  <si>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</si>
  <si>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</si>
  <si>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</si>
  <si>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</si>
  <si>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</si>
  <si>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The production code must contain, at a minimum, the classes listed below:</t>
  </si>
  <si>
    <r>
      <rPr>
        <i/>
        <sz val="10"/>
        <rFont val="Arial"/>
        <family val="2"/>
      </rPr>
      <t>Event</t>
    </r>
    <r>
      <rPr>
        <sz val="10"/>
        <rFont val="Arial"/>
      </rPr>
      <t xml:space="preserve"> represents an ordered collection of zero or more teams.</t>
    </r>
  </si>
  <si>
    <r>
      <rPr>
        <i/>
        <sz val="10"/>
        <rFont val="Arial"/>
        <family val="2"/>
      </rPr>
      <t>Participant</t>
    </r>
    <r>
      <rPr>
        <sz val="10"/>
        <rFont val="Arial"/>
      </rPr>
      <t xml:space="preserve"> represents a competitor on an equestrian team. </t>
    </r>
  </si>
  <si>
    <r>
      <rPr>
        <i/>
        <sz val="10"/>
        <rFont val="Arial"/>
        <family val="2"/>
      </rPr>
      <t>Team</t>
    </r>
    <r>
      <rPr>
        <sz val="10"/>
        <rFont val="Arial"/>
      </rPr>
      <t xml:space="preserve"> represents an ordered collection of zero or more participants</t>
    </r>
  </si>
  <si>
    <t>myTeam.designateCaptain(number=1)</t>
  </si>
  <si>
    <t>myTeam = Team(name="")</t>
  </si>
  <si>
    <r>
      <t xml:space="preserve">Parameter 1:  "participant" is an instance of </t>
    </r>
    <r>
      <rPr>
        <i/>
        <sz val="10"/>
        <rFont val="Arial"/>
        <family val="2"/>
      </rPr>
      <t xml:space="preserve">Participant.  </t>
    </r>
    <r>
      <rPr>
        <sz val="10"/>
        <rFont val="Arial"/>
      </rPr>
      <t>Arrives unvalidated.  Required.</t>
    </r>
  </si>
  <si>
    <t>myTeam.addParticipant(participant= myParticipant1)</t>
  </si>
  <si>
    <t>To explore anomalous situations when adding an invalid member to the team.</t>
  </si>
  <si>
    <t>Add an invalid participant to a team.</t>
  </si>
  <si>
    <t>myTeam.addParticipant(participant=Null)</t>
  </si>
  <si>
    <r>
      <t xml:space="preserve">Raise an exception indicating an attempt to add  an instance of something other than </t>
    </r>
    <r>
      <rPr>
        <i/>
        <sz val="10"/>
        <rFont val="Arial"/>
        <family val="2"/>
      </rPr>
      <t>Participant.</t>
    </r>
  </si>
  <si>
    <t>The contents of the team remain unchanged.</t>
  </si>
  <si>
    <t>To explore anomalous situations when designating an invalid captain.</t>
  </si>
  <si>
    <t>Raise an exception indicating the identifier is invalid.</t>
  </si>
  <si>
    <t>Null is returned if no captain has been designated.</t>
  </si>
  <si>
    <t>To explore anomalous situations when using an invalid pinnie number to get a team participant.</t>
  </si>
  <si>
    <t>myTeam.getParticipant(number=42)</t>
  </si>
  <si>
    <t>To express a collection of teams.</t>
  </si>
  <si>
    <r>
      <t xml:space="preserve">Create an instance of </t>
    </r>
    <r>
      <rPr>
        <i/>
        <sz val="10"/>
        <rFont val="Arial"/>
        <family val="2"/>
      </rPr>
      <t xml:space="preserve">Event </t>
    </r>
    <r>
      <rPr>
        <sz val="10"/>
        <rFont val="Arial"/>
      </rPr>
      <t>with a valid name.</t>
    </r>
  </si>
  <si>
    <t>myEvent = Event(name="Rally")</t>
  </si>
  <si>
    <r>
      <t xml:space="preserve">myTeam is an empty instance of </t>
    </r>
    <r>
      <rPr>
        <i/>
        <sz val="10"/>
        <rFont val="Arial"/>
        <family val="2"/>
      </rPr>
      <t>Team.</t>
    </r>
  </si>
  <si>
    <t>To explore anomalous situations when exceeding the team capacity.</t>
  </si>
  <si>
    <t>Raise a exception indicating that the value for mount is not valid.</t>
  </si>
  <si>
    <t>myTeam.addParticipant(participant= myParticipant5)</t>
  </si>
  <si>
    <t>setLevel and setRating follow the same pattern</t>
  </si>
  <si>
    <t>Null is returned if getMount() is called before the value of mount has been set.</t>
  </si>
  <si>
    <t>Add a participant to a team.</t>
  </si>
  <si>
    <t>myRider.getNumber()</t>
  </si>
  <si>
    <t>Get the participant's pinnie identifier.</t>
  </si>
  <si>
    <t>Return the pinnie number of the added participant.</t>
  </si>
  <si>
    <t>myTeam.designateCaptain(number=42)</t>
  </si>
  <si>
    <t>The specific participant whose pinnie identifier matches the value passed as a parameter is designated the captain of the team, overriding any previously appointed captain.</t>
  </si>
  <si>
    <r>
      <t xml:space="preserve"> - Assume myTeam is an empty, valid instance of </t>
    </r>
    <r>
      <rPr>
        <i/>
        <sz val="10"/>
        <rFont val="Arial"/>
        <family val="2"/>
      </rPr>
      <t>Team.</t>
    </r>
  </si>
  <si>
    <t xml:space="preserve"> - designateStableManager follows a similar pattern</t>
  </si>
  <si>
    <r>
      <t>Parameter 1:  "number" is an integer.</t>
    </r>
    <r>
      <rPr>
        <i/>
        <sz val="10"/>
        <rFont val="Arial"/>
        <family val="2"/>
      </rPr>
      <t xml:space="preserve">  </t>
    </r>
    <r>
      <rPr>
        <sz val="10"/>
        <rFont val="Arial"/>
      </rPr>
      <t>Arrives unvalidated.  Required.</t>
    </r>
  </si>
  <si>
    <r>
      <t xml:space="preserve"> - Assume myEvent is a valid instance of </t>
    </r>
    <r>
      <rPr>
        <i/>
        <sz val="10"/>
        <rFont val="Arial"/>
        <family val="2"/>
      </rPr>
      <t>Event</t>
    </r>
    <r>
      <rPr>
        <sz val="10"/>
        <rFont val="Arial"/>
      </rPr>
      <t xml:space="preserve"> that has been named "Rally".</t>
    </r>
  </si>
  <si>
    <r>
      <t xml:space="preserve"> - Assume myParticipant1, myParticipant2, myParticipant3 are valid instances of </t>
    </r>
    <r>
      <rPr>
        <i/>
        <sz val="10"/>
        <rFont val="Arial"/>
        <family val="2"/>
      </rPr>
      <t>Participant</t>
    </r>
    <r>
      <rPr>
        <sz val="10"/>
        <rFont val="Arial"/>
      </rPr>
      <t xml:space="preserve"> with  identifiers 1, 5, and 7, respectively.    All have been added to myTeam.</t>
    </r>
  </si>
  <si>
    <t>myEvent.addTeam(team=myTeam)</t>
  </si>
  <si>
    <t>Get the name of an event.</t>
  </si>
  <si>
    <t>myEvent.getName()</t>
  </si>
  <si>
    <t xml:space="preserve">Return the name of the event as a trimmed string. </t>
  </si>
  <si>
    <t>"Rally"</t>
  </si>
  <si>
    <r>
      <t xml:space="preserve">Return an instance of </t>
    </r>
    <r>
      <rPr>
        <i/>
        <sz val="10"/>
        <rFont val="Arial"/>
        <family val="2"/>
      </rPr>
      <t>Team</t>
    </r>
    <r>
      <rPr>
        <sz val="10"/>
        <rFont val="Arial"/>
      </rPr>
      <t xml:space="preserve"> that is named according to the input parameter and that has a unique identifier.</t>
    </r>
  </si>
  <si>
    <t>Get the team number.</t>
  </si>
  <si>
    <t>myTeam.getNumber()</t>
  </si>
  <si>
    <t>Return the integer that uniquely identifies the team.</t>
  </si>
  <si>
    <r>
      <t xml:space="preserve"> - Assume myTeam is valid instance of </t>
    </r>
    <r>
      <rPr>
        <i/>
        <sz val="10"/>
        <rFont val="Arial"/>
        <family val="2"/>
      </rPr>
      <t>Team</t>
    </r>
    <r>
      <rPr>
        <sz val="10"/>
        <rFont val="Arial"/>
      </rPr>
      <t xml:space="preserve"> that has been named "Buckaroos" and has a team number of 4.</t>
    </r>
  </si>
  <si>
    <t>Get the number of teams in the event.</t>
  </si>
  <si>
    <t>myEvent.getTeamCount()</t>
  </si>
  <si>
    <r>
      <t xml:space="preserve"> - Assume myTeam is valid instance of </t>
    </r>
    <r>
      <rPr>
        <i/>
        <sz val="10"/>
        <rFont val="Arial"/>
        <family val="2"/>
      </rPr>
      <t>Team</t>
    </r>
    <r>
      <rPr>
        <sz val="10"/>
        <rFont val="Arial"/>
      </rPr>
      <t xml:space="preserve"> that has been named "Buckaroos", has a team identifier of 4, and has been added to myEvent.</t>
    </r>
  </si>
  <si>
    <t>myEvent.getTeamByNumber(number=4)</t>
  </si>
  <si>
    <r>
      <t xml:space="preserve">Returns the instance of </t>
    </r>
    <r>
      <rPr>
        <i/>
        <sz val="10"/>
        <rFont val="Arial"/>
        <family val="2"/>
      </rPr>
      <t>Team</t>
    </r>
    <r>
      <rPr>
        <sz val="10"/>
        <rFont val="Arial"/>
      </rPr>
      <t xml:space="preserve"> identified by the input parameter.</t>
    </r>
  </si>
  <si>
    <t>Get a specific team using the pinnie identifier of one of its participants.</t>
  </si>
  <si>
    <t>myEvent.getTeamByParticipant(number=7)</t>
  </si>
  <si>
    <r>
      <t xml:space="preserve">Create an instance of </t>
    </r>
    <r>
      <rPr>
        <i/>
        <sz val="10"/>
        <rFont val="Arial"/>
        <family val="2"/>
      </rPr>
      <t xml:space="preserve">Team </t>
    </r>
    <r>
      <rPr>
        <sz val="10"/>
        <rFont val="Arial"/>
      </rPr>
      <t>with a valid name.</t>
    </r>
  </si>
  <si>
    <t>To explore anomalous situations when creating an event.</t>
  </si>
  <si>
    <t>Get the name of a team.</t>
  </si>
  <si>
    <t>myTeam.getParticipant(number=1)</t>
  </si>
  <si>
    <t>myParticipant1</t>
  </si>
  <si>
    <r>
      <t xml:space="preserve">Return the instance of </t>
    </r>
    <r>
      <rPr>
        <i/>
        <sz val="10"/>
        <rFont val="Arial"/>
        <family val="2"/>
      </rPr>
      <t>Participant</t>
    </r>
    <r>
      <rPr>
        <sz val="10"/>
        <rFont val="Arial"/>
      </rPr>
      <t xml:space="preserve"> whose pinnie identifier matches the input parameter.</t>
    </r>
  </si>
  <si>
    <t>Return an instance that contains the      information passed via parameters, plus a unique pinnie identifier.</t>
  </si>
  <si>
    <t>Return the participant's name as a trimmed string.</t>
  </si>
  <si>
    <t>Return the name of the participant's mount as a  trimmed string.</t>
  </si>
  <si>
    <r>
      <t xml:space="preserve">To explore anamolous situations when setting an instance of </t>
    </r>
    <r>
      <rPr>
        <i/>
        <sz val="10"/>
        <rFont val="Arial"/>
        <family val="2"/>
      </rPr>
      <t>Participant</t>
    </r>
    <r>
      <rPr>
        <sz val="10"/>
        <rFont val="Arial"/>
      </rPr>
      <t xml:space="preserve"> to an invalid value.</t>
    </r>
  </si>
  <si>
    <r>
      <t xml:space="preserve"> - Assume myRider is valid instance of </t>
    </r>
    <r>
      <rPr>
        <i/>
        <sz val="10"/>
        <rFont val="Arial"/>
        <family val="2"/>
      </rPr>
      <t>Participant.</t>
    </r>
  </si>
  <si>
    <t xml:space="preserve">   …</t>
  </si>
  <si>
    <t>An invalid value for mount, level, or rating raises a similar exception.</t>
  </si>
  <si>
    <r>
      <t xml:space="preserve"> - Assume 20 instances of </t>
    </r>
    <r>
      <rPr>
        <i/>
        <sz val="10"/>
        <rFont val="Arial"/>
        <family val="2"/>
      </rPr>
      <t>Team</t>
    </r>
    <r>
      <rPr>
        <sz val="10"/>
        <rFont val="Arial"/>
      </rPr>
      <t xml:space="preserve"> have been added to myEvent.</t>
    </r>
  </si>
  <si>
    <r>
      <t xml:space="preserve"> - Assume myTeam21 is a valid instance of </t>
    </r>
    <r>
      <rPr>
        <i/>
        <sz val="10"/>
        <rFont val="Arial"/>
        <family val="2"/>
      </rPr>
      <t>Team.</t>
    </r>
  </si>
  <si>
    <t>Remove the participant identified by pinnie number from a team.</t>
  </si>
  <si>
    <t>Return the pinnie number of the removed participant.</t>
  </si>
  <si>
    <t>Removing a participant who has been designated the team captain also removes the deisngation, leaving the team without a captain.  Same for the sable manager designation.</t>
  </si>
  <si>
    <t>To explore anomalous situations when adding an invalid team to an event</t>
  </si>
  <si>
    <t>To explore anomalous situations when adding a team more than once to an event.</t>
  </si>
  <si>
    <t>Raise an exception indicating an attempt to exceed the capacity of the event.</t>
  </si>
  <si>
    <t>myEvent.addTeam(team=myTeam21)</t>
  </si>
  <si>
    <t>To explore anomalous situations when using an invalid team number to get a team from an event.</t>
  </si>
  <si>
    <t>myEvent.getTeamByNumber(number= 42)</t>
  </si>
  <si>
    <t>Add a team to an event that has reached its capacity.</t>
  </si>
  <si>
    <t xml:space="preserve"> - getTeamByParticipant and removeTeam  follow a similar pattern</t>
  </si>
  <si>
    <t>Scenarios</t>
  </si>
  <si>
    <r>
      <t xml:space="preserve">Component:  </t>
    </r>
    <r>
      <rPr>
        <b/>
        <i/>
        <sz val="16"/>
        <color indexed="9"/>
        <rFont val="Arial"/>
      </rPr>
      <t>Participant</t>
    </r>
  </si>
  <si>
    <r>
      <t xml:space="preserve">To explore how a </t>
    </r>
    <r>
      <rPr>
        <i/>
        <sz val="10"/>
        <rFont val="Arial"/>
        <family val="2"/>
      </rPr>
      <t xml:space="preserve">Participant </t>
    </r>
    <r>
      <rPr>
        <sz val="10"/>
        <rFont val="Arial"/>
      </rPr>
      <t>is created.</t>
    </r>
  </si>
  <si>
    <t>Parameter 3: "level" is a string having one of the following values:  "A", "TA", "BN", "N", TR".  Optional.  Arrives unvalidated.</t>
  </si>
  <si>
    <r>
      <t xml:space="preserve"> - Assume myParticipant5 is a valid instance of </t>
    </r>
    <r>
      <rPr>
        <i/>
        <sz val="10"/>
        <rFont val="Arial"/>
        <family val="2"/>
      </rPr>
      <t>Participant</t>
    </r>
    <r>
      <rPr>
        <sz val="10"/>
        <rFont val="Arial"/>
      </rPr>
      <t>.</t>
    </r>
  </si>
  <si>
    <t>Raise an exception indicating an attempt to exceed the capacity of the team.</t>
  </si>
  <si>
    <t>To explore anomalous situations when adding a team member more than once.</t>
  </si>
  <si>
    <r>
      <t xml:space="preserve"> - Assume myParticipant1 is a valid instance of </t>
    </r>
    <r>
      <rPr>
        <i/>
        <sz val="10"/>
        <rFont val="Arial"/>
        <family val="2"/>
      </rPr>
      <t>Participant</t>
    </r>
    <r>
      <rPr>
        <sz val="10"/>
        <rFont val="Arial"/>
      </rPr>
      <t xml:space="preserve"> and has been added to the team.</t>
    </r>
  </si>
  <si>
    <t>Raise an exception indicating an attempt to add a duplicate member.</t>
  </si>
  <si>
    <t>To explore operations which change the composition of the event.</t>
  </si>
  <si>
    <t>Add a team to an event.</t>
  </si>
  <si>
    <r>
      <t xml:space="preserve">Parameter 1:  "team" is an instance of </t>
    </r>
    <r>
      <rPr>
        <i/>
        <sz val="10"/>
        <rFont val="Arial"/>
        <family val="2"/>
      </rPr>
      <t xml:space="preserve">Team.  </t>
    </r>
    <r>
      <rPr>
        <sz val="10"/>
        <rFont val="Arial"/>
      </rPr>
      <t>Arrives unvalidated.  Required.</t>
    </r>
  </si>
  <si>
    <t>Return an integer count of the number of teams enrolled in the event.</t>
  </si>
  <si>
    <t>To explore operations which return information about an event.</t>
  </si>
  <si>
    <t>myRider = Participant("Oh No")</t>
  </si>
  <si>
    <t>Raise a exception indicating the maximum number of participants has been exceeded.</t>
  </si>
  <si>
    <r>
      <t xml:space="preserve">Component:  </t>
    </r>
    <r>
      <rPr>
        <b/>
        <i/>
        <sz val="16"/>
        <color indexed="9"/>
        <rFont val="Arial"/>
      </rPr>
      <t>Team</t>
    </r>
  </si>
  <si>
    <t>To create a collection of participants.</t>
  </si>
  <si>
    <t xml:space="preserve">Upon instantiation, the team number is set to a unique integer in the range of 1 to 20  </t>
  </si>
  <si>
    <r>
      <t xml:space="preserve"> - Assume myParticipant1, myParticipant2, myParticipant3 are valid instances of </t>
    </r>
    <r>
      <rPr>
        <i/>
        <sz val="10"/>
        <rFont val="Arial"/>
        <family val="2"/>
      </rPr>
      <t>Participant</t>
    </r>
    <r>
      <rPr>
        <sz val="10"/>
        <rFont val="Arial"/>
      </rPr>
      <t xml:space="preserve"> with identifiers 1, 5, and 7, respectively.   </t>
    </r>
  </si>
  <si>
    <t>myTeam.removeParticipant(number=1)</t>
  </si>
  <si>
    <r>
      <t xml:space="preserve">Create an instance of </t>
    </r>
    <r>
      <rPr>
        <i/>
        <sz val="10"/>
        <rFont val="Arial"/>
        <family val="2"/>
      </rPr>
      <t>Team</t>
    </r>
    <r>
      <rPr>
        <sz val="10"/>
        <rFont val="Arial"/>
      </rPr>
      <t xml:space="preserve"> with a name that violates the interface contract defined in the constructor.</t>
    </r>
  </si>
  <si>
    <t>Add a participant to the team that has reached its capacity.</t>
  </si>
  <si>
    <t>Use an invalid or nonexistent pinnie identifier to get a member of a team.</t>
  </si>
  <si>
    <t>Designate a captain using an nonexistent or invalid pinnie identifier.</t>
  </si>
  <si>
    <r>
      <t xml:space="preserve">Component:  </t>
    </r>
    <r>
      <rPr>
        <b/>
        <i/>
        <sz val="16"/>
        <color indexed="9"/>
        <rFont val="Arial"/>
      </rPr>
      <t>Event</t>
    </r>
  </si>
  <si>
    <t>Remove a team from an event based on team number</t>
  </si>
  <si>
    <r>
      <t xml:space="preserve">Create an instance of </t>
    </r>
    <r>
      <rPr>
        <i/>
        <sz val="10"/>
        <rFont val="Arial"/>
        <family val="2"/>
      </rPr>
      <t>Event</t>
    </r>
    <r>
      <rPr>
        <sz val="10"/>
        <rFont val="Arial"/>
      </rPr>
      <t xml:space="preserve"> with a name that violates the interface contract defined in the constructor.</t>
    </r>
  </si>
  <si>
    <t>Add an invalid or nonexistent team to an event.</t>
  </si>
  <si>
    <t>Get a team within an event based on an invalid or nonexistent reference.</t>
  </si>
  <si>
    <t>Raise an exception indicating the team is invalid or nonexistent.</t>
  </si>
  <si>
    <t>Parameter 2:  "mount" is a non-empty, non-blank string.  Optional.  Arrives unvalidated.</t>
  </si>
  <si>
    <t>myTeam</t>
  </si>
  <si>
    <t>myEvent = Event(name="")</t>
  </si>
  <si>
    <r>
      <t xml:space="preserve"> - Assume myTeam is a valid instance of </t>
    </r>
    <r>
      <rPr>
        <i/>
        <sz val="10"/>
        <rFont val="Arial"/>
        <family val="2"/>
      </rPr>
      <t>Team</t>
    </r>
    <r>
      <rPr>
        <sz val="10"/>
        <rFont val="Arial"/>
      </rPr>
      <t xml:space="preserve"> with an identifier of 6.</t>
    </r>
  </si>
  <si>
    <t>myEvent.removeTeam(number=6)</t>
  </si>
  <si>
    <t>An empty event returns a count of 0.</t>
  </si>
  <si>
    <t>Get a specific team based on identifying number.</t>
  </si>
  <si>
    <r>
      <t xml:space="preserve">Returns the instance of </t>
    </r>
    <r>
      <rPr>
        <i/>
        <sz val="10"/>
        <rFont val="Arial"/>
        <family val="2"/>
      </rPr>
      <t xml:space="preserve">Team </t>
    </r>
    <r>
      <rPr>
        <sz val="10"/>
        <rFont val="Arial"/>
      </rPr>
      <t>having the specified participant.</t>
    </r>
  </si>
  <si>
    <t>myEvent.addTeam(team=Null)</t>
  </si>
  <si>
    <t>The contents of the event remain unchanged.</t>
  </si>
  <si>
    <r>
      <t xml:space="preserve"> - Assume myTeam is a valid instance of </t>
    </r>
    <r>
      <rPr>
        <i/>
        <sz val="10"/>
        <rFont val="Arial"/>
        <family val="2"/>
      </rPr>
      <t>Team and that it</t>
    </r>
    <r>
      <rPr>
        <sz val="10"/>
        <rFont val="Arial"/>
      </rPr>
      <t xml:space="preserve"> has been added to myEvent.</t>
    </r>
  </si>
  <si>
    <t>Add a duplicate participant to a team.</t>
  </si>
  <si>
    <t>Add a duplicate team to an event.</t>
  </si>
  <si>
    <t>To explore anomalous situations when exceeding the event's capacity.</t>
  </si>
  <si>
    <t>The list should be sorted according to pinnie number.  An empty list is returned if the team has no members.</t>
  </si>
  <si>
    <r>
      <t xml:space="preserve"> - Assume myTeam is a valid instance of </t>
    </r>
    <r>
      <rPr>
        <i/>
        <sz val="10"/>
        <rFont val="Arial"/>
        <family val="2"/>
      </rPr>
      <t xml:space="preserve">Team </t>
    </r>
    <r>
      <rPr>
        <sz val="10"/>
        <rFont val="Arial"/>
      </rPr>
      <t>containing 4 participants.</t>
    </r>
  </si>
  <si>
    <r>
      <t xml:space="preserve">Return an empty instance of </t>
    </r>
    <r>
      <rPr>
        <i/>
        <sz val="10"/>
        <rFont val="Arial"/>
        <family val="2"/>
      </rPr>
      <t>Event</t>
    </r>
    <r>
      <rPr>
        <sz val="10"/>
        <rFont val="Arial"/>
      </rPr>
      <t xml:space="preserve"> that is named according to the input parameter.</t>
    </r>
  </si>
  <si>
    <t>myEvent</t>
  </si>
  <si>
    <r>
      <t xml:space="preserve"> - Assume myEvent is a empty, valid instance of </t>
    </r>
    <r>
      <rPr>
        <i/>
        <sz val="10"/>
        <rFont val="Arial"/>
        <family val="2"/>
      </rPr>
      <t>Event.</t>
    </r>
  </si>
  <si>
    <t>Return an integer count of the number of    teams enrolled in the event.</t>
  </si>
  <si>
    <t>Return the count of teams as an integer.</t>
  </si>
  <si>
    <t>Raise an exception indicating an attempt to    add an invalid or nonexitent team.</t>
  </si>
  <si>
    <t>Albert Wallace</t>
  </si>
  <si>
    <t>aew0024</t>
  </si>
  <si>
    <t>To explore anomalous situations when adding a participant to more than one team.</t>
  </si>
  <si>
    <t>Spec Type:</t>
  </si>
  <si>
    <t>Tuple #</t>
  </si>
  <si>
    <t>Actor</t>
  </si>
  <si>
    <t>Example</t>
  </si>
  <si>
    <t>   …</t>
  </si>
  <si>
    <t> - Assume myTeam1 and myTeam2 are valid instances of Team.</t>
  </si>
  <si>
    <t> - Assume myParticipant1 is a valid instance of Participant and has been added myTeam1.</t>
  </si>
  <si>
    <t>Add the participant to another team.</t>
  </si>
  <si>
    <t>myTeam2.addParticipant(participant= myParticipant1)</t>
  </si>
  <si>
    <t>Raise an exception indicating an attempt to add a member to more than one team.</t>
  </si>
  <si>
    <t xml:space="preserve">Additional for </t>
    <phoneticPr fontId="9" type="noConversion"/>
  </si>
  <si>
    <t>Team</t>
    <phoneticPr fontId="9" type="noConversion"/>
  </si>
  <si>
    <t>&amp;&amp;&amp;&amp;&amp;&amp;</t>
    <phoneticPr fontId="9" type="noConversion"/>
  </si>
  <si>
    <t>To explore anamolous situations when creating too many instances of Team</t>
  </si>
  <si>
    <t> - Assume 20 instances of Team have been created.</t>
  </si>
  <si>
    <t>Parameter 4: "rating" is a string having one of the following values:  "D1", "D2", "D3", "C1", "C2", "C3", "B", "A".  Optional.  Arrives unvalidated.</t>
  </si>
  <si>
    <t xml:space="preserve">Upon instantiation, the pinnie number is set to a unique integer in the range of 1 to 99.  </t>
  </si>
  <si>
    <t>Return the participant's pinnie identifier as an integer.</t>
  </si>
  <si>
    <r>
      <t xml:space="preserve">Create an instance </t>
    </r>
    <r>
      <rPr>
        <i/>
        <sz val="10"/>
        <rFont val="Arial"/>
        <family val="2"/>
      </rPr>
      <t>Participant</t>
    </r>
    <r>
      <rPr>
        <sz val="10"/>
        <rFont val="Arial"/>
      </rPr>
      <t xml:space="preserve"> with a name that violates the interface contract defined in the constructor.</t>
    </r>
  </si>
  <si>
    <r>
      <t xml:space="preserve">To explore anamolous situations when creating too many instances of </t>
    </r>
    <r>
      <rPr>
        <i/>
        <sz val="10"/>
        <rFont val="Arial"/>
        <family val="2"/>
      </rPr>
      <t>Participant.</t>
    </r>
  </si>
  <si>
    <r>
      <t xml:space="preserve"> - Assume 99 instances of </t>
    </r>
    <r>
      <rPr>
        <i/>
        <sz val="10"/>
        <rFont val="Arial"/>
        <family val="2"/>
      </rPr>
      <t>Participant</t>
    </r>
    <r>
      <rPr>
        <sz val="10"/>
        <rFont val="Arial"/>
      </rPr>
      <t xml:space="preserve"> have been created.</t>
    </r>
  </si>
  <si>
    <r>
      <t xml:space="preserve">Create an instance </t>
    </r>
    <r>
      <rPr>
        <i/>
        <sz val="10"/>
        <rFont val="Arial"/>
        <family val="2"/>
      </rPr>
      <t>Participant</t>
    </r>
    <r>
      <rPr>
        <sz val="10"/>
        <rFont val="Arial"/>
      </rPr>
      <t xml:space="preserve"> after pinnie identifiers have been exhausted.</t>
    </r>
  </si>
  <si>
    <t>instance successfully created, complete with autoassigned pinnie number</t>
    <phoneticPr fontId="0" type="noConversion"/>
  </si>
  <si>
    <t>getMount</t>
    <phoneticPr fontId="0" type="noConversion"/>
  </si>
  <si>
    <t>returns null value</t>
    <phoneticPr fontId="0" type="noConversion"/>
  </si>
  <si>
    <t>setMount with parameter (mount="Sugar Cube")</t>
    <phoneticPr fontId="0" type="noConversion"/>
  </si>
  <si>
    <t>name of mount is set to "Sugar Cube" (and this string is returned by the method)</t>
    <phoneticPr fontId="0" type="noConversion"/>
  </si>
  <si>
    <t>return "Sugar Cube"</t>
    <phoneticPr fontId="0" type="noConversion"/>
  </si>
  <si>
    <t>returns null value</t>
    <phoneticPr fontId="0" type="noConversion"/>
  </si>
  <si>
    <t>returns null value</t>
    <phoneticPr fontId="0" type="noConversion"/>
  </si>
  <si>
    <t>Create an instanceTeam after all the unique team numbers have been exhausted.</t>
  </si>
  <si>
    <t>myTeam= Team(name="too many")</t>
  </si>
  <si>
    <t>Raise a exception indicating the maximum number of teams has been exceeded.</t>
  </si>
  <si>
    <t>&amp;&amp;&amp;&amp;&amp;&amp;&amp;</t>
    <phoneticPr fontId="9" type="noConversion"/>
  </si>
  <si>
    <t>&amp;&amp;&amp;&amp;&amp;&amp;&amp;</t>
    <phoneticPr fontId="9" type="noConversion"/>
  </si>
  <si>
    <t>instance successfully created, complete with autoassigned pinnie number</t>
    <phoneticPr fontId="0" type="noConversion"/>
  </si>
  <si>
    <t>Instantiate partic01 as an instance of Participant with parameters (name="Bubba", mount="Killer", level="A", rating="D1")</t>
    <phoneticPr fontId="0" type="noConversion"/>
  </si>
  <si>
    <t>check for the name of the rider with partic01.getName()</t>
    <phoneticPr fontId="0" type="noConversion"/>
  </si>
  <si>
    <t>check for the name of the horse with partic01.getMount()</t>
    <phoneticPr fontId="0" type="noConversion"/>
  </si>
  <si>
    <t>"Killer" is returned</t>
    <phoneticPr fontId="0" type="noConversion"/>
  </si>
  <si>
    <t>"Bubba" is returned</t>
    <phoneticPr fontId="0" type="noConversion"/>
  </si>
  <si>
    <t>getRating</t>
  </si>
  <si>
    <t>return "A"</t>
  </si>
  <si>
    <t>partic01.setLevel with (level="BN")</t>
  </si>
  <si>
    <t>level is set, return "BN"</t>
  </si>
  <si>
    <t>partic01.getLevel()</t>
  </si>
  <si>
    <t>return "BN"</t>
  </si>
  <si>
    <t>setRating with invalid parameter (rating = "F")</t>
  </si>
  <si>
    <t>check for the pinnie identifier number with partic01.getNumber()</t>
    <phoneticPr fontId="0" type="noConversion"/>
  </si>
  <si>
    <t>a valid pinnie number is returned</t>
    <phoneticPr fontId="0" type="noConversion"/>
  </si>
  <si>
    <r>
      <t xml:space="preserve"> - Assume myRider is a valid instance of </t>
    </r>
    <r>
      <rPr>
        <i/>
        <sz val="10"/>
        <rFont val="Arial"/>
        <family val="2"/>
      </rPr>
      <t>Participant</t>
    </r>
    <r>
      <rPr>
        <sz val="10"/>
        <rFont val="Arial"/>
      </rPr>
      <t xml:space="preserve"> whose name is "Bubba" and whose pinnie number is 42. </t>
    </r>
  </si>
  <si>
    <t>Parameter 1:  "mount" is a non-empty, non-blank string.  Mandatory.  Arrives unvalidated.</t>
  </si>
  <si>
    <t>myRider.setMount(mount="Killer")</t>
  </si>
  <si>
    <t>Client Clarification 2:</t>
  </si>
  <si>
    <t>Client Clarification 3:</t>
  </si>
  <si>
    <t>Method interfaces should be constructed so that parameters can be specified by position (where possible) or name.</t>
  </si>
  <si>
    <r>
      <t>Set the name of the mount to a value</t>
    </r>
    <r>
      <rPr>
        <sz val="10"/>
        <rFont val="Arial"/>
      </rPr>
      <t xml:space="preserve"> that violates the interface contract defined in the constructor.</t>
    </r>
  </si>
  <si>
    <t>create new instance of a participant, partic99("Penultimate")</t>
  </si>
  <si>
    <t>new instance of paticipant is successfully created</t>
  </si>
  <si>
    <t>create new instance of a pariticpant, particAA("Ultima")</t>
  </si>
  <si>
    <t>throw ValueError + explanatory string that no more participants can be created; no new participant is created</t>
  </si>
  <si>
    <t>create new instance of a team, teamR00(name="")</t>
  </si>
  <si>
    <t>throw ValueError + explanatory string that the team must have a name; no team is created</t>
  </si>
  <si>
    <t>create new instance of a team, teamR01(name="Racers 01")</t>
  </si>
  <si>
    <t>throw ValueError + explanatory string that the object being input is not a valid participant</t>
  </si>
  <si>
    <t>throw ValueError + explanatory message that the participant already exists within that team, (Racers 01 in this case)</t>
  </si>
  <si>
    <t>team captain remains unassigned</t>
  </si>
  <si>
    <t>designateCaptain with invalid pinnie (number=101)</t>
  </si>
  <si>
    <t>designateCaptain with valid pinnie (number=1)</t>
  </si>
  <si>
    <t>addParticipant(participant=partic01), to teamR01 as a valid transaction</t>
  </si>
  <si>
    <t>add partic02 &amp; 2 other instances of Participant to team R01 using addParticipant</t>
  </si>
  <si>
    <t>attempt to add one more participant to teamR01</t>
  </si>
  <si>
    <t>throw ValueError + explanatory message that the team is already full (4 members maximum)</t>
  </si>
  <si>
    <t>throw ValueError + explanatory string; no changes occur</t>
    <phoneticPr fontId="0" type="noConversion"/>
  </si>
  <si>
    <t>setLevel with parameter (level = "BN")</t>
    <phoneticPr fontId="0" type="noConversion"/>
  </si>
  <si>
    <t>set level successfully, return "BN"</t>
    <phoneticPr fontId="0" type="noConversion"/>
  </si>
  <si>
    <t>throw ValueError + explanatory string; no changes occur</t>
    <phoneticPr fontId="0" type="noConversion"/>
  </si>
  <si>
    <t>setRating with parameter (rating = "A")</t>
    <phoneticPr fontId="0" type="noConversion"/>
  </si>
  <si>
    <t>set rating successfully, return "A"</t>
    <phoneticPr fontId="0" type="noConversion"/>
  </si>
  <si>
    <t>set the mount to another horse with partic01.setMount(mount="Sweetie Pie")</t>
    <phoneticPr fontId="0" type="noConversion"/>
  </si>
  <si>
    <t>name of mount is changed (and "Sweetie Pie" is returned by the method)</t>
    <phoneticPr fontId="0" type="noConversion"/>
  </si>
  <si>
    <t>check again for the name of the horse with partic01.getMount()</t>
    <phoneticPr fontId="0" type="noConversion"/>
  </si>
  <si>
    <t>"Sweetie Pie" is returned</t>
    <phoneticPr fontId="0" type="noConversion"/>
  </si>
  <si>
    <t>Instantiate partic02 as an instance of Participant with parameter (name="Jamelia")</t>
    <phoneticPr fontId="0" type="noConversion"/>
  </si>
  <si>
    <t>getParticipant with an invalid pinnie number [i.e. (number = 6) should be a participant, but not a member of this team]</t>
    <phoneticPr fontId="0" type="noConversion"/>
  </si>
  <si>
    <t>getRoster</t>
    <phoneticPr fontId="0" type="noConversion"/>
  </si>
  <si>
    <t>return the list of participants</t>
    <phoneticPr fontId="0" type="noConversion"/>
  </si>
  <si>
    <t>return all members of the team, in order from smallest number at thebeginning, to largest number at the end</t>
    <phoneticPr fontId="0" type="noConversion"/>
  </si>
  <si>
    <t>the stable manager position is set to null, and the participant is removed from the team (from the list of participants). However, the participant remains in the system.</t>
    <phoneticPr fontId="0" type="noConversion"/>
  </si>
  <si>
    <t>getCaptain with no captain assigned</t>
    <phoneticPr fontId="0" type="noConversion"/>
  </si>
  <si>
    <t>return null/nill/none</t>
    <phoneticPr fontId="0" type="noConversion"/>
  </si>
  <si>
    <t>attempt to designateStableManager with invalid pinnie number</t>
  </si>
  <si>
    <t>throw ValueError + explanatory message that there is no team member with that pinnie number</t>
  </si>
  <si>
    <t>designateStableManager with valid pinnie number 2 [i.e., partic02]</t>
  </si>
  <si>
    <t>throw valueError + explanatory message that the number is not valid (the participant is not found)</t>
    <phoneticPr fontId="0" type="noConversion"/>
  </si>
  <si>
    <t>removeParticipant with a valid pinnie number, and choose the captain [i.e. (number = 1)]</t>
    <phoneticPr fontId="0" type="noConversion"/>
  </si>
  <si>
    <t>removeParticipant with a valid pinnie number, and choose the stable manager [i.e. (number = 2)]</t>
    <phoneticPr fontId="0" type="noConversion"/>
  </si>
  <si>
    <t>the captain position is set to null, and the participant is removed from the team (from the list of participants). However, the participant remains in the system.</t>
    <phoneticPr fontId="0" type="noConversion"/>
  </si>
  <si>
    <t>setLevel with invalid parameter (level = "QB")</t>
  </si>
  <si>
    <t>getLevel when level has not been set</t>
  </si>
  <si>
    <t>getRating when rating has not been set</t>
  </si>
  <si>
    <t>setRating(rating = "C3")</t>
  </si>
  <si>
    <t>rating is set, return "C3"</t>
  </si>
  <si>
    <t>getRating()</t>
  </si>
  <si>
    <t>return "C3"</t>
  </si>
  <si>
    <t>each test instance is created successfully</t>
  </si>
  <si>
    <t>[use loop to create 96 other instances of a participant]</t>
  </si>
  <si>
    <t>create new instance of a participant, partic99("")</t>
  </si>
  <si>
    <t>throw ValueError + explanatory string; no new participant is created</t>
  </si>
  <si>
    <t>attempt to add an invalid team to the event, using something along the lines of addTeam(team = Null)</t>
    <phoneticPr fontId="0" type="noConversion"/>
  </si>
  <si>
    <t>throw valueError + explanatory message that the team is invalid and cannot be added</t>
    <phoneticPr fontId="0" type="noConversion"/>
  </si>
  <si>
    <t>instantate eventULM as a new instance of an event with a name [i.e. (name = "Ultra Long Marathon")]</t>
    <phoneticPr fontId="0" type="noConversion"/>
  </si>
  <si>
    <t>instance successfully created</t>
    <phoneticPr fontId="0" type="noConversion"/>
  </si>
  <si>
    <t>successfully create new team instance, complete with automatically created team number ( = 1)</t>
    <phoneticPr fontId="0" type="noConversion"/>
  </si>
  <si>
    <t>instantiate teamT01 as a new instance of a team with name = T01</t>
    <phoneticPr fontId="0" type="noConversion"/>
  </si>
  <si>
    <t>instantiate teamT02 as a new instance of a team with name = T02</t>
    <phoneticPr fontId="0" type="noConversion"/>
  </si>
  <si>
    <t>team is successfully added to the event</t>
    <phoneticPr fontId="0" type="noConversion"/>
  </si>
  <si>
    <t>addTeam(team = teamR01)</t>
    <phoneticPr fontId="0" type="noConversion"/>
  </si>
  <si>
    <t>removeTeam(number = 1)</t>
    <phoneticPr fontId="0" type="noConversion"/>
  </si>
  <si>
    <t>remove teamR01, return 0, the number of teams in the event (but do not delete)</t>
    <phoneticPr fontId="0" type="noConversion"/>
  </si>
  <si>
    <t>team is successfully (re)added to the event</t>
    <phoneticPr fontId="0" type="noConversion"/>
  </si>
  <si>
    <t>assign position of team stable manager to participant with pinnie number 2</t>
    <phoneticPr fontId="0" type="noConversion"/>
  </si>
  <si>
    <t>assign team captain position to participant with pinnie number "1"</t>
    <phoneticPr fontId="0" type="noConversion"/>
  </si>
  <si>
    <t>removeParticipant(number = 3); removeParticipant(number=4)</t>
    <phoneticPr fontId="0" type="noConversion"/>
  </si>
  <si>
    <t>members removed successfully</t>
    <phoneticPr fontId="0" type="noConversion"/>
  </si>
  <si>
    <t>return an empty list (not null)</t>
    <phoneticPr fontId="0" type="noConversion"/>
  </si>
  <si>
    <t>add non-existant (null) participant to the team [i.e. addParticipant(participant = Null)</t>
    <phoneticPr fontId="0" type="noConversion"/>
  </si>
  <si>
    <t>instantate eventULR as a new instance of an event with no name [i.e. (name = "")]</t>
    <phoneticPr fontId="0" type="noConversion"/>
  </si>
  <si>
    <t>throw valueError + explanatory message that the number is not valid for this team (the participant is not found as a member of this team)</t>
    <phoneticPr fontId="0" type="noConversion"/>
  </si>
  <si>
    <t>getCaptain while the captain is still assigned</t>
    <phoneticPr fontId="0" type="noConversion"/>
  </si>
  <si>
    <t>getStableManager while the stable manager is still assigned</t>
    <phoneticPr fontId="0" type="noConversion"/>
  </si>
  <si>
    <t>getStableManager with no stable manager assigned</t>
    <phoneticPr fontId="0" type="noConversion"/>
  </si>
  <si>
    <t>removeParticipant with an invalid pinnie number [i.e. (number = 6)]</t>
    <phoneticPr fontId="0" type="noConversion"/>
  </si>
  <si>
    <t>throw valueError + explanatory message that there are already too many teams (error will come from the list of teams, not from the event)</t>
    <phoneticPr fontId="0" type="noConversion"/>
  </si>
  <si>
    <t>teamR01.getName()</t>
    <phoneticPr fontId="0" type="noConversion"/>
  </si>
  <si>
    <t>return the name, "Racers 01"</t>
    <phoneticPr fontId="0" type="noConversion"/>
  </si>
  <si>
    <t>team now has partic01 as a valid member; return pinnie number "1"</t>
    <phoneticPr fontId="0" type="noConversion"/>
  </si>
  <si>
    <t>team now has the maximum number of members (4 members); returns the pinnie number of each (such as returning "2" for partic02)</t>
    <phoneticPr fontId="0" type="noConversion"/>
  </si>
  <si>
    <t>Analysis</t>
    <phoneticPr fontId="0" type="noConversion"/>
  </si>
  <si>
    <t>throw valueError + explanatory message that there must be a name; do not create an instance</t>
    <phoneticPr fontId="0" type="noConversion"/>
  </si>
  <si>
    <t>eventULM.addTeam(team = teamT02)</t>
    <phoneticPr fontId="0" type="noConversion"/>
  </si>
  <si>
    <t>throw valueError + explanatory message that the team already exists; no changes occur</t>
    <phoneticPr fontId="0" type="noConversion"/>
  </si>
  <si>
    <t>eventULM.getTeamByNumber(number = 1001)</t>
    <phoneticPr fontId="0" type="noConversion"/>
  </si>
  <si>
    <t>throw valueError + explanatory message that the team does not exist within the event</t>
    <phoneticPr fontId="0" type="noConversion"/>
  </si>
  <si>
    <t>eventULM.getTeamByParticipant(number = 1001)</t>
    <phoneticPr fontId="0" type="noConversion"/>
  </si>
  <si>
    <t>throw valueError + explanatory message that the team with the member does not exist</t>
    <phoneticPr fontId="0" type="noConversion"/>
  </si>
  <si>
    <t>make one more instance of a team, and attempt to add to eventULM</t>
    <phoneticPr fontId="0" type="noConversion"/>
  </si>
  <si>
    <t>teamR01.getRoster</t>
    <phoneticPr fontId="0" type="noConversion"/>
  </si>
  <si>
    <t>eventULM.getName()</t>
    <phoneticPr fontId="0" type="noConversion"/>
  </si>
  <si>
    <t>return "Ultra Long Marathon"</t>
    <phoneticPr fontId="0" type="noConversion"/>
  </si>
  <si>
    <t>return 0, as there should be no teams present</t>
    <phoneticPr fontId="0" type="noConversion"/>
  </si>
  <si>
    <t>eventULM.getTeamCount()</t>
    <phoneticPr fontId="0" type="noConversion"/>
  </si>
  <si>
    <t>eventULM.getTeamCount()</t>
    <phoneticPr fontId="0" type="noConversion"/>
  </si>
  <si>
    <t>return 3, for three teams present in the event</t>
    <phoneticPr fontId="0" type="noConversion"/>
  </si>
  <si>
    <t>eventULM.addTeam(team=teamR01)</t>
    <phoneticPr fontId="0" type="noConversion"/>
  </si>
  <si>
    <t>eventULM.addTeam(team = teamT01)</t>
    <phoneticPr fontId="0" type="noConversion"/>
  </si>
  <si>
    <t>eventULM.addTeam(team = teamT02)</t>
    <phoneticPr fontId="0" type="noConversion"/>
  </si>
  <si>
    <t>eventULM.getTeamByNumber(number = 1)</t>
    <phoneticPr fontId="0" type="noConversion"/>
  </si>
  <si>
    <t>return teamR01, as it is the first team</t>
    <phoneticPr fontId="0" type="noConversion"/>
  </si>
  <si>
    <t>eventULM.getTeamByParticipant(number = 2)</t>
    <phoneticPr fontId="0" type="noConversion"/>
  </si>
  <si>
    <t>return teamR01 again, as participant with pinnie number 2 is in teamR01</t>
    <phoneticPr fontId="0" type="noConversion"/>
  </si>
</sst>
</file>

<file path=xl/styles.xml><?xml version="1.0" encoding="utf-8"?>
<styleSheet xmlns="http://schemas.openxmlformats.org/spreadsheetml/2006/main">
  <numFmts count="3">
    <numFmt numFmtId="164" formatCode="0.0"/>
    <numFmt numFmtId="165" formatCode="0.0%"/>
    <numFmt numFmtId="166" formatCode="0.000"/>
  </numFmts>
  <fonts count="30">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amily val="2"/>
    </font>
    <font>
      <b/>
      <sz val="14"/>
      <name val="Arial"/>
      <family val="2"/>
    </font>
    <font>
      <u/>
      <sz val="10"/>
      <name val="Arial"/>
      <family val="2"/>
    </font>
    <font>
      <b/>
      <sz val="9"/>
      <color indexed="81"/>
      <name val="Arial"/>
    </font>
    <font>
      <b/>
      <sz val="10"/>
      <color indexed="10"/>
      <name val="Arial"/>
      <family val="2"/>
    </font>
    <font>
      <sz val="8"/>
      <name val="Verdana"/>
    </font>
    <font>
      <b/>
      <sz val="12"/>
      <name val="Arial"/>
      <family val="2"/>
    </font>
    <font>
      <sz val="14"/>
      <name val="Arial"/>
    </font>
    <font>
      <sz val="10"/>
      <name val="Arial"/>
    </font>
    <font>
      <sz val="10"/>
      <color indexed="10"/>
      <name val="Arial"/>
    </font>
    <font>
      <b/>
      <i/>
      <sz val="10"/>
      <color indexed="10"/>
      <name val="Arial"/>
      <family val="2"/>
    </font>
    <font>
      <sz val="9"/>
      <color indexed="81"/>
      <name val="Arial"/>
      <family val="2"/>
    </font>
    <font>
      <sz val="12"/>
      <name val="Arial"/>
      <family val="2"/>
    </font>
    <font>
      <b/>
      <i/>
      <sz val="16"/>
      <color indexed="9"/>
      <name val="Arial"/>
    </font>
    <font>
      <sz val="10"/>
      <color indexed="10"/>
      <name val="Arial"/>
    </font>
    <font>
      <sz val="14"/>
      <color rgb="FF008040"/>
      <name val="Zapf Dingbats"/>
    </font>
    <font>
      <b/>
      <sz val="16"/>
      <color indexed="9"/>
      <name val="Arial"/>
    </font>
    <font>
      <b/>
      <sz val="10"/>
      <color indexed="10"/>
      <name val="Arial"/>
      <family val="2"/>
    </font>
    <font>
      <sz val="10"/>
      <color indexed="8"/>
      <name val="Arial"/>
    </font>
    <font>
      <sz val="13"/>
      <color indexed="10"/>
      <name val="Helvetica Neue"/>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249977111117893"/>
        <bgColor indexed="64"/>
      </patternFill>
    </fill>
    <fill>
      <patternFill patternType="solid">
        <fgColor indexed="9"/>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style="thin">
        <color indexed="64"/>
      </left>
      <right/>
      <top style="thin">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diagonal/>
    </border>
    <border>
      <left/>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520">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11" fillId="0" borderId="5" xfId="0" applyFont="1" applyBorder="1" applyAlignment="1">
      <alignment horizontal="left"/>
    </xf>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1" fillId="0" borderId="6" xfId="0" applyFont="1" applyFill="1" applyBorder="1" applyAlignment="1">
      <alignment horizontal="left"/>
    </xf>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6"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7" xfId="0" applyBorder="1" applyAlignment="1" applyProtection="1">
      <alignment horizontal="center"/>
    </xf>
    <xf numFmtId="0" fontId="0" fillId="0" borderId="5" xfId="0" applyBorder="1" applyAlignment="1" applyProtection="1">
      <alignment horizontal="center"/>
    </xf>
    <xf numFmtId="0" fontId="0" fillId="0" borderId="8" xfId="0" applyBorder="1" applyAlignment="1" applyProtection="1">
      <alignment horizontal="center"/>
    </xf>
    <xf numFmtId="2" fontId="1" fillId="0" borderId="0" xfId="0" applyNumberFormat="1" applyFont="1" applyAlignment="1" applyProtection="1"/>
    <xf numFmtId="0" fontId="16"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2" fontId="0" fillId="0" borderId="1" xfId="0" applyNumberFormat="1" applyBorder="1" applyProtection="1"/>
    <xf numFmtId="1" fontId="0" fillId="0" borderId="1" xfId="0" applyNumberFormat="1" applyFill="1" applyBorder="1" applyProtection="1"/>
    <xf numFmtId="0" fontId="17"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9"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9" fillId="0" borderId="0" xfId="0" applyFont="1"/>
    <xf numFmtId="0" fontId="14" fillId="0" borderId="0" xfId="0" applyFont="1" applyBorder="1" applyAlignment="1"/>
    <xf numFmtId="0" fontId="14" fillId="0" borderId="0" xfId="0" applyFont="1" applyBorder="1"/>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1" xfId="0" applyBorder="1" applyAlignment="1">
      <alignment horizontal="left"/>
    </xf>
    <xf numFmtId="0" fontId="0" fillId="0" borderId="0" xfId="0" applyAlignment="1" applyProtection="1">
      <alignment horizontal="center" wrapText="1"/>
    </xf>
    <xf numFmtId="1" fontId="0" fillId="0" borderId="10" xfId="0" applyNumberFormat="1" applyFill="1" applyBorder="1" applyAlignment="1" applyProtection="1">
      <alignment horizontal="right"/>
    </xf>
    <xf numFmtId="1" fontId="0" fillId="2" borderId="10" xfId="0" applyNumberFormat="1" applyFill="1" applyBorder="1" applyProtection="1">
      <protection locked="0"/>
    </xf>
    <xf numFmtId="1" fontId="0" fillId="0" borderId="11" xfId="0" applyNumberFormat="1" applyFill="1" applyBorder="1" applyAlignment="1" applyProtection="1">
      <alignment horizontal="right"/>
    </xf>
    <xf numFmtId="1" fontId="0" fillId="2" borderId="11" xfId="0" applyNumberFormat="1" applyFill="1" applyBorder="1" applyProtection="1">
      <protection locked="0"/>
    </xf>
    <xf numFmtId="1" fontId="0" fillId="0" borderId="12"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3" xfId="0" applyNumberFormat="1" applyFill="1" applyBorder="1" applyAlignment="1" applyProtection="1"/>
    <xf numFmtId="1" fontId="0" fillId="2" borderId="10" xfId="0" applyNumberFormat="1" applyFill="1" applyBorder="1" applyAlignment="1" applyProtection="1">
      <alignment vertical="top"/>
      <protection locked="0"/>
    </xf>
    <xf numFmtId="1" fontId="0" fillId="2" borderId="11" xfId="0" applyNumberFormat="1" applyFill="1" applyBorder="1" applyAlignment="1" applyProtection="1">
      <alignment vertical="top"/>
      <protection locked="0"/>
    </xf>
    <xf numFmtId="1" fontId="0" fillId="0" borderId="12" xfId="0" applyNumberFormat="1" applyFill="1" applyBorder="1" applyAlignment="1" applyProtection="1">
      <alignment vertical="top"/>
    </xf>
    <xf numFmtId="0" fontId="0" fillId="0" borderId="14" xfId="0" applyBorder="1" applyAlignment="1" applyProtection="1">
      <alignment horizontal="center" wrapText="1"/>
    </xf>
    <xf numFmtId="0" fontId="0" fillId="0" borderId="15" xfId="0" applyBorder="1" applyAlignment="1" applyProtection="1">
      <alignment horizontal="center" wrapText="1"/>
    </xf>
    <xf numFmtId="0" fontId="0" fillId="0" borderId="16" xfId="0" applyBorder="1" applyAlignment="1" applyProtection="1">
      <alignment horizontal="center" wrapText="1"/>
    </xf>
    <xf numFmtId="14" fontId="0" fillId="2" borderId="17" xfId="0" applyNumberFormat="1" applyFill="1" applyBorder="1" applyAlignment="1" applyProtection="1">
      <protection locked="0"/>
    </xf>
    <xf numFmtId="14" fontId="0" fillId="2" borderId="18" xfId="0" applyNumberFormat="1" applyFill="1" applyBorder="1" applyAlignment="1" applyProtection="1">
      <protection locked="0"/>
    </xf>
    <xf numFmtId="1" fontId="0" fillId="0" borderId="1" xfId="0" applyNumberFormat="1" applyBorder="1" applyProtection="1"/>
    <xf numFmtId="1" fontId="0" fillId="0" borderId="12" xfId="0" applyNumberFormat="1" applyBorder="1" applyProtection="1"/>
    <xf numFmtId="1" fontId="0" fillId="2" borderId="12" xfId="0" applyNumberFormat="1" applyFill="1" applyBorder="1" applyProtection="1">
      <protection locked="0"/>
    </xf>
    <xf numFmtId="0" fontId="5" fillId="0" borderId="0" xfId="1" applyFont="1" applyBorder="1" applyAlignment="1" applyProtection="1"/>
    <xf numFmtId="0" fontId="0" fillId="0" borderId="19" xfId="0" applyBorder="1" applyAlignment="1" applyProtection="1">
      <alignment horizontal="center" wrapText="1"/>
    </xf>
    <xf numFmtId="1" fontId="0" fillId="0" borderId="10" xfId="0" applyNumberFormat="1" applyFill="1" applyBorder="1" applyAlignment="1" applyProtection="1">
      <alignment vertical="top"/>
    </xf>
    <xf numFmtId="14" fontId="0" fillId="0" borderId="20" xfId="0" applyNumberFormat="1" applyFill="1" applyBorder="1" applyAlignment="1" applyProtection="1"/>
    <xf numFmtId="1" fontId="0" fillId="2" borderId="1" xfId="0" applyNumberFormat="1" applyFill="1" applyBorder="1" applyAlignment="1" applyProtection="1">
      <alignment vertical="top"/>
      <protection locked="0"/>
    </xf>
    <xf numFmtId="1" fontId="0" fillId="0" borderId="21" xfId="0" applyNumberFormat="1" applyBorder="1" applyAlignment="1" applyProtection="1">
      <alignment vertical="top"/>
    </xf>
    <xf numFmtId="1" fontId="0" fillId="2" borderId="12" xfId="0" applyNumberFormat="1" applyFill="1" applyBorder="1" applyAlignment="1" applyProtection="1">
      <alignment vertical="top"/>
      <protection locked="0"/>
    </xf>
    <xf numFmtId="1" fontId="0" fillId="0" borderId="22" xfId="0" applyNumberFormat="1" applyBorder="1" applyAlignment="1" applyProtection="1">
      <alignment vertical="top"/>
    </xf>
    <xf numFmtId="1" fontId="0" fillId="0" borderId="11"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7" xfId="0" applyBorder="1" applyAlignment="1" applyProtection="1"/>
    <xf numFmtId="0" fontId="0" fillId="0" borderId="5" xfId="0" applyBorder="1" applyAlignment="1" applyProtection="1"/>
    <xf numFmtId="0" fontId="0" fillId="0" borderId="8"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3"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8" xfId="0" applyFill="1" applyBorder="1" applyAlignment="1" applyProtection="1">
      <alignment horizontal="center"/>
    </xf>
    <xf numFmtId="0" fontId="4" fillId="2" borderId="23" xfId="0" applyFont="1" applyFill="1" applyBorder="1" applyProtection="1">
      <protection locked="0"/>
    </xf>
    <xf numFmtId="1" fontId="4" fillId="2" borderId="23" xfId="0" applyNumberFormat="1" applyFont="1" applyFill="1" applyBorder="1" applyAlignment="1" applyProtection="1">
      <alignment horizontal="center"/>
      <protection locked="0"/>
    </xf>
    <xf numFmtId="1" fontId="4" fillId="0" borderId="23" xfId="0" applyNumberFormat="1" applyFont="1" applyFill="1" applyBorder="1" applyProtection="1"/>
    <xf numFmtId="0" fontId="0" fillId="0" borderId="24" xfId="0" applyFill="1" applyBorder="1" applyAlignment="1" applyProtection="1">
      <alignment horizontal="center"/>
    </xf>
    <xf numFmtId="0" fontId="0" fillId="0" borderId="23" xfId="0" applyBorder="1" applyAlignment="1" applyProtection="1">
      <alignment horizontal="center"/>
    </xf>
    <xf numFmtId="0" fontId="3" fillId="2" borderId="1" xfId="0" applyFont="1" applyFill="1" applyBorder="1" applyProtection="1">
      <protection locked="0"/>
    </xf>
    <xf numFmtId="1" fontId="0" fillId="2" borderId="23"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4"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2" fontId="0" fillId="0" borderId="0" xfId="0" applyNumberFormat="1" applyFill="1" applyBorder="1" applyAlignment="1" applyProtection="1"/>
    <xf numFmtId="0" fontId="0" fillId="0" borderId="0" xfId="0" applyAlignment="1" applyProtection="1">
      <alignment horizontal="right"/>
    </xf>
    <xf numFmtId="0" fontId="0" fillId="0" borderId="0" xfId="0" applyFont="1" applyAlignment="1" applyProtection="1"/>
    <xf numFmtId="1" fontId="1" fillId="4" borderId="0" xfId="0" applyNumberFormat="1" applyFont="1" applyFill="1" applyBorder="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20" fillId="0" borderId="0" xfId="0" applyFont="1" applyBorder="1"/>
    <xf numFmtId="0" fontId="14" fillId="0" borderId="0" xfId="0" applyFont="1" applyBorder="1" applyAlignment="1">
      <alignment horizontal="left"/>
    </xf>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ill="1" applyBorder="1"/>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0" borderId="0" xfId="0" applyFill="1" applyBorder="1" applyAlignment="1" applyProtection="1">
      <alignment horizontal="left" vertical="top" wrapText="1"/>
    </xf>
    <xf numFmtId="0" fontId="0" fillId="0" borderId="0" xfId="0" applyFill="1" applyBorder="1" applyAlignment="1" applyProtection="1">
      <alignment vertical="top" wrapText="1"/>
    </xf>
    <xf numFmtId="0" fontId="3" fillId="0" borderId="25" xfId="0" applyFont="1" applyFill="1" applyBorder="1" applyAlignment="1" applyProtection="1">
      <alignment vertical="top"/>
    </xf>
    <xf numFmtId="0" fontId="3" fillId="0" borderId="26" xfId="0" applyFont="1" applyFill="1" applyBorder="1" applyAlignment="1" applyProtection="1">
      <alignment vertical="top" wrapText="1"/>
    </xf>
    <xf numFmtId="0" fontId="0" fillId="0" borderId="27" xfId="0" applyFill="1" applyBorder="1" applyAlignment="1" applyProtection="1">
      <alignment horizontal="center" vertical="top" wrapText="1"/>
    </xf>
    <xf numFmtId="0" fontId="0" fillId="4" borderId="0" xfId="0" applyFill="1" applyAlignment="1" applyProtection="1"/>
    <xf numFmtId="0" fontId="0" fillId="0" borderId="0" xfId="0" applyNumberFormat="1" applyFill="1" applyBorder="1" applyAlignment="1" applyProtection="1">
      <alignment wrapText="1"/>
    </xf>
    <xf numFmtId="0" fontId="22"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0" fontId="0" fillId="0" borderId="1" xfId="0" applyBorder="1" applyAlignment="1"/>
    <xf numFmtId="0" fontId="0" fillId="0" borderId="23" xfId="0" applyBorder="1" applyAlignment="1">
      <alignment horizontal="left" vertical="center" indent="1"/>
    </xf>
    <xf numFmtId="0" fontId="0" fillId="0" borderId="1" xfId="0" applyBorder="1" applyAlignment="1">
      <alignment horizontal="left" vertical="center" indent="1"/>
    </xf>
    <xf numFmtId="14" fontId="0" fillId="0" borderId="0" xfId="0" applyNumberFormat="1" applyFill="1" applyProtection="1"/>
    <xf numFmtId="0" fontId="0" fillId="0" borderId="28" xfId="0" applyFill="1" applyBorder="1" applyAlignment="1" applyProtection="1">
      <alignment horizontal="left" vertical="top" wrapText="1"/>
    </xf>
    <xf numFmtId="0" fontId="0" fillId="0" borderId="28" xfId="0" applyFill="1" applyBorder="1" applyAlignment="1" applyProtection="1">
      <alignment vertical="top" wrapText="1"/>
    </xf>
    <xf numFmtId="0" fontId="0" fillId="0" borderId="29" xfId="0" applyFill="1" applyBorder="1" applyAlignment="1" applyProtection="1">
      <alignment horizontal="left" vertical="top" wrapText="1"/>
    </xf>
    <xf numFmtId="1" fontId="1" fillId="0" borderId="0" xfId="0" applyNumberFormat="1" applyFont="1" applyFill="1" applyBorder="1" applyAlignment="1" applyProtection="1"/>
    <xf numFmtId="0" fontId="0" fillId="0" borderId="0" xfId="0" applyFont="1" applyAlignment="1">
      <alignment horizontal="right"/>
    </xf>
    <xf numFmtId="0" fontId="3" fillId="0" borderId="1" xfId="0" applyFont="1" applyFill="1" applyBorder="1" applyProtection="1"/>
    <xf numFmtId="0" fontId="3" fillId="0" borderId="10" xfId="0" applyFont="1" applyFill="1" applyBorder="1" applyProtection="1"/>
    <xf numFmtId="0" fontId="3" fillId="0" borderId="21" xfId="0" applyFont="1" applyFill="1" applyBorder="1" applyProtection="1"/>
    <xf numFmtId="0" fontId="0" fillId="0" borderId="7" xfId="0" applyBorder="1" applyAlignment="1">
      <alignment horizontal="left" vertical="center"/>
    </xf>
    <xf numFmtId="0" fontId="0" fillId="0" borderId="26" xfId="0" applyFill="1" applyBorder="1" applyAlignment="1" applyProtection="1">
      <alignment horizontal="center" vertical="top" wrapText="1"/>
    </xf>
    <xf numFmtId="0" fontId="0" fillId="0" borderId="6" xfId="0" applyFill="1" applyBorder="1" applyAlignment="1" applyProtection="1">
      <alignment horizontal="left" vertical="top" wrapText="1"/>
    </xf>
    <xf numFmtId="0" fontId="0" fillId="0" borderId="6" xfId="0" applyFill="1" applyBorder="1" applyAlignment="1" applyProtection="1">
      <alignment vertical="top" wrapText="1"/>
    </xf>
    <xf numFmtId="0" fontId="0" fillId="0" borderId="30" xfId="0" applyFill="1" applyBorder="1" applyAlignment="1" applyProtection="1">
      <alignment horizontal="left" vertical="top" wrapText="1"/>
    </xf>
    <xf numFmtId="0" fontId="0" fillId="6" borderId="0" xfId="0" applyFont="1" applyFill="1" applyBorder="1"/>
    <xf numFmtId="0" fontId="0" fillId="6" borderId="54" xfId="0" applyFont="1" applyFill="1" applyBorder="1"/>
    <xf numFmtId="0" fontId="0" fillId="6" borderId="55" xfId="0" applyFont="1" applyFill="1" applyBorder="1"/>
    <xf numFmtId="0" fontId="0" fillId="6" borderId="56" xfId="0" applyFont="1" applyFill="1" applyBorder="1"/>
    <xf numFmtId="0" fontId="0" fillId="6" borderId="57" xfId="0" applyFont="1" applyFill="1" applyBorder="1"/>
    <xf numFmtId="0" fontId="0" fillId="6" borderId="58" xfId="0" applyFont="1" applyFill="1" applyBorder="1"/>
    <xf numFmtId="0" fontId="0" fillId="6" borderId="59"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4" xfId="0" applyNumberFormat="1" applyFill="1" applyBorder="1" applyAlignment="1" applyProtection="1">
      <alignment wrapText="1"/>
    </xf>
    <xf numFmtId="0" fontId="0" fillId="2" borderId="15" xfId="0" applyNumberFormat="1" applyFill="1" applyBorder="1" applyAlignment="1" applyProtection="1">
      <alignment wrapText="1"/>
      <protection locked="0"/>
    </xf>
    <xf numFmtId="0" fontId="0" fillId="2" borderId="16" xfId="0" applyNumberFormat="1" applyFill="1" applyBorder="1" applyAlignment="1" applyProtection="1">
      <alignment wrapText="1"/>
      <protection locked="0"/>
    </xf>
    <xf numFmtId="14" fontId="0" fillId="0" borderId="10"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21" xfId="0" applyNumberFormat="1" applyFill="1" applyBorder="1" applyAlignment="1" applyProtection="1">
      <alignment wrapText="1"/>
      <protection locked="0"/>
    </xf>
    <xf numFmtId="14" fontId="0" fillId="0" borderId="11" xfId="0" applyNumberFormat="1" applyFill="1" applyBorder="1" applyAlignment="1" applyProtection="1">
      <alignment wrapText="1"/>
    </xf>
    <xf numFmtId="0" fontId="0" fillId="2" borderId="12" xfId="0" applyNumberFormat="1" applyFill="1" applyBorder="1" applyAlignment="1" applyProtection="1">
      <alignment wrapText="1"/>
      <protection locked="0"/>
    </xf>
    <xf numFmtId="0" fontId="0" fillId="2" borderId="22" xfId="0" applyNumberFormat="1" applyFill="1" applyBorder="1" applyAlignment="1" applyProtection="1">
      <alignment wrapText="1"/>
      <protection locked="0"/>
    </xf>
    <xf numFmtId="0" fontId="22"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24" fillId="4" borderId="0" xfId="0" applyFont="1" applyFill="1" applyAlignment="1" applyProtection="1"/>
    <xf numFmtId="0" fontId="3" fillId="0" borderId="6" xfId="0" applyFont="1" applyFill="1" applyBorder="1" applyAlignment="1">
      <alignment horizontal="left" vertical="center" wrapText="1"/>
    </xf>
    <xf numFmtId="0" fontId="3" fillId="0" borderId="9" xfId="0" applyFont="1" applyFill="1" applyBorder="1" applyAlignment="1">
      <alignment horizontal="left" vertical="center" wrapText="1"/>
    </xf>
    <xf numFmtId="0" fontId="0" fillId="0" borderId="6" xfId="0" applyBorder="1" applyAlignment="1">
      <alignment horizontal="left"/>
    </xf>
    <xf numFmtId="0" fontId="0" fillId="0" borderId="6" xfId="0" applyFill="1" applyBorder="1" applyAlignment="1">
      <alignment horizontal="center"/>
    </xf>
    <xf numFmtId="0" fontId="0" fillId="0" borderId="6" xfId="0" applyFill="1" applyBorder="1"/>
    <xf numFmtId="0" fontId="11" fillId="0" borderId="0" xfId="0" applyFont="1" applyBorder="1" applyAlignment="1">
      <alignment horizontal="left"/>
    </xf>
    <xf numFmtId="0" fontId="0" fillId="0" borderId="0" xfId="0" applyFill="1" applyBorder="1" applyAlignment="1">
      <alignment horizontal="center"/>
    </xf>
    <xf numFmtId="0" fontId="0" fillId="0" borderId="3" xfId="0" applyFill="1" applyBorder="1" applyAlignment="1">
      <alignment horizontal="left"/>
    </xf>
    <xf numFmtId="0" fontId="10" fillId="0" borderId="5" xfId="0" applyFont="1" applyFill="1" applyBorder="1"/>
    <xf numFmtId="0" fontId="0" fillId="0" borderId="31" xfId="0" applyFill="1" applyBorder="1"/>
    <xf numFmtId="0" fontId="0" fillId="0" borderId="3" xfId="0" applyFill="1" applyBorder="1"/>
    <xf numFmtId="0" fontId="0" fillId="0" borderId="5" xfId="0" applyFill="1" applyBorder="1" applyAlignment="1">
      <alignment horizontal="left"/>
    </xf>
    <xf numFmtId="0" fontId="0" fillId="0" borderId="0" xfId="0" applyFont="1" applyAlignment="1">
      <alignment horizontal="left"/>
    </xf>
    <xf numFmtId="0" fontId="3" fillId="0" borderId="32" xfId="0" applyFont="1" applyFill="1" applyBorder="1" applyProtection="1"/>
    <xf numFmtId="0" fontId="3" fillId="0" borderId="23" xfId="0" applyFont="1" applyFill="1" applyBorder="1" applyProtection="1"/>
    <xf numFmtId="0" fontId="3" fillId="0" borderId="33" xfId="0" applyFont="1" applyFill="1" applyBorder="1" applyProtection="1"/>
    <xf numFmtId="0" fontId="0" fillId="0" borderId="34" xfId="0" applyFill="1" applyBorder="1" applyAlignment="1" applyProtection="1">
      <alignment horizontal="center" vertical="top" wrapText="1"/>
    </xf>
    <xf numFmtId="0" fontId="0" fillId="0" borderId="35" xfId="0" applyFill="1" applyBorder="1" applyAlignment="1" applyProtection="1">
      <alignment horizontal="left" vertical="top" wrapText="1"/>
    </xf>
    <xf numFmtId="0" fontId="0" fillId="0" borderId="35" xfId="0" applyFill="1" applyBorder="1" applyAlignment="1" applyProtection="1">
      <alignment vertical="top" wrapText="1"/>
    </xf>
    <xf numFmtId="0" fontId="0" fillId="0" borderId="36" xfId="0" applyFill="1" applyBorder="1" applyAlignment="1" applyProtection="1">
      <alignment vertical="top" wrapText="1"/>
    </xf>
    <xf numFmtId="0" fontId="0" fillId="0" borderId="37" xfId="0" applyFill="1" applyBorder="1" applyAlignment="1" applyProtection="1">
      <alignment horizontal="center" vertical="top" wrapText="1"/>
    </xf>
    <xf numFmtId="0" fontId="0" fillId="0" borderId="29" xfId="0" applyFill="1" applyBorder="1" applyAlignment="1" applyProtection="1">
      <alignment vertical="top" wrapText="1"/>
    </xf>
    <xf numFmtId="0" fontId="3" fillId="0" borderId="38" xfId="0" applyFont="1" applyFill="1" applyBorder="1" applyProtection="1"/>
    <xf numFmtId="0" fontId="3" fillId="0" borderId="39" xfId="0" applyFont="1" applyFill="1" applyBorder="1" applyProtection="1"/>
    <xf numFmtId="0" fontId="3" fillId="0" borderId="40" xfId="0" applyFont="1" applyFill="1" applyBorder="1" applyProtection="1"/>
    <xf numFmtId="0" fontId="0" fillId="0" borderId="36" xfId="0" applyFill="1" applyBorder="1" applyAlignment="1" applyProtection="1">
      <alignment horizontal="left" vertical="top" wrapText="1"/>
    </xf>
    <xf numFmtId="0" fontId="0" fillId="0" borderId="41" xfId="0" applyFill="1" applyBorder="1" applyAlignment="1" applyProtection="1">
      <alignment horizontal="center" vertical="top" wrapText="1"/>
    </xf>
    <xf numFmtId="0" fontId="0" fillId="0" borderId="5" xfId="0" applyFill="1" applyBorder="1" applyAlignment="1" applyProtection="1">
      <alignment horizontal="left" vertical="top" wrapText="1"/>
    </xf>
    <xf numFmtId="0" fontId="0" fillId="0" borderId="42" xfId="0" applyFill="1" applyBorder="1" applyAlignment="1" applyProtection="1">
      <alignment horizontal="center" vertical="top" wrapText="1"/>
    </xf>
    <xf numFmtId="0" fontId="0" fillId="0" borderId="2" xfId="0" applyFill="1" applyBorder="1" applyAlignment="1" applyProtection="1">
      <alignment horizontal="left" vertical="top" wrapText="1"/>
    </xf>
    <xf numFmtId="0" fontId="22" fillId="7" borderId="0" xfId="0" applyFont="1" applyFill="1" applyBorder="1" applyAlignment="1" applyProtection="1">
      <alignment horizontal="left" wrapText="1"/>
    </xf>
    <xf numFmtId="0" fontId="0" fillId="7" borderId="0" xfId="0" applyFill="1" applyBorder="1" applyAlignment="1" applyProtection="1">
      <alignment horizontal="center" vertical="top" wrapText="1"/>
    </xf>
    <xf numFmtId="0" fontId="0" fillId="7" borderId="0" xfId="0" applyFill="1" applyBorder="1" applyAlignment="1" applyProtection="1">
      <alignment vertical="top" wrapText="1"/>
    </xf>
    <xf numFmtId="0" fontId="0" fillId="4" borderId="0" xfId="0" applyFill="1" applyBorder="1" applyAlignment="1" applyProtection="1">
      <alignment horizontal="left" vertical="top" wrapText="1" indent="2"/>
    </xf>
    <xf numFmtId="0" fontId="0" fillId="0" borderId="0" xfId="0" applyFill="1" applyBorder="1" applyAlignment="1" applyProtection="1">
      <alignment horizontal="right"/>
    </xf>
    <xf numFmtId="1" fontId="0" fillId="0" borderId="1" xfId="0" applyNumberFormat="1" applyFill="1" applyBorder="1" applyAlignment="1" applyProtection="1">
      <alignment horizontal="right"/>
    </xf>
    <xf numFmtId="1" fontId="0" fillId="0" borderId="1" xfId="0" applyNumberFormat="1" applyFill="1" applyBorder="1" applyAlignment="1" applyProtection="1">
      <alignment horizontal="center"/>
    </xf>
    <xf numFmtId="164" fontId="0" fillId="4" borderId="1" xfId="0" applyNumberFormat="1" applyFill="1" applyBorder="1" applyAlignment="1" applyProtection="1">
      <alignment horizontal="center"/>
    </xf>
    <xf numFmtId="0" fontId="0" fillId="0" borderId="30" xfId="0" applyFill="1" applyBorder="1" applyAlignment="1" applyProtection="1">
      <alignment vertical="top" wrapText="1"/>
    </xf>
    <xf numFmtId="0" fontId="0" fillId="4" borderId="0" xfId="0" applyFill="1" applyBorder="1" applyProtection="1"/>
    <xf numFmtId="0" fontId="3" fillId="4" borderId="25" xfId="0" applyFont="1" applyFill="1" applyBorder="1" applyAlignment="1" applyProtection="1">
      <alignment vertical="top"/>
    </xf>
    <xf numFmtId="0" fontId="3" fillId="4" borderId="26" xfId="0" applyFont="1" applyFill="1" applyBorder="1" applyAlignment="1" applyProtection="1">
      <alignment vertical="top" wrapText="1"/>
    </xf>
    <xf numFmtId="0" fontId="0" fillId="4" borderId="26" xfId="0" applyFill="1" applyBorder="1" applyAlignment="1" applyProtection="1">
      <alignment horizontal="center" vertical="top" wrapText="1"/>
    </xf>
    <xf numFmtId="0" fontId="0" fillId="4" borderId="6" xfId="0" applyFill="1" applyBorder="1" applyAlignment="1" applyProtection="1">
      <alignment horizontal="left" vertical="top" wrapText="1"/>
    </xf>
    <xf numFmtId="0" fontId="0" fillId="4" borderId="30" xfId="0" applyFill="1" applyBorder="1" applyAlignment="1" applyProtection="1">
      <alignment horizontal="left" vertical="top" wrapText="1"/>
    </xf>
    <xf numFmtId="0" fontId="0" fillId="4" borderId="0" xfId="0" applyFill="1" applyBorder="1" applyAlignment="1" applyProtection="1">
      <alignment horizontal="center" vertical="top" wrapText="1"/>
    </xf>
    <xf numFmtId="0" fontId="0" fillId="0" borderId="0" xfId="0" applyFill="1" applyBorder="1" applyAlignment="1" applyProtection="1">
      <alignment horizontal="left" vertical="top" wrapText="1" indent="2"/>
    </xf>
    <xf numFmtId="0" fontId="0" fillId="0" borderId="5" xfId="0" applyFill="1" applyBorder="1" applyAlignment="1" applyProtection="1">
      <alignment vertical="top" wrapText="1"/>
    </xf>
    <xf numFmtId="0" fontId="0" fillId="0" borderId="43" xfId="0" applyFill="1" applyBorder="1" applyAlignment="1" applyProtection="1">
      <alignment horizontal="left" vertical="top" wrapText="1"/>
    </xf>
    <xf numFmtId="0" fontId="0" fillId="0" borderId="44" xfId="0" applyFill="1" applyBorder="1" applyAlignment="1" applyProtection="1">
      <alignment horizontal="left" vertical="top" wrapText="1"/>
    </xf>
    <xf numFmtId="0" fontId="0" fillId="4" borderId="27" xfId="0" applyFill="1" applyBorder="1" applyAlignment="1" applyProtection="1">
      <alignment horizontal="center" vertical="top" wrapText="1"/>
    </xf>
    <xf numFmtId="0" fontId="0" fillId="4" borderId="28" xfId="0" applyFill="1" applyBorder="1" applyAlignment="1" applyProtection="1">
      <alignment horizontal="left" vertical="top" wrapText="1"/>
    </xf>
    <xf numFmtId="0" fontId="0" fillId="4" borderId="29" xfId="0" applyFill="1" applyBorder="1" applyAlignment="1" applyProtection="1">
      <alignment horizontal="left" vertical="top" wrapText="1"/>
    </xf>
    <xf numFmtId="2" fontId="0" fillId="0" borderId="0" xfId="0" applyNumberFormat="1" applyAlignment="1" applyProtection="1"/>
    <xf numFmtId="0" fontId="10" fillId="0" borderId="0" xfId="0" applyFont="1" applyBorder="1" applyAlignment="1">
      <alignment horizontal="left"/>
    </xf>
    <xf numFmtId="0" fontId="3" fillId="0" borderId="45" xfId="0" applyFont="1" applyFill="1" applyBorder="1" applyAlignment="1" applyProtection="1">
      <alignment vertical="top"/>
    </xf>
    <xf numFmtId="0" fontId="0" fillId="4" borderId="41" xfId="0" applyFill="1" applyBorder="1" applyAlignment="1" applyProtection="1">
      <alignment horizontal="center" vertical="top" wrapText="1"/>
    </xf>
    <xf numFmtId="0" fontId="0" fillId="4" borderId="5" xfId="0" applyFill="1" applyBorder="1" applyAlignment="1" applyProtection="1">
      <alignment horizontal="left" vertical="top" wrapText="1"/>
    </xf>
    <xf numFmtId="0" fontId="0" fillId="4" borderId="34" xfId="0" applyFill="1" applyBorder="1" applyAlignment="1" applyProtection="1">
      <alignment horizontal="center" vertical="top" wrapText="1"/>
    </xf>
    <xf numFmtId="0" fontId="0" fillId="4" borderId="35" xfId="0" applyFill="1" applyBorder="1" applyAlignment="1" applyProtection="1">
      <alignment horizontal="left" vertical="top" wrapText="1"/>
    </xf>
    <xf numFmtId="0" fontId="0" fillId="4" borderId="35" xfId="0" applyFill="1" applyBorder="1" applyAlignment="1" applyProtection="1">
      <alignment vertical="top" wrapText="1"/>
    </xf>
    <xf numFmtId="0" fontId="0" fillId="4" borderId="36" xfId="0" applyFill="1" applyBorder="1" applyAlignment="1" applyProtection="1">
      <alignment horizontal="left" vertical="top" wrapText="1"/>
    </xf>
    <xf numFmtId="0" fontId="0" fillId="0" borderId="9" xfId="0" applyFont="1" applyFill="1" applyBorder="1" applyAlignment="1">
      <alignment horizontal="left" vertical="center"/>
    </xf>
    <xf numFmtId="0" fontId="3" fillId="8" borderId="0" xfId="0" applyFont="1" applyFill="1"/>
    <xf numFmtId="0" fontId="3" fillId="0" borderId="0" xfId="0" applyFont="1"/>
    <xf numFmtId="9" fontId="0" fillId="0" borderId="0" xfId="0" applyNumberFormat="1" applyFill="1" applyAlignment="1" applyProtection="1"/>
    <xf numFmtId="0" fontId="0" fillId="3" borderId="0" xfId="0" applyFont="1" applyFill="1" applyBorder="1" applyAlignment="1" applyProtection="1"/>
    <xf numFmtId="0" fontId="2" fillId="0" borderId="46"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5"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0" fillId="0" borderId="47"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35" xfId="0" applyFill="1" applyBorder="1" applyAlignment="1">
      <alignment horizontal="left"/>
    </xf>
    <xf numFmtId="0" fontId="0" fillId="0" borderId="31" xfId="0" applyFill="1" applyBorder="1" applyAlignment="1">
      <alignment horizontal="left"/>
    </xf>
    <xf numFmtId="0" fontId="0" fillId="0" borderId="47" xfId="0" applyFill="1" applyBorder="1" applyAlignment="1">
      <alignment horizontal="left"/>
    </xf>
    <xf numFmtId="0" fontId="0" fillId="0" borderId="9" xfId="0" applyFill="1" applyBorder="1" applyAlignment="1">
      <alignment horizontal="left" vertical="center"/>
    </xf>
    <xf numFmtId="0" fontId="0" fillId="0" borderId="9" xfId="0" applyFill="1" applyBorder="1" applyAlignment="1">
      <alignment vertical="center"/>
    </xf>
    <xf numFmtId="0" fontId="0" fillId="0" borderId="0" xfId="0" applyAlignment="1">
      <alignment vertical="center"/>
    </xf>
    <xf numFmtId="0" fontId="0" fillId="0" borderId="0" xfId="0" applyFill="1" applyAlignment="1">
      <alignment vertical="center"/>
    </xf>
    <xf numFmtId="0" fontId="0" fillId="0" borderId="8" xfId="0" applyFill="1" applyBorder="1" applyAlignment="1">
      <alignment horizontal="right" vertical="center"/>
    </xf>
    <xf numFmtId="0" fontId="2" fillId="0" borderId="35" xfId="0" applyFont="1" applyBorder="1" applyAlignment="1" applyProtection="1">
      <alignment horizontal="left"/>
    </xf>
    <xf numFmtId="0" fontId="0" fillId="4" borderId="43" xfId="0" applyFill="1" applyBorder="1" applyAlignment="1" applyProtection="1">
      <alignment horizontal="left" vertical="top" wrapText="1"/>
    </xf>
    <xf numFmtId="0" fontId="0" fillId="7" borderId="0" xfId="0" applyFill="1" applyBorder="1" applyAlignment="1" applyProtection="1">
      <alignment horizontal="right" vertical="top" wrapText="1"/>
    </xf>
    <xf numFmtId="0" fontId="0" fillId="7" borderId="0" xfId="0" applyFill="1" applyBorder="1" applyAlignment="1" applyProtection="1">
      <alignment horizontal="right" wrapText="1"/>
    </xf>
    <xf numFmtId="0" fontId="0" fillId="4" borderId="6" xfId="0" applyFill="1" applyBorder="1" applyAlignment="1" applyProtection="1">
      <alignment vertical="top" wrapText="1"/>
    </xf>
    <xf numFmtId="0" fontId="0" fillId="0" borderId="13" xfId="0" applyFill="1" applyBorder="1" applyAlignment="1" applyProtection="1">
      <alignment horizontal="center" vertical="top" wrapText="1"/>
    </xf>
    <xf numFmtId="0" fontId="0" fillId="0" borderId="9" xfId="0" applyFill="1" applyBorder="1" applyAlignment="1" applyProtection="1">
      <alignment horizontal="left" vertical="top" wrapText="1"/>
    </xf>
    <xf numFmtId="0" fontId="0" fillId="0" borderId="37" xfId="0" applyFill="1" applyBorder="1" applyAlignment="1" applyProtection="1">
      <alignment horizontal="left" vertical="top" wrapText="1"/>
    </xf>
    <xf numFmtId="0" fontId="0" fillId="0" borderId="42" xfId="0" applyFill="1" applyBorder="1" applyAlignment="1" applyProtection="1">
      <alignment horizontal="left" vertical="top" wrapText="1"/>
    </xf>
    <xf numFmtId="0" fontId="0" fillId="0" borderId="48" xfId="0" applyFill="1" applyBorder="1" applyAlignment="1" applyProtection="1">
      <alignment horizontal="left" vertical="top" wrapText="1"/>
    </xf>
    <xf numFmtId="0" fontId="3" fillId="0" borderId="49" xfId="0" applyFont="1" applyFill="1" applyBorder="1" applyProtection="1"/>
    <xf numFmtId="0" fontId="3" fillId="0" borderId="24" xfId="0" applyFont="1" applyFill="1" applyBorder="1" applyProtection="1"/>
    <xf numFmtId="0" fontId="3" fillId="0" borderId="50" xfId="0" applyFont="1" applyFill="1" applyBorder="1" applyProtection="1"/>
    <xf numFmtId="0" fontId="0" fillId="6" borderId="60" xfId="0" applyFont="1" applyFill="1" applyBorder="1" applyAlignment="1">
      <alignment horizontal="left"/>
    </xf>
    <xf numFmtId="0" fontId="0" fillId="6" borderId="56" xfId="0" applyFont="1" applyFill="1" applyBorder="1" applyAlignment="1">
      <alignment horizontal="left" indent="1"/>
    </xf>
    <xf numFmtId="0" fontId="0" fillId="0" borderId="34" xfId="0" applyFill="1" applyBorder="1" applyAlignment="1" applyProtection="1">
      <alignment horizontal="left" vertical="top" wrapText="1"/>
    </xf>
    <xf numFmtId="0" fontId="3" fillId="4" borderId="1" xfId="0" applyFont="1" applyFill="1" applyBorder="1" applyProtection="1"/>
    <xf numFmtId="0" fontId="3" fillId="4" borderId="10" xfId="0" applyFont="1" applyFill="1" applyBorder="1" applyProtection="1"/>
    <xf numFmtId="0" fontId="3" fillId="4" borderId="21" xfId="0" applyFont="1" applyFill="1" applyBorder="1" applyProtection="1"/>
    <xf numFmtId="0" fontId="0" fillId="0" borderId="0" xfId="0"/>
    <xf numFmtId="0" fontId="29" fillId="10" borderId="0" xfId="0" applyFont="1" applyFill="1" applyAlignment="1">
      <alignment wrapText="1"/>
    </xf>
    <xf numFmtId="0" fontId="29" fillId="10" borderId="0" xfId="0" applyFont="1" applyFill="1" applyAlignment="1">
      <alignment horizontal="left" wrapText="1" indent="2"/>
    </xf>
    <xf numFmtId="0" fontId="0" fillId="2" borderId="1" xfId="0" applyNumberFormat="1" applyFill="1" applyBorder="1" applyAlignment="1" applyProtection="1">
      <alignment horizontal="left" vertical="top" wrapText="1"/>
      <protection locked="0"/>
    </xf>
    <xf numFmtId="0" fontId="0" fillId="0" borderId="0" xfId="0" applyAlignment="1">
      <alignment horizontal="left" vertical="top" wrapText="1"/>
    </xf>
    <xf numFmtId="0" fontId="12"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46" xfId="0" applyFill="1" applyBorder="1" applyAlignment="1" applyProtection="1">
      <alignment vertical="top" wrapText="1"/>
    </xf>
    <xf numFmtId="0" fontId="0" fillId="0" borderId="51" xfId="0" applyFill="1" applyBorder="1" applyAlignment="1" applyProtection="1">
      <alignment vertical="top" wrapText="1"/>
    </xf>
    <xf numFmtId="0" fontId="0" fillId="0" borderId="6" xfId="0" applyFill="1" applyBorder="1" applyAlignment="1" applyProtection="1">
      <alignment vertical="top" wrapText="1"/>
    </xf>
    <xf numFmtId="0" fontId="0" fillId="0" borderId="30" xfId="0" applyFill="1" applyBorder="1" applyAlignment="1" applyProtection="1">
      <alignment vertical="top" wrapText="1"/>
    </xf>
    <xf numFmtId="0" fontId="0" fillId="0" borderId="0" xfId="0" applyFill="1" applyBorder="1" applyAlignment="1" applyProtection="1">
      <alignment horizontal="left" vertical="top" wrapText="1"/>
    </xf>
    <xf numFmtId="0" fontId="0" fillId="0" borderId="44" xfId="0" applyFill="1" applyBorder="1" applyAlignment="1" applyProtection="1">
      <alignment horizontal="left" vertical="top" wrapText="1"/>
    </xf>
    <xf numFmtId="0" fontId="12" fillId="6" borderId="0" xfId="0" applyFont="1" applyFill="1" applyBorder="1" applyAlignment="1" applyProtection="1">
      <alignment horizontal="left" vertical="top" wrapText="1" indent="2"/>
    </xf>
    <xf numFmtId="0" fontId="12" fillId="6" borderId="44" xfId="0" applyFont="1" applyFill="1" applyBorder="1" applyAlignment="1" applyProtection="1">
      <alignment horizontal="left" vertical="top" wrapText="1" indent="2"/>
    </xf>
    <xf numFmtId="0" fontId="0" fillId="6" borderId="5" xfId="0" applyFill="1" applyBorder="1" applyAlignment="1" applyProtection="1">
      <alignment horizontal="left" vertical="top" wrapText="1" indent="2"/>
    </xf>
    <xf numFmtId="0" fontId="0" fillId="6" borderId="43" xfId="0" applyFill="1" applyBorder="1" applyAlignment="1" applyProtection="1">
      <alignment horizontal="left" vertical="top" wrapText="1" indent="2"/>
    </xf>
    <xf numFmtId="0" fontId="0" fillId="6" borderId="44" xfId="0" applyFill="1" applyBorder="1" applyAlignment="1" applyProtection="1">
      <alignment horizontal="left" vertical="top" wrapText="1" indent="2"/>
    </xf>
    <xf numFmtId="0" fontId="0" fillId="6" borderId="0" xfId="0" applyFill="1" applyBorder="1" applyAlignment="1" applyProtection="1">
      <alignment horizontal="left" vertical="top" wrapText="1" indent="2"/>
    </xf>
    <xf numFmtId="0" fontId="0" fillId="6" borderId="2" xfId="0" applyFill="1" applyBorder="1" applyAlignment="1" applyProtection="1">
      <alignment horizontal="left" vertical="top" wrapText="1" indent="2"/>
    </xf>
    <xf numFmtId="0" fontId="0" fillId="6" borderId="48" xfId="0" applyFill="1" applyBorder="1" applyAlignment="1" applyProtection="1">
      <alignment horizontal="left" vertical="top" wrapText="1" indent="2"/>
    </xf>
    <xf numFmtId="0" fontId="0" fillId="4" borderId="6" xfId="0" applyFill="1" applyBorder="1" applyAlignment="1" applyProtection="1">
      <alignment vertical="top" wrapText="1"/>
    </xf>
    <xf numFmtId="0" fontId="0" fillId="4" borderId="30" xfId="0" applyFill="1" applyBorder="1" applyAlignment="1" applyProtection="1">
      <alignment vertical="top" wrapText="1"/>
    </xf>
    <xf numFmtId="0" fontId="26" fillId="9" borderId="0" xfId="0" applyFont="1" applyFill="1" applyBorder="1" applyAlignment="1" applyProtection="1">
      <alignment horizontal="left" vertical="top" wrapText="1"/>
    </xf>
    <xf numFmtId="0" fontId="0" fillId="4" borderId="46" xfId="0" applyFill="1" applyBorder="1" applyAlignment="1" applyProtection="1">
      <alignment vertical="top" wrapText="1"/>
    </xf>
    <xf numFmtId="0" fontId="0" fillId="4" borderId="51" xfId="0" applyFill="1" applyBorder="1" applyAlignment="1" applyProtection="1">
      <alignment vertical="top" wrapText="1"/>
    </xf>
    <xf numFmtId="0" fontId="0" fillId="0" borderId="52" xfId="0" applyFill="1" applyBorder="1" applyAlignment="1" applyProtection="1">
      <alignment vertical="top" wrapText="1"/>
    </xf>
    <xf numFmtId="0" fontId="0" fillId="0" borderId="53" xfId="0" applyFill="1" applyBorder="1" applyAlignment="1" applyProtection="1">
      <alignment vertical="top" wrapText="1"/>
    </xf>
    <xf numFmtId="0" fontId="3" fillId="6" borderId="0" xfId="0" applyFont="1" applyFill="1" applyBorder="1" applyAlignment="1" applyProtection="1">
      <alignment horizontal="left" vertical="top" wrapText="1"/>
    </xf>
    <xf numFmtId="0" fontId="0" fillId="6" borderId="60" xfId="0" applyFont="1" applyFill="1" applyBorder="1" applyAlignment="1">
      <alignment horizontal="left"/>
    </xf>
    <xf numFmtId="0" fontId="0" fillId="6" borderId="54" xfId="0" applyFont="1" applyFill="1" applyBorder="1" applyAlignment="1">
      <alignment horizontal="left"/>
    </xf>
    <xf numFmtId="0" fontId="0" fillId="6" borderId="55" xfId="0" applyFont="1" applyFill="1" applyBorder="1" applyAlignment="1">
      <alignment horizontal="left"/>
    </xf>
    <xf numFmtId="0" fontId="0" fillId="6" borderId="0" xfId="0" applyFont="1" applyFill="1" applyBorder="1" applyAlignment="1">
      <alignment horizontal="left"/>
    </xf>
    <xf numFmtId="0" fontId="0" fillId="6" borderId="61" xfId="0" applyFont="1" applyFill="1" applyBorder="1" applyAlignment="1">
      <alignment horizontal="left"/>
    </xf>
    <xf numFmtId="0" fontId="3" fillId="6" borderId="61" xfId="0" applyFont="1" applyFill="1" applyBorder="1" applyAlignment="1" applyProtection="1">
      <alignment horizontal="left" vertical="top" wrapText="1"/>
    </xf>
    <xf numFmtId="0" fontId="0" fillId="6" borderId="62" xfId="0" applyFont="1" applyFill="1" applyBorder="1" applyAlignment="1">
      <alignment horizontal="left"/>
    </xf>
    <xf numFmtId="0" fontId="0" fillId="6" borderId="63" xfId="0" applyFont="1" applyFill="1" applyBorder="1" applyAlignment="1">
      <alignment horizontal="left"/>
    </xf>
    <xf numFmtId="0" fontId="0" fillId="6" borderId="64" xfId="0" applyFont="1" applyFill="1" applyBorder="1" applyAlignment="1">
      <alignment horizontal="left"/>
    </xf>
    <xf numFmtId="0" fontId="29" fillId="10" borderId="0" xfId="0" applyFont="1" applyFill="1" applyAlignment="1">
      <alignment wrapText="1"/>
    </xf>
    <xf numFmtId="0" fontId="29" fillId="10" borderId="0" xfId="0" applyFont="1" applyFill="1" applyAlignment="1">
      <alignment horizontal="left" wrapText="1" indent="2"/>
    </xf>
    <xf numFmtId="0" fontId="2" fillId="0" borderId="0" xfId="0" applyFont="1" applyBorder="1" applyAlignment="1">
      <alignment horizontal="left"/>
    </xf>
    <xf numFmtId="0" fontId="1" fillId="0" borderId="0" xfId="0" applyFont="1" applyFill="1" applyBorder="1" applyAlignment="1">
      <alignment horizontal="left"/>
    </xf>
    <xf numFmtId="0" fontId="1" fillId="0" borderId="3" xfId="0" applyFont="1" applyFill="1" applyBorder="1" applyAlignment="1">
      <alignment horizontal="left"/>
    </xf>
    <xf numFmtId="0" fontId="0" fillId="0" borderId="7" xfId="0" applyFont="1" applyFill="1" applyBorder="1" applyAlignment="1">
      <alignment horizontal="left"/>
    </xf>
    <xf numFmtId="0" fontId="1" fillId="0" borderId="5" xfId="0" applyFont="1" applyFill="1" applyBorder="1" applyAlignment="1">
      <alignment horizontal="left"/>
    </xf>
    <xf numFmtId="0" fontId="1" fillId="0" borderId="8" xfId="0" applyFont="1" applyFill="1" applyBorder="1" applyAlignment="1">
      <alignment horizontal="left"/>
    </xf>
    <xf numFmtId="0" fontId="0" fillId="0" borderId="4" xfId="0" applyFont="1" applyFill="1" applyBorder="1" applyAlignment="1">
      <alignment horizontal="left"/>
    </xf>
    <xf numFmtId="0" fontId="0" fillId="0" borderId="0" xfId="0" applyFont="1" applyFill="1" applyBorder="1" applyAlignment="1">
      <alignment horizontal="left"/>
    </xf>
    <xf numFmtId="0" fontId="0" fillId="0" borderId="3" xfId="0" applyFont="1" applyFill="1" applyBorder="1" applyAlignment="1">
      <alignment horizontal="left"/>
    </xf>
    <xf numFmtId="0" fontId="0" fillId="0" borderId="31" xfId="0" applyFill="1" applyBorder="1" applyAlignment="1">
      <alignment horizontal="left" vertical="center"/>
    </xf>
    <xf numFmtId="0" fontId="0" fillId="0" borderId="3" xfId="0" applyFill="1" applyBorder="1" applyAlignment="1">
      <alignment horizontal="left" vertical="center"/>
    </xf>
    <xf numFmtId="0" fontId="0" fillId="0" borderId="8" xfId="0" applyFill="1" applyBorder="1" applyAlignment="1">
      <alignment horizontal="left" vertical="center"/>
    </xf>
    <xf numFmtId="0" fontId="0" fillId="0" borderId="0" xfId="0" applyBorder="1" applyAlignment="1">
      <alignment horizontal="left"/>
    </xf>
    <xf numFmtId="0" fontId="0" fillId="0" borderId="5" xfId="0" applyFill="1" applyBorder="1" applyAlignment="1">
      <alignment horizontal="left"/>
    </xf>
    <xf numFmtId="0" fontId="0" fillId="0" borderId="8" xfId="0" applyFill="1" applyBorder="1" applyAlignment="1">
      <alignment horizontal="left"/>
    </xf>
    <xf numFmtId="0" fontId="0" fillId="0" borderId="6" xfId="0" applyFont="1" applyFill="1" applyBorder="1" applyAlignment="1">
      <alignment horizontal="left"/>
    </xf>
    <xf numFmtId="0" fontId="0" fillId="0" borderId="9" xfId="0" applyFont="1" applyFill="1" applyBorder="1" applyAlignment="1">
      <alignment horizontal="left"/>
    </xf>
    <xf numFmtId="0" fontId="0" fillId="0" borderId="6" xfId="0" applyFill="1" applyBorder="1" applyAlignment="1">
      <alignment horizontal="left"/>
    </xf>
    <xf numFmtId="0" fontId="0" fillId="0" borderId="13" xfId="0" applyFill="1" applyBorder="1" applyAlignment="1">
      <alignment horizontal="left" vertical="center"/>
    </xf>
    <xf numFmtId="0" fontId="0" fillId="0" borderId="6" xfId="0" applyFill="1" applyBorder="1" applyAlignment="1">
      <alignment horizontal="left" vertical="center"/>
    </xf>
    <xf numFmtId="0" fontId="0" fillId="0" borderId="9" xfId="0" applyFill="1" applyBorder="1" applyAlignment="1">
      <alignment horizontal="left" vertical="center"/>
    </xf>
    <xf numFmtId="0" fontId="0" fillId="0" borderId="39" xfId="0" applyBorder="1" applyAlignment="1">
      <alignment horizontal="left" vertical="center"/>
    </xf>
    <xf numFmtId="0" fontId="0" fillId="0" borderId="23" xfId="0" applyBorder="1" applyAlignment="1">
      <alignment horizontal="left" vertical="center"/>
    </xf>
    <xf numFmtId="0" fontId="0" fillId="0" borderId="7"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47" xfId="0" applyBorder="1" applyAlignment="1">
      <alignment horizontal="left"/>
    </xf>
    <xf numFmtId="0" fontId="0" fillId="0" borderId="31" xfId="0" applyBorder="1" applyAlignment="1">
      <alignment horizontal="left"/>
    </xf>
    <xf numFmtId="0" fontId="0" fillId="0" borderId="13" xfId="0" applyFill="1" applyBorder="1" applyAlignment="1">
      <alignment horizontal="left"/>
    </xf>
    <xf numFmtId="0" fontId="0" fillId="0" borderId="9" xfId="0" applyFill="1" applyBorder="1" applyAlignment="1">
      <alignment horizontal="left"/>
    </xf>
    <xf numFmtId="0" fontId="0" fillId="0" borderId="0" xfId="0" applyFill="1" applyBorder="1" applyAlignment="1">
      <alignment horizontal="left"/>
    </xf>
    <xf numFmtId="0" fontId="0" fillId="0" borderId="3" xfId="0" applyFill="1" applyBorder="1" applyAlignment="1">
      <alignment horizontal="left"/>
    </xf>
    <xf numFmtId="0" fontId="0" fillId="0" borderId="4" xfId="0" applyFill="1" applyBorder="1" applyAlignment="1">
      <alignment horizontal="left"/>
    </xf>
    <xf numFmtId="0" fontId="0" fillId="0" borderId="13" xfId="0" applyBorder="1" applyAlignment="1">
      <alignment horizontal="left"/>
    </xf>
    <xf numFmtId="0" fontId="0" fillId="0" borderId="7" xfId="0" applyFill="1" applyBorder="1" applyAlignment="1">
      <alignment horizontal="left"/>
    </xf>
    <xf numFmtId="0" fontId="0" fillId="0" borderId="1" xfId="0" applyFont="1" applyBorder="1" applyAlignment="1">
      <alignment horizontal="left" vertical="center"/>
    </xf>
    <xf numFmtId="0" fontId="0" fillId="0" borderId="3" xfId="0" applyBorder="1" applyAlignment="1">
      <alignment horizontal="left"/>
    </xf>
    <xf numFmtId="0" fontId="14" fillId="0" borderId="13" xfId="0" applyFont="1" applyBorder="1" applyAlignment="1">
      <alignment horizontal="left"/>
    </xf>
    <xf numFmtId="0" fontId="14" fillId="0" borderId="6" xfId="0" applyFont="1" applyBorder="1" applyAlignment="1">
      <alignment horizontal="left"/>
    </xf>
    <xf numFmtId="0" fontId="14" fillId="0" borderId="9" xfId="0" applyFont="1" applyBorder="1" applyAlignment="1">
      <alignment horizontal="left"/>
    </xf>
    <xf numFmtId="0" fontId="14" fillId="0" borderId="13" xfId="0" applyFont="1" applyFill="1" applyBorder="1" applyAlignment="1">
      <alignment horizontal="left"/>
    </xf>
    <xf numFmtId="0" fontId="14" fillId="0" borderId="6" xfId="0" applyFont="1" applyFill="1" applyBorder="1" applyAlignment="1">
      <alignment horizontal="left"/>
    </xf>
    <xf numFmtId="0" fontId="14" fillId="0" borderId="9" xfId="0" applyFont="1" applyFill="1" applyBorder="1" applyAlignment="1">
      <alignment horizontal="left"/>
    </xf>
    <xf numFmtId="0" fontId="27" fillId="0" borderId="1" xfId="0" applyFont="1" applyBorder="1" applyAlignment="1">
      <alignment horizontal="left"/>
    </xf>
    <xf numFmtId="0" fontId="0" fillId="0" borderId="13"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23" xfId="0" applyFont="1" applyFill="1" applyBorder="1" applyAlignment="1">
      <alignment horizontal="left" vertical="center"/>
    </xf>
    <xf numFmtId="0" fontId="0" fillId="0" borderId="1" xfId="0" applyFont="1" applyFill="1" applyBorder="1" applyAlignment="1">
      <alignment horizontal="left" vertical="center"/>
    </xf>
    <xf numFmtId="0" fontId="0" fillId="0" borderId="1" xfId="0" applyBorder="1" applyAlignment="1">
      <alignment horizontal="left"/>
    </xf>
    <xf numFmtId="0" fontId="27" fillId="0" borderId="13"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27" fillId="0" borderId="13" xfId="0" applyFont="1" applyFill="1" applyBorder="1" applyAlignment="1">
      <alignment horizontal="left"/>
    </xf>
    <xf numFmtId="0" fontId="27" fillId="0" borderId="6" xfId="0" applyFont="1" applyFill="1" applyBorder="1" applyAlignment="1">
      <alignment horizontal="left"/>
    </xf>
    <xf numFmtId="0" fontId="27" fillId="0" borderId="9" xfId="0" applyFont="1" applyFill="1" applyBorder="1" applyAlignment="1">
      <alignment horizontal="left"/>
    </xf>
    <xf numFmtId="0" fontId="1" fillId="0" borderId="13" xfId="0" applyFont="1" applyFill="1" applyBorder="1" applyAlignment="1">
      <alignment horizontal="left"/>
    </xf>
    <xf numFmtId="0" fontId="1" fillId="0" borderId="6" xfId="0" applyFont="1" applyFill="1" applyBorder="1" applyAlignment="1">
      <alignment horizontal="left"/>
    </xf>
    <xf numFmtId="0" fontId="1" fillId="0" borderId="9" xfId="0" applyFont="1" applyFill="1" applyBorder="1" applyAlignment="1">
      <alignment horizontal="left"/>
    </xf>
    <xf numFmtId="0" fontId="0" fillId="0" borderId="1" xfId="0" applyBorder="1" applyAlignment="1">
      <alignment horizontal="left" vertical="center"/>
    </xf>
    <xf numFmtId="0" fontId="0" fillId="0" borderId="13" xfId="0" applyBorder="1" applyAlignment="1">
      <alignment horizontal="left" vertical="center"/>
    </xf>
    <xf numFmtId="0" fontId="0" fillId="0" borderId="9" xfId="0" applyBorder="1" applyAlignment="1">
      <alignment horizontal="left" vertical="center"/>
    </xf>
    <xf numFmtId="0" fontId="0" fillId="0" borderId="13" xfId="0" applyFont="1" applyBorder="1" applyAlignment="1">
      <alignment horizontal="left" vertical="center"/>
    </xf>
    <xf numFmtId="0" fontId="0" fillId="0" borderId="6" xfId="0" applyFont="1" applyBorder="1" applyAlignment="1">
      <alignment horizontal="left" vertical="center"/>
    </xf>
    <xf numFmtId="0" fontId="0" fillId="0" borderId="9" xfId="0" applyFont="1" applyBorder="1" applyAlignment="1">
      <alignment horizontal="left" vertical="center"/>
    </xf>
    <xf numFmtId="0" fontId="0" fillId="0" borderId="13" xfId="0" applyFont="1" applyFill="1" applyBorder="1" applyAlignment="1">
      <alignment horizontal="left" vertical="center"/>
    </xf>
    <xf numFmtId="0" fontId="0" fillId="0" borderId="6" xfId="0" applyFont="1" applyFill="1" applyBorder="1" applyAlignment="1">
      <alignment horizontal="left" vertical="center"/>
    </xf>
    <xf numFmtId="0" fontId="0" fillId="0" borderId="9" xfId="0" applyFont="1" applyFill="1" applyBorder="1" applyAlignment="1">
      <alignment horizontal="left" vertical="center"/>
    </xf>
    <xf numFmtId="0" fontId="0" fillId="0" borderId="24" xfId="0" applyBorder="1" applyAlignment="1">
      <alignment horizontal="left" vertical="center" indent="1"/>
    </xf>
    <xf numFmtId="0" fontId="0" fillId="0" borderId="23" xfId="0" applyBorder="1" applyAlignment="1">
      <alignment horizontal="left" vertical="center" indent="1"/>
    </xf>
    <xf numFmtId="0" fontId="28" fillId="0" borderId="1" xfId="0" applyFont="1" applyBorder="1" applyAlignment="1">
      <alignment horizontal="left" vertical="center"/>
    </xf>
    <xf numFmtId="0" fontId="0" fillId="0" borderId="24" xfId="0" applyBorder="1" applyAlignment="1">
      <alignment horizontal="left" vertical="center"/>
    </xf>
    <xf numFmtId="0" fontId="0" fillId="0" borderId="13" xfId="0" applyFont="1" applyBorder="1" applyAlignment="1">
      <alignment horizontal="left" vertical="center" wrapText="1"/>
    </xf>
    <xf numFmtId="0" fontId="0" fillId="0" borderId="6" xfId="0" applyFont="1" applyBorder="1" applyAlignment="1">
      <alignment horizontal="left" vertical="center" wrapText="1"/>
    </xf>
    <xf numFmtId="0" fontId="0" fillId="0" borderId="9" xfId="0" applyFont="1" applyBorder="1" applyAlignment="1">
      <alignment horizontal="left" vertical="center" wrapText="1"/>
    </xf>
    <xf numFmtId="0" fontId="0" fillId="0" borderId="13" xfId="0" applyFont="1" applyBorder="1" applyAlignment="1">
      <alignment horizontal="left"/>
    </xf>
    <xf numFmtId="0" fontId="0" fillId="0" borderId="6" xfId="0" applyFont="1" applyBorder="1" applyAlignment="1">
      <alignment horizontal="left"/>
    </xf>
    <xf numFmtId="0" fontId="0" fillId="0" borderId="9" xfId="0" applyFont="1" applyBorder="1" applyAlignment="1">
      <alignment horizontal="left"/>
    </xf>
    <xf numFmtId="0" fontId="0" fillId="0" borderId="47" xfId="0" applyBorder="1" applyAlignment="1">
      <alignment horizontal="left" vertical="center"/>
    </xf>
    <xf numFmtId="0" fontId="0" fillId="0" borderId="31"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35" xfId="0" applyBorder="1" applyAlignment="1">
      <alignment horizontal="left"/>
    </xf>
    <xf numFmtId="0" fontId="0" fillId="0" borderId="13" xfId="0" applyFont="1" applyFill="1" applyBorder="1" applyAlignment="1">
      <alignment horizontal="left"/>
    </xf>
    <xf numFmtId="0" fontId="0" fillId="0" borderId="6" xfId="0" applyBorder="1" applyAlignment="1">
      <alignment horizontal="left" vertical="center"/>
    </xf>
    <xf numFmtId="0" fontId="0" fillId="0" borderId="8" xfId="0" applyFont="1" applyFill="1" applyBorder="1" applyAlignment="1">
      <alignment horizontal="left"/>
    </xf>
    <xf numFmtId="0" fontId="10" fillId="0" borderId="0" xfId="0" applyFont="1" applyBorder="1" applyAlignment="1">
      <alignment horizontal="left"/>
    </xf>
    <xf numFmtId="0" fontId="0" fillId="0" borderId="0" xfId="0" applyFont="1" applyBorder="1" applyAlignment="1">
      <alignment horizontal="left"/>
    </xf>
    <xf numFmtId="0" fontId="10" fillId="0" borderId="5" xfId="0" applyFont="1" applyFill="1" applyBorder="1" applyAlignment="1">
      <alignment horizontal="left"/>
    </xf>
    <xf numFmtId="0" fontId="10" fillId="0" borderId="8" xfId="0" applyFont="1" applyFill="1" applyBorder="1" applyAlignment="1">
      <alignment horizontal="left"/>
    </xf>
    <xf numFmtId="0" fontId="0" fillId="0" borderId="0" xfId="0" applyFont="1" applyAlignment="1">
      <alignment horizontal="left"/>
    </xf>
    <xf numFmtId="0" fontId="18" fillId="0" borderId="0" xfId="0" applyFont="1" applyAlignment="1">
      <alignment horizontal="left"/>
    </xf>
    <xf numFmtId="0" fontId="14" fillId="0" borderId="0" xfId="0" applyFont="1" applyBorder="1" applyAlignment="1">
      <alignment horizontal="left"/>
    </xf>
    <xf numFmtId="0" fontId="2" fillId="0" borderId="35"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2" fillId="3" borderId="46" xfId="0" applyFont="1" applyFill="1" applyBorder="1" applyAlignment="1" applyProtection="1">
      <alignment horizontal="left"/>
    </xf>
    <xf numFmtId="0" fontId="11" fillId="0" borderId="0" xfId="0" applyFont="1" applyAlignment="1" applyProtection="1">
      <alignment horizontal="left"/>
    </xf>
    <xf numFmtId="0" fontId="0" fillId="0" borderId="47" xfId="0" applyBorder="1" applyAlignment="1" applyProtection="1">
      <alignment horizontal="center"/>
    </xf>
    <xf numFmtId="0" fontId="0" fillId="0" borderId="35" xfId="0" applyBorder="1" applyAlignment="1" applyProtection="1">
      <alignment horizontal="center"/>
    </xf>
    <xf numFmtId="0" fontId="0" fillId="0" borderId="31"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3" xfId="0" applyFill="1" applyBorder="1" applyAlignment="1" applyProtection="1">
      <alignment horizontal="left" wrapText="1"/>
      <protection locked="0"/>
    </xf>
    <xf numFmtId="0" fontId="0" fillId="2" borderId="6" xfId="0" applyFill="1" applyBorder="1" applyAlignment="1" applyProtection="1">
      <alignment horizontal="left" wrapText="1"/>
      <protection locked="0"/>
    </xf>
    <xf numFmtId="0" fontId="0" fillId="2" borderId="9"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46"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47" xfId="0" applyFill="1" applyBorder="1" applyAlignment="1" applyProtection="1">
      <alignment horizontal="center"/>
    </xf>
    <xf numFmtId="0" fontId="0" fillId="0" borderId="35" xfId="0" applyFill="1" applyBorder="1" applyAlignment="1" applyProtection="1">
      <alignment horizontal="center"/>
    </xf>
    <xf numFmtId="0" fontId="0" fillId="0" borderId="31" xfId="0" applyFill="1" applyBorder="1" applyAlignment="1" applyProtection="1">
      <alignment horizontal="center"/>
    </xf>
    <xf numFmtId="0" fontId="0" fillId="2" borderId="13" xfId="0" applyFill="1" applyBorder="1" applyAlignment="1" applyProtection="1">
      <alignment vertical="top" wrapText="1"/>
      <protection locked="0"/>
    </xf>
    <xf numFmtId="0" fontId="0" fillId="2" borderId="6" xfId="0" applyFill="1" applyBorder="1" applyAlignment="1" applyProtection="1">
      <alignment vertical="top" wrapText="1"/>
      <protection locked="0"/>
    </xf>
    <xf numFmtId="0" fontId="0" fillId="2" borderId="9"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externalLink" Target="externalLinks/externalLink2.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1238250</xdr:colOff>
      <xdr:row>148</xdr:row>
      <xdr:rowOff>0</xdr:rowOff>
    </xdr:from>
    <xdr:to>
      <xdr:col>4</xdr:col>
      <xdr:colOff>0</xdr:colOff>
      <xdr:row>167</xdr:row>
      <xdr:rowOff>28575</xdr:rowOff>
    </xdr:to>
    <xdr:pic>
      <xdr:nvPicPr>
        <xdr:cNvPr id="1165" name="Picture 1"/>
        <xdr:cNvPicPr>
          <a:picLocks noChangeAspect="1"/>
        </xdr:cNvPicPr>
      </xdr:nvPicPr>
      <xdr:blipFill>
        <a:blip xmlns:r="http://schemas.openxmlformats.org/officeDocument/2006/relationships" r:embed="rId1" cstate="print">
          <a:extLst>
            <a:ext uri="{28A0092B-C50C-407E-A947-70E740481C1C}">
              <a14:useLocalDpi xmlns="" xmlns:xdr="http://schemas.openxmlformats.org/drawingml/2006/spreadsheetDrawing" xmlns:a="http://schemas.openxmlformats.org/drawingml/2006/main" xmlns:r="http://schemas.openxmlformats.org/officeDocument/2006/relationships" xmlns:a14="http://schemas.microsoft.com/office/drawing/2010/main" val="0"/>
            </a:ext>
          </a:extLst>
        </a:blip>
        <a:srcRect/>
        <a:stretch>
          <a:fillRect/>
        </a:stretch>
      </xdr:blipFill>
      <xdr:spPr bwMode="auto">
        <a:xfrm>
          <a:off x="1647825" y="9591675"/>
          <a:ext cx="1695450" cy="3105150"/>
        </a:xfrm>
        <a:prstGeom prst="rect">
          <a:avLst/>
        </a:prstGeom>
        <a:noFill/>
        <a:ln>
          <a:noFill/>
        </a:ln>
        <a:extLst>
          <a:ext uri="{909E8E84-426E-40DD-AFC4-6F175D3DCCD1}">
            <a14:hiddenFill xmlns="" xmlns:xdr="http://schemas.openxmlformats.org/drawingml/2006/spreadsheetDrawing" xmlns:a="http://schemas.openxmlformats.org/drawingml/2006/main" xmlns:a14="http://schemas.microsoft.com/office/drawing/2010/main">
              <a:solidFill>
                <a:srgbClr val="FFFFFF"/>
              </a:solidFill>
            </a14:hiddenFill>
          </a:ext>
          <a:ext uri="{91240B29-F687-4F45-9708-019B960494DF}">
            <a14:hiddenLine xmlns="" xmlns:xdr="http://schemas.openxmlformats.org/drawingml/2006/spreadsheetDrawing" xmlns:a="http://schemas.openxmlformats.org/drawingml/2006/main"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age\Users\wallace162x11\Documents\Microsoft%20User%20Data\Office%202008%20AutoRecovery\@@archive\201310_2012_Fall\umphress\davidu\course\comp6700\assignment\2008%20Spring\2007%20Fall\6old"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ge\Users\wallace162x11\Documents\Microsoft%20User%20Data\Office%202008%20AutoRecovery\@@archive\201310_2012_Fall\umphress\davidu\course\comp6700\assignment\archive\2009%20Spring\2008%20Fall\2008%20Spring\2007%20Fall\6old"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000000"/>
          </a:solidFill>
          <a:prstDash val="solid"/>
          <a:round/>
          <a:headEnd type="none" w="med" len="med"/>
          <a:tailEnd type="none" w="med" len="med"/>
        </a:ln>
        <a:effectLst/>
        <a:extLst>
          <a:ext uri="{AF507438-7753-43e0-B8FC-AC1667EBCBE1}">
            <a14:hiddenEffects xmlns:a="http://schemas.openxmlformats.org/drawingml/2006/main"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http://schemas.openxmlformats.org/drawingml/2006/main"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pageSetUpPr autoPageBreaks="0" fitToPage="1"/>
  </sheetPr>
  <dimension ref="A1:I30"/>
  <sheetViews>
    <sheetView showGridLines="0" workbookViewId="0">
      <selection sqref="A1:G1"/>
    </sheetView>
  </sheetViews>
  <sheetFormatPr baseColWidth="10" defaultColWidth="8.83203125" defaultRowHeight="12"/>
  <cols>
    <col min="1" max="1" width="23.5" style="22" customWidth="1"/>
    <col min="2" max="2" width="18.33203125" customWidth="1"/>
    <col min="3" max="3" width="10.8320312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18">
      <c r="A1" s="362" t="s">
        <v>146</v>
      </c>
      <c r="B1" s="362"/>
      <c r="C1" s="362"/>
      <c r="D1" s="362"/>
      <c r="E1" s="362"/>
      <c r="F1" s="362"/>
      <c r="G1" s="362"/>
    </row>
    <row r="3" spans="1:9">
      <c r="A3" s="19" t="s">
        <v>252</v>
      </c>
      <c r="B3" s="17">
        <v>2</v>
      </c>
    </row>
    <row r="4" spans="1:9" hidden="1">
      <c r="A4" s="19" t="s">
        <v>147</v>
      </c>
      <c r="B4" s="198">
        <v>41394</v>
      </c>
      <c r="C4" s="29">
        <v>0.60416666666666663</v>
      </c>
      <c r="E4" t="s">
        <v>94</v>
      </c>
      <c r="G4" s="9">
        <f>B4-4</f>
        <v>41390</v>
      </c>
    </row>
    <row r="5" spans="1:9" hidden="1">
      <c r="A5" s="19" t="s">
        <v>148</v>
      </c>
      <c r="B5" s="9">
        <f>B4+7</f>
        <v>41401</v>
      </c>
      <c r="C5" s="29">
        <f>C4</f>
        <v>0.60416666666666663</v>
      </c>
      <c r="E5" t="s">
        <v>94</v>
      </c>
      <c r="G5" s="9">
        <f>B5-4</f>
        <v>41397</v>
      </c>
    </row>
    <row r="6" spans="1:9">
      <c r="A6" s="22" t="s">
        <v>144</v>
      </c>
      <c r="B6" s="28" t="str">
        <f>CONCATENATE("usernameCA0",B3,".xls")</f>
        <v>usernameCA02.xls</v>
      </c>
      <c r="C6" s="17" t="s">
        <v>99</v>
      </c>
      <c r="D6" s="17"/>
    </row>
    <row r="7" spans="1:9">
      <c r="A7" s="19"/>
    </row>
    <row r="8" spans="1:9" ht="19" customHeight="1">
      <c r="A8" s="20" t="s">
        <v>128</v>
      </c>
      <c r="B8" s="363" t="s">
        <v>530</v>
      </c>
      <c r="C8" s="364"/>
      <c r="D8" s="364"/>
      <c r="E8" s="364"/>
      <c r="F8" s="364"/>
      <c r="G8" s="364"/>
      <c r="H8" s="364"/>
      <c r="I8" s="364"/>
    </row>
    <row r="9" spans="1:9" ht="17" customHeight="1">
      <c r="A9" s="20" t="s">
        <v>252</v>
      </c>
      <c r="B9" s="359" t="s">
        <v>531</v>
      </c>
      <c r="C9" s="359"/>
      <c r="D9" s="359"/>
      <c r="E9" s="359"/>
      <c r="F9" s="359"/>
      <c r="G9" s="359"/>
      <c r="H9" s="359"/>
      <c r="I9" s="359"/>
    </row>
    <row r="10" spans="1:9" ht="15" customHeight="1">
      <c r="A10" s="20" t="s">
        <v>238</v>
      </c>
      <c r="B10" s="361" t="s">
        <v>448</v>
      </c>
      <c r="C10" s="359"/>
      <c r="D10" s="359"/>
      <c r="E10" s="359"/>
      <c r="F10" s="359"/>
      <c r="G10" s="359"/>
      <c r="H10" s="359"/>
      <c r="I10" s="359"/>
    </row>
    <row r="11" spans="1:9" ht="15" customHeight="1">
      <c r="A11" s="20"/>
      <c r="B11" s="361" t="s">
        <v>239</v>
      </c>
      <c r="C11" s="359"/>
      <c r="D11" s="359"/>
      <c r="E11" s="359"/>
      <c r="F11" s="359"/>
      <c r="G11" s="359"/>
      <c r="H11" s="359"/>
      <c r="I11" s="359"/>
    </row>
    <row r="12" spans="1:9" ht="41" customHeight="1">
      <c r="A12" s="20"/>
      <c r="B12" s="361" t="str">
        <f>CONCATENATE(" - A exported version of your Eclipse project.  Use your usename as the name of your project; use CA0",B3," as your package name. To export from Eclipse, highlight your project, click File -&gt; Export, click General, click Archive File, click Next, provide a file named:  username.zip. ","Make sure you include both your production and test code in your project.")</f>
        <v xml:space="preserve"> - A exported version of your Eclipse project.  Use your usename as the name of your project; use CA02 as your package name. To export from Eclipse, highlight your project, click File -&gt; Export, click General, click Archive File, click Next, provide a file named:  username.zip. Make sure you include both your production and test code in your project.</v>
      </c>
      <c r="C12" s="359"/>
      <c r="D12" s="359"/>
      <c r="E12" s="359"/>
      <c r="F12" s="359"/>
      <c r="G12" s="359"/>
      <c r="H12" s="359"/>
      <c r="I12" s="359"/>
    </row>
    <row r="13" spans="1:9" ht="43" customHeight="1">
      <c r="A13" s="20"/>
      <c r="B13" s="106"/>
      <c r="C13" s="361" t="s">
        <v>393</v>
      </c>
      <c r="D13" s="361"/>
      <c r="E13" s="361"/>
      <c r="F13" s="361"/>
      <c r="G13" s="361"/>
      <c r="H13" s="361"/>
      <c r="I13" s="361"/>
    </row>
    <row r="14" spans="1:9" ht="41" customHeight="1">
      <c r="A14" s="20"/>
      <c r="B14" s="106"/>
      <c r="C14" s="361" t="s">
        <v>392</v>
      </c>
      <c r="D14" s="361"/>
      <c r="E14" s="361"/>
      <c r="F14" s="361"/>
      <c r="G14" s="361"/>
      <c r="H14" s="361"/>
      <c r="I14" s="361"/>
    </row>
    <row r="15" spans="1:9" ht="12" customHeight="1">
      <c r="A15" s="21" t="s">
        <v>207</v>
      </c>
      <c r="B15" s="359" t="s">
        <v>153</v>
      </c>
      <c r="C15" s="359"/>
      <c r="D15" s="359"/>
      <c r="E15" s="359"/>
      <c r="F15" s="359"/>
      <c r="G15" s="359"/>
      <c r="H15" s="359"/>
      <c r="I15" s="359"/>
    </row>
    <row r="16" spans="1:9">
      <c r="A16" s="21"/>
      <c r="B16" s="359" t="s">
        <v>129</v>
      </c>
      <c r="C16" s="359"/>
      <c r="D16" s="359"/>
      <c r="E16" s="359"/>
      <c r="F16" s="359"/>
      <c r="G16" s="359"/>
      <c r="H16" s="359"/>
      <c r="I16" s="359"/>
    </row>
    <row r="17" spans="1:9" ht="12.75" customHeight="1">
      <c r="A17" s="19"/>
      <c r="B17" s="359" t="s">
        <v>80</v>
      </c>
      <c r="C17" s="359"/>
      <c r="D17" s="359"/>
      <c r="E17" s="359"/>
      <c r="F17" s="359"/>
      <c r="G17" s="359"/>
      <c r="H17" s="359"/>
      <c r="I17" s="359"/>
    </row>
    <row r="18" spans="1:9" ht="29" customHeight="1">
      <c r="A18" s="19"/>
      <c r="B18" s="359" t="s">
        <v>381</v>
      </c>
      <c r="C18" s="359"/>
      <c r="D18" s="359"/>
      <c r="E18" s="359"/>
      <c r="F18" s="359"/>
      <c r="G18" s="359"/>
      <c r="H18" s="359"/>
      <c r="I18" s="359"/>
    </row>
    <row r="19" spans="1:9">
      <c r="A19" s="21"/>
      <c r="B19" s="359" t="s">
        <v>385</v>
      </c>
      <c r="C19" s="359"/>
      <c r="D19" s="359"/>
      <c r="E19" s="359"/>
      <c r="F19" s="359"/>
      <c r="G19" s="359"/>
      <c r="H19" s="359"/>
      <c r="I19" s="359"/>
    </row>
    <row r="20" spans="1:9" ht="12.75" customHeight="1">
      <c r="A20" s="19"/>
      <c r="B20" s="59"/>
      <c r="C20" s="60" t="s">
        <v>258</v>
      </c>
      <c r="D20" s="360" t="s">
        <v>259</v>
      </c>
      <c r="E20" s="359"/>
      <c r="F20" s="359"/>
      <c r="G20" s="359"/>
      <c r="H20" s="359"/>
      <c r="I20" s="359"/>
    </row>
    <row r="21" spans="1:9" ht="26" customHeight="1">
      <c r="A21" s="19"/>
      <c r="B21" s="59"/>
      <c r="C21" s="59" t="s">
        <v>260</v>
      </c>
      <c r="D21" s="359" t="s">
        <v>384</v>
      </c>
      <c r="E21" s="359"/>
      <c r="F21" s="359"/>
      <c r="G21" s="359"/>
      <c r="H21" s="359"/>
      <c r="I21" s="359"/>
    </row>
    <row r="22" spans="1:9" ht="52" customHeight="1">
      <c r="A22" s="19"/>
      <c r="B22" s="59"/>
      <c r="C22" s="59" t="s">
        <v>462</v>
      </c>
      <c r="D22" s="359" t="s">
        <v>461</v>
      </c>
      <c r="E22" s="359"/>
      <c r="F22" s="359"/>
      <c r="G22" s="359"/>
      <c r="H22" s="359"/>
      <c r="I22" s="359"/>
    </row>
    <row r="23" spans="1:9" ht="20" customHeight="1">
      <c r="A23" s="19"/>
      <c r="B23" s="59"/>
      <c r="C23" s="59" t="s">
        <v>261</v>
      </c>
      <c r="D23" s="359" t="s">
        <v>65</v>
      </c>
      <c r="E23" s="359"/>
      <c r="F23" s="359"/>
      <c r="G23" s="359"/>
      <c r="H23" s="359"/>
      <c r="I23" s="359"/>
    </row>
    <row r="24" spans="1:9" ht="30" hidden="1" customHeight="1">
      <c r="A24" s="19"/>
      <c r="B24" s="59"/>
      <c r="C24" s="59" t="s">
        <v>174</v>
      </c>
      <c r="D24" s="359" t="s">
        <v>114</v>
      </c>
      <c r="E24" s="359"/>
      <c r="F24" s="359"/>
      <c r="G24" s="359"/>
      <c r="H24" s="359"/>
      <c r="I24" s="359"/>
    </row>
    <row r="25" spans="1:9" ht="41" hidden="1" customHeight="1">
      <c r="A25" s="19"/>
      <c r="B25" s="59"/>
      <c r="C25" s="59" t="s">
        <v>109</v>
      </c>
      <c r="D25" s="359" t="s">
        <v>19</v>
      </c>
      <c r="E25" s="359"/>
      <c r="F25" s="359"/>
      <c r="G25" s="359"/>
      <c r="H25" s="359"/>
      <c r="I25" s="359"/>
    </row>
    <row r="26" spans="1:9" ht="12" hidden="1" customHeight="1">
      <c r="A26" s="19"/>
      <c r="B26" s="59"/>
      <c r="C26" s="59" t="s">
        <v>75</v>
      </c>
      <c r="D26" s="359" t="s">
        <v>66</v>
      </c>
      <c r="E26" s="359"/>
      <c r="F26" s="359"/>
      <c r="G26" s="359"/>
      <c r="H26" s="359"/>
      <c r="I26" s="359"/>
    </row>
    <row r="27" spans="1:9" ht="17" hidden="1" customHeight="1">
      <c r="A27" s="19"/>
      <c r="B27" s="59"/>
      <c r="C27" s="59" t="s">
        <v>163</v>
      </c>
      <c r="D27" s="359" t="s">
        <v>240</v>
      </c>
      <c r="E27" s="359"/>
      <c r="F27" s="359"/>
      <c r="G27" s="359"/>
      <c r="H27" s="359"/>
      <c r="I27" s="359"/>
    </row>
    <row r="28" spans="1:9" ht="19" hidden="1" customHeight="1">
      <c r="A28" s="19"/>
      <c r="B28" s="59"/>
      <c r="C28" s="59" t="s">
        <v>362</v>
      </c>
      <c r="D28" s="359" t="s">
        <v>363</v>
      </c>
      <c r="E28" s="359"/>
      <c r="F28" s="359"/>
      <c r="G28" s="359"/>
      <c r="H28" s="359"/>
      <c r="I28" s="359"/>
    </row>
    <row r="29" spans="1:9" ht="36" hidden="1" customHeight="1">
      <c r="A29" s="19"/>
      <c r="B29" s="59"/>
      <c r="C29" s="59" t="s">
        <v>439</v>
      </c>
      <c r="D29" s="359" t="s">
        <v>364</v>
      </c>
      <c r="E29" s="359"/>
      <c r="F29" s="359"/>
      <c r="G29" s="359"/>
      <c r="H29" s="359"/>
      <c r="I29" s="359"/>
    </row>
    <row r="30" spans="1:9" s="24" customFormat="1" ht="49.5" customHeight="1">
      <c r="A30" s="21" t="s">
        <v>50</v>
      </c>
      <c r="B30" s="359" t="s">
        <v>371</v>
      </c>
      <c r="C30" s="359"/>
      <c r="D30" s="359"/>
      <c r="E30" s="359"/>
      <c r="F30" s="359"/>
      <c r="G30" s="359"/>
      <c r="H30" s="359"/>
      <c r="I30" s="359"/>
    </row>
  </sheetData>
  <sheetProtection sheet="1" objects="1" scenarios="1"/>
  <mergeCells count="24">
    <mergeCell ref="C14:I14"/>
    <mergeCell ref="A1:G1"/>
    <mergeCell ref="B30:I30"/>
    <mergeCell ref="B18:I18"/>
    <mergeCell ref="B15:I15"/>
    <mergeCell ref="B16:I16"/>
    <mergeCell ref="B17:I17"/>
    <mergeCell ref="B8:I8"/>
    <mergeCell ref="B9:I9"/>
    <mergeCell ref="D28:I28"/>
    <mergeCell ref="C13:I13"/>
    <mergeCell ref="B12:I12"/>
    <mergeCell ref="D27:I27"/>
    <mergeCell ref="D24:I24"/>
    <mergeCell ref="B10:I10"/>
    <mergeCell ref="B11:I11"/>
    <mergeCell ref="B19:I19"/>
    <mergeCell ref="D22:I22"/>
    <mergeCell ref="D23:I23"/>
    <mergeCell ref="D25:I25"/>
    <mergeCell ref="D29:I29"/>
    <mergeCell ref="D20:I20"/>
    <mergeCell ref="D21:I21"/>
    <mergeCell ref="D26:I26"/>
  </mergeCells>
  <phoneticPr fontId="0"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F297"/>
  <sheetViews>
    <sheetView showGridLines="0" topLeftCell="B1" workbookViewId="0">
      <selection activeCell="C43" sqref="C43"/>
    </sheetView>
  </sheetViews>
  <sheetFormatPr baseColWidth="10" defaultColWidth="8.83203125" defaultRowHeight="12"/>
  <cols>
    <col min="1" max="1" width="0" style="3" hidden="1" customWidth="1"/>
    <col min="2" max="2" width="18.1640625" style="3" customWidth="1"/>
    <col min="3" max="3" width="112.1640625" style="3" customWidth="1"/>
    <col min="4" max="256" width="11.5" style="3" customWidth="1"/>
    <col min="257" max="16384" width="8.83203125" style="3"/>
  </cols>
  <sheetData>
    <row r="1" spans="2:6" ht="18">
      <c r="B1" s="1" t="s">
        <v>163</v>
      </c>
    </row>
    <row r="2" spans="2:6" ht="13" hidden="1" thickBot="1">
      <c r="B2" s="32"/>
      <c r="C2" s="32"/>
      <c r="D2" s="32"/>
      <c r="E2" s="32"/>
      <c r="F2" s="32"/>
    </row>
    <row r="3" spans="2:6" ht="18" hidden="1">
      <c r="B3" s="111" t="s">
        <v>255</v>
      </c>
      <c r="C3" s="33"/>
      <c r="D3" s="33"/>
      <c r="E3" s="33"/>
      <c r="F3" s="33"/>
    </row>
    <row r="4" spans="2:6" hidden="1">
      <c r="B4" s="33" t="s">
        <v>193</v>
      </c>
      <c r="C4" s="112">
        <v>36526</v>
      </c>
      <c r="D4" s="33"/>
      <c r="E4" s="33"/>
      <c r="F4" s="33"/>
    </row>
    <row r="5" spans="2:6" hidden="1">
      <c r="B5" s="33" t="s">
        <v>93</v>
      </c>
      <c r="C5" s="112">
        <v>40179</v>
      </c>
      <c r="D5" s="33"/>
      <c r="E5" s="33"/>
      <c r="F5" s="33"/>
    </row>
    <row r="6" spans="2:6" hidden="1">
      <c r="B6" s="34" t="s">
        <v>194</v>
      </c>
      <c r="C6" s="113" t="s">
        <v>265</v>
      </c>
      <c r="D6" s="33"/>
      <c r="E6" s="33"/>
      <c r="F6" s="33"/>
    </row>
    <row r="7" spans="2:6" hidden="1">
      <c r="B7" s="33"/>
      <c r="C7" s="113" t="s">
        <v>216</v>
      </c>
      <c r="D7" s="33"/>
      <c r="E7" s="33"/>
      <c r="F7" s="33"/>
    </row>
    <row r="8" spans="2:6" hidden="1">
      <c r="B8" s="33"/>
      <c r="C8" s="113" t="s">
        <v>217</v>
      </c>
      <c r="D8" s="33"/>
      <c r="E8" s="33"/>
      <c r="F8" s="33"/>
    </row>
    <row r="9" spans="2:6" hidden="1">
      <c r="B9" s="33"/>
      <c r="C9" s="113" t="s">
        <v>218</v>
      </c>
      <c r="D9" s="33"/>
      <c r="E9" s="33"/>
      <c r="F9" s="33"/>
    </row>
    <row r="10" spans="2:6" hidden="1">
      <c r="B10" s="33"/>
      <c r="C10" s="113" t="s">
        <v>219</v>
      </c>
      <c r="D10" s="33"/>
      <c r="E10" s="33"/>
      <c r="F10" s="33"/>
    </row>
    <row r="11" spans="2:6" hidden="1">
      <c r="B11" s="33"/>
      <c r="C11" s="113" t="s">
        <v>220</v>
      </c>
      <c r="D11" s="33"/>
      <c r="E11" s="33"/>
      <c r="F11" s="33"/>
    </row>
    <row r="12" spans="2:6" hidden="1">
      <c r="B12" s="33"/>
      <c r="C12" s="113" t="s">
        <v>221</v>
      </c>
      <c r="D12" s="33"/>
      <c r="E12" s="33"/>
      <c r="F12" s="33"/>
    </row>
    <row r="13" spans="2:6" hidden="1">
      <c r="B13" s="33"/>
      <c r="C13" s="113" t="s">
        <v>213</v>
      </c>
      <c r="D13" s="33"/>
      <c r="E13" s="33"/>
      <c r="F13" s="33"/>
    </row>
    <row r="14" spans="2:6" hidden="1">
      <c r="B14" s="33" t="s">
        <v>199</v>
      </c>
      <c r="C14" s="33" t="s">
        <v>200</v>
      </c>
      <c r="D14" s="33"/>
      <c r="E14" s="33"/>
      <c r="F14" s="33"/>
    </row>
    <row r="15" spans="2:6" hidden="1">
      <c r="B15" s="33"/>
      <c r="C15" s="33" t="s">
        <v>222</v>
      </c>
      <c r="D15" s="33"/>
      <c r="E15" s="33"/>
      <c r="F15" s="33"/>
    </row>
    <row r="16" spans="2:6" hidden="1">
      <c r="B16" s="33"/>
      <c r="C16" s="33" t="s">
        <v>223</v>
      </c>
      <c r="D16" s="33"/>
      <c r="E16" s="33"/>
      <c r="F16" s="33"/>
    </row>
    <row r="17" spans="2:6" hidden="1">
      <c r="B17" s="33"/>
      <c r="C17" s="33" t="s">
        <v>224</v>
      </c>
      <c r="D17" s="33"/>
      <c r="E17" s="33"/>
      <c r="F17" s="33"/>
    </row>
    <row r="18" spans="2:6" hidden="1">
      <c r="B18" s="33"/>
      <c r="C18" s="33" t="s">
        <v>225</v>
      </c>
      <c r="D18" s="33"/>
      <c r="E18" s="33"/>
      <c r="F18" s="33"/>
    </row>
    <row r="19" spans="2:6" hidden="1">
      <c r="B19" s="33"/>
      <c r="C19" s="33" t="s">
        <v>226</v>
      </c>
      <c r="D19" s="33"/>
      <c r="E19" s="33"/>
      <c r="F19" s="33"/>
    </row>
    <row r="20" spans="2:6" hidden="1">
      <c r="B20" s="33"/>
      <c r="C20" s="33" t="s">
        <v>201</v>
      </c>
      <c r="D20" s="33"/>
      <c r="E20" s="33"/>
      <c r="F20" s="33"/>
    </row>
    <row r="21" spans="2:6" hidden="1">
      <c r="B21" s="33"/>
      <c r="C21" s="33" t="s">
        <v>227</v>
      </c>
      <c r="D21" s="33"/>
      <c r="E21" s="33"/>
      <c r="F21" s="33"/>
    </row>
    <row r="22" spans="2:6" hidden="1">
      <c r="B22" s="33"/>
      <c r="C22" s="33" t="s">
        <v>228</v>
      </c>
      <c r="D22" s="33"/>
      <c r="E22" s="33"/>
      <c r="F22" s="33"/>
    </row>
    <row r="23" spans="2:6" hidden="1">
      <c r="B23" s="33"/>
      <c r="C23" s="33" t="s">
        <v>229</v>
      </c>
      <c r="D23" s="33"/>
      <c r="E23" s="33"/>
      <c r="F23" s="33"/>
    </row>
    <row r="24" spans="2:6" hidden="1">
      <c r="B24" s="33" t="s">
        <v>51</v>
      </c>
      <c r="C24" s="33" t="s">
        <v>52</v>
      </c>
      <c r="D24" s="33"/>
      <c r="E24" s="33"/>
      <c r="F24" s="33"/>
    </row>
    <row r="25" spans="2:6" s="23" customFormat="1" hidden="1">
      <c r="B25" s="34"/>
      <c r="C25" s="34" t="s">
        <v>53</v>
      </c>
      <c r="D25" s="34"/>
      <c r="E25" s="34"/>
      <c r="F25" s="34"/>
    </row>
    <row r="26" spans="2:6" hidden="1">
      <c r="B26" s="34" t="s">
        <v>243</v>
      </c>
      <c r="C26" s="34" t="s">
        <v>55</v>
      </c>
      <c r="D26" s="34"/>
      <c r="E26" s="34"/>
      <c r="F26" s="34"/>
    </row>
    <row r="27" spans="2:6" hidden="1">
      <c r="B27" s="34"/>
      <c r="C27" s="34" t="s">
        <v>201</v>
      </c>
      <c r="D27" s="34"/>
      <c r="E27" s="34"/>
      <c r="F27" s="34"/>
    </row>
    <row r="28" spans="2:6" hidden="1">
      <c r="B28" s="34"/>
      <c r="C28" s="34" t="s">
        <v>57</v>
      </c>
      <c r="D28" s="34"/>
      <c r="E28" s="34"/>
      <c r="F28" s="34"/>
    </row>
    <row r="29" spans="2:6" hidden="1">
      <c r="B29" s="34"/>
      <c r="C29" s="34" t="s">
        <v>56</v>
      </c>
      <c r="D29" s="34"/>
      <c r="E29" s="34"/>
      <c r="F29" s="34"/>
    </row>
    <row r="30" spans="2:6" hidden="1">
      <c r="B30" s="34" t="s">
        <v>230</v>
      </c>
      <c r="C30" s="34" t="s">
        <v>231</v>
      </c>
      <c r="D30" s="34"/>
      <c r="E30" s="34"/>
      <c r="F30" s="34"/>
    </row>
    <row r="31" spans="2:6" hidden="1">
      <c r="B31" s="34"/>
      <c r="C31" s="34" t="s">
        <v>232</v>
      </c>
      <c r="D31" s="34"/>
      <c r="E31" s="34"/>
      <c r="F31" s="34"/>
    </row>
    <row r="32" spans="2:6" hidden="1">
      <c r="B32" s="34" t="s">
        <v>58</v>
      </c>
      <c r="C32" s="34" t="s">
        <v>59</v>
      </c>
      <c r="D32" s="34"/>
      <c r="E32" s="34"/>
      <c r="F32" s="34"/>
    </row>
    <row r="33" spans="1:6" hidden="1">
      <c r="B33" s="34"/>
      <c r="C33" s="34" t="s">
        <v>60</v>
      </c>
      <c r="D33" s="34"/>
      <c r="E33" s="34"/>
      <c r="F33" s="34"/>
    </row>
    <row r="34" spans="1:6" hidden="1">
      <c r="B34" s="34"/>
      <c r="C34" s="34" t="s">
        <v>61</v>
      </c>
      <c r="D34" s="34"/>
      <c r="E34" s="34"/>
      <c r="F34" s="34"/>
    </row>
    <row r="35" spans="1:6" hidden="1">
      <c r="B35" s="34"/>
      <c r="C35" s="34" t="s">
        <v>62</v>
      </c>
      <c r="D35" s="34"/>
      <c r="E35" s="34"/>
      <c r="F35" s="34"/>
    </row>
    <row r="36" spans="1:6" hidden="1">
      <c r="B36" s="34"/>
      <c r="C36" s="34" t="s">
        <v>63</v>
      </c>
      <c r="D36" s="34"/>
      <c r="E36" s="34"/>
      <c r="F36" s="34"/>
    </row>
    <row r="37" spans="1:6" hidden="1">
      <c r="B37" s="34" t="s">
        <v>337</v>
      </c>
      <c r="C37" s="34" t="s">
        <v>338</v>
      </c>
      <c r="D37" s="34"/>
      <c r="E37" s="34"/>
      <c r="F37" s="34"/>
    </row>
    <row r="38" spans="1:6" hidden="1">
      <c r="B38" s="34"/>
      <c r="C38" s="34" t="s">
        <v>339</v>
      </c>
      <c r="D38" s="34"/>
      <c r="E38" s="34"/>
      <c r="F38" s="34"/>
    </row>
    <row r="39" spans="1:6" hidden="1">
      <c r="B39" s="34"/>
      <c r="C39" s="34" t="s">
        <v>340</v>
      </c>
      <c r="D39" s="34"/>
      <c r="E39" s="34"/>
      <c r="F39" s="34"/>
    </row>
    <row r="40" spans="1:6" hidden="1">
      <c r="B40" s="34"/>
      <c r="C40" s="34"/>
      <c r="D40" s="34"/>
      <c r="E40" s="34"/>
      <c r="F40" s="34"/>
    </row>
    <row r="41" spans="1:6" ht="13" hidden="1" thickBot="1">
      <c r="B41" s="32"/>
      <c r="C41" s="32"/>
      <c r="D41" s="32"/>
      <c r="E41" s="32"/>
      <c r="F41" s="32"/>
    </row>
    <row r="42" spans="1:6" s="36" customFormat="1" ht="24" customHeight="1">
      <c r="B42" s="8"/>
      <c r="C42" s="8"/>
      <c r="D42" s="8"/>
      <c r="E42" s="8"/>
      <c r="F42" s="8"/>
    </row>
    <row r="43" spans="1:6">
      <c r="A43" s="511">
        <v>1</v>
      </c>
      <c r="B43" s="3" t="s">
        <v>241</v>
      </c>
      <c r="C43" s="10"/>
    </row>
    <row r="44" spans="1:6">
      <c r="A44" s="511"/>
      <c r="B44" s="3" t="s">
        <v>233</v>
      </c>
      <c r="C44" s="10"/>
    </row>
    <row r="45" spans="1:6">
      <c r="A45" s="511"/>
      <c r="B45" s="3" t="s">
        <v>242</v>
      </c>
      <c r="C45" s="10"/>
    </row>
    <row r="46" spans="1:6" ht="12" hidden="1" customHeight="1">
      <c r="A46" s="511"/>
      <c r="B46" s="3" t="s">
        <v>234</v>
      </c>
      <c r="C46" s="10"/>
    </row>
    <row r="47" spans="1:6">
      <c r="A47" s="511"/>
      <c r="B47" s="3" t="s">
        <v>235</v>
      </c>
      <c r="C47" s="10"/>
    </row>
    <row r="48" spans="1:6">
      <c r="A48" s="511"/>
      <c r="B48" s="3" t="s">
        <v>236</v>
      </c>
      <c r="C48" s="10"/>
    </row>
    <row r="49" spans="1:3">
      <c r="A49" s="511"/>
      <c r="B49" s="3" t="s">
        <v>237</v>
      </c>
      <c r="C49" s="10"/>
    </row>
    <row r="50" spans="1:3" ht="12" hidden="1" customHeight="1">
      <c r="A50" s="511"/>
      <c r="C50" s="10"/>
    </row>
    <row r="51" spans="1:3" ht="12" hidden="1" customHeight="1">
      <c r="A51" s="511"/>
      <c r="C51" s="10"/>
    </row>
    <row r="52" spans="1:3" ht="12" hidden="1" customHeight="1">
      <c r="A52" s="511"/>
      <c r="C52" s="10"/>
    </row>
    <row r="53" spans="1:3" ht="12" hidden="1" customHeight="1">
      <c r="A53" s="511"/>
      <c r="C53" s="10"/>
    </row>
    <row r="54" spans="1:3" ht="12" hidden="1" customHeight="1">
      <c r="A54" s="511"/>
      <c r="C54" s="10"/>
    </row>
    <row r="55" spans="1:3" ht="12" hidden="1" customHeight="1">
      <c r="A55" s="511"/>
      <c r="C55" s="10"/>
    </row>
    <row r="56" spans="1:3" ht="12" hidden="1" customHeight="1">
      <c r="A56" s="511"/>
      <c r="C56" s="10"/>
    </row>
    <row r="57" spans="1:3" ht="12" hidden="1" customHeight="1">
      <c r="A57" s="511"/>
      <c r="C57" s="10"/>
    </row>
    <row r="58" spans="1:3" ht="12" hidden="1" customHeight="1">
      <c r="A58" s="511"/>
      <c r="C58" s="10"/>
    </row>
    <row r="59" spans="1:3">
      <c r="A59" s="511"/>
    </row>
    <row r="60" spans="1:3">
      <c r="A60" s="511">
        <f>A43+1</f>
        <v>2</v>
      </c>
      <c r="B60" s="3" t="s">
        <v>241</v>
      </c>
      <c r="C60" s="10"/>
    </row>
    <row r="61" spans="1:3">
      <c r="A61" s="511"/>
      <c r="B61" s="3" t="s">
        <v>233</v>
      </c>
      <c r="C61" s="10"/>
    </row>
    <row r="62" spans="1:3">
      <c r="A62" s="511"/>
      <c r="B62" s="3" t="s">
        <v>242</v>
      </c>
      <c r="C62" s="10"/>
    </row>
    <row r="63" spans="1:3" ht="12" hidden="1" customHeight="1">
      <c r="A63" s="511"/>
      <c r="B63" s="3" t="s">
        <v>234</v>
      </c>
      <c r="C63" s="10"/>
    </row>
    <row r="64" spans="1:3">
      <c r="A64" s="511"/>
      <c r="B64" s="3" t="s">
        <v>235</v>
      </c>
      <c r="C64" s="10"/>
    </row>
    <row r="65" spans="1:3">
      <c r="A65" s="511"/>
      <c r="B65" s="3" t="s">
        <v>236</v>
      </c>
      <c r="C65" s="10"/>
    </row>
    <row r="66" spans="1:3">
      <c r="A66" s="511"/>
      <c r="B66" s="3" t="s">
        <v>237</v>
      </c>
      <c r="C66" s="10"/>
    </row>
    <row r="67" spans="1:3" ht="12" hidden="1" customHeight="1">
      <c r="A67" s="511"/>
      <c r="C67" s="10"/>
    </row>
    <row r="68" spans="1:3" ht="12" hidden="1" customHeight="1">
      <c r="A68" s="511"/>
      <c r="C68" s="10"/>
    </row>
    <row r="69" spans="1:3" ht="12" hidden="1" customHeight="1">
      <c r="A69" s="511"/>
      <c r="C69" s="10"/>
    </row>
    <row r="70" spans="1:3" ht="12" hidden="1" customHeight="1">
      <c r="A70" s="511"/>
      <c r="C70" s="10"/>
    </row>
    <row r="71" spans="1:3" ht="12" hidden="1" customHeight="1">
      <c r="A71" s="511"/>
      <c r="C71" s="10"/>
    </row>
    <row r="72" spans="1:3" ht="12" hidden="1" customHeight="1">
      <c r="A72" s="511"/>
      <c r="C72" s="10"/>
    </row>
    <row r="73" spans="1:3" ht="12" hidden="1" customHeight="1">
      <c r="A73" s="511"/>
      <c r="C73" s="10"/>
    </row>
    <row r="74" spans="1:3" ht="12" hidden="1" customHeight="1">
      <c r="A74" s="511"/>
      <c r="C74" s="10"/>
    </row>
    <row r="75" spans="1:3" ht="12" hidden="1" customHeight="1">
      <c r="A75" s="511"/>
      <c r="C75" s="10"/>
    </row>
    <row r="76" spans="1:3">
      <c r="A76" s="511"/>
    </row>
    <row r="77" spans="1:3">
      <c r="A77" s="511">
        <f>A60+1</f>
        <v>3</v>
      </c>
      <c r="B77" s="3" t="s">
        <v>241</v>
      </c>
      <c r="C77" s="10"/>
    </row>
    <row r="78" spans="1:3">
      <c r="A78" s="511"/>
      <c r="B78" s="3" t="s">
        <v>233</v>
      </c>
      <c r="C78" s="10"/>
    </row>
    <row r="79" spans="1:3">
      <c r="A79" s="511"/>
      <c r="B79" s="3" t="s">
        <v>242</v>
      </c>
      <c r="C79" s="10"/>
    </row>
    <row r="80" spans="1:3" ht="12" hidden="1" customHeight="1">
      <c r="A80" s="511"/>
      <c r="B80" s="3" t="s">
        <v>234</v>
      </c>
      <c r="C80" s="10"/>
    </row>
    <row r="81" spans="1:3">
      <c r="A81" s="511"/>
      <c r="B81" s="3" t="s">
        <v>235</v>
      </c>
      <c r="C81" s="10"/>
    </row>
    <row r="82" spans="1:3">
      <c r="A82" s="511"/>
      <c r="B82" s="3" t="s">
        <v>236</v>
      </c>
      <c r="C82" s="10"/>
    </row>
    <row r="83" spans="1:3">
      <c r="A83" s="511"/>
      <c r="B83" s="3" t="s">
        <v>237</v>
      </c>
      <c r="C83" s="10"/>
    </row>
    <row r="84" spans="1:3" ht="12" hidden="1" customHeight="1">
      <c r="A84" s="511"/>
      <c r="C84" s="10"/>
    </row>
    <row r="85" spans="1:3" ht="12" hidden="1" customHeight="1">
      <c r="A85" s="511"/>
      <c r="C85" s="10"/>
    </row>
    <row r="86" spans="1:3" ht="12" hidden="1" customHeight="1">
      <c r="A86" s="511"/>
      <c r="C86" s="10"/>
    </row>
    <row r="87" spans="1:3" ht="12" hidden="1" customHeight="1">
      <c r="A87" s="511"/>
      <c r="C87" s="10"/>
    </row>
    <row r="88" spans="1:3" ht="12" hidden="1" customHeight="1">
      <c r="A88" s="511"/>
      <c r="C88" s="10"/>
    </row>
    <row r="89" spans="1:3" ht="12" hidden="1" customHeight="1">
      <c r="A89" s="511"/>
      <c r="C89" s="10"/>
    </row>
    <row r="90" spans="1:3" ht="12" hidden="1" customHeight="1">
      <c r="A90" s="511"/>
      <c r="C90" s="10"/>
    </row>
    <row r="91" spans="1:3" ht="12" hidden="1" customHeight="1">
      <c r="A91" s="511"/>
      <c r="C91" s="10"/>
    </row>
    <row r="92" spans="1:3" ht="12" hidden="1" customHeight="1">
      <c r="A92" s="511"/>
      <c r="C92" s="10"/>
    </row>
    <row r="93" spans="1:3">
      <c r="A93" s="511"/>
    </row>
    <row r="94" spans="1:3">
      <c r="A94" s="511">
        <f>A77+1</f>
        <v>4</v>
      </c>
      <c r="B94" s="3" t="s">
        <v>241</v>
      </c>
      <c r="C94" s="10"/>
    </row>
    <row r="95" spans="1:3">
      <c r="A95" s="511"/>
      <c r="B95" s="3" t="s">
        <v>233</v>
      </c>
      <c r="C95" s="10"/>
    </row>
    <row r="96" spans="1:3">
      <c r="A96" s="511"/>
      <c r="B96" s="3" t="s">
        <v>242</v>
      </c>
      <c r="C96" s="10"/>
    </row>
    <row r="97" spans="1:3" ht="12" hidden="1" customHeight="1">
      <c r="A97" s="511"/>
      <c r="B97" s="3" t="s">
        <v>234</v>
      </c>
      <c r="C97" s="10"/>
    </row>
    <row r="98" spans="1:3">
      <c r="A98" s="511"/>
      <c r="B98" s="3" t="s">
        <v>235</v>
      </c>
      <c r="C98" s="10"/>
    </row>
    <row r="99" spans="1:3">
      <c r="A99" s="511"/>
      <c r="B99" s="3" t="s">
        <v>236</v>
      </c>
      <c r="C99" s="10"/>
    </row>
    <row r="100" spans="1:3">
      <c r="A100" s="511"/>
      <c r="B100" s="3" t="s">
        <v>237</v>
      </c>
      <c r="C100" s="10"/>
    </row>
    <row r="101" spans="1:3" ht="12" hidden="1" customHeight="1">
      <c r="A101" s="511"/>
      <c r="C101" s="10"/>
    </row>
    <row r="102" spans="1:3" ht="12" hidden="1" customHeight="1">
      <c r="A102" s="511"/>
      <c r="C102" s="10"/>
    </row>
    <row r="103" spans="1:3" ht="12" hidden="1" customHeight="1">
      <c r="A103" s="511"/>
      <c r="C103" s="10"/>
    </row>
    <row r="104" spans="1:3" ht="12" hidden="1" customHeight="1">
      <c r="A104" s="511"/>
      <c r="C104" s="10"/>
    </row>
    <row r="105" spans="1:3" ht="12" hidden="1" customHeight="1">
      <c r="A105" s="511"/>
      <c r="C105" s="10"/>
    </row>
    <row r="106" spans="1:3" ht="12" hidden="1" customHeight="1">
      <c r="A106" s="511"/>
      <c r="C106" s="10"/>
    </row>
    <row r="107" spans="1:3" ht="12" hidden="1" customHeight="1">
      <c r="A107" s="511"/>
      <c r="C107" s="10"/>
    </row>
    <row r="108" spans="1:3" ht="12" hidden="1" customHeight="1">
      <c r="A108" s="511"/>
      <c r="C108" s="10"/>
    </row>
    <row r="109" spans="1:3" ht="12" hidden="1" customHeight="1">
      <c r="A109" s="511"/>
      <c r="C109" s="10"/>
    </row>
    <row r="110" spans="1:3">
      <c r="A110" s="511"/>
    </row>
    <row r="111" spans="1:3">
      <c r="A111" s="511">
        <f>A94+1</f>
        <v>5</v>
      </c>
      <c r="B111" s="3" t="s">
        <v>241</v>
      </c>
      <c r="C111" s="10"/>
    </row>
    <row r="112" spans="1:3">
      <c r="A112" s="511"/>
      <c r="B112" s="3" t="s">
        <v>233</v>
      </c>
      <c r="C112" s="10"/>
    </row>
    <row r="113" spans="1:3">
      <c r="A113" s="511"/>
      <c r="B113" s="3" t="s">
        <v>242</v>
      </c>
      <c r="C113" s="10"/>
    </row>
    <row r="114" spans="1:3" ht="12" hidden="1" customHeight="1">
      <c r="A114" s="511"/>
      <c r="B114" s="3" t="s">
        <v>234</v>
      </c>
      <c r="C114" s="10"/>
    </row>
    <row r="115" spans="1:3">
      <c r="A115" s="511"/>
      <c r="B115" s="3" t="s">
        <v>235</v>
      </c>
      <c r="C115" s="10"/>
    </row>
    <row r="116" spans="1:3">
      <c r="A116" s="511"/>
      <c r="B116" s="3" t="s">
        <v>236</v>
      </c>
      <c r="C116" s="10"/>
    </row>
    <row r="117" spans="1:3">
      <c r="A117" s="511"/>
      <c r="B117" s="3" t="s">
        <v>237</v>
      </c>
      <c r="C117" s="10"/>
    </row>
    <row r="118" spans="1:3" ht="12" hidden="1" customHeight="1">
      <c r="A118" s="511"/>
      <c r="C118" s="10"/>
    </row>
    <row r="119" spans="1:3" ht="12" hidden="1" customHeight="1">
      <c r="A119" s="511"/>
      <c r="C119" s="10"/>
    </row>
    <row r="120" spans="1:3" ht="12" hidden="1" customHeight="1">
      <c r="A120" s="511"/>
      <c r="C120" s="10"/>
    </row>
    <row r="121" spans="1:3" ht="12" hidden="1" customHeight="1">
      <c r="A121" s="511"/>
      <c r="C121" s="10"/>
    </row>
    <row r="122" spans="1:3" ht="12" hidden="1" customHeight="1">
      <c r="A122" s="511"/>
      <c r="C122" s="10"/>
    </row>
    <row r="123" spans="1:3" ht="12" hidden="1" customHeight="1">
      <c r="A123" s="511"/>
      <c r="C123" s="10"/>
    </row>
    <row r="124" spans="1:3" ht="12" hidden="1" customHeight="1">
      <c r="A124" s="511"/>
      <c r="C124" s="10"/>
    </row>
    <row r="125" spans="1:3" ht="12" hidden="1" customHeight="1">
      <c r="A125" s="511"/>
      <c r="C125" s="10"/>
    </row>
    <row r="126" spans="1:3" ht="12" hidden="1" customHeight="1">
      <c r="A126" s="511"/>
      <c r="C126" s="10"/>
    </row>
    <row r="127" spans="1:3">
      <c r="A127" s="511"/>
    </row>
    <row r="128" spans="1:3">
      <c r="A128" s="511">
        <f>A111+1</f>
        <v>6</v>
      </c>
      <c r="B128" s="3" t="s">
        <v>241</v>
      </c>
      <c r="C128" s="10"/>
    </row>
    <row r="129" spans="1:3">
      <c r="A129" s="511"/>
      <c r="B129" s="3" t="s">
        <v>233</v>
      </c>
      <c r="C129" s="10"/>
    </row>
    <row r="130" spans="1:3">
      <c r="A130" s="511"/>
      <c r="B130" s="3" t="s">
        <v>242</v>
      </c>
      <c r="C130" s="10"/>
    </row>
    <row r="131" spans="1:3" ht="12" hidden="1" customHeight="1">
      <c r="A131" s="511"/>
      <c r="B131" s="3" t="s">
        <v>234</v>
      </c>
      <c r="C131" s="10"/>
    </row>
    <row r="132" spans="1:3">
      <c r="A132" s="511"/>
      <c r="B132" s="3" t="s">
        <v>235</v>
      </c>
      <c r="C132" s="10"/>
    </row>
    <row r="133" spans="1:3">
      <c r="A133" s="511"/>
      <c r="B133" s="3" t="s">
        <v>236</v>
      </c>
      <c r="C133" s="10"/>
    </row>
    <row r="134" spans="1:3">
      <c r="A134" s="511"/>
      <c r="B134" s="3" t="s">
        <v>237</v>
      </c>
      <c r="C134" s="10"/>
    </row>
    <row r="135" spans="1:3" ht="12" hidden="1" customHeight="1">
      <c r="A135" s="511"/>
      <c r="C135" s="10"/>
    </row>
    <row r="136" spans="1:3" ht="12" hidden="1" customHeight="1">
      <c r="A136" s="511"/>
      <c r="C136" s="10"/>
    </row>
    <row r="137" spans="1:3" ht="12" hidden="1" customHeight="1">
      <c r="A137" s="511"/>
      <c r="C137" s="10"/>
    </row>
    <row r="138" spans="1:3" ht="12" hidden="1" customHeight="1">
      <c r="A138" s="511"/>
      <c r="C138" s="10"/>
    </row>
    <row r="139" spans="1:3" ht="12" hidden="1" customHeight="1">
      <c r="A139" s="511"/>
      <c r="C139" s="10"/>
    </row>
    <row r="140" spans="1:3" ht="12" hidden="1" customHeight="1">
      <c r="A140" s="511"/>
      <c r="C140" s="10"/>
    </row>
    <row r="141" spans="1:3" ht="12" hidden="1" customHeight="1">
      <c r="A141" s="511"/>
      <c r="C141" s="10"/>
    </row>
    <row r="142" spans="1:3" ht="12" hidden="1" customHeight="1">
      <c r="A142" s="511"/>
      <c r="C142" s="10"/>
    </row>
    <row r="143" spans="1:3" ht="12" hidden="1" customHeight="1">
      <c r="A143" s="511"/>
      <c r="C143" s="10"/>
    </row>
    <row r="144" spans="1:3">
      <c r="A144" s="511"/>
    </row>
    <row r="145" spans="1:3">
      <c r="A145" s="511">
        <f>A128+1</f>
        <v>7</v>
      </c>
      <c r="B145" s="3" t="s">
        <v>241</v>
      </c>
      <c r="C145" s="10"/>
    </row>
    <row r="146" spans="1:3">
      <c r="A146" s="511"/>
      <c r="B146" s="3" t="s">
        <v>233</v>
      </c>
      <c r="C146" s="10"/>
    </row>
    <row r="147" spans="1:3">
      <c r="A147" s="511"/>
      <c r="B147" s="3" t="s">
        <v>242</v>
      </c>
      <c r="C147" s="10"/>
    </row>
    <row r="148" spans="1:3" ht="12" hidden="1" customHeight="1">
      <c r="A148" s="511"/>
      <c r="B148" s="3" t="s">
        <v>234</v>
      </c>
      <c r="C148" s="10"/>
    </row>
    <row r="149" spans="1:3">
      <c r="A149" s="511"/>
      <c r="B149" s="3" t="s">
        <v>235</v>
      </c>
      <c r="C149" s="10"/>
    </row>
    <row r="150" spans="1:3">
      <c r="A150" s="511"/>
      <c r="B150" s="3" t="s">
        <v>236</v>
      </c>
      <c r="C150" s="10"/>
    </row>
    <row r="151" spans="1:3">
      <c r="A151" s="511"/>
      <c r="B151" s="3" t="s">
        <v>237</v>
      </c>
      <c r="C151" s="10"/>
    </row>
    <row r="152" spans="1:3" ht="12" hidden="1" customHeight="1">
      <c r="A152" s="511"/>
      <c r="C152" s="10"/>
    </row>
    <row r="153" spans="1:3" ht="12" hidden="1" customHeight="1">
      <c r="A153" s="511"/>
      <c r="C153" s="10"/>
    </row>
    <row r="154" spans="1:3" ht="12" hidden="1" customHeight="1">
      <c r="A154" s="511"/>
      <c r="C154" s="10"/>
    </row>
    <row r="155" spans="1:3" ht="12" hidden="1" customHeight="1">
      <c r="A155" s="511"/>
      <c r="C155" s="10"/>
    </row>
    <row r="156" spans="1:3" ht="12" hidden="1" customHeight="1">
      <c r="A156" s="511"/>
      <c r="C156" s="10"/>
    </row>
    <row r="157" spans="1:3" ht="12" hidden="1" customHeight="1">
      <c r="A157" s="511"/>
      <c r="C157" s="10"/>
    </row>
    <row r="158" spans="1:3" ht="12" hidden="1" customHeight="1">
      <c r="A158" s="511"/>
      <c r="C158" s="10"/>
    </row>
    <row r="159" spans="1:3" ht="12" hidden="1" customHeight="1">
      <c r="A159" s="511"/>
      <c r="C159" s="10"/>
    </row>
    <row r="160" spans="1:3" ht="12" hidden="1" customHeight="1">
      <c r="A160" s="511"/>
      <c r="C160" s="10"/>
    </row>
    <row r="161" spans="1:3">
      <c r="A161" s="511"/>
    </row>
    <row r="162" spans="1:3">
      <c r="A162" s="511">
        <f>A145+1</f>
        <v>8</v>
      </c>
      <c r="B162" s="3" t="s">
        <v>241</v>
      </c>
      <c r="C162" s="10"/>
    </row>
    <row r="163" spans="1:3">
      <c r="A163" s="511"/>
      <c r="B163" s="3" t="s">
        <v>233</v>
      </c>
      <c r="C163" s="10"/>
    </row>
    <row r="164" spans="1:3">
      <c r="A164" s="511"/>
      <c r="B164" s="3" t="s">
        <v>242</v>
      </c>
      <c r="C164" s="10"/>
    </row>
    <row r="165" spans="1:3" ht="12" hidden="1" customHeight="1">
      <c r="A165" s="511"/>
      <c r="B165" s="3" t="s">
        <v>234</v>
      </c>
      <c r="C165" s="10"/>
    </row>
    <row r="166" spans="1:3">
      <c r="A166" s="511"/>
      <c r="B166" s="3" t="s">
        <v>235</v>
      </c>
      <c r="C166" s="10"/>
    </row>
    <row r="167" spans="1:3">
      <c r="A167" s="511"/>
      <c r="B167" s="3" t="s">
        <v>236</v>
      </c>
      <c r="C167" s="10"/>
    </row>
    <row r="168" spans="1:3">
      <c r="A168" s="511"/>
      <c r="B168" s="3" t="s">
        <v>237</v>
      </c>
      <c r="C168" s="10"/>
    </row>
    <row r="169" spans="1:3" ht="12" hidden="1" customHeight="1">
      <c r="A169" s="511"/>
      <c r="C169" s="10"/>
    </row>
    <row r="170" spans="1:3" ht="12" hidden="1" customHeight="1">
      <c r="A170" s="511"/>
      <c r="C170" s="10"/>
    </row>
    <row r="171" spans="1:3" ht="12" hidden="1" customHeight="1">
      <c r="A171" s="511"/>
      <c r="C171" s="10"/>
    </row>
    <row r="172" spans="1:3" ht="12" hidden="1" customHeight="1">
      <c r="A172" s="511"/>
      <c r="C172" s="10"/>
    </row>
    <row r="173" spans="1:3" ht="12" hidden="1" customHeight="1">
      <c r="A173" s="511"/>
      <c r="C173" s="10"/>
    </row>
    <row r="174" spans="1:3" ht="12" hidden="1" customHeight="1">
      <c r="A174" s="511"/>
      <c r="C174" s="10"/>
    </row>
    <row r="175" spans="1:3" ht="12" hidden="1" customHeight="1">
      <c r="A175" s="511"/>
      <c r="C175" s="10"/>
    </row>
    <row r="176" spans="1:3" ht="12" hidden="1" customHeight="1">
      <c r="A176" s="511"/>
      <c r="C176" s="10"/>
    </row>
    <row r="177" spans="1:3" ht="12" hidden="1" customHeight="1">
      <c r="A177" s="511"/>
      <c r="C177" s="10"/>
    </row>
    <row r="178" spans="1:3">
      <c r="A178" s="511"/>
    </row>
    <row r="179" spans="1:3">
      <c r="A179" s="511">
        <f>A162+1</f>
        <v>9</v>
      </c>
      <c r="B179" s="3" t="s">
        <v>241</v>
      </c>
      <c r="C179" s="10"/>
    </row>
    <row r="180" spans="1:3">
      <c r="A180" s="511"/>
      <c r="B180" s="3" t="s">
        <v>233</v>
      </c>
      <c r="C180" s="10"/>
    </row>
    <row r="181" spans="1:3">
      <c r="A181" s="511"/>
      <c r="B181" s="3" t="s">
        <v>242</v>
      </c>
      <c r="C181" s="10"/>
    </row>
    <row r="182" spans="1:3" ht="12" hidden="1" customHeight="1">
      <c r="A182" s="511"/>
      <c r="B182" s="3" t="s">
        <v>234</v>
      </c>
      <c r="C182" s="10"/>
    </row>
    <row r="183" spans="1:3">
      <c r="A183" s="511"/>
      <c r="B183" s="3" t="s">
        <v>235</v>
      </c>
      <c r="C183" s="10"/>
    </row>
    <row r="184" spans="1:3">
      <c r="A184" s="511"/>
      <c r="B184" s="3" t="s">
        <v>236</v>
      </c>
      <c r="C184" s="10"/>
    </row>
    <row r="185" spans="1:3">
      <c r="A185" s="511"/>
      <c r="B185" s="3" t="s">
        <v>237</v>
      </c>
      <c r="C185" s="10"/>
    </row>
    <row r="186" spans="1:3" ht="12" hidden="1" customHeight="1">
      <c r="A186" s="511"/>
      <c r="C186" s="10"/>
    </row>
    <row r="187" spans="1:3" ht="12" hidden="1" customHeight="1">
      <c r="A187" s="511"/>
      <c r="C187" s="10"/>
    </row>
    <row r="188" spans="1:3" ht="12" hidden="1" customHeight="1">
      <c r="A188" s="511"/>
      <c r="C188" s="10"/>
    </row>
    <row r="189" spans="1:3" ht="12" hidden="1" customHeight="1">
      <c r="A189" s="511"/>
      <c r="C189" s="10"/>
    </row>
    <row r="190" spans="1:3" ht="12" hidden="1" customHeight="1">
      <c r="A190" s="511"/>
      <c r="C190" s="10"/>
    </row>
    <row r="191" spans="1:3" ht="12" hidden="1" customHeight="1">
      <c r="A191" s="511"/>
      <c r="C191" s="10"/>
    </row>
    <row r="192" spans="1:3" ht="12" hidden="1" customHeight="1">
      <c r="A192" s="511"/>
      <c r="C192" s="10"/>
    </row>
    <row r="193" spans="1:3" ht="12" hidden="1" customHeight="1">
      <c r="A193" s="511"/>
      <c r="C193" s="10"/>
    </row>
    <row r="194" spans="1:3" ht="12" hidden="1" customHeight="1">
      <c r="A194" s="511"/>
      <c r="C194" s="10"/>
    </row>
    <row r="195" spans="1:3">
      <c r="A195" s="511"/>
    </row>
    <row r="196" spans="1:3">
      <c r="A196" s="511">
        <f>A179+1</f>
        <v>10</v>
      </c>
      <c r="B196" s="3" t="s">
        <v>241</v>
      </c>
      <c r="C196" s="10"/>
    </row>
    <row r="197" spans="1:3">
      <c r="A197" s="511"/>
      <c r="B197" s="3" t="s">
        <v>233</v>
      </c>
      <c r="C197" s="10"/>
    </row>
    <row r="198" spans="1:3">
      <c r="A198" s="511"/>
      <c r="B198" s="3" t="s">
        <v>242</v>
      </c>
      <c r="C198" s="10"/>
    </row>
    <row r="199" spans="1:3" ht="12" hidden="1" customHeight="1">
      <c r="A199" s="511"/>
      <c r="B199" s="3" t="s">
        <v>234</v>
      </c>
      <c r="C199" s="10"/>
    </row>
    <row r="200" spans="1:3">
      <c r="A200" s="511"/>
      <c r="B200" s="3" t="s">
        <v>235</v>
      </c>
      <c r="C200" s="10"/>
    </row>
    <row r="201" spans="1:3">
      <c r="A201" s="511"/>
      <c r="B201" s="3" t="s">
        <v>236</v>
      </c>
      <c r="C201" s="10"/>
    </row>
    <row r="202" spans="1:3">
      <c r="A202" s="511"/>
      <c r="B202" s="3" t="s">
        <v>237</v>
      </c>
      <c r="C202" s="10"/>
    </row>
    <row r="203" spans="1:3" ht="12" hidden="1" customHeight="1">
      <c r="A203" s="511"/>
      <c r="C203" s="10"/>
    </row>
    <row r="204" spans="1:3" ht="12" hidden="1" customHeight="1">
      <c r="A204" s="511"/>
      <c r="C204" s="10"/>
    </row>
    <row r="205" spans="1:3" ht="12" hidden="1" customHeight="1">
      <c r="A205" s="511"/>
      <c r="C205" s="10"/>
    </row>
    <row r="206" spans="1:3" ht="12" hidden="1" customHeight="1">
      <c r="A206" s="511"/>
      <c r="C206" s="10"/>
    </row>
    <row r="207" spans="1:3" ht="12" hidden="1" customHeight="1">
      <c r="A207" s="511"/>
      <c r="C207" s="10"/>
    </row>
    <row r="208" spans="1:3" ht="12" hidden="1" customHeight="1">
      <c r="A208" s="511"/>
      <c r="C208" s="10"/>
    </row>
    <row r="209" spans="1:3" ht="12" hidden="1" customHeight="1">
      <c r="A209" s="511"/>
      <c r="C209" s="10"/>
    </row>
    <row r="210" spans="1:3" ht="12" hidden="1" customHeight="1">
      <c r="A210" s="511"/>
      <c r="C210" s="10"/>
    </row>
    <row r="211" spans="1:3" ht="12" hidden="1" customHeight="1">
      <c r="A211" s="511"/>
      <c r="C211" s="10"/>
    </row>
    <row r="212" spans="1:3" hidden="1">
      <c r="A212" s="511"/>
    </row>
    <row r="213" spans="1:3" hidden="1">
      <c r="A213" s="511">
        <f>A196+1</f>
        <v>11</v>
      </c>
      <c r="B213" s="3" t="s">
        <v>241</v>
      </c>
      <c r="C213" s="10">
        <f ca="1">OFFSET(Map!$C$5,0,A213-1)</f>
        <v>0</v>
      </c>
    </row>
    <row r="214" spans="1:3" hidden="1">
      <c r="A214" s="511"/>
      <c r="B214" s="3" t="s">
        <v>233</v>
      </c>
      <c r="C214" s="10"/>
    </row>
    <row r="215" spans="1:3" hidden="1">
      <c r="A215" s="511"/>
      <c r="B215" s="3" t="s">
        <v>242</v>
      </c>
      <c r="C215" s="10"/>
    </row>
    <row r="216" spans="1:3" ht="12" hidden="1" customHeight="1">
      <c r="A216" s="511"/>
      <c r="B216" s="3" t="s">
        <v>234</v>
      </c>
      <c r="C216" s="10"/>
    </row>
    <row r="217" spans="1:3" hidden="1">
      <c r="A217" s="511"/>
      <c r="B217" s="3" t="s">
        <v>235</v>
      </c>
      <c r="C217" s="10"/>
    </row>
    <row r="218" spans="1:3" hidden="1">
      <c r="A218" s="511"/>
      <c r="B218" s="3" t="s">
        <v>236</v>
      </c>
      <c r="C218" s="10"/>
    </row>
    <row r="219" spans="1:3" hidden="1">
      <c r="A219" s="511"/>
      <c r="B219" s="3" t="s">
        <v>237</v>
      </c>
      <c r="C219" s="10"/>
    </row>
    <row r="220" spans="1:3" ht="12" hidden="1" customHeight="1">
      <c r="A220" s="511"/>
      <c r="C220" s="10"/>
    </row>
    <row r="221" spans="1:3" ht="12" hidden="1" customHeight="1">
      <c r="A221" s="511"/>
      <c r="C221" s="10"/>
    </row>
    <row r="222" spans="1:3" ht="12" hidden="1" customHeight="1">
      <c r="A222" s="511"/>
      <c r="C222" s="10"/>
    </row>
    <row r="223" spans="1:3" ht="12" hidden="1" customHeight="1">
      <c r="A223" s="511"/>
      <c r="C223" s="10"/>
    </row>
    <row r="224" spans="1:3" ht="12" hidden="1" customHeight="1">
      <c r="A224" s="511"/>
      <c r="C224" s="10"/>
    </row>
    <row r="225" spans="1:3" ht="12" hidden="1" customHeight="1">
      <c r="A225" s="511"/>
      <c r="C225" s="10"/>
    </row>
    <row r="226" spans="1:3" ht="12" hidden="1" customHeight="1">
      <c r="A226" s="511"/>
      <c r="C226" s="10"/>
    </row>
    <row r="227" spans="1:3" ht="12" hidden="1" customHeight="1">
      <c r="A227" s="511"/>
      <c r="C227" s="10"/>
    </row>
    <row r="228" spans="1:3" ht="12" hidden="1" customHeight="1">
      <c r="A228" s="511"/>
      <c r="C228" s="10"/>
    </row>
    <row r="229" spans="1:3" hidden="1">
      <c r="A229" s="511"/>
    </row>
    <row r="230" spans="1:3" hidden="1">
      <c r="A230" s="511">
        <f>A213+1</f>
        <v>12</v>
      </c>
      <c r="B230" s="3" t="s">
        <v>241</v>
      </c>
      <c r="C230" s="10">
        <f ca="1">OFFSET(Map!$C$5,0,A230-1)</f>
        <v>0</v>
      </c>
    </row>
    <row r="231" spans="1:3" hidden="1">
      <c r="A231" s="511"/>
      <c r="B231" s="3" t="s">
        <v>233</v>
      </c>
      <c r="C231" s="10"/>
    </row>
    <row r="232" spans="1:3" hidden="1">
      <c r="A232" s="511"/>
      <c r="B232" s="3" t="s">
        <v>242</v>
      </c>
      <c r="C232" s="10"/>
    </row>
    <row r="233" spans="1:3" ht="12" hidden="1" customHeight="1">
      <c r="A233" s="511"/>
      <c r="B233" s="3" t="s">
        <v>234</v>
      </c>
      <c r="C233" s="10"/>
    </row>
    <row r="234" spans="1:3" hidden="1">
      <c r="A234" s="511"/>
      <c r="B234" s="3" t="s">
        <v>235</v>
      </c>
      <c r="C234" s="10"/>
    </row>
    <row r="235" spans="1:3" hidden="1">
      <c r="A235" s="511"/>
      <c r="B235" s="3" t="s">
        <v>236</v>
      </c>
      <c r="C235" s="10"/>
    </row>
    <row r="236" spans="1:3" hidden="1">
      <c r="A236" s="511"/>
      <c r="B236" s="3" t="s">
        <v>237</v>
      </c>
      <c r="C236" s="10"/>
    </row>
    <row r="237" spans="1:3" ht="12" hidden="1" customHeight="1">
      <c r="A237" s="511"/>
      <c r="C237" s="10"/>
    </row>
    <row r="238" spans="1:3" ht="12" hidden="1" customHeight="1">
      <c r="A238" s="511"/>
      <c r="C238" s="10"/>
    </row>
    <row r="239" spans="1:3" ht="12" hidden="1" customHeight="1">
      <c r="A239" s="511"/>
      <c r="C239" s="10"/>
    </row>
    <row r="240" spans="1:3" ht="12" hidden="1" customHeight="1">
      <c r="A240" s="511"/>
      <c r="C240" s="10"/>
    </row>
    <row r="241" spans="1:3" ht="12" hidden="1" customHeight="1">
      <c r="A241" s="511"/>
      <c r="C241" s="10"/>
    </row>
    <row r="242" spans="1:3" ht="12" hidden="1" customHeight="1">
      <c r="A242" s="511"/>
      <c r="C242" s="10"/>
    </row>
    <row r="243" spans="1:3" ht="12" hidden="1" customHeight="1">
      <c r="A243" s="511"/>
      <c r="C243" s="10"/>
    </row>
    <row r="244" spans="1:3" ht="12" hidden="1" customHeight="1">
      <c r="A244" s="511"/>
      <c r="C244" s="10"/>
    </row>
    <row r="245" spans="1:3" ht="12" hidden="1" customHeight="1">
      <c r="A245" s="511"/>
      <c r="C245" s="10"/>
    </row>
    <row r="246" spans="1:3" hidden="1">
      <c r="A246" s="511"/>
    </row>
    <row r="247" spans="1:3" hidden="1">
      <c r="A247" s="511">
        <f>A230+1</f>
        <v>13</v>
      </c>
      <c r="B247" s="3" t="s">
        <v>241</v>
      </c>
      <c r="C247" s="10">
        <f ca="1">OFFSET(Map!$C$5,0,A247-1)</f>
        <v>0</v>
      </c>
    </row>
    <row r="248" spans="1:3" hidden="1">
      <c r="A248" s="511"/>
      <c r="B248" s="3" t="s">
        <v>233</v>
      </c>
      <c r="C248" s="10"/>
    </row>
    <row r="249" spans="1:3" hidden="1">
      <c r="A249" s="511"/>
      <c r="B249" s="3" t="s">
        <v>242</v>
      </c>
      <c r="C249" s="10"/>
    </row>
    <row r="250" spans="1:3" ht="12" hidden="1" customHeight="1">
      <c r="A250" s="511"/>
      <c r="B250" s="3" t="s">
        <v>234</v>
      </c>
      <c r="C250" s="10"/>
    </row>
    <row r="251" spans="1:3" hidden="1">
      <c r="A251" s="511"/>
      <c r="B251" s="3" t="s">
        <v>235</v>
      </c>
      <c r="C251" s="10"/>
    </row>
    <row r="252" spans="1:3" hidden="1">
      <c r="A252" s="511"/>
      <c r="B252" s="3" t="s">
        <v>236</v>
      </c>
      <c r="C252" s="10"/>
    </row>
    <row r="253" spans="1:3" hidden="1">
      <c r="A253" s="511"/>
      <c r="B253" s="3" t="s">
        <v>237</v>
      </c>
      <c r="C253" s="10"/>
    </row>
    <row r="254" spans="1:3" ht="12" hidden="1" customHeight="1">
      <c r="A254" s="511"/>
      <c r="C254" s="10"/>
    </row>
    <row r="255" spans="1:3" ht="12" hidden="1" customHeight="1">
      <c r="A255" s="511"/>
      <c r="C255" s="10"/>
    </row>
    <row r="256" spans="1:3" ht="12" hidden="1" customHeight="1">
      <c r="A256" s="511"/>
      <c r="C256" s="10"/>
    </row>
    <row r="257" spans="1:3" ht="12" hidden="1" customHeight="1">
      <c r="A257" s="511"/>
      <c r="C257" s="10"/>
    </row>
    <row r="258" spans="1:3" ht="12" hidden="1" customHeight="1">
      <c r="A258" s="511"/>
      <c r="C258" s="10"/>
    </row>
    <row r="259" spans="1:3" ht="12" hidden="1" customHeight="1">
      <c r="A259" s="511"/>
      <c r="C259" s="10"/>
    </row>
    <row r="260" spans="1:3" ht="12" hidden="1" customHeight="1">
      <c r="A260" s="511"/>
      <c r="C260" s="10"/>
    </row>
    <row r="261" spans="1:3" ht="12" hidden="1" customHeight="1">
      <c r="A261" s="511"/>
      <c r="C261" s="10"/>
    </row>
    <row r="262" spans="1:3" ht="12" hidden="1" customHeight="1">
      <c r="A262" s="511"/>
      <c r="C262" s="10"/>
    </row>
    <row r="263" spans="1:3" hidden="1">
      <c r="A263" s="511"/>
    </row>
    <row r="264" spans="1:3" hidden="1">
      <c r="A264" s="511">
        <f>A247+1</f>
        <v>14</v>
      </c>
      <c r="B264" s="3" t="s">
        <v>241</v>
      </c>
      <c r="C264" s="10">
        <f ca="1">OFFSET(Map!$C$5,0,A264-1)</f>
        <v>0</v>
      </c>
    </row>
    <row r="265" spans="1:3" hidden="1">
      <c r="A265" s="511"/>
      <c r="B265" s="3" t="s">
        <v>233</v>
      </c>
      <c r="C265" s="10"/>
    </row>
    <row r="266" spans="1:3" hidden="1">
      <c r="A266" s="511"/>
      <c r="B266" s="3" t="s">
        <v>242</v>
      </c>
      <c r="C266" s="10"/>
    </row>
    <row r="267" spans="1:3" ht="12" hidden="1" customHeight="1">
      <c r="A267" s="511"/>
      <c r="B267" s="3" t="s">
        <v>234</v>
      </c>
      <c r="C267" s="10"/>
    </row>
    <row r="268" spans="1:3" hidden="1">
      <c r="A268" s="511"/>
      <c r="B268" s="3" t="s">
        <v>235</v>
      </c>
      <c r="C268" s="10"/>
    </row>
    <row r="269" spans="1:3" hidden="1">
      <c r="A269" s="511"/>
      <c r="B269" s="3" t="s">
        <v>236</v>
      </c>
      <c r="C269" s="10"/>
    </row>
    <row r="270" spans="1:3" hidden="1">
      <c r="A270" s="511"/>
      <c r="B270" s="3" t="s">
        <v>237</v>
      </c>
      <c r="C270" s="10"/>
    </row>
    <row r="271" spans="1:3" ht="12" hidden="1" customHeight="1">
      <c r="A271" s="511"/>
      <c r="C271" s="10"/>
    </row>
    <row r="272" spans="1:3" ht="12" hidden="1" customHeight="1">
      <c r="A272" s="511"/>
      <c r="C272" s="10"/>
    </row>
    <row r="273" spans="1:3" ht="12" hidden="1" customHeight="1">
      <c r="A273" s="511"/>
      <c r="C273" s="10"/>
    </row>
    <row r="274" spans="1:3" ht="12" hidden="1" customHeight="1">
      <c r="A274" s="511"/>
      <c r="C274" s="10"/>
    </row>
    <row r="275" spans="1:3" ht="12" hidden="1" customHeight="1">
      <c r="A275" s="511"/>
      <c r="C275" s="10"/>
    </row>
    <row r="276" spans="1:3" ht="12" hidden="1" customHeight="1">
      <c r="A276" s="511"/>
      <c r="C276" s="10"/>
    </row>
    <row r="277" spans="1:3" ht="12" hidden="1" customHeight="1">
      <c r="A277" s="511"/>
      <c r="C277" s="10"/>
    </row>
    <row r="278" spans="1:3" ht="12" hidden="1" customHeight="1">
      <c r="A278" s="511"/>
      <c r="C278" s="10"/>
    </row>
    <row r="279" spans="1:3" ht="12" hidden="1" customHeight="1">
      <c r="A279" s="511"/>
      <c r="C279" s="10"/>
    </row>
    <row r="280" spans="1:3" hidden="1">
      <c r="A280" s="511"/>
    </row>
    <row r="281" spans="1:3" hidden="1">
      <c r="A281" s="511">
        <f>A264+1</f>
        <v>15</v>
      </c>
      <c r="B281" s="3" t="s">
        <v>241</v>
      </c>
      <c r="C281" s="10">
        <f ca="1">OFFSET(Map!$C$5,0,A281-1)</f>
        <v>0</v>
      </c>
    </row>
    <row r="282" spans="1:3" hidden="1">
      <c r="A282" s="511"/>
      <c r="B282" s="3" t="s">
        <v>233</v>
      </c>
      <c r="C282" s="10"/>
    </row>
    <row r="283" spans="1:3" hidden="1">
      <c r="A283" s="511"/>
      <c r="B283" s="3" t="s">
        <v>242</v>
      </c>
      <c r="C283" s="10"/>
    </row>
    <row r="284" spans="1:3" ht="12" hidden="1" customHeight="1">
      <c r="A284" s="511"/>
      <c r="B284" s="3" t="s">
        <v>234</v>
      </c>
      <c r="C284" s="10"/>
    </row>
    <row r="285" spans="1:3" hidden="1">
      <c r="A285" s="511"/>
      <c r="B285" s="3" t="s">
        <v>235</v>
      </c>
      <c r="C285" s="10"/>
    </row>
    <row r="286" spans="1:3" hidden="1">
      <c r="A286" s="511"/>
      <c r="B286" s="3" t="s">
        <v>236</v>
      </c>
      <c r="C286" s="10"/>
    </row>
    <row r="287" spans="1:3" hidden="1">
      <c r="A287" s="511"/>
      <c r="B287" s="3" t="s">
        <v>237</v>
      </c>
      <c r="C287" s="10"/>
    </row>
    <row r="288" spans="1:3" ht="12" hidden="1" customHeight="1">
      <c r="A288" s="511"/>
      <c r="C288" s="10"/>
    </row>
    <row r="289" spans="1:3" ht="12" hidden="1" customHeight="1">
      <c r="A289" s="511"/>
      <c r="C289" s="10"/>
    </row>
    <row r="290" spans="1:3" ht="12" hidden="1" customHeight="1">
      <c r="A290" s="511"/>
      <c r="C290" s="10"/>
    </row>
    <row r="291" spans="1:3" ht="12" hidden="1" customHeight="1">
      <c r="A291" s="511"/>
      <c r="C291" s="10"/>
    </row>
    <row r="292" spans="1:3" ht="12" hidden="1" customHeight="1">
      <c r="A292" s="511"/>
      <c r="C292" s="10"/>
    </row>
    <row r="293" spans="1:3" ht="12" hidden="1" customHeight="1">
      <c r="A293" s="511"/>
      <c r="C293" s="10"/>
    </row>
    <row r="294" spans="1:3" ht="12" hidden="1" customHeight="1">
      <c r="A294" s="511"/>
      <c r="C294" s="10"/>
    </row>
    <row r="295" spans="1:3" ht="12" hidden="1" customHeight="1">
      <c r="A295" s="511"/>
      <c r="C295" s="10"/>
    </row>
    <row r="296" spans="1:3" ht="12" hidden="1" customHeight="1">
      <c r="A296" s="511"/>
      <c r="C296" s="10"/>
    </row>
    <row r="297" spans="1:3" hidden="1">
      <c r="A297" s="511"/>
    </row>
  </sheetData>
  <sheetCalcPr fullCalcOnLoad="1"/>
  <sheetProtection sheet="1" objects="1" scenarios="1"/>
  <mergeCells count="15">
    <mergeCell ref="A128:A144"/>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285 C268 C251 C234 C217 C200 C183 C166 C149 C132 C115 C98 C81 C64">
      <formula1>$C$26:$C$29</formula1>
    </dataValidation>
    <dataValidation type="list" allowBlank="1" showInputMessage="1" showErrorMessage="1" sqref="C44 C282 C265 C248 C231 C214 C197 C180 C163 C146 C129 C112 C95 C78 C61">
      <formula1>$C$30:$C$31</formula1>
    </dataValidation>
  </dataValidations>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L118"/>
  <sheetViews>
    <sheetView showGridLines="0" workbookViewId="0">
      <selection activeCell="A44" sqref="A44"/>
    </sheetView>
  </sheetViews>
  <sheetFormatPr baseColWidth="10" defaultColWidth="8.83203125" defaultRowHeight="12"/>
  <cols>
    <col min="1" max="1" width="24.1640625" customWidth="1"/>
    <col min="2" max="5" width="11.5" customWidth="1"/>
    <col min="6" max="6" width="5.33203125" customWidth="1"/>
    <col min="7" max="7" width="11.1640625" customWidth="1"/>
    <col min="8" max="256" width="11.5" customWidth="1"/>
  </cols>
  <sheetData>
    <row r="1" spans="1:12" s="3" customFormat="1" ht="18">
      <c r="A1" s="145" t="s">
        <v>279</v>
      </c>
      <c r="B1" s="36"/>
      <c r="C1" s="36"/>
      <c r="D1" s="36"/>
      <c r="E1" s="36"/>
      <c r="F1" s="36"/>
      <c r="G1" s="36"/>
      <c r="H1" s="36"/>
      <c r="I1" s="36"/>
      <c r="J1" s="36"/>
      <c r="K1" s="36"/>
      <c r="L1" s="36"/>
    </row>
    <row r="2" spans="1:12" s="3" customFormat="1" ht="13" hidden="1" thickBot="1">
      <c r="A2" s="32"/>
      <c r="B2" s="32"/>
      <c r="C2" s="32"/>
      <c r="D2" s="32"/>
      <c r="E2" s="32"/>
      <c r="F2" s="32"/>
      <c r="G2" s="32"/>
    </row>
    <row r="3" spans="1:12" s="3" customFormat="1" ht="18" hidden="1">
      <c r="A3" s="146" t="s">
        <v>255</v>
      </c>
      <c r="B3" s="34"/>
      <c r="C3" s="34"/>
      <c r="D3" s="34"/>
      <c r="E3" s="34"/>
      <c r="F3" s="34"/>
      <c r="G3" s="34"/>
      <c r="H3" s="34"/>
    </row>
    <row r="4" spans="1:12" s="3" customFormat="1" hidden="1">
      <c r="A4" s="34" t="s">
        <v>193</v>
      </c>
      <c r="B4" s="147">
        <v>36526</v>
      </c>
      <c r="C4" s="147"/>
      <c r="D4" s="34"/>
      <c r="E4" s="34" t="s">
        <v>159</v>
      </c>
      <c r="F4" s="34" t="s">
        <v>143</v>
      </c>
      <c r="G4" s="34"/>
      <c r="H4" s="34"/>
    </row>
    <row r="5" spans="1:12" s="3" customFormat="1" hidden="1">
      <c r="A5" s="34" t="s">
        <v>93</v>
      </c>
      <c r="B5" s="147">
        <v>43831</v>
      </c>
      <c r="C5" s="147"/>
      <c r="D5" s="34"/>
      <c r="E5" s="34"/>
      <c r="F5" s="34" t="s">
        <v>160</v>
      </c>
      <c r="G5" s="34"/>
      <c r="H5" s="34"/>
    </row>
    <row r="6" spans="1:12" s="3" customFormat="1" hidden="1">
      <c r="A6" s="34" t="s">
        <v>194</v>
      </c>
      <c r="B6" s="148" t="s">
        <v>265</v>
      </c>
      <c r="C6" s="148"/>
      <c r="D6" s="34"/>
      <c r="E6" s="34"/>
      <c r="F6" s="34" t="s">
        <v>90</v>
      </c>
      <c r="G6" s="34"/>
      <c r="H6" s="34"/>
    </row>
    <row r="7" spans="1:12" s="3" customFormat="1" hidden="1">
      <c r="A7" s="34"/>
      <c r="B7" s="148" t="s">
        <v>163</v>
      </c>
      <c r="C7" s="148"/>
      <c r="D7" s="34"/>
      <c r="E7" s="34"/>
      <c r="F7" s="148" t="s">
        <v>91</v>
      </c>
      <c r="G7" s="34"/>
      <c r="H7" s="34"/>
    </row>
    <row r="8" spans="1:12" s="3" customFormat="1" hidden="1">
      <c r="A8" s="34"/>
      <c r="B8" s="148" t="s">
        <v>246</v>
      </c>
      <c r="C8" s="148"/>
      <c r="D8" s="34"/>
      <c r="E8" s="34"/>
      <c r="F8" s="148" t="s">
        <v>41</v>
      </c>
      <c r="G8" s="34"/>
      <c r="H8" s="34"/>
    </row>
    <row r="9" spans="1:12" s="3" customFormat="1" hidden="1">
      <c r="A9" s="34"/>
      <c r="B9" s="148" t="s">
        <v>161</v>
      </c>
      <c r="C9" s="148"/>
      <c r="D9" s="34"/>
      <c r="E9" s="34"/>
      <c r="F9" s="34" t="s">
        <v>42</v>
      </c>
      <c r="G9" s="34"/>
      <c r="H9" s="34"/>
    </row>
    <row r="10" spans="1:12" s="3" customFormat="1" hidden="1">
      <c r="A10" s="34"/>
      <c r="B10" s="148" t="s">
        <v>162</v>
      </c>
      <c r="C10" s="148"/>
      <c r="D10" s="34"/>
      <c r="E10" s="34"/>
      <c r="F10" s="34" t="s">
        <v>43</v>
      </c>
      <c r="G10" s="34"/>
      <c r="H10" s="34"/>
    </row>
    <row r="11" spans="1:12" s="3" customFormat="1" hidden="1">
      <c r="A11" s="34"/>
      <c r="B11" s="148" t="s">
        <v>266</v>
      </c>
      <c r="C11" s="148"/>
      <c r="D11" s="34"/>
      <c r="E11" s="34"/>
      <c r="F11" s="34" t="s">
        <v>44</v>
      </c>
      <c r="G11" s="34"/>
      <c r="H11" s="34"/>
    </row>
    <row r="12" spans="1:12" s="3" customFormat="1" hidden="1">
      <c r="A12" s="34"/>
      <c r="B12" s="148" t="s">
        <v>267</v>
      </c>
      <c r="C12" s="148"/>
      <c r="D12" s="34"/>
      <c r="E12" s="34"/>
      <c r="F12" s="34" t="s">
        <v>95</v>
      </c>
      <c r="G12" s="34"/>
      <c r="H12" s="34"/>
    </row>
    <row r="13" spans="1:12" s="3" customFormat="1" hidden="1">
      <c r="A13" s="34"/>
      <c r="B13" s="148" t="s">
        <v>213</v>
      </c>
      <c r="C13" s="148"/>
      <c r="D13" s="34"/>
      <c r="E13" s="34"/>
      <c r="F13" s="34"/>
      <c r="G13" s="34"/>
      <c r="H13" s="34"/>
    </row>
    <row r="14" spans="1:12" s="3" customFormat="1" hidden="1">
      <c r="A14" s="34" t="s">
        <v>199</v>
      </c>
      <c r="B14" s="34" t="s">
        <v>200</v>
      </c>
      <c r="C14" s="34"/>
      <c r="D14" s="34"/>
      <c r="E14" s="34"/>
      <c r="F14" s="34"/>
      <c r="G14" s="34"/>
      <c r="H14" s="34"/>
    </row>
    <row r="15" spans="1:12" s="3" customFormat="1" hidden="1">
      <c r="A15" s="34"/>
      <c r="B15" s="34" t="s">
        <v>164</v>
      </c>
      <c r="C15" s="34"/>
      <c r="D15" s="34"/>
      <c r="E15" s="34" t="s">
        <v>280</v>
      </c>
      <c r="F15" s="34" t="s">
        <v>281</v>
      </c>
      <c r="G15" s="34"/>
      <c r="H15" s="34"/>
    </row>
    <row r="16" spans="1:12" s="3" customFormat="1" hidden="1">
      <c r="A16" s="34"/>
      <c r="B16" s="34" t="s">
        <v>269</v>
      </c>
      <c r="C16" s="34"/>
      <c r="D16" s="34"/>
      <c r="E16" s="34"/>
      <c r="F16" s="34" t="s">
        <v>282</v>
      </c>
      <c r="G16" s="34"/>
      <c r="H16" s="34"/>
    </row>
    <row r="17" spans="1:8" s="3" customFormat="1" hidden="1">
      <c r="A17" s="34"/>
      <c r="B17" s="34" t="s">
        <v>270</v>
      </c>
      <c r="C17" s="34"/>
      <c r="D17" s="34"/>
      <c r="E17" s="34" t="s">
        <v>283</v>
      </c>
      <c r="F17" s="34" t="s">
        <v>284</v>
      </c>
      <c r="G17" s="34"/>
      <c r="H17" s="34"/>
    </row>
    <row r="18" spans="1:8" s="3" customFormat="1" hidden="1">
      <c r="A18" s="34"/>
      <c r="B18" s="34" t="s">
        <v>346</v>
      </c>
      <c r="C18" s="34"/>
      <c r="D18" s="34"/>
      <c r="E18" s="34"/>
      <c r="F18" s="34" t="s">
        <v>285</v>
      </c>
      <c r="G18" s="34"/>
      <c r="H18" s="34"/>
    </row>
    <row r="19" spans="1:8" s="3" customFormat="1" hidden="1">
      <c r="A19" s="34"/>
      <c r="B19" s="34" t="s">
        <v>202</v>
      </c>
      <c r="C19" s="34"/>
      <c r="D19" s="34"/>
      <c r="E19" s="34"/>
      <c r="F19" s="34" t="s">
        <v>286</v>
      </c>
      <c r="G19" s="34"/>
      <c r="H19" s="34"/>
    </row>
    <row r="20" spans="1:8" s="3" customFormat="1" hidden="1">
      <c r="A20" s="34"/>
      <c r="B20" s="34" t="s">
        <v>120</v>
      </c>
      <c r="C20" s="34"/>
      <c r="D20" s="34"/>
      <c r="E20" s="34"/>
      <c r="F20" s="34" t="s">
        <v>287</v>
      </c>
      <c r="G20" s="34"/>
      <c r="H20" s="34"/>
    </row>
    <row r="21" spans="1:8" s="3" customFormat="1" hidden="1">
      <c r="A21" s="34"/>
      <c r="B21" s="34" t="s">
        <v>347</v>
      </c>
      <c r="C21" s="34"/>
      <c r="D21" s="34"/>
      <c r="E21" s="34" t="s">
        <v>288</v>
      </c>
      <c r="F21" s="34" t="s">
        <v>286</v>
      </c>
      <c r="G21" s="34"/>
      <c r="H21" s="34"/>
    </row>
    <row r="22" spans="1:8" s="3" customFormat="1" hidden="1">
      <c r="A22" s="34"/>
      <c r="B22" s="34" t="s">
        <v>348</v>
      </c>
      <c r="C22" s="34"/>
      <c r="D22" s="34"/>
      <c r="E22" s="34"/>
      <c r="F22" s="34" t="s">
        <v>289</v>
      </c>
      <c r="G22" s="34"/>
      <c r="H22" s="34"/>
    </row>
    <row r="23" spans="1:8" s="3" customFormat="1" hidden="1">
      <c r="A23" s="34"/>
      <c r="B23" s="34" t="s">
        <v>349</v>
      </c>
      <c r="C23" s="34"/>
      <c r="D23" s="34"/>
      <c r="E23" s="34"/>
      <c r="F23" s="34"/>
      <c r="G23" s="34"/>
      <c r="H23" s="34"/>
    </row>
    <row r="24" spans="1:8" s="3" customFormat="1" hidden="1">
      <c r="A24" s="34" t="s">
        <v>51</v>
      </c>
      <c r="B24" s="34" t="s">
        <v>52</v>
      </c>
      <c r="C24" s="34"/>
      <c r="D24" s="34"/>
      <c r="E24" s="34"/>
      <c r="F24" s="34"/>
      <c r="G24" s="34"/>
      <c r="H24" s="34"/>
    </row>
    <row r="25" spans="1:8" s="23" customFormat="1" hidden="1">
      <c r="A25" s="34"/>
      <c r="B25" s="34" t="s">
        <v>53</v>
      </c>
      <c r="C25" s="34"/>
      <c r="D25" s="34"/>
      <c r="E25" s="34"/>
      <c r="F25" s="34"/>
      <c r="G25" s="34"/>
      <c r="H25" s="34"/>
    </row>
    <row r="26" spans="1:8" s="3" customFormat="1" hidden="1">
      <c r="A26" s="34" t="s">
        <v>54</v>
      </c>
      <c r="B26" s="34" t="s">
        <v>55</v>
      </c>
      <c r="C26" s="34"/>
      <c r="D26" s="34"/>
      <c r="E26" s="34"/>
      <c r="F26" s="34"/>
      <c r="G26" s="34"/>
      <c r="H26" s="34"/>
    </row>
    <row r="27" spans="1:8" s="3" customFormat="1" hidden="1">
      <c r="A27" s="34"/>
      <c r="B27" s="34" t="s">
        <v>201</v>
      </c>
      <c r="C27" s="34"/>
      <c r="D27" s="34"/>
      <c r="E27" s="34"/>
      <c r="F27" s="34"/>
      <c r="G27" s="34"/>
      <c r="H27" s="34"/>
    </row>
    <row r="28" spans="1:8" s="3" customFormat="1" hidden="1">
      <c r="A28" s="34"/>
      <c r="B28" s="34" t="s">
        <v>57</v>
      </c>
      <c r="C28" s="34"/>
      <c r="D28" s="34"/>
      <c r="E28" s="34"/>
      <c r="F28" s="34"/>
      <c r="G28" s="34"/>
      <c r="H28" s="34"/>
    </row>
    <row r="29" spans="1:8" s="3" customFormat="1" hidden="1">
      <c r="A29" s="34"/>
      <c r="B29" s="34" t="s">
        <v>56</v>
      </c>
      <c r="C29" s="34"/>
      <c r="D29" s="34"/>
      <c r="E29" s="34"/>
      <c r="F29" s="34"/>
      <c r="G29" s="34"/>
      <c r="H29" s="34"/>
    </row>
    <row r="30" spans="1:8" s="3" customFormat="1" hidden="1">
      <c r="A30" s="34" t="s">
        <v>290</v>
      </c>
      <c r="B30" s="34" t="s">
        <v>231</v>
      </c>
      <c r="C30" s="34"/>
      <c r="D30" s="34"/>
      <c r="E30" s="34"/>
      <c r="F30" s="34"/>
      <c r="G30" s="34"/>
      <c r="H30" s="34"/>
    </row>
    <row r="31" spans="1:8" s="3" customFormat="1" hidden="1">
      <c r="A31" s="34"/>
      <c r="B31" s="34" t="s">
        <v>232</v>
      </c>
      <c r="C31" s="34"/>
      <c r="D31" s="34"/>
      <c r="E31" s="34"/>
      <c r="F31" s="34"/>
      <c r="G31" s="34"/>
      <c r="H31" s="34"/>
    </row>
    <row r="32" spans="1:8" s="3" customFormat="1" hidden="1">
      <c r="A32" s="34" t="s">
        <v>58</v>
      </c>
      <c r="B32" s="34" t="s">
        <v>59</v>
      </c>
      <c r="C32" s="34"/>
      <c r="D32" s="34"/>
      <c r="E32" s="34"/>
      <c r="F32" s="34"/>
      <c r="G32" s="34"/>
      <c r="H32" s="34"/>
    </row>
    <row r="33" spans="1:12" s="3" customFormat="1" hidden="1">
      <c r="A33" s="34"/>
      <c r="B33" s="34" t="s">
        <v>60</v>
      </c>
      <c r="C33" s="34"/>
      <c r="D33" s="34"/>
      <c r="E33" s="34"/>
      <c r="F33" s="34"/>
      <c r="G33" s="34"/>
      <c r="H33" s="34"/>
    </row>
    <row r="34" spans="1:12" s="3" customFormat="1" hidden="1">
      <c r="A34" s="34"/>
      <c r="B34" s="34" t="s">
        <v>61</v>
      </c>
      <c r="C34" s="34"/>
      <c r="D34" s="34"/>
      <c r="E34" s="34"/>
      <c r="F34" s="34"/>
      <c r="G34" s="34"/>
      <c r="H34" s="34"/>
    </row>
    <row r="35" spans="1:12" s="3" customFormat="1" hidden="1">
      <c r="A35" s="34"/>
      <c r="B35" s="34" t="s">
        <v>62</v>
      </c>
      <c r="C35" s="34"/>
      <c r="D35" s="34"/>
      <c r="E35" s="34"/>
      <c r="F35" s="34"/>
      <c r="G35" s="34"/>
      <c r="H35" s="34"/>
    </row>
    <row r="36" spans="1:12" s="3" customFormat="1" hidden="1">
      <c r="A36" s="34"/>
      <c r="B36" s="34" t="s">
        <v>63</v>
      </c>
      <c r="C36" s="34"/>
      <c r="D36" s="34"/>
      <c r="E36" s="34"/>
      <c r="F36" s="34"/>
      <c r="G36" s="34"/>
      <c r="H36" s="34"/>
    </row>
    <row r="37" spans="1:12" s="3" customFormat="1" hidden="1">
      <c r="A37" s="34" t="s">
        <v>337</v>
      </c>
      <c r="B37" s="34" t="s">
        <v>338</v>
      </c>
      <c r="C37" s="34"/>
      <c r="D37" s="34"/>
      <c r="E37" s="34"/>
      <c r="F37" s="34"/>
      <c r="G37" s="34"/>
      <c r="H37" s="34"/>
    </row>
    <row r="38" spans="1:12" s="3" customFormat="1" hidden="1">
      <c r="A38" s="34"/>
      <c r="B38" s="34" t="s">
        <v>339</v>
      </c>
      <c r="C38" s="34"/>
      <c r="D38" s="34"/>
      <c r="E38" s="34"/>
      <c r="F38" s="34"/>
      <c r="G38" s="34"/>
      <c r="H38" s="34"/>
    </row>
    <row r="39" spans="1:12" s="3" customFormat="1" hidden="1">
      <c r="A39" s="34"/>
      <c r="B39" s="34" t="s">
        <v>340</v>
      </c>
      <c r="C39" s="34"/>
      <c r="D39" s="34"/>
      <c r="E39" s="34"/>
      <c r="F39" s="34"/>
      <c r="G39" s="34"/>
      <c r="H39" s="34"/>
    </row>
    <row r="40" spans="1:12" s="3" customFormat="1" hidden="1">
      <c r="A40" s="34"/>
      <c r="B40" s="34"/>
      <c r="C40" s="34"/>
      <c r="D40" s="34"/>
      <c r="E40" s="34"/>
      <c r="F40" s="34"/>
      <c r="G40" s="34"/>
      <c r="H40" s="34"/>
    </row>
    <row r="41" spans="1:12" s="3" customFormat="1" hidden="1">
      <c r="A41" s="34"/>
      <c r="B41" s="34"/>
      <c r="C41" s="34"/>
      <c r="D41" s="34"/>
      <c r="E41" s="34"/>
      <c r="F41" s="34"/>
      <c r="G41" s="34"/>
      <c r="H41" s="34"/>
    </row>
    <row r="42" spans="1:12" s="3" customFormat="1" ht="18">
      <c r="A42" s="145"/>
      <c r="B42" s="512" t="s">
        <v>291</v>
      </c>
      <c r="C42" s="513"/>
      <c r="D42" s="513"/>
      <c r="E42" s="514"/>
      <c r="F42" s="149"/>
      <c r="G42" s="512" t="s">
        <v>191</v>
      </c>
      <c r="H42" s="513"/>
      <c r="I42" s="513"/>
      <c r="J42" s="514"/>
      <c r="K42" s="36"/>
      <c r="L42" s="36"/>
    </row>
    <row r="43" spans="1:12" s="4" customFormat="1">
      <c r="A43" s="93" t="s">
        <v>318</v>
      </c>
      <c r="B43" s="79" t="s">
        <v>292</v>
      </c>
      <c r="C43" s="80" t="s">
        <v>293</v>
      </c>
      <c r="D43" s="80" t="s">
        <v>294</v>
      </c>
      <c r="E43" s="81" t="s">
        <v>295</v>
      </c>
      <c r="F43" s="74"/>
      <c r="G43" s="150" t="s">
        <v>292</v>
      </c>
      <c r="H43" s="151" t="s">
        <v>293</v>
      </c>
      <c r="I43" s="151" t="s">
        <v>294</v>
      </c>
      <c r="J43" s="152" t="s">
        <v>295</v>
      </c>
      <c r="K43" s="153"/>
      <c r="L43" s="153"/>
    </row>
    <row r="44" spans="1:12" s="4" customFormat="1">
      <c r="A44" s="154"/>
      <c r="B44" s="155"/>
      <c r="C44" s="155"/>
      <c r="D44" s="155"/>
      <c r="E44" s="155"/>
      <c r="F44" s="156"/>
      <c r="G44" s="157"/>
      <c r="H44" s="157"/>
      <c r="I44" s="157"/>
      <c r="J44" s="157"/>
      <c r="K44" s="153"/>
      <c r="L44" s="153"/>
    </row>
    <row r="45" spans="1:12" s="4" customFormat="1">
      <c r="A45" s="154"/>
      <c r="B45" s="155"/>
      <c r="C45" s="155"/>
      <c r="D45" s="155"/>
      <c r="E45" s="155"/>
      <c r="F45" s="156"/>
      <c r="G45" s="155"/>
      <c r="H45" s="155"/>
      <c r="I45" s="155"/>
      <c r="J45" s="155"/>
      <c r="K45" s="153"/>
      <c r="L45" s="153"/>
    </row>
    <row r="46" spans="1:12" s="4" customFormat="1">
      <c r="A46" s="154"/>
      <c r="B46" s="155"/>
      <c r="C46" s="155"/>
      <c r="D46" s="155"/>
      <c r="E46" s="155"/>
      <c r="F46" s="156"/>
      <c r="G46" s="155"/>
      <c r="H46" s="155"/>
      <c r="I46" s="155"/>
      <c r="J46" s="155"/>
      <c r="K46" s="153"/>
      <c r="L46" s="153"/>
    </row>
    <row r="47" spans="1:12" s="4" customFormat="1">
      <c r="A47" s="154"/>
      <c r="B47" s="155"/>
      <c r="C47" s="155"/>
      <c r="D47" s="155"/>
      <c r="E47" s="155"/>
      <c r="F47" s="156"/>
      <c r="G47" s="155"/>
      <c r="H47" s="155"/>
      <c r="I47" s="155"/>
      <c r="J47" s="155"/>
      <c r="K47" s="153"/>
      <c r="L47" s="153"/>
    </row>
    <row r="48" spans="1:12" s="4" customFormat="1">
      <c r="A48" s="154"/>
      <c r="B48" s="155"/>
      <c r="C48" s="155"/>
      <c r="D48" s="155"/>
      <c r="E48" s="155"/>
      <c r="F48" s="156"/>
      <c r="G48" s="155"/>
      <c r="H48" s="155"/>
      <c r="I48" s="155"/>
      <c r="J48" s="155"/>
      <c r="K48" s="153"/>
      <c r="L48" s="153"/>
    </row>
    <row r="49" spans="1:12" s="4" customFormat="1">
      <c r="A49" s="154"/>
      <c r="B49" s="155"/>
      <c r="C49" s="155"/>
      <c r="D49" s="155"/>
      <c r="E49" s="155"/>
      <c r="F49" s="156"/>
      <c r="G49" s="155"/>
      <c r="H49" s="155"/>
      <c r="I49" s="155"/>
      <c r="J49" s="155"/>
      <c r="K49" s="153"/>
      <c r="L49" s="153"/>
    </row>
    <row r="50" spans="1:12" s="4" customFormat="1">
      <c r="A50" s="154"/>
      <c r="B50" s="155"/>
      <c r="C50" s="155"/>
      <c r="D50" s="155"/>
      <c r="E50" s="155"/>
      <c r="F50" s="156"/>
      <c r="G50" s="155"/>
      <c r="H50" s="155"/>
      <c r="I50" s="155"/>
      <c r="J50" s="155"/>
      <c r="K50" s="153"/>
      <c r="L50" s="153"/>
    </row>
    <row r="51" spans="1:12" s="4" customFormat="1">
      <c r="A51" s="169"/>
      <c r="B51" s="85"/>
      <c r="C51" s="85"/>
      <c r="D51" s="85"/>
      <c r="E51" s="85"/>
      <c r="F51" s="78"/>
      <c r="G51" s="155"/>
      <c r="H51" s="85"/>
      <c r="I51" s="85"/>
      <c r="J51" s="85"/>
      <c r="K51" s="153"/>
      <c r="L51" s="153"/>
    </row>
    <row r="52" spans="1:12" s="4" customFormat="1">
      <c r="A52" s="169"/>
      <c r="B52" s="85"/>
      <c r="C52" s="85"/>
      <c r="D52" s="85"/>
      <c r="E52" s="85"/>
      <c r="F52" s="78"/>
      <c r="G52" s="155"/>
      <c r="H52" s="85"/>
      <c r="I52" s="85"/>
      <c r="J52" s="85"/>
      <c r="K52" s="153"/>
      <c r="L52" s="153"/>
    </row>
    <row r="53" spans="1:12" s="4" customFormat="1">
      <c r="A53" s="169"/>
      <c r="B53" s="85"/>
      <c r="C53" s="85"/>
      <c r="D53" s="85"/>
      <c r="E53" s="85"/>
      <c r="F53" s="78"/>
      <c r="G53" s="155"/>
      <c r="H53" s="85"/>
      <c r="I53" s="85"/>
      <c r="J53" s="85"/>
      <c r="K53" s="153"/>
      <c r="L53" s="153"/>
    </row>
    <row r="54" spans="1:12" s="4" customFormat="1" hidden="1">
      <c r="A54" s="158"/>
      <c r="B54" s="75"/>
      <c r="C54" s="75"/>
      <c r="D54" s="75"/>
      <c r="E54" s="75"/>
      <c r="F54" s="78"/>
      <c r="G54" s="159"/>
      <c r="H54" s="75"/>
      <c r="I54" s="75"/>
      <c r="J54" s="75"/>
      <c r="K54" s="153"/>
      <c r="L54" s="153"/>
    </row>
    <row r="55" spans="1:12" s="4" customFormat="1" hidden="1">
      <c r="A55" s="158"/>
      <c r="B55" s="75"/>
      <c r="C55" s="75"/>
      <c r="D55" s="75"/>
      <c r="E55" s="75"/>
      <c r="F55" s="78"/>
      <c r="G55" s="159"/>
      <c r="H55" s="75"/>
      <c r="I55" s="75"/>
      <c r="J55" s="75"/>
      <c r="K55" s="153"/>
      <c r="L55" s="153"/>
    </row>
    <row r="56" spans="1:12" s="4" customFormat="1" hidden="1">
      <c r="A56" s="158"/>
      <c r="B56" s="75"/>
      <c r="C56" s="75"/>
      <c r="D56" s="75"/>
      <c r="E56" s="75"/>
      <c r="F56" s="78"/>
      <c r="G56" s="159"/>
      <c r="H56" s="75"/>
      <c r="I56" s="75"/>
      <c r="J56" s="75"/>
      <c r="K56" s="153"/>
      <c r="L56" s="153"/>
    </row>
    <row r="57" spans="1:12" s="4" customFormat="1" hidden="1">
      <c r="A57" s="158"/>
      <c r="B57" s="75"/>
      <c r="C57" s="75"/>
      <c r="D57" s="75"/>
      <c r="E57" s="75"/>
      <c r="F57" s="78"/>
      <c r="G57" s="159"/>
      <c r="H57" s="75"/>
      <c r="I57" s="75"/>
      <c r="J57" s="75"/>
      <c r="K57" s="153"/>
      <c r="L57" s="153"/>
    </row>
    <row r="58" spans="1:12" s="4" customFormat="1" hidden="1">
      <c r="A58" s="158"/>
      <c r="B58" s="75"/>
      <c r="C58" s="75"/>
      <c r="D58" s="75"/>
      <c r="E58" s="75"/>
      <c r="F58" s="78"/>
      <c r="G58" s="159"/>
      <c r="H58" s="75"/>
      <c r="I58" s="75"/>
      <c r="J58" s="75"/>
      <c r="K58" s="153"/>
      <c r="L58" s="153"/>
    </row>
    <row r="59" spans="1:12" s="4" customFormat="1" hidden="1">
      <c r="A59" s="158"/>
      <c r="B59" s="75"/>
      <c r="C59" s="75"/>
      <c r="D59" s="75"/>
      <c r="E59" s="75"/>
      <c r="F59" s="78"/>
      <c r="G59" s="159"/>
      <c r="H59" s="75"/>
      <c r="I59" s="75"/>
      <c r="J59" s="75"/>
      <c r="K59" s="153"/>
      <c r="L59" s="153"/>
    </row>
    <row r="60" spans="1:12" s="4" customFormat="1" hidden="1">
      <c r="A60" s="158"/>
      <c r="B60" s="75"/>
      <c r="C60" s="75"/>
      <c r="D60" s="75"/>
      <c r="E60" s="75"/>
      <c r="F60" s="78"/>
      <c r="G60" s="159"/>
      <c r="H60" s="75"/>
      <c r="I60" s="75"/>
      <c r="J60" s="75"/>
      <c r="K60" s="153"/>
      <c r="L60" s="153"/>
    </row>
    <row r="61" spans="1:12" s="4" customFormat="1" hidden="1">
      <c r="A61" s="158"/>
      <c r="B61" s="75"/>
      <c r="C61" s="75"/>
      <c r="D61" s="75"/>
      <c r="E61" s="75"/>
      <c r="F61" s="78"/>
      <c r="G61" s="159"/>
      <c r="H61" s="75"/>
      <c r="I61" s="75"/>
      <c r="J61" s="75"/>
      <c r="K61" s="153"/>
      <c r="L61" s="153"/>
    </row>
    <row r="62" spans="1:12" s="4" customFormat="1" hidden="1">
      <c r="A62" s="158"/>
      <c r="B62" s="75"/>
      <c r="C62" s="75"/>
      <c r="D62" s="75"/>
      <c r="E62" s="75"/>
      <c r="F62" s="78"/>
      <c r="G62" s="159"/>
      <c r="H62" s="75"/>
      <c r="I62" s="75"/>
      <c r="J62" s="75"/>
      <c r="K62" s="153"/>
      <c r="L62" s="153"/>
    </row>
    <row r="63" spans="1:12" s="4" customFormat="1" hidden="1">
      <c r="A63" s="158"/>
      <c r="B63" s="75"/>
      <c r="C63" s="75"/>
      <c r="D63" s="75"/>
      <c r="E63" s="75"/>
      <c r="F63" s="78"/>
      <c r="G63" s="159"/>
      <c r="H63" s="75"/>
      <c r="I63" s="75"/>
      <c r="J63" s="75"/>
      <c r="K63" s="153"/>
      <c r="L63" s="153"/>
    </row>
    <row r="64" spans="1:12" s="162" customFormat="1">
      <c r="A64" s="160" t="s">
        <v>296</v>
      </c>
      <c r="B64" s="161">
        <f>SUM(B44:B63)</f>
        <v>0</v>
      </c>
      <c r="C64" s="161">
        <f t="shared" ref="C64:J64" si="0">SUM(C44:C63)</f>
        <v>0</v>
      </c>
      <c r="D64" s="161">
        <f t="shared" si="0"/>
        <v>0</v>
      </c>
      <c r="E64" s="161">
        <f t="shared" si="0"/>
        <v>0</v>
      </c>
      <c r="F64" s="78"/>
      <c r="G64" s="161">
        <f t="shared" si="0"/>
        <v>0</v>
      </c>
      <c r="H64" s="161">
        <f t="shared" si="0"/>
        <v>0</v>
      </c>
      <c r="I64" s="161">
        <f t="shared" si="0"/>
        <v>0</v>
      </c>
      <c r="J64" s="161">
        <f t="shared" si="0"/>
        <v>0</v>
      </c>
      <c r="K64" s="153"/>
      <c r="L64" s="153"/>
    </row>
    <row r="65" spans="1:12" s="4" customFormat="1">
      <c r="A65" s="93"/>
      <c r="B65" s="74"/>
      <c r="C65" s="74"/>
      <c r="D65" s="74"/>
      <c r="E65" s="74"/>
      <c r="F65" s="74"/>
      <c r="G65" s="156"/>
      <c r="H65" s="74"/>
      <c r="I65" s="74"/>
      <c r="J65" s="74"/>
      <c r="K65" s="153"/>
      <c r="L65" s="153"/>
    </row>
    <row r="66" spans="1:12" s="3" customFormat="1" ht="18">
      <c r="A66" s="145"/>
      <c r="B66" s="512" t="s">
        <v>297</v>
      </c>
      <c r="C66" s="513"/>
      <c r="D66" s="513"/>
      <c r="E66" s="514"/>
      <c r="G66" s="497" t="s">
        <v>191</v>
      </c>
      <c r="H66" s="498"/>
      <c r="I66" s="499"/>
    </row>
    <row r="67" spans="1:12" s="4" customFormat="1">
      <c r="A67" s="93" t="s">
        <v>319</v>
      </c>
      <c r="B67" s="79" t="s">
        <v>298</v>
      </c>
      <c r="C67" s="80" t="s">
        <v>299</v>
      </c>
      <c r="D67" s="80" t="s">
        <v>300</v>
      </c>
      <c r="E67" s="163" t="s">
        <v>301</v>
      </c>
      <c r="G67" s="79" t="s">
        <v>298</v>
      </c>
      <c r="H67" s="80" t="s">
        <v>302</v>
      </c>
      <c r="I67" s="81" t="s">
        <v>303</v>
      </c>
    </row>
    <row r="68" spans="1:12" s="4" customFormat="1">
      <c r="A68" s="154"/>
      <c r="B68" s="164"/>
      <c r="C68" s="165"/>
      <c r="D68" s="166">
        <f>IF(OR(ISBLANK(A68),ISBLANK(B68),ISBLANK(C68)),0,HLOOKUP(C68,'Historical Data'!$B$104:$F$106,3,FALSE)*B68)</f>
        <v>0</v>
      </c>
      <c r="E68" s="164"/>
      <c r="G68" s="157"/>
      <c r="H68" s="157"/>
      <c r="I68" s="164"/>
    </row>
    <row r="69" spans="1:12" s="4" customFormat="1">
      <c r="A69" s="154"/>
      <c r="B69" s="154"/>
      <c r="C69" s="165"/>
      <c r="D69" s="166">
        <f>IF(OR(ISBLANK(A69),ISBLANK(B69),ISBLANK(C69)),0,HLOOKUP(C69,'Historical Data'!$B$104:$F$106,3,FALSE)*B69)</f>
        <v>0</v>
      </c>
      <c r="E69" s="164"/>
      <c r="G69" s="155"/>
      <c r="H69" s="155"/>
      <c r="I69" s="164"/>
    </row>
    <row r="70" spans="1:12" s="4" customFormat="1">
      <c r="A70" s="154"/>
      <c r="B70" s="154"/>
      <c r="C70" s="165"/>
      <c r="D70" s="166">
        <f>IF(OR(ISBLANK(A70),ISBLANK(B70),ISBLANK(C70)),0,HLOOKUP(C70,'Historical Data'!$B$104:$F$106,3,FALSE)*B70)</f>
        <v>0</v>
      </c>
      <c r="E70" s="164"/>
      <c r="G70" s="155"/>
      <c r="H70" s="155"/>
      <c r="I70" s="164"/>
    </row>
    <row r="71" spans="1:12" s="4" customFormat="1">
      <c r="A71" s="154"/>
      <c r="B71" s="154"/>
      <c r="C71" s="165"/>
      <c r="D71" s="166">
        <f>IF(OR(ISBLANK(A71),ISBLANK(B71),ISBLANK(C71)),0,HLOOKUP(C71,'Historical Data'!$B$104:$F$106,3,FALSE)*B71)</f>
        <v>0</v>
      </c>
      <c r="E71" s="164"/>
      <c r="G71" s="155"/>
      <c r="H71" s="155"/>
      <c r="I71" s="164"/>
    </row>
    <row r="72" spans="1:12" s="4" customFormat="1">
      <c r="A72" s="154"/>
      <c r="B72" s="154"/>
      <c r="C72" s="165"/>
      <c r="D72" s="166">
        <f>IF(OR(ISBLANK(A72),ISBLANK(B72),ISBLANK(C72)),0,HLOOKUP(C72,'Historical Data'!$B$104:$F$106,3,FALSE)*B72)</f>
        <v>0</v>
      </c>
      <c r="E72" s="164"/>
      <c r="G72" s="155"/>
      <c r="H72" s="155"/>
      <c r="I72" s="164"/>
    </row>
    <row r="73" spans="1:12" s="4" customFormat="1">
      <c r="A73" s="154"/>
      <c r="B73" s="154"/>
      <c r="C73" s="165"/>
      <c r="D73" s="166">
        <f>IF(OR(ISBLANK(A73),ISBLANK(B73),ISBLANK(C73)),0,HLOOKUP(C73,'Historical Data'!$B$104:$F$106,3,FALSE)*B73)</f>
        <v>0</v>
      </c>
      <c r="E73" s="164"/>
      <c r="G73" s="155"/>
      <c r="H73" s="155"/>
      <c r="I73" s="164"/>
    </row>
    <row r="74" spans="1:12" s="4" customFormat="1">
      <c r="A74" s="154"/>
      <c r="B74" s="154"/>
      <c r="C74" s="165"/>
      <c r="D74" s="166">
        <f>IF(OR(ISBLANK(A74),ISBLANK(B74),ISBLANK(C74)),0,HLOOKUP(C74,'Historical Data'!$B$104:$F$106,3,FALSE)*B74)</f>
        <v>0</v>
      </c>
      <c r="E74" s="164"/>
      <c r="G74" s="155"/>
      <c r="H74" s="155"/>
      <c r="I74" s="164"/>
    </row>
    <row r="75" spans="1:12" s="4" customFormat="1">
      <c r="A75" s="154"/>
      <c r="B75" s="154"/>
      <c r="C75" s="165"/>
      <c r="D75" s="166">
        <f>IF(OR(ISBLANK(A75),ISBLANK(B75),ISBLANK(C75)),0,HLOOKUP(C75,'Historical Data'!$B$104:$F$106,3,FALSE)*B75)</f>
        <v>0</v>
      </c>
      <c r="E75" s="164"/>
      <c r="G75" s="155"/>
      <c r="H75" s="155"/>
      <c r="I75" s="164"/>
    </row>
    <row r="76" spans="1:12" s="4" customFormat="1">
      <c r="A76" s="154"/>
      <c r="B76" s="154"/>
      <c r="C76" s="165"/>
      <c r="D76" s="166">
        <f>IF(OR(ISBLANK(A76),ISBLANK(B76),ISBLANK(C76)),0,HLOOKUP(C76,'Historical Data'!$B$104:$F$106,3,FALSE)*B76)</f>
        <v>0</v>
      </c>
      <c r="E76" s="164"/>
      <c r="G76" s="155"/>
      <c r="H76" s="155"/>
      <c r="I76" s="164"/>
    </row>
    <row r="77" spans="1:12" s="4" customFormat="1">
      <c r="A77" s="154"/>
      <c r="B77" s="154"/>
      <c r="C77" s="165"/>
      <c r="D77" s="166">
        <f>IF(OR(ISBLANK(A77),ISBLANK(B77),ISBLANK(C77)),0,HLOOKUP(C77,'Historical Data'!$B$104:$F$106,3,FALSE)*B77)</f>
        <v>0</v>
      </c>
      <c r="E77" s="164"/>
      <c r="G77" s="155"/>
      <c r="H77" s="155"/>
      <c r="I77" s="164"/>
    </row>
    <row r="78" spans="1:12" s="4" customFormat="1">
      <c r="A78" s="154"/>
      <c r="B78" s="154"/>
      <c r="C78" s="165"/>
      <c r="D78" s="166">
        <f>IF(OR(ISBLANK(A78),ISBLANK(B78),ISBLANK(C78)),0,HLOOKUP(C78,'Historical Data'!$B$104:$F$106,3,FALSE)*B78)</f>
        <v>0</v>
      </c>
      <c r="E78" s="164"/>
      <c r="G78" s="155"/>
      <c r="H78" s="155"/>
      <c r="I78" s="164"/>
    </row>
    <row r="79" spans="1:12" s="4" customFormat="1">
      <c r="A79" s="154"/>
      <c r="B79" s="154"/>
      <c r="C79" s="165"/>
      <c r="D79" s="166">
        <f>IF(OR(ISBLANK(A79),ISBLANK(B79),ISBLANK(C79)),0,HLOOKUP(C79,'Historical Data'!$B$104:$F$106,3,FALSE)*B79)</f>
        <v>0</v>
      </c>
      <c r="E79" s="164"/>
      <c r="G79" s="155"/>
      <c r="H79" s="155"/>
      <c r="I79" s="164"/>
    </row>
    <row r="80" spans="1:12" s="4" customFormat="1">
      <c r="A80" s="154"/>
      <c r="B80" s="154"/>
      <c r="C80" s="165"/>
      <c r="D80" s="166">
        <f>IF(OR(ISBLANK(A80),ISBLANK(B80),ISBLANK(C80)),0,HLOOKUP(C80,'Historical Data'!$B$104:$F$106,3,FALSE)*B80)</f>
        <v>0</v>
      </c>
      <c r="E80" s="164"/>
      <c r="G80" s="155"/>
      <c r="H80" s="155"/>
      <c r="I80" s="164"/>
    </row>
    <row r="81" spans="1:11" s="4" customFormat="1">
      <c r="A81" s="154"/>
      <c r="B81" s="154"/>
      <c r="C81" s="165"/>
      <c r="D81" s="166">
        <f>IF(OR(ISBLANK(A81),ISBLANK(B81),ISBLANK(C81)),0,HLOOKUP(C81,'Historical Data'!$B$104:$F$106,3,FALSE)*B81)</f>
        <v>0</v>
      </c>
      <c r="E81" s="164"/>
      <c r="G81" s="155"/>
      <c r="H81" s="155"/>
      <c r="I81" s="164"/>
    </row>
    <row r="82" spans="1:11" s="4" customFormat="1">
      <c r="A82" s="154"/>
      <c r="B82" s="154"/>
      <c r="C82" s="165"/>
      <c r="D82" s="166">
        <f>IF(OR(ISBLANK(A82),ISBLANK(B82),ISBLANK(C82)),0,HLOOKUP(C82,'Historical Data'!$B$104:$F$106,3,FALSE)*B82)</f>
        <v>0</v>
      </c>
      <c r="E82" s="164"/>
      <c r="G82" s="155"/>
      <c r="H82" s="155"/>
      <c r="I82" s="164"/>
    </row>
    <row r="83" spans="1:11" s="4" customFormat="1">
      <c r="A83" s="154"/>
      <c r="B83" s="164"/>
      <c r="C83" s="165"/>
      <c r="D83" s="166">
        <f>IF(OR(ISBLANK(A83),ISBLANK(B83),ISBLANK(C83)),0,HLOOKUP(C83,'Historical Data'!$B$104:$F$106,3,FALSE)*B83)</f>
        <v>0</v>
      </c>
      <c r="E83" s="164"/>
      <c r="G83" s="157"/>
      <c r="H83" s="157"/>
      <c r="I83" s="164"/>
    </row>
    <row r="84" spans="1:11" s="4" customFormat="1">
      <c r="A84" s="154"/>
      <c r="B84" s="154"/>
      <c r="C84" s="165"/>
      <c r="D84" s="166">
        <f>IF(OR(ISBLANK(A84),ISBLANK(B84),ISBLANK(C84)),0,HLOOKUP(C84,'Historical Data'!$B$104:$F$106,3,FALSE)*B84)</f>
        <v>0</v>
      </c>
      <c r="E84" s="164"/>
      <c r="G84" s="155"/>
      <c r="H84" s="155"/>
      <c r="I84" s="164"/>
    </row>
    <row r="85" spans="1:11" s="4" customFormat="1">
      <c r="A85" s="154"/>
      <c r="B85" s="154"/>
      <c r="C85" s="165"/>
      <c r="D85" s="166">
        <f>IF(OR(ISBLANK(A85),ISBLANK(B85),ISBLANK(C85)),0,HLOOKUP(C85,'Historical Data'!$B$104:$F$106,3,FALSE)*B85)</f>
        <v>0</v>
      </c>
      <c r="E85" s="164"/>
      <c r="G85" s="155"/>
      <c r="H85" s="155"/>
      <c r="I85" s="164"/>
    </row>
    <row r="86" spans="1:11" s="4" customFormat="1">
      <c r="A86" s="154"/>
      <c r="B86" s="154"/>
      <c r="C86" s="165"/>
      <c r="D86" s="166">
        <f>IF(OR(ISBLANK(A86),ISBLANK(B86),ISBLANK(C86)),0,HLOOKUP(C86,'Historical Data'!$B$104:$F$106,3,FALSE)*B86)</f>
        <v>0</v>
      </c>
      <c r="E86" s="164"/>
      <c r="G86" s="155"/>
      <c r="H86" s="155"/>
      <c r="I86" s="164"/>
    </row>
    <row r="87" spans="1:11" s="4" customFormat="1">
      <c r="A87" s="154"/>
      <c r="B87" s="154"/>
      <c r="C87" s="165"/>
      <c r="D87" s="166">
        <f>IF(OR(ISBLANK(A87),ISBLANK(B87),ISBLANK(C87)),0,HLOOKUP(C87,'Historical Data'!$B$104:$F$106,3,FALSE)*B87)</f>
        <v>0</v>
      </c>
      <c r="E87" s="164"/>
      <c r="G87" s="155"/>
      <c r="H87" s="155"/>
      <c r="I87" s="164"/>
    </row>
    <row r="88" spans="1:11" s="162" customFormat="1">
      <c r="A88" s="160" t="s">
        <v>296</v>
      </c>
      <c r="B88" s="78"/>
      <c r="C88" s="78"/>
      <c r="D88" s="161">
        <f>SUM(D68:D87)</f>
        <v>0</v>
      </c>
      <c r="E88" s="78">
        <f>SUMIF(E68:E87,B24,D68:D87)</f>
        <v>0</v>
      </c>
      <c r="F88" s="78"/>
      <c r="G88" s="78"/>
      <c r="H88" s="161">
        <f>SUM(H68:H87)</f>
        <v>0</v>
      </c>
      <c r="I88" s="78">
        <f>SUMIF(I68:I87,B24,H68:H87)</f>
        <v>0</v>
      </c>
      <c r="J88" s="153"/>
      <c r="K88" s="153"/>
    </row>
    <row r="89" spans="1:11" s="162" customFormat="1">
      <c r="A89" s="90"/>
      <c r="B89" s="78"/>
      <c r="C89" s="78"/>
      <c r="D89" s="78"/>
      <c r="E89" s="78"/>
      <c r="F89" s="78"/>
    </row>
    <row r="90" spans="1:11" s="3" customFormat="1" ht="18">
      <c r="A90" s="145"/>
      <c r="B90" s="167" t="s">
        <v>291</v>
      </c>
      <c r="C90" s="167" t="s">
        <v>191</v>
      </c>
    </row>
    <row r="91" spans="1:11" s="4" customFormat="1">
      <c r="A91" s="93" t="s">
        <v>304</v>
      </c>
      <c r="B91" s="168" t="s">
        <v>305</v>
      </c>
      <c r="C91" s="168" t="s">
        <v>305</v>
      </c>
    </row>
    <row r="92" spans="1:11" s="4" customFormat="1">
      <c r="A92" s="169"/>
      <c r="B92" s="170"/>
      <c r="C92" s="170"/>
    </row>
    <row r="93" spans="1:11" s="4" customFormat="1">
      <c r="A93" s="169"/>
      <c r="B93" s="85"/>
      <c r="C93" s="85"/>
      <c r="I93" s="161"/>
    </row>
    <row r="94" spans="1:11" s="4" customFormat="1">
      <c r="A94" s="169"/>
      <c r="B94" s="85"/>
      <c r="C94" s="85"/>
    </row>
    <row r="95" spans="1:11" s="4" customFormat="1">
      <c r="A95" s="169"/>
      <c r="B95" s="85"/>
      <c r="C95" s="85"/>
    </row>
    <row r="96" spans="1:11" s="4" customFormat="1">
      <c r="A96" s="169"/>
      <c r="B96" s="85"/>
      <c r="C96" s="85"/>
    </row>
    <row r="97" spans="1:10" s="162" customFormat="1">
      <c r="A97" s="160" t="s">
        <v>296</v>
      </c>
      <c r="B97" s="161">
        <f>SUM(B92:B96)</f>
        <v>0</v>
      </c>
      <c r="C97" s="161">
        <f>SUM(C92:C96)</f>
        <v>0</v>
      </c>
      <c r="D97" s="78"/>
      <c r="E97" s="78"/>
      <c r="F97" s="78"/>
      <c r="G97" s="153"/>
    </row>
    <row r="98" spans="1:10" s="4" customFormat="1">
      <c r="A98" s="93"/>
      <c r="B98" s="74"/>
      <c r="C98" s="74"/>
      <c r="H98" s="74"/>
      <c r="I98" s="74"/>
      <c r="J98" s="74"/>
    </row>
    <row r="99" spans="1:10" s="3" customFormat="1">
      <c r="A99" s="2" t="s">
        <v>306</v>
      </c>
    </row>
    <row r="100" spans="1:10" s="3" customFormat="1">
      <c r="B100" s="3" t="s">
        <v>307</v>
      </c>
      <c r="D100" s="171">
        <f>D88+E64+D64</f>
        <v>0</v>
      </c>
    </row>
    <row r="101" spans="1:10" s="3" customFormat="1">
      <c r="B101" s="3" t="s">
        <v>308</v>
      </c>
      <c r="D101" s="172">
        <f>IF(ISERR(SUM('Historical Data'!D113:D117)/SUM('Historical Data'!B113:B117)),0,SUM('Historical Data'!D113:D117)/SUM('Historical Data'!B113:B117))</f>
        <v>0</v>
      </c>
    </row>
    <row r="102" spans="1:10" s="3" customFormat="1">
      <c r="B102" s="3" t="s">
        <v>309</v>
      </c>
      <c r="D102" s="171">
        <f>CEILING(D100*D101,1)</f>
        <v>0</v>
      </c>
    </row>
    <row r="103" spans="1:10" s="3" customFormat="1">
      <c r="B103" s="3" t="s">
        <v>310</v>
      </c>
      <c r="D103" s="171">
        <f>FLOOR(D100*MIN('Historical Data'!$G$113:$G$116),1)</f>
        <v>0</v>
      </c>
    </row>
    <row r="104" spans="1:10" s="3" customFormat="1">
      <c r="B104" s="3" t="s">
        <v>311</v>
      </c>
      <c r="D104" s="171">
        <f>CEILING(D100*MAX('Historical Data'!$G$113:$G$116),1)</f>
        <v>0</v>
      </c>
    </row>
    <row r="105" spans="1:10" s="3" customFormat="1">
      <c r="B105" s="3" t="s">
        <v>312</v>
      </c>
      <c r="D105" s="172">
        <f>IF(ISERR(CORREL('Historical Data'!B113:B116,'Historical Data'!D113:D116)^2),0,CORREL('Historical Data'!B113:B116,'Historical Data'!D113:D116)^2)</f>
        <v>0</v>
      </c>
      <c r="E105" s="3" t="str">
        <f>IF(D105&gt;=0.75,"High",IF(D105&gt;=0.5,"Medium","Low"))</f>
        <v>Low</v>
      </c>
      <c r="F105" s="303"/>
    </row>
    <row r="106" spans="1:10" s="3" customFormat="1">
      <c r="D106" s="23"/>
    </row>
    <row r="107" spans="1:10" s="3" customFormat="1">
      <c r="A107" s="2" t="s">
        <v>366</v>
      </c>
      <c r="D107" s="23"/>
    </row>
    <row r="108" spans="1:10" s="3" customFormat="1">
      <c r="A108" s="4"/>
      <c r="B108" s="3" t="s">
        <v>313</v>
      </c>
      <c r="D108" s="171" t="str">
        <f>'Historical Data'!B120</f>
        <v/>
      </c>
    </row>
    <row r="109" spans="1:10" s="3" customFormat="1">
      <c r="B109" s="3" t="s">
        <v>314</v>
      </c>
      <c r="D109" s="172">
        <f>IF(ISERR(SUM('Historical Data'!F113:F117)/SUM('Historical Data'!D113:D117)),0,SUM('Historical Data'!F113:F117)/SUM('Historical Data'!D113:D117))</f>
        <v>0</v>
      </c>
    </row>
    <row r="110" spans="1:10" s="3" customFormat="1">
      <c r="B110" s="3" t="s">
        <v>315</v>
      </c>
      <c r="D110" s="171">
        <f>CEILING(D102*D109,1)</f>
        <v>0</v>
      </c>
    </row>
    <row r="111" spans="1:10" s="3" customFormat="1">
      <c r="B111" s="3" t="s">
        <v>310</v>
      </c>
      <c r="D111" s="171">
        <f>FLOOR(D102*MIN('Historical Data'!$H$113:$H$116),1)</f>
        <v>0</v>
      </c>
    </row>
    <row r="112" spans="1:10" s="3" customFormat="1">
      <c r="B112" s="3" t="s">
        <v>311</v>
      </c>
      <c r="D112" s="171">
        <f>CEILING(D102*MAX('Historical Data'!$H$113:$H$116),1)</f>
        <v>0</v>
      </c>
    </row>
    <row r="113" spans="1:10" s="3" customFormat="1">
      <c r="B113" s="3" t="s">
        <v>312</v>
      </c>
      <c r="D113" s="172">
        <f>IF(ISERR(CORREL('Historical Data'!F113:F116,'Historical Data'!D113:D116)^2),0,CORREL('Historical Data'!F113:F116,'Historical Data'!D113:D116)^2)</f>
        <v>0</v>
      </c>
      <c r="E113" s="3" t="str">
        <f>IF(MIN(D113,D105)&gt;=0.75,"High",IF(MIN(D113,D105)&gt;=0.5,"Medium","Low"))</f>
        <v>Low</v>
      </c>
    </row>
    <row r="114" spans="1:10" s="3" customFormat="1"/>
    <row r="115" spans="1:10" s="3" customFormat="1"/>
    <row r="116" spans="1:10" s="3" customFormat="1">
      <c r="A116" s="2" t="s">
        <v>316</v>
      </c>
      <c r="B116" s="3" t="s">
        <v>309</v>
      </c>
      <c r="D116" s="7">
        <f>D102</f>
        <v>0</v>
      </c>
    </row>
    <row r="117" spans="1:10" s="3" customFormat="1">
      <c r="B117" s="3" t="s">
        <v>315</v>
      </c>
      <c r="D117" s="173">
        <f>D110</f>
        <v>0</v>
      </c>
    </row>
    <row r="118" spans="1:10" s="3" customFormat="1" ht="83" customHeight="1">
      <c r="B118" s="121" t="s">
        <v>317</v>
      </c>
      <c r="D118" s="515"/>
      <c r="E118" s="516"/>
      <c r="F118" s="516"/>
      <c r="G118" s="516"/>
      <c r="H118" s="516"/>
      <c r="I118" s="516"/>
      <c r="J118" s="517"/>
    </row>
  </sheetData>
  <sheetCalcPr fullCalcOnLoad="1"/>
  <sheetProtection sheet="1" objects="1" scenarios="1"/>
  <mergeCells count="5">
    <mergeCell ref="B42:E42"/>
    <mergeCell ref="G42:J42"/>
    <mergeCell ref="B66:E66"/>
    <mergeCell ref="G66:I66"/>
    <mergeCell ref="D118:J118"/>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K103"/>
  <sheetViews>
    <sheetView showGridLines="0" topLeftCell="A45" workbookViewId="0">
      <selection activeCell="H80" sqref="H80"/>
    </sheetView>
  </sheetViews>
  <sheetFormatPr baseColWidth="10" defaultColWidth="8.83203125" defaultRowHeight="12"/>
  <cols>
    <col min="1" max="1" width="14.6640625" style="3" customWidth="1"/>
    <col min="2" max="5" width="12.6640625" style="3" customWidth="1"/>
    <col min="6" max="6" width="14.1640625" style="3" customWidth="1"/>
    <col min="7" max="8" width="12.6640625" style="3" customWidth="1"/>
    <col min="9" max="256" width="11.5" style="3" customWidth="1"/>
    <col min="257" max="16384" width="8.832031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f>Constants!F1</f>
        <v>2</v>
      </c>
    </row>
    <row r="2" spans="1:8" hidden="1">
      <c r="A2" s="3" t="str">
        <f>Constants!A2</f>
        <v>Start date:</v>
      </c>
      <c r="B2" s="3">
        <f>Constants!B2</f>
        <v>36526</v>
      </c>
      <c r="C2" s="3" t="str">
        <f>Constants!C2</f>
        <v xml:space="preserve"> </v>
      </c>
      <c r="D2" s="3" t="str">
        <f>Constants!D2</f>
        <v>Grades:</v>
      </c>
      <c r="E2" s="3" t="str">
        <f>Constants!E2</f>
        <v>AA</v>
      </c>
      <c r="F2" s="3">
        <f>Constants!F2</f>
        <v>1</v>
      </c>
      <c r="G2" s="36"/>
      <c r="H2" s="36"/>
    </row>
    <row r="3" spans="1:8" hidden="1">
      <c r="A3" s="3" t="str">
        <f>Constants!A3</f>
        <v>End date:</v>
      </c>
      <c r="B3" s="3">
        <f>Constants!B3</f>
        <v>73051</v>
      </c>
      <c r="C3" s="3" t="str">
        <f>Constants!C3</f>
        <v xml:space="preserve"> </v>
      </c>
      <c r="D3" s="3" t="str">
        <f>Constants!D3</f>
        <v xml:space="preserve"> </v>
      </c>
      <c r="E3" s="3" t="str">
        <f>Constants!E3</f>
        <v>A</v>
      </c>
      <c r="F3" s="3">
        <f>Constants!F3</f>
        <v>0.95</v>
      </c>
      <c r="G3" s="36"/>
      <c r="H3" s="36"/>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6"/>
      <c r="H4" s="36"/>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6"/>
      <c r="H5" s="36"/>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6"/>
      <c r="H6" s="36"/>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6"/>
      <c r="H7" s="36"/>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6"/>
      <c r="H8" s="36"/>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6"/>
      <c r="H9" s="36"/>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6"/>
      <c r="H10" s="36"/>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6"/>
      <c r="H11" s="36"/>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6"/>
      <c r="H12" s="36"/>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6"/>
      <c r="H13" s="36"/>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6"/>
      <c r="H14" s="36"/>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6"/>
      <c r="H15" s="36"/>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6"/>
      <c r="H16" s="36"/>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6"/>
      <c r="H17" s="36"/>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6"/>
      <c r="H18" s="36"/>
    </row>
    <row r="19" spans="1:9" hidden="1">
      <c r="A19" s="3" t="str">
        <f>Constants!A19</f>
        <v>Defect Types:</v>
      </c>
      <c r="B19" s="3" t="str">
        <f>Constants!B19</f>
        <v>Documentation</v>
      </c>
      <c r="C19" s="3" t="str">
        <f>Constants!C19</f>
        <v xml:space="preserve"> </v>
      </c>
      <c r="D19" s="3" t="str">
        <f>Constants!D19</f>
        <v>Iteration</v>
      </c>
      <c r="E19" s="3" t="str">
        <f>Constants!E19</f>
        <v>NA</v>
      </c>
      <c r="F19" s="3" t="str">
        <f>Constants!F19</f>
        <v xml:space="preserve"> </v>
      </c>
      <c r="G19" s="36"/>
      <c r="H19" s="36"/>
    </row>
    <row r="20" spans="1:9" hidden="1">
      <c r="A20" s="3" t="str">
        <f>Constants!A20</f>
        <v xml:space="preserve"> </v>
      </c>
      <c r="B20" s="3" t="str">
        <f>Constants!B20</f>
        <v>Build</v>
      </c>
      <c r="C20" s="3" t="str">
        <f>Constants!C20</f>
        <v xml:space="preserve"> </v>
      </c>
      <c r="D20" s="3" t="str">
        <f>Constants!D20</f>
        <v xml:space="preserve"> </v>
      </c>
      <c r="E20" s="3">
        <f>Constants!E20</f>
        <v>1</v>
      </c>
      <c r="F20" s="3" t="str">
        <f>Constants!F20</f>
        <v xml:space="preserve"> </v>
      </c>
      <c r="G20" s="36"/>
      <c r="H20" s="36"/>
    </row>
    <row r="21" spans="1:9" hidden="1">
      <c r="A21" s="3" t="str">
        <f>Constants!A21</f>
        <v xml:space="preserve"> </v>
      </c>
      <c r="B21" s="3" t="str">
        <f>Constants!B21</f>
        <v>Product syntax</v>
      </c>
      <c r="C21" s="3" t="str">
        <f>Constants!C21</f>
        <v xml:space="preserve"> </v>
      </c>
      <c r="D21" s="3" t="str">
        <f>Constants!D21</f>
        <v xml:space="preserve"> </v>
      </c>
      <c r="E21" s="3">
        <f>Constants!E21</f>
        <v>2</v>
      </c>
      <c r="F21" s="3" t="str">
        <f>Constants!F21</f>
        <v xml:space="preserve"> </v>
      </c>
      <c r="G21" s="36"/>
      <c r="H21" s="36"/>
    </row>
    <row r="22" spans="1:9" hidden="1">
      <c r="A22" s="3" t="str">
        <f>Constants!A22</f>
        <v xml:space="preserve"> </v>
      </c>
      <c r="B22" s="3" t="str">
        <f>Constants!B22</f>
        <v>Product logic</v>
      </c>
      <c r="C22" s="3" t="str">
        <f>Constants!C22</f>
        <v xml:space="preserve"> </v>
      </c>
      <c r="D22" s="3" t="str">
        <f>Constants!D22</f>
        <v xml:space="preserve"> </v>
      </c>
      <c r="E22" s="3">
        <f>Constants!E22</f>
        <v>3</v>
      </c>
      <c r="F22" s="3" t="str">
        <f>Constants!F22</f>
        <v xml:space="preserve"> </v>
      </c>
      <c r="G22" s="36"/>
      <c r="H22" s="36"/>
    </row>
    <row r="23" spans="1:9" hidden="1">
      <c r="A23" s="3" t="str">
        <f>Constants!A23</f>
        <v xml:space="preserve"> </v>
      </c>
      <c r="B23" s="3" t="str">
        <f>Constants!B23</f>
        <v>Product interface</v>
      </c>
      <c r="C23" s="3" t="str">
        <f>Constants!C23</f>
        <v xml:space="preserve"> </v>
      </c>
      <c r="D23" s="3" t="str">
        <f>Constants!D23</f>
        <v xml:space="preserve"> </v>
      </c>
      <c r="E23" s="3">
        <f>Constants!E23</f>
        <v>4</v>
      </c>
      <c r="F23" s="3" t="str">
        <f>Constants!F23</f>
        <v xml:space="preserve"> </v>
      </c>
      <c r="G23" s="36"/>
      <c r="H23" s="36"/>
    </row>
    <row r="24" spans="1:9" hidden="1">
      <c r="A24" s="3" t="str">
        <f>Constants!A24</f>
        <v xml:space="preserve"> </v>
      </c>
      <c r="B24" s="3" t="str">
        <f>Constants!B24</f>
        <v>Product checking</v>
      </c>
      <c r="C24" s="3" t="str">
        <f>Constants!C24</f>
        <v xml:space="preserve"> </v>
      </c>
      <c r="D24" s="3" t="str">
        <f>Constants!D24</f>
        <v xml:space="preserve"> </v>
      </c>
      <c r="E24" s="3">
        <f>Constants!E24</f>
        <v>5</v>
      </c>
      <c r="F24" s="3" t="str">
        <f>Constants!F24</f>
        <v xml:space="preserve"> </v>
      </c>
      <c r="G24" s="36"/>
      <c r="H24" s="36"/>
    </row>
    <row r="25" spans="1:9" hidden="1">
      <c r="A25" s="3" t="str">
        <f>Constants!A25</f>
        <v xml:space="preserve"> </v>
      </c>
      <c r="B25" s="3" t="str">
        <f>Constants!B25</f>
        <v>Test syntax</v>
      </c>
      <c r="C25" s="3" t="str">
        <f>Constants!C25</f>
        <v xml:space="preserve"> </v>
      </c>
      <c r="D25" s="3" t="str">
        <f>Constants!D25</f>
        <v xml:space="preserve"> </v>
      </c>
      <c r="E25" s="3">
        <f>Constants!E25</f>
        <v>6</v>
      </c>
      <c r="F25" s="3" t="str">
        <f>Constants!F25</f>
        <v xml:space="preserve"> </v>
      </c>
      <c r="G25" s="36"/>
      <c r="H25" s="36"/>
    </row>
    <row r="26" spans="1:9" hidden="1">
      <c r="A26" s="3" t="str">
        <f>Constants!A26</f>
        <v xml:space="preserve"> </v>
      </c>
      <c r="B26" s="3" t="str">
        <f>Constants!B26</f>
        <v>Test logic</v>
      </c>
      <c r="C26" s="3" t="str">
        <f>Constants!C26</f>
        <v xml:space="preserve"> </v>
      </c>
      <c r="D26" s="3" t="str">
        <f>Constants!D26</f>
        <v xml:space="preserve"> </v>
      </c>
      <c r="E26" s="3">
        <f>Constants!E26</f>
        <v>7</v>
      </c>
      <c r="F26" s="3" t="str">
        <f>Constants!F26</f>
        <v xml:space="preserve"> </v>
      </c>
      <c r="G26" s="36"/>
      <c r="H26" s="36"/>
    </row>
    <row r="27" spans="1:9" hidden="1">
      <c r="A27" s="3" t="str">
        <f>Constants!A27</f>
        <v xml:space="preserve"> </v>
      </c>
      <c r="B27" s="3" t="str">
        <f>Constants!B27</f>
        <v>Test interface</v>
      </c>
      <c r="C27" s="3" t="str">
        <f>Constants!C27</f>
        <v xml:space="preserve"> </v>
      </c>
      <c r="D27" s="3" t="str">
        <f>Constants!D27</f>
        <v xml:space="preserve"> </v>
      </c>
      <c r="E27" s="3">
        <f>Constants!E27</f>
        <v>8</v>
      </c>
      <c r="F27" s="3" t="str">
        <f>Constants!F27</f>
        <v xml:space="preserve"> </v>
      </c>
      <c r="G27" s="36"/>
      <c r="H27" s="36"/>
    </row>
    <row r="28" spans="1:9" hidden="1">
      <c r="A28" s="3" t="str">
        <f>Constants!A28</f>
        <v xml:space="preserve"> </v>
      </c>
      <c r="B28" s="3" t="str">
        <f>Constants!B28</f>
        <v>Test checking</v>
      </c>
      <c r="C28" s="3" t="str">
        <f>Constants!C28</f>
        <v xml:space="preserve"> </v>
      </c>
      <c r="D28" s="3" t="str">
        <f>Constants!D28</f>
        <v xml:space="preserve"> </v>
      </c>
      <c r="E28" s="3">
        <f>Constants!E28</f>
        <v>9</v>
      </c>
      <c r="F28" s="3" t="str">
        <f>Constants!F28</f>
        <v xml:space="preserve"> </v>
      </c>
      <c r="G28" s="36"/>
      <c r="H28" s="36"/>
    </row>
    <row r="29" spans="1:9" hidden="1">
      <c r="A29" s="3" t="str">
        <f>Constants!A29</f>
        <v xml:space="preserve"> </v>
      </c>
      <c r="B29" s="3" t="str">
        <f>Constants!B29</f>
        <v>Bad Smell</v>
      </c>
      <c r="C29" s="3" t="str">
        <f>Constants!C29</f>
        <v xml:space="preserve"> </v>
      </c>
      <c r="D29" s="3" t="str">
        <f>Constants!D29</f>
        <v xml:space="preserve"> </v>
      </c>
      <c r="E29" s="3">
        <f>Constants!E29</f>
        <v>10</v>
      </c>
      <c r="F29" s="3">
        <f>Constants!F29</f>
        <v>0</v>
      </c>
      <c r="G29" s="36"/>
      <c r="H29" s="36"/>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6"/>
      <c r="H30" s="36"/>
    </row>
    <row r="31" spans="1:9" s="23"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Calculation</v>
      </c>
      <c r="C32" s="3" t="str">
        <f>Constants!C32</f>
        <v xml:space="preserve"> </v>
      </c>
      <c r="D32" s="3" t="str">
        <f>Constants!D32</f>
        <v xml:space="preserve"> </v>
      </c>
      <c r="E32" s="3" t="str">
        <f>Constants!E32</f>
        <v>Failed</v>
      </c>
      <c r="F32" s="3" t="str">
        <f>Constants!F32</f>
        <v xml:space="preserve"> </v>
      </c>
      <c r="G32" s="8"/>
      <c r="H32" s="36"/>
    </row>
    <row r="33" spans="1:11" hidden="1">
      <c r="A33" s="3" t="str">
        <f>Constants!A33</f>
        <v xml:space="preserve"> </v>
      </c>
      <c r="B33" s="3" t="str">
        <f>Constants!B33</f>
        <v>Data</v>
      </c>
      <c r="C33" s="3" t="str">
        <f>Constants!C33</f>
        <v xml:space="preserve"> </v>
      </c>
      <c r="D33" s="3" t="str">
        <f>Constants!D33</f>
        <v xml:space="preserve"> </v>
      </c>
      <c r="E33" s="3" t="str">
        <f>Constants!E33</f>
        <v>Not tested</v>
      </c>
      <c r="F33" s="3" t="str">
        <f>Constants!F33</f>
        <v xml:space="preserve"> </v>
      </c>
      <c r="G33" s="8"/>
      <c r="H33" s="36"/>
    </row>
    <row r="34" spans="1:11" hidden="1">
      <c r="A34" s="3" t="str">
        <f>Constants!A34</f>
        <v xml:space="preserve"> </v>
      </c>
      <c r="B34" s="3" t="str">
        <f>Constants!B34</f>
        <v>I/O</v>
      </c>
      <c r="C34" s="3" t="str">
        <f>Constants!C34</f>
        <v xml:space="preserve"> </v>
      </c>
      <c r="D34" s="3" t="str">
        <f>Constants!D34</f>
        <v xml:space="preserve"> </v>
      </c>
      <c r="E34" s="3" t="str">
        <f>Constants!E34</f>
        <v>Not applicable</v>
      </c>
      <c r="F34" s="3" t="str">
        <f>Constants!F34</f>
        <v xml:space="preserve"> </v>
      </c>
      <c r="G34" s="8"/>
      <c r="H34" s="36"/>
    </row>
    <row r="35" spans="1:11" hidden="1">
      <c r="A35" s="3" t="str">
        <f>Constants!A35</f>
        <v xml:space="preserve"> </v>
      </c>
      <c r="B35" s="3" t="str">
        <f>Constants!B35</f>
        <v>Logic</v>
      </c>
      <c r="C35" s="3" t="str">
        <f>Constants!C35</f>
        <v xml:space="preserve"> </v>
      </c>
      <c r="D35" s="3" t="str">
        <f>Constants!D35</f>
        <v xml:space="preserve"> </v>
      </c>
      <c r="E35" s="3" t="str">
        <f>Constants!E35</f>
        <v xml:space="preserve"> </v>
      </c>
      <c r="F35" s="3" t="str">
        <f>Constants!F35</f>
        <v xml:space="preserve"> </v>
      </c>
      <c r="G35" s="8"/>
      <c r="H35" s="36"/>
    </row>
    <row r="36" spans="1:11" hidden="1">
      <c r="A36" s="3" t="str">
        <f>Constants!A36</f>
        <v xml:space="preserve"> </v>
      </c>
      <c r="B36" s="3" t="str">
        <f>Constants!B36</f>
        <v xml:space="preserve"> </v>
      </c>
      <c r="C36" s="3" t="str">
        <f>Constants!C36</f>
        <v xml:space="preserve"> </v>
      </c>
      <c r="D36" s="3" t="str">
        <f>Constants!D36</f>
        <v xml:space="preserve"> </v>
      </c>
      <c r="E36" s="3" t="str">
        <f>Constants!E36</f>
        <v xml:space="preserve"> </v>
      </c>
      <c r="F36" s="3" t="str">
        <f>Constants!F36</f>
        <v xml:space="preserve"> </v>
      </c>
      <c r="G36" s="8"/>
      <c r="H36" s="36"/>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6"/>
    </row>
    <row r="38" spans="1:11" hidden="1">
      <c r="A38" s="3" t="str">
        <f>Constants!A38</f>
        <v>Sizes:</v>
      </c>
      <c r="B38" s="3" t="str">
        <f>Constants!B38</f>
        <v>VS</v>
      </c>
      <c r="C38" s="3" t="str">
        <f>Constants!C38</f>
        <v xml:space="preserve"> </v>
      </c>
      <c r="D38" s="3" t="str">
        <f>Constants!D38</f>
        <v xml:space="preserve"> </v>
      </c>
      <c r="E38" s="3" t="str">
        <f>Constants!E38</f>
        <v xml:space="preserve"> </v>
      </c>
      <c r="F38" s="3" t="str">
        <f>Constants!F38</f>
        <v xml:space="preserve"> </v>
      </c>
      <c r="G38" s="8"/>
      <c r="H38" s="36"/>
    </row>
    <row r="39" spans="1:11" hidden="1">
      <c r="A39" s="3" t="str">
        <f>Constants!A39</f>
        <v xml:space="preserve"> </v>
      </c>
      <c r="B39" s="3" t="str">
        <f>Constants!B39</f>
        <v>S</v>
      </c>
      <c r="C39" s="3" t="str">
        <f>Constants!C39</f>
        <v xml:space="preserve"> </v>
      </c>
      <c r="D39" s="3" t="str">
        <f>Constants!D39</f>
        <v xml:space="preserve"> </v>
      </c>
      <c r="E39" s="3" t="str">
        <f>Constants!E39</f>
        <v xml:space="preserve"> </v>
      </c>
      <c r="F39" s="3" t="str">
        <f>Constants!F39</f>
        <v xml:space="preserve"> </v>
      </c>
      <c r="G39" s="8"/>
      <c r="H39" s="36"/>
    </row>
    <row r="40" spans="1:11" hidden="1">
      <c r="A40" s="3" t="str">
        <f>Constants!A40</f>
        <v xml:space="preserve"> </v>
      </c>
      <c r="B40" s="3" t="str">
        <f>Constants!B40</f>
        <v>M</v>
      </c>
      <c r="C40" s="3" t="str">
        <f>Constants!C40</f>
        <v xml:space="preserve"> </v>
      </c>
      <c r="D40" s="3" t="str">
        <f>Constants!D40</f>
        <v xml:space="preserve"> </v>
      </c>
      <c r="E40" s="3" t="str">
        <f>Constants!E40</f>
        <v xml:space="preserve"> </v>
      </c>
      <c r="F40" s="3" t="str">
        <f>Constants!F40</f>
        <v xml:space="preserve"> </v>
      </c>
      <c r="G40" s="8"/>
      <c r="H40" s="36"/>
    </row>
    <row r="41" spans="1:11" hidden="1">
      <c r="A41" s="3" t="str">
        <f>Constants!A41</f>
        <v xml:space="preserve"> </v>
      </c>
      <c r="B41" s="3" t="str">
        <f>Constants!B41</f>
        <v>L</v>
      </c>
      <c r="C41" s="3" t="str">
        <f>Constants!C41</f>
        <v xml:space="preserve"> </v>
      </c>
      <c r="D41" s="3" t="str">
        <f>Constants!D41</f>
        <v xml:space="preserve"> </v>
      </c>
      <c r="E41" s="3" t="str">
        <f>Constants!E41</f>
        <v xml:space="preserve"> </v>
      </c>
      <c r="F41" s="3" t="str">
        <f>Constants!F41</f>
        <v xml:space="preserve"> </v>
      </c>
      <c r="G41" s="8"/>
      <c r="H41" s="36"/>
    </row>
    <row r="42" spans="1:11" hidden="1">
      <c r="A42" s="3" t="str">
        <f>Constants!A42</f>
        <v xml:space="preserve"> </v>
      </c>
      <c r="B42" s="3" t="str">
        <f>Constants!B42</f>
        <v>VL</v>
      </c>
      <c r="C42" s="3" t="str">
        <f>Constants!C42</f>
        <v xml:space="preserve"> </v>
      </c>
      <c r="D42" s="3" t="str">
        <f>Constants!D42</f>
        <v xml:space="preserve"> </v>
      </c>
      <c r="E42" s="3" t="str">
        <f>Constants!E42</f>
        <v xml:space="preserve"> </v>
      </c>
      <c r="F42" s="3" t="str">
        <f>Constants!F42</f>
        <v xml:space="preserve"> </v>
      </c>
      <c r="G42" s="8"/>
      <c r="H42" s="36"/>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50"/>
      <c r="H43" s="50"/>
    </row>
    <row r="44" spans="1:11" s="18"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18">
      <c r="A45" s="493" t="s">
        <v>253</v>
      </c>
      <c r="B45" s="493"/>
      <c r="C45" s="493"/>
      <c r="D45" s="1"/>
      <c r="E45" s="1"/>
      <c r="F45" s="1"/>
      <c r="G45" s="1"/>
      <c r="H45" s="1"/>
    </row>
    <row r="46" spans="1:11">
      <c r="C46" s="2"/>
      <c r="D46" s="2"/>
      <c r="E46" s="2"/>
    </row>
    <row r="47" spans="1:11">
      <c r="A47" s="2" t="s">
        <v>210</v>
      </c>
      <c r="B47" s="2"/>
      <c r="C47" s="55" t="s">
        <v>190</v>
      </c>
      <c r="D47" s="55" t="s">
        <v>191</v>
      </c>
      <c r="E47" s="55" t="s">
        <v>192</v>
      </c>
      <c r="G47" s="2"/>
      <c r="H47" s="2"/>
    </row>
    <row r="48" spans="1:11" hidden="1">
      <c r="A48" s="56" t="str">
        <f>'Historical Data'!A48</f>
        <v>Base code LOC count</v>
      </c>
      <c r="B48" s="2"/>
      <c r="C48" s="57"/>
      <c r="D48" s="191"/>
      <c r="E48" s="182">
        <f>D48+'Historical Data'!E48</f>
        <v>0</v>
      </c>
      <c r="G48" s="2"/>
      <c r="H48" s="2"/>
    </row>
    <row r="49" spans="1:8" hidden="1">
      <c r="A49" s="56" t="str">
        <f>'Historical Data'!A49</f>
        <v xml:space="preserve">   Lines deleted from Base</v>
      </c>
      <c r="B49" s="2"/>
      <c r="C49" s="57"/>
      <c r="D49" s="191"/>
      <c r="E49" s="182">
        <f>D49+'Historical Data'!E49</f>
        <v>0</v>
      </c>
      <c r="G49" s="2"/>
      <c r="H49" s="2"/>
    </row>
    <row r="50" spans="1:8" hidden="1">
      <c r="A50" s="56" t="str">
        <f>'Historical Data'!A50</f>
        <v xml:space="preserve">   Lines modified from Base</v>
      </c>
      <c r="B50" s="2"/>
      <c r="C50" s="57"/>
      <c r="D50" s="191"/>
      <c r="E50" s="182">
        <f>D50+'Historical Data'!E50</f>
        <v>0</v>
      </c>
      <c r="G50" s="2"/>
      <c r="H50" s="2"/>
    </row>
    <row r="51" spans="1:8" hidden="1">
      <c r="A51" s="56" t="str">
        <f>'Historical Data'!A51</f>
        <v xml:space="preserve">   Lines added to Base</v>
      </c>
      <c r="B51" s="2"/>
      <c r="C51" s="57"/>
      <c r="D51" s="191"/>
      <c r="E51" s="182">
        <f>D51+'Historical Data'!E51</f>
        <v>0</v>
      </c>
      <c r="G51" s="2"/>
      <c r="H51" s="2"/>
    </row>
    <row r="52" spans="1:8" hidden="1">
      <c r="A52" s="56" t="str">
        <f>'Historical Data'!A52</f>
        <v>Reused lines</v>
      </c>
      <c r="B52" s="2"/>
      <c r="C52" s="57"/>
      <c r="D52" s="191"/>
      <c r="E52" s="182">
        <f>D52+'Historical Data'!E52</f>
        <v>0</v>
      </c>
      <c r="G52" s="2"/>
      <c r="H52" s="2"/>
    </row>
    <row r="53" spans="1:8">
      <c r="A53" s="179" t="s">
        <v>515</v>
      </c>
      <c r="B53" s="56"/>
      <c r="C53" s="57">
        <v>800</v>
      </c>
      <c r="D53" s="191">
        <v>217</v>
      </c>
      <c r="E53" s="182">
        <f>D53+'Historical Data'!E53+'Historical Data'!E54</f>
        <v>217</v>
      </c>
      <c r="G53" s="56"/>
      <c r="H53" s="56"/>
    </row>
    <row r="54" spans="1:8" hidden="1">
      <c r="A54" s="56" t="s">
        <v>113</v>
      </c>
      <c r="B54" s="56"/>
      <c r="C54" s="57"/>
      <c r="D54" s="191"/>
      <c r="E54" s="182">
        <f>D54+'Historical Data'!E54</f>
        <v>0</v>
      </c>
      <c r="G54" s="56"/>
      <c r="H54" s="56"/>
    </row>
    <row r="55" spans="1:8">
      <c r="C55" s="2"/>
      <c r="D55" s="2"/>
      <c r="E55" s="2"/>
    </row>
    <row r="56" spans="1:8" hidden="1">
      <c r="A56" s="2" t="s">
        <v>454</v>
      </c>
      <c r="B56" s="2"/>
      <c r="C56" s="2" t="s">
        <v>190</v>
      </c>
      <c r="D56" s="2" t="s">
        <v>191</v>
      </c>
      <c r="E56" s="2" t="s">
        <v>192</v>
      </c>
      <c r="G56" s="2"/>
      <c r="H56" s="2"/>
    </row>
    <row r="57" spans="1:8" hidden="1">
      <c r="A57" s="179" t="s">
        <v>455</v>
      </c>
      <c r="B57" s="2"/>
      <c r="C57" s="57"/>
      <c r="D57" s="191"/>
      <c r="E57" s="182">
        <f>D57+'Historical Data'!E57</f>
        <v>0</v>
      </c>
      <c r="G57" s="2"/>
      <c r="H57" s="2"/>
    </row>
    <row r="58" spans="1:8" hidden="1">
      <c r="A58" s="179" t="s">
        <v>456</v>
      </c>
      <c r="B58" s="56"/>
      <c r="C58" s="57"/>
      <c r="D58" s="191"/>
      <c r="E58" s="182">
        <f>D58+'Historical Data'!E58</f>
        <v>0</v>
      </c>
      <c r="G58" s="56"/>
      <c r="H58" s="56"/>
    </row>
    <row r="59" spans="1:8" hidden="1">
      <c r="A59" s="179" t="s">
        <v>453</v>
      </c>
      <c r="B59" s="56"/>
      <c r="C59" s="57"/>
      <c r="D59" s="191"/>
      <c r="E59" s="182">
        <f>D59+'Historical Data'!E59+'Historical Data'!E60</f>
        <v>0</v>
      </c>
      <c r="G59" s="56"/>
      <c r="H59" s="56"/>
    </row>
    <row r="60" spans="1:8" hidden="1">
      <c r="A60" s="179" t="s">
        <v>382</v>
      </c>
      <c r="B60" s="56"/>
      <c r="C60" s="191"/>
      <c r="D60" s="191"/>
      <c r="E60" s="182">
        <f>D60+'Historical Data'!E60</f>
        <v>0</v>
      </c>
      <c r="G60" s="56"/>
      <c r="H60" s="56"/>
    </row>
    <row r="61" spans="1:8" hidden="1">
      <c r="C61" s="183"/>
      <c r="D61" s="183"/>
      <c r="E61" s="181"/>
    </row>
    <row r="62" spans="1:8" s="2" customFormat="1">
      <c r="C62" s="183"/>
      <c r="D62" s="183"/>
      <c r="E62" s="181"/>
    </row>
    <row r="63" spans="1:8">
      <c r="A63" s="2" t="s">
        <v>212</v>
      </c>
      <c r="B63" s="2"/>
      <c r="C63" s="183" t="s">
        <v>190</v>
      </c>
      <c r="D63" s="183" t="s">
        <v>191</v>
      </c>
      <c r="E63" s="181" t="s">
        <v>192</v>
      </c>
      <c r="F63" s="2" t="s">
        <v>211</v>
      </c>
      <c r="H63" s="2"/>
    </row>
    <row r="64" spans="1:8">
      <c r="A64" s="72" t="str">
        <f t="shared" ref="A64:A74" si="0">B4</f>
        <v>Analysis</v>
      </c>
      <c r="C64" s="184">
        <f>IF($F$1=1,"",$C$75*'Historical Data'!F65)</f>
        <v>0</v>
      </c>
      <c r="D64" s="184">
        <f>SUMIF('Time Log'!$F$48:$F$48,A64,'Time Log'!$E$48:$E$48)</f>
        <v>72.000000000000014</v>
      </c>
      <c r="E64" s="171">
        <f>D64+'Historical Data'!E65</f>
        <v>72.000000000000014</v>
      </c>
      <c r="F64" s="27">
        <f>IF($E$75=0,0,E64/$E$75)</f>
        <v>1</v>
      </c>
    </row>
    <row r="65" spans="1:8">
      <c r="A65" s="72" t="str">
        <f t="shared" si="0"/>
        <v>Architecture</v>
      </c>
      <c r="C65" s="184">
        <f>IF($F$1=1,"",$C$75*'Historical Data'!F66)</f>
        <v>0</v>
      </c>
      <c r="D65" s="184">
        <f>SUMIF('Time Log'!$F$48:$F$48,A65,'Time Log'!$E$48:$E$48)</f>
        <v>0</v>
      </c>
      <c r="E65" s="171">
        <f>D65+'Historical Data'!E66</f>
        <v>0</v>
      </c>
      <c r="F65" s="27">
        <f t="shared" ref="F65:F73" si="1">IF($E$75=0,0,E65/$E$75)</f>
        <v>0</v>
      </c>
    </row>
    <row r="66" spans="1:8">
      <c r="A66" s="72" t="str">
        <f t="shared" si="0"/>
        <v>Project planning</v>
      </c>
      <c r="C66" s="184">
        <f>IF($F$1=1,"",$C$75*'Historical Data'!F67)</f>
        <v>0</v>
      </c>
      <c r="D66" s="184">
        <f>SUMIF('Time Log'!$F$48:$F$48,A66,'Time Log'!$E$48:$E$48)</f>
        <v>0</v>
      </c>
      <c r="E66" s="171">
        <f>D66+'Historical Data'!E67</f>
        <v>0</v>
      </c>
      <c r="F66" s="27">
        <f t="shared" si="1"/>
        <v>0</v>
      </c>
    </row>
    <row r="67" spans="1:8">
      <c r="A67" s="72" t="str">
        <f t="shared" si="0"/>
        <v>Interation planning</v>
      </c>
      <c r="C67" s="184">
        <f>IF($F$1=1,"",$C$75*'Historical Data'!F68)</f>
        <v>0</v>
      </c>
      <c r="D67" s="184">
        <f>SUMIF('Time Log'!$F$48:$F$48,A67,'Time Log'!$E$48:$E$48)</f>
        <v>0</v>
      </c>
      <c r="E67" s="171">
        <f>D67+'Historical Data'!E68</f>
        <v>0</v>
      </c>
      <c r="F67" s="27">
        <f t="shared" si="1"/>
        <v>0</v>
      </c>
    </row>
    <row r="68" spans="1:8">
      <c r="A68" s="72" t="str">
        <f t="shared" si="0"/>
        <v>Construction</v>
      </c>
      <c r="C68" s="184">
        <f>IF($F$1=1,"",$C$75*'Historical Data'!F69)</f>
        <v>0</v>
      </c>
      <c r="D68" s="184">
        <f>SUMIF('Time Log'!$F$48:$F$48,A68,'Time Log'!$E$48:$E$48)</f>
        <v>0</v>
      </c>
      <c r="E68" s="171">
        <f>D68+'Historical Data'!E69</f>
        <v>0</v>
      </c>
      <c r="F68" s="27">
        <f t="shared" si="1"/>
        <v>0</v>
      </c>
    </row>
    <row r="69" spans="1:8">
      <c r="A69" s="72" t="str">
        <f t="shared" si="0"/>
        <v>Refactoring</v>
      </c>
      <c r="C69" s="184">
        <f>IF($F$1=1,"",$C$75*'Historical Data'!F70)</f>
        <v>0</v>
      </c>
      <c r="D69" s="184">
        <f>SUMIF('Time Log'!$F$48:$F$48,A69,'Time Log'!$E$48:$E$48)</f>
        <v>0</v>
      </c>
      <c r="E69" s="171">
        <f>D69+'Historical Data'!E70</f>
        <v>0</v>
      </c>
      <c r="F69" s="27">
        <f t="shared" si="1"/>
        <v>0</v>
      </c>
    </row>
    <row r="70" spans="1:8">
      <c r="A70" s="72" t="str">
        <f t="shared" si="0"/>
        <v>Review</v>
      </c>
      <c r="C70" s="184">
        <f>IF($F$1=1,"",$C$75*'Historical Data'!F71)</f>
        <v>0</v>
      </c>
      <c r="D70" s="184">
        <f>SUMIF('Time Log'!$F$48:$F$48,A70,'Time Log'!$E$48:$E$48)</f>
        <v>0</v>
      </c>
      <c r="E70" s="171">
        <f>D70+'Historical Data'!E71</f>
        <v>0</v>
      </c>
      <c r="F70" s="27">
        <f t="shared" si="1"/>
        <v>0</v>
      </c>
    </row>
    <row r="71" spans="1:8">
      <c r="A71" s="72" t="str">
        <f t="shared" si="0"/>
        <v>Integration test</v>
      </c>
      <c r="C71" s="184">
        <f>IF($F$1=1,"",$C$75*'Historical Data'!F72)</f>
        <v>0</v>
      </c>
      <c r="D71" s="184">
        <f>SUMIF('Time Log'!$F$48:$F$48,A71,'Time Log'!$E$48:$E$48)</f>
        <v>0</v>
      </c>
      <c r="E71" s="171">
        <f>D71+'Historical Data'!E72</f>
        <v>0</v>
      </c>
      <c r="F71" s="27">
        <f t="shared" si="1"/>
        <v>0</v>
      </c>
    </row>
    <row r="72" spans="1:8">
      <c r="A72" s="72" t="str">
        <f t="shared" si="0"/>
        <v>Repatterning</v>
      </c>
      <c r="C72" s="184">
        <f>IF($F$1=1,"",$C$75*'Historical Data'!F73)</f>
        <v>0</v>
      </c>
      <c r="D72" s="184">
        <f>SUMIF('Time Log'!$F$48:$F$48,A72,'Time Log'!$E$48:$E$48)</f>
        <v>0</v>
      </c>
      <c r="E72" s="171">
        <f>D72+'Historical Data'!E73</f>
        <v>0</v>
      </c>
      <c r="F72" s="27">
        <f t="shared" si="1"/>
        <v>0</v>
      </c>
    </row>
    <row r="73" spans="1:8">
      <c r="A73" s="72" t="str">
        <f t="shared" si="0"/>
        <v>Postmortem</v>
      </c>
      <c r="C73" s="184">
        <f>IF($F$1=1,"",$C$75*'Historical Data'!F74)</f>
        <v>0</v>
      </c>
      <c r="D73" s="184">
        <f>SUMIF('Time Log'!$F$48:$F$48,A73,'Time Log'!$E$48:$E$48)</f>
        <v>0</v>
      </c>
      <c r="E73" s="171">
        <f>D73+'Historical Data'!E74</f>
        <v>0</v>
      </c>
      <c r="F73" s="27">
        <f t="shared" si="1"/>
        <v>0</v>
      </c>
    </row>
    <row r="74" spans="1:8">
      <c r="A74" s="72" t="str">
        <f t="shared" si="0"/>
        <v>Sandbox</v>
      </c>
      <c r="C74" s="184">
        <f>IF($F$1=1,"",$C$75*'Historical Data'!F75)</f>
        <v>0</v>
      </c>
      <c r="D74" s="184">
        <f>SUMIF('Time Log'!$F$48:$F$48,A74,'Time Log'!$E$48:$E$48)</f>
        <v>0</v>
      </c>
      <c r="E74" s="171">
        <f>D74+'Historical Data'!E75</f>
        <v>0</v>
      </c>
      <c r="F74" s="27">
        <f>IF($E$75=0,0,E74/$E$75)</f>
        <v>0</v>
      </c>
    </row>
    <row r="75" spans="1:8">
      <c r="A75" s="3" t="s">
        <v>214</v>
      </c>
      <c r="C75" s="191">
        <v>560</v>
      </c>
      <c r="D75" s="184">
        <f>SUM(D64:D73)</f>
        <v>72.000000000000014</v>
      </c>
      <c r="E75" s="171">
        <f>D75+'Historical Data'!E75</f>
        <v>72.000000000000014</v>
      </c>
      <c r="F75" s="27">
        <f>IF($E$75=0,0,E75/$E$75)</f>
        <v>1</v>
      </c>
    </row>
    <row r="76" spans="1:8">
      <c r="C76" s="185"/>
      <c r="D76" s="185"/>
      <c r="E76" s="23"/>
    </row>
    <row r="77" spans="1:8">
      <c r="A77" s="2" t="s">
        <v>567</v>
      </c>
      <c r="B77" s="2"/>
      <c r="C77" s="313"/>
      <c r="D77" s="313" t="s">
        <v>191</v>
      </c>
      <c r="E77" s="314" t="s">
        <v>192</v>
      </c>
      <c r="F77" s="314" t="s">
        <v>211</v>
      </c>
      <c r="H77" s="2"/>
    </row>
    <row r="78" spans="1:8">
      <c r="A78" s="3" t="str">
        <f>B4</f>
        <v>Analysis</v>
      </c>
      <c r="D78" s="25">
        <f>COUNTIF('Change Log'!$D$47:$D$47,A78)</f>
        <v>1</v>
      </c>
      <c r="E78" s="25">
        <f>D78+'Historical Data'!E78</f>
        <v>1</v>
      </c>
    </row>
    <row r="79" spans="1:8">
      <c r="A79" s="3" t="str">
        <f t="shared" ref="A79:A88" si="2">B5</f>
        <v>Architecture</v>
      </c>
      <c r="D79" s="25">
        <f>COUNTIF('Change Log'!$D$47:$D$47,A79)</f>
        <v>0</v>
      </c>
      <c r="E79" s="25">
        <f>D79+'Historical Data'!E79</f>
        <v>0</v>
      </c>
    </row>
    <row r="80" spans="1:8">
      <c r="A80" s="3" t="str">
        <f t="shared" si="2"/>
        <v>Project planning</v>
      </c>
      <c r="D80" s="25">
        <f>COUNTIF('Change Log'!$D$47:$D$47,A80)</f>
        <v>0</v>
      </c>
      <c r="E80" s="25">
        <f>D80+'Historical Data'!E80</f>
        <v>0</v>
      </c>
      <c r="F80" s="8"/>
      <c r="H80" s="8"/>
    </row>
    <row r="81" spans="1:8">
      <c r="A81" s="3" t="str">
        <f t="shared" si="2"/>
        <v>Interation planning</v>
      </c>
      <c r="D81" s="25">
        <f>COUNTIF('Change Log'!$D$47:$D$47,A81)</f>
        <v>0</v>
      </c>
      <c r="E81" s="25">
        <f>D81+'Historical Data'!E81</f>
        <v>0</v>
      </c>
      <c r="F81" s="8"/>
      <c r="H81" s="8"/>
    </row>
    <row r="82" spans="1:8">
      <c r="A82" s="3" t="str">
        <f t="shared" si="2"/>
        <v>Construction</v>
      </c>
      <c r="D82" s="25">
        <f>COUNTIF('Change Log'!$D$47:$D$47,A82)</f>
        <v>0</v>
      </c>
      <c r="E82" s="25">
        <f>D82+'Historical Data'!E82</f>
        <v>0</v>
      </c>
    </row>
    <row r="83" spans="1:8">
      <c r="A83" s="3" t="str">
        <f t="shared" si="2"/>
        <v>Refactoring</v>
      </c>
      <c r="D83" s="25">
        <f>COUNTIF('Change Log'!$D$47:$D$47,A83)</f>
        <v>0</v>
      </c>
      <c r="E83" s="25">
        <f>D83+'Historical Data'!E83</f>
        <v>0</v>
      </c>
    </row>
    <row r="84" spans="1:8">
      <c r="A84" s="3" t="str">
        <f t="shared" si="2"/>
        <v>Review</v>
      </c>
      <c r="D84" s="25">
        <f>COUNTIF('Change Log'!$D$47:$D$47,A84)</f>
        <v>0</v>
      </c>
      <c r="E84" s="25">
        <f>D84+'Historical Data'!E84</f>
        <v>0</v>
      </c>
    </row>
    <row r="85" spans="1:8">
      <c r="A85" s="3" t="str">
        <f t="shared" si="2"/>
        <v>Integration test</v>
      </c>
      <c r="D85" s="25">
        <f>COUNTIF('Change Log'!$D$47:$D$47,A85)</f>
        <v>0</v>
      </c>
      <c r="E85" s="25">
        <f>D85+'Historical Data'!E85</f>
        <v>0</v>
      </c>
    </row>
    <row r="86" spans="1:8">
      <c r="A86" s="3" t="str">
        <f t="shared" si="2"/>
        <v>Repatterning</v>
      </c>
      <c r="D86" s="25">
        <f>COUNTIF('Change Log'!$D$47:$D$47,A86)</f>
        <v>0</v>
      </c>
      <c r="E86" s="25">
        <f>D86+'Historical Data'!E86</f>
        <v>0</v>
      </c>
    </row>
    <row r="87" spans="1:8">
      <c r="A87" s="3" t="str">
        <f t="shared" si="2"/>
        <v>Postmortem</v>
      </c>
      <c r="D87" s="25">
        <f>COUNTIF('Change Log'!$D$47:$D$47,A87)</f>
        <v>0</v>
      </c>
      <c r="E87" s="25">
        <f>D87+'Historical Data'!E87</f>
        <v>0</v>
      </c>
    </row>
    <row r="88" spans="1:8">
      <c r="A88" s="3" t="str">
        <f t="shared" si="2"/>
        <v>Sandbox</v>
      </c>
      <c r="D88" s="25">
        <f>COUNTIF('Change Log'!$D$47:$D$47,A88)</f>
        <v>0</v>
      </c>
      <c r="E88" s="25">
        <f>D88+'Historical Data'!E88</f>
        <v>0</v>
      </c>
    </row>
    <row r="89" spans="1:8">
      <c r="A89" s="3" t="s">
        <v>134</v>
      </c>
      <c r="D89" s="25">
        <f>SUM(D78:D88)</f>
        <v>1</v>
      </c>
      <c r="E89" s="25">
        <f>D89+'Historical Data'!E88</f>
        <v>1</v>
      </c>
    </row>
    <row r="90" spans="1:8">
      <c r="E90" s="25"/>
    </row>
    <row r="91" spans="1:8">
      <c r="A91" s="2" t="s">
        <v>568</v>
      </c>
      <c r="B91" s="2"/>
      <c r="C91" s="313"/>
      <c r="D91" s="313" t="s">
        <v>191</v>
      </c>
      <c r="E91" s="314" t="s">
        <v>192</v>
      </c>
      <c r="F91" s="314" t="s">
        <v>211</v>
      </c>
      <c r="H91" s="2"/>
    </row>
    <row r="92" spans="1:8">
      <c r="A92" s="3" t="str">
        <f>B4</f>
        <v>Analysis</v>
      </c>
      <c r="D92" s="25">
        <f>COUNTIF('Change Log'!$F$47:$F$47,A92)</f>
        <v>0</v>
      </c>
      <c r="E92" s="25">
        <f>D92+'Historical Data'!E91</f>
        <v>0</v>
      </c>
    </row>
    <row r="93" spans="1:8">
      <c r="A93" s="3" t="str">
        <f t="shared" ref="A93:A102" si="3">B5</f>
        <v>Architecture</v>
      </c>
      <c r="D93" s="25">
        <f>COUNTIF('Change Log'!$F$47:$F$47,A93)</f>
        <v>0</v>
      </c>
      <c r="E93" s="25">
        <f>D93+'Historical Data'!E92</f>
        <v>0</v>
      </c>
    </row>
    <row r="94" spans="1:8">
      <c r="A94" s="3" t="str">
        <f t="shared" si="3"/>
        <v>Project planning</v>
      </c>
      <c r="D94" s="25">
        <f>COUNTIF('Change Log'!$F$47:$F$47,A94)</f>
        <v>0</v>
      </c>
      <c r="E94" s="25">
        <f>D94+'Historical Data'!E93</f>
        <v>0</v>
      </c>
    </row>
    <row r="95" spans="1:8">
      <c r="A95" s="3" t="str">
        <f t="shared" si="3"/>
        <v>Interation planning</v>
      </c>
      <c r="D95" s="25">
        <f>COUNTIF('Change Log'!$F$47:$F$47,A95)</f>
        <v>0</v>
      </c>
      <c r="E95" s="25">
        <f>D95+'Historical Data'!E94</f>
        <v>0</v>
      </c>
    </row>
    <row r="96" spans="1:8">
      <c r="A96" s="3" t="str">
        <f t="shared" si="3"/>
        <v>Construction</v>
      </c>
      <c r="D96" s="25">
        <f>COUNTIF('Change Log'!$F$47:$F$47,A96)</f>
        <v>1</v>
      </c>
      <c r="E96" s="25">
        <f>D96+'Historical Data'!E95</f>
        <v>1</v>
      </c>
    </row>
    <row r="97" spans="1:5">
      <c r="A97" s="3" t="str">
        <f t="shared" si="3"/>
        <v>Refactoring</v>
      </c>
      <c r="D97" s="25">
        <f>COUNTIF('Change Log'!$F$47:$F$47,A97)</f>
        <v>0</v>
      </c>
      <c r="E97" s="25">
        <f>D97+'Historical Data'!E96</f>
        <v>0</v>
      </c>
    </row>
    <row r="98" spans="1:5">
      <c r="A98" s="3" t="str">
        <f t="shared" si="3"/>
        <v>Review</v>
      </c>
      <c r="D98" s="25">
        <f>COUNTIF('Change Log'!$F$47:$F$47,A98)</f>
        <v>0</v>
      </c>
      <c r="E98" s="25">
        <f>D98+'Historical Data'!E97</f>
        <v>0</v>
      </c>
    </row>
    <row r="99" spans="1:5">
      <c r="A99" s="3" t="str">
        <f t="shared" si="3"/>
        <v>Integration test</v>
      </c>
      <c r="D99" s="25">
        <f>COUNTIF('Change Log'!$F$47:$F$47,A99)</f>
        <v>0</v>
      </c>
      <c r="E99" s="25">
        <f>D99+'Historical Data'!E98</f>
        <v>0</v>
      </c>
    </row>
    <row r="100" spans="1:5">
      <c r="A100" s="3" t="str">
        <f t="shared" si="3"/>
        <v>Repatterning</v>
      </c>
      <c r="D100" s="25">
        <f>COUNTIF('Change Log'!$F$47:$F$47,A100)</f>
        <v>0</v>
      </c>
      <c r="E100" s="25">
        <f>D100+'Historical Data'!E99</f>
        <v>0</v>
      </c>
    </row>
    <row r="101" spans="1:5">
      <c r="A101" s="3" t="str">
        <f t="shared" si="3"/>
        <v>Postmortem</v>
      </c>
      <c r="D101" s="25">
        <f>COUNTIF('Change Log'!$F$47:$F$47,A101)</f>
        <v>0</v>
      </c>
      <c r="E101" s="25">
        <f>D101+'Historical Data'!E100</f>
        <v>0</v>
      </c>
    </row>
    <row r="102" spans="1:5">
      <c r="A102" s="3" t="str">
        <f t="shared" si="3"/>
        <v>Sandbox</v>
      </c>
      <c r="D102" s="25">
        <f>COUNTIF('Change Log'!$F$47:$F$47,A102)</f>
        <v>0</v>
      </c>
      <c r="E102" s="25">
        <f>D102+'Historical Data'!E101</f>
        <v>0</v>
      </c>
    </row>
    <row r="103" spans="1:5">
      <c r="A103" s="3" t="s">
        <v>134</v>
      </c>
      <c r="D103" s="25">
        <f>SUM(D92:D102)</f>
        <v>1</v>
      </c>
      <c r="E103" s="25">
        <f>D103+'Historical Data'!E101</f>
        <v>1</v>
      </c>
    </row>
  </sheetData>
  <sheetCalcPr fullCalcOnLoad="1"/>
  <sheetProtection sheet="1" objects="1" scenarios="1"/>
  <mergeCells count="1">
    <mergeCell ref="A45:C45"/>
  </mergeCells>
  <phoneticPr fontId="9" type="noConversion"/>
  <dataValidations count="2">
    <dataValidation operator="greaterThanOrEqual" allowBlank="1" showErrorMessage="1" errorTitle=".GE. zero integer" error="Value must be an integer greater than or equal to zero." sqref="C61:C74"/>
    <dataValidation type="whole" operator="greaterThanOrEqual" allowBlank="1" showErrorMessage="1" errorTitle=".GE. zero" error="Value must be an integer greater than or equal to zero." sqref="D61:D70 D78:D85 D75:D76 D89:D90 D92:D99">
      <formula1>0</formula1>
    </dataValidation>
  </dataValidations>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131"/>
  <sheetViews>
    <sheetView showGridLines="0" workbookViewId="0">
      <selection activeCell="C45" sqref="C45"/>
    </sheetView>
  </sheetViews>
  <sheetFormatPr baseColWidth="10" defaultColWidth="10.83203125" defaultRowHeight="12"/>
  <cols>
    <col min="1" max="1" width="5.5" style="74" customWidth="1"/>
    <col min="2" max="16384" width="10.83203125" style="74"/>
  </cols>
  <sheetData>
    <row r="1" spans="1:6" s="3" customFormat="1" ht="18">
      <c r="A1" s="1" t="s">
        <v>439</v>
      </c>
      <c r="B1" s="1"/>
      <c r="C1" s="1"/>
      <c r="D1" s="1"/>
      <c r="E1" s="1"/>
      <c r="F1" s="1"/>
    </row>
    <row r="2" spans="1:6" s="3" customFormat="1" ht="13" hidden="1" thickBot="1">
      <c r="A2" s="32"/>
      <c r="B2" s="32"/>
      <c r="C2" s="32"/>
      <c r="D2" s="32"/>
      <c r="E2" s="32"/>
      <c r="F2" s="32"/>
    </row>
    <row r="3" spans="1:6" s="3" customFormat="1" ht="18" hidden="1">
      <c r="A3" s="111" t="s">
        <v>255</v>
      </c>
      <c r="B3" s="33"/>
      <c r="C3" s="33"/>
      <c r="D3" s="33"/>
      <c r="E3" s="33"/>
      <c r="F3" s="33"/>
    </row>
    <row r="4" spans="1:6" s="3" customFormat="1" hidden="1">
      <c r="A4" s="33" t="s">
        <v>193</v>
      </c>
      <c r="B4" s="112">
        <v>36526</v>
      </c>
      <c r="C4" s="33"/>
      <c r="D4" s="33"/>
      <c r="E4" s="33"/>
      <c r="F4" s="33"/>
    </row>
    <row r="5" spans="1:6" s="3" customFormat="1" hidden="1">
      <c r="A5" s="33" t="s">
        <v>93</v>
      </c>
      <c r="B5" s="112">
        <v>45658</v>
      </c>
      <c r="C5" s="33"/>
      <c r="D5" s="33"/>
      <c r="E5" s="33"/>
      <c r="F5" s="33"/>
    </row>
    <row r="6" spans="1:6" s="3" customFormat="1" hidden="1">
      <c r="A6" s="34" t="s">
        <v>194</v>
      </c>
      <c r="B6" s="113" t="s">
        <v>265</v>
      </c>
      <c r="C6" s="33"/>
      <c r="D6" s="33"/>
      <c r="E6" s="33"/>
      <c r="F6" s="33"/>
    </row>
    <row r="7" spans="1:6" s="3" customFormat="1" hidden="1">
      <c r="A7" s="33"/>
      <c r="B7" s="113" t="s">
        <v>216</v>
      </c>
      <c r="C7" s="33"/>
      <c r="D7" s="33"/>
      <c r="E7" s="113"/>
      <c r="F7" s="33"/>
    </row>
    <row r="8" spans="1:6" s="3" customFormat="1" hidden="1">
      <c r="A8" s="33"/>
      <c r="B8" s="113" t="s">
        <v>217</v>
      </c>
      <c r="C8" s="33"/>
      <c r="D8" s="33"/>
      <c r="E8" s="113"/>
      <c r="F8" s="33"/>
    </row>
    <row r="9" spans="1:6" s="3" customFormat="1" hidden="1">
      <c r="A9" s="33"/>
      <c r="B9" s="113" t="s">
        <v>218</v>
      </c>
      <c r="C9" s="33"/>
      <c r="D9" s="33"/>
      <c r="E9" s="33"/>
      <c r="F9" s="33"/>
    </row>
    <row r="10" spans="1:6" s="3" customFormat="1" hidden="1">
      <c r="A10" s="33"/>
      <c r="B10" s="113" t="s">
        <v>219</v>
      </c>
      <c r="C10" s="33"/>
      <c r="D10" s="33"/>
      <c r="E10" s="33"/>
      <c r="F10" s="33"/>
    </row>
    <row r="11" spans="1:6" s="3" customFormat="1" hidden="1">
      <c r="A11" s="33"/>
      <c r="B11" s="113" t="s">
        <v>220</v>
      </c>
      <c r="C11" s="33"/>
      <c r="D11" s="33"/>
      <c r="E11" s="33"/>
      <c r="F11" s="33"/>
    </row>
    <row r="12" spans="1:6" s="3" customFormat="1" hidden="1">
      <c r="A12" s="33"/>
      <c r="B12" s="113" t="s">
        <v>221</v>
      </c>
      <c r="C12" s="33"/>
      <c r="D12" s="33"/>
      <c r="E12" s="33"/>
      <c r="F12" s="33"/>
    </row>
    <row r="13" spans="1:6" s="3" customFormat="1" hidden="1">
      <c r="A13" s="33"/>
      <c r="B13" s="113" t="s">
        <v>213</v>
      </c>
      <c r="C13" s="33"/>
      <c r="D13" s="33"/>
      <c r="E13" s="33"/>
      <c r="F13" s="33"/>
    </row>
    <row r="14" spans="1:6" s="3" customFormat="1" hidden="1">
      <c r="A14" s="33"/>
      <c r="B14" s="33" t="s">
        <v>200</v>
      </c>
      <c r="C14" s="33"/>
      <c r="D14" s="33"/>
      <c r="E14" s="33"/>
      <c r="F14" s="33"/>
    </row>
    <row r="15" spans="1:6" s="3" customFormat="1" hidden="1">
      <c r="A15" s="33"/>
      <c r="B15" s="33" t="s">
        <v>222</v>
      </c>
      <c r="C15" s="33"/>
      <c r="D15" s="33"/>
      <c r="E15" s="33"/>
      <c r="F15" s="33"/>
    </row>
    <row r="16" spans="1:6" s="3" customFormat="1" hidden="1">
      <c r="A16" s="33" t="s">
        <v>199</v>
      </c>
      <c r="B16" s="33" t="s">
        <v>223</v>
      </c>
      <c r="C16" s="33"/>
      <c r="D16" s="33"/>
      <c r="E16" s="33"/>
      <c r="F16" s="33"/>
    </row>
    <row r="17" spans="1:6" s="3" customFormat="1" hidden="1">
      <c r="A17" s="33"/>
      <c r="B17" s="33" t="s">
        <v>224</v>
      </c>
      <c r="C17" s="33"/>
      <c r="D17" s="33"/>
      <c r="E17" s="33"/>
      <c r="F17" s="33"/>
    </row>
    <row r="18" spans="1:6" s="3" customFormat="1" hidden="1">
      <c r="A18" s="33"/>
      <c r="B18" s="33" t="s">
        <v>225</v>
      </c>
      <c r="C18" s="33"/>
      <c r="D18" s="33"/>
      <c r="E18" s="33"/>
      <c r="F18" s="33"/>
    </row>
    <row r="19" spans="1:6" s="3" customFormat="1" hidden="1">
      <c r="A19" s="33"/>
      <c r="B19" s="33" t="s">
        <v>226</v>
      </c>
      <c r="C19" s="33"/>
      <c r="D19" s="33"/>
      <c r="E19" s="33"/>
      <c r="F19" s="33"/>
    </row>
    <row r="20" spans="1:6" s="3" customFormat="1" hidden="1">
      <c r="A20" s="33"/>
      <c r="B20" s="33" t="s">
        <v>201</v>
      </c>
      <c r="C20" s="33"/>
      <c r="D20" s="33"/>
      <c r="E20" s="33"/>
      <c r="F20" s="33"/>
    </row>
    <row r="21" spans="1:6" s="3" customFormat="1" hidden="1">
      <c r="A21" s="33"/>
      <c r="B21" s="33" t="s">
        <v>227</v>
      </c>
      <c r="C21" s="33"/>
      <c r="D21" s="33"/>
      <c r="E21" s="33"/>
      <c r="F21" s="33"/>
    </row>
    <row r="22" spans="1:6" s="3" customFormat="1" hidden="1">
      <c r="A22" s="33"/>
      <c r="B22" s="33" t="s">
        <v>228</v>
      </c>
      <c r="C22" s="33"/>
      <c r="D22" s="33"/>
      <c r="E22" s="33"/>
      <c r="F22" s="33"/>
    </row>
    <row r="23" spans="1:6" s="3" customFormat="1" hidden="1">
      <c r="A23" s="33"/>
      <c r="B23" s="33" t="s">
        <v>229</v>
      </c>
      <c r="C23" s="33"/>
      <c r="D23" s="33"/>
      <c r="E23" s="33"/>
      <c r="F23" s="33"/>
    </row>
    <row r="24" spans="1:6" s="3" customFormat="1" hidden="1">
      <c r="A24" s="33" t="s">
        <v>51</v>
      </c>
      <c r="B24" s="33" t="s">
        <v>52</v>
      </c>
      <c r="C24" s="33"/>
      <c r="D24" s="33"/>
      <c r="E24" s="33"/>
      <c r="F24" s="33"/>
    </row>
    <row r="25" spans="1:6" s="23" customFormat="1" hidden="1">
      <c r="A25" s="33"/>
      <c r="B25" s="34" t="s">
        <v>53</v>
      </c>
      <c r="C25" s="34"/>
      <c r="D25" s="34"/>
      <c r="E25" s="34"/>
      <c r="F25" s="34"/>
    </row>
    <row r="26" spans="1:6" s="3" customFormat="1" hidden="1">
      <c r="A26" s="34" t="s">
        <v>54</v>
      </c>
      <c r="B26" s="34" t="s">
        <v>55</v>
      </c>
      <c r="C26" s="34"/>
      <c r="D26" s="34"/>
      <c r="E26" s="34"/>
      <c r="F26" s="34"/>
    </row>
    <row r="27" spans="1:6" s="3" customFormat="1" hidden="1">
      <c r="A27" s="34"/>
      <c r="B27" s="34" t="s">
        <v>201</v>
      </c>
      <c r="C27" s="34"/>
      <c r="D27" s="34"/>
      <c r="E27" s="34"/>
      <c r="F27" s="34"/>
    </row>
    <row r="28" spans="1:6" s="3" customFormat="1" hidden="1">
      <c r="A28" s="34"/>
      <c r="B28" s="34" t="s">
        <v>57</v>
      </c>
      <c r="C28" s="34"/>
      <c r="D28" s="34"/>
      <c r="E28" s="34"/>
      <c r="F28" s="34"/>
    </row>
    <row r="29" spans="1:6" s="3" customFormat="1" hidden="1">
      <c r="A29" s="34"/>
      <c r="B29" s="34" t="s">
        <v>56</v>
      </c>
      <c r="C29" s="34"/>
      <c r="D29" s="34"/>
      <c r="E29" s="34"/>
      <c r="F29" s="34"/>
    </row>
    <row r="30" spans="1:6" s="3" customFormat="1" hidden="1">
      <c r="A30" s="34"/>
      <c r="B30" s="34"/>
      <c r="C30" s="34"/>
      <c r="D30" s="34"/>
      <c r="E30" s="34"/>
      <c r="F30" s="34"/>
    </row>
    <row r="31" spans="1:6" s="3" customFormat="1" hidden="1">
      <c r="A31" s="34"/>
      <c r="B31" s="34"/>
      <c r="C31" s="34"/>
      <c r="D31" s="34" t="s">
        <v>374</v>
      </c>
      <c r="E31" s="34" t="s">
        <v>160</v>
      </c>
      <c r="F31" s="34"/>
    </row>
    <row r="32" spans="1:6" s="3" customFormat="1" hidden="1">
      <c r="A32" s="34" t="s">
        <v>58</v>
      </c>
      <c r="B32" s="34" t="s">
        <v>59</v>
      </c>
      <c r="C32" s="34"/>
      <c r="D32" s="34"/>
      <c r="E32" s="34" t="s">
        <v>91</v>
      </c>
      <c r="F32" s="34"/>
    </row>
    <row r="33" spans="1:12" s="3" customFormat="1" hidden="1">
      <c r="A33" s="34"/>
      <c r="B33" s="34" t="s">
        <v>60</v>
      </c>
      <c r="C33" s="34"/>
      <c r="D33" s="34"/>
      <c r="E33" s="34" t="s">
        <v>42</v>
      </c>
      <c r="F33" s="34"/>
    </row>
    <row r="34" spans="1:12" s="3" customFormat="1" hidden="1">
      <c r="A34" s="34"/>
      <c r="B34" s="34" t="s">
        <v>61</v>
      </c>
      <c r="C34" s="34"/>
      <c r="D34" s="34"/>
      <c r="E34" s="34" t="s">
        <v>44</v>
      </c>
      <c r="F34" s="34"/>
    </row>
    <row r="35" spans="1:12" s="3" customFormat="1" hidden="1">
      <c r="A35" s="34"/>
      <c r="B35" s="34" t="s">
        <v>62</v>
      </c>
      <c r="C35" s="34"/>
      <c r="D35" s="34"/>
      <c r="E35" s="34"/>
      <c r="F35" s="34"/>
    </row>
    <row r="36" spans="1:12" s="3" customFormat="1" hidden="1">
      <c r="A36" s="34"/>
      <c r="B36" s="34" t="s">
        <v>63</v>
      </c>
      <c r="C36" s="34"/>
      <c r="D36" s="34"/>
      <c r="E36" s="34"/>
      <c r="F36" s="34"/>
    </row>
    <row r="37" spans="1:12" s="3" customFormat="1" hidden="1">
      <c r="A37" s="34" t="s">
        <v>337</v>
      </c>
      <c r="B37" s="34" t="s">
        <v>338</v>
      </c>
      <c r="C37" s="34"/>
      <c r="D37" s="34"/>
      <c r="E37" s="34"/>
      <c r="F37" s="34"/>
    </row>
    <row r="38" spans="1:12" s="3" customFormat="1" hidden="1">
      <c r="A38" s="34"/>
      <c r="B38" s="34" t="s">
        <v>339</v>
      </c>
      <c r="C38" s="34"/>
      <c r="D38" s="34"/>
      <c r="E38" s="34"/>
      <c r="F38" s="34"/>
    </row>
    <row r="39" spans="1:12" s="3" customFormat="1" hidden="1">
      <c r="A39" s="34"/>
      <c r="B39" s="34" t="s">
        <v>340</v>
      </c>
      <c r="C39" s="34"/>
      <c r="D39" s="34"/>
      <c r="E39" s="34"/>
      <c r="F39" s="34"/>
    </row>
    <row r="40" spans="1:12" s="3" customFormat="1" hidden="1">
      <c r="A40" s="34"/>
      <c r="B40" s="34"/>
      <c r="C40" s="34"/>
      <c r="D40" s="34"/>
      <c r="E40" s="34"/>
      <c r="F40" s="34"/>
    </row>
    <row r="41" spans="1:12" s="3" customFormat="1" ht="13" hidden="1" thickBot="1">
      <c r="A41" s="32"/>
      <c r="B41" s="32"/>
      <c r="C41" s="32"/>
      <c r="D41" s="32"/>
      <c r="E41" s="32"/>
      <c r="F41" s="32"/>
    </row>
    <row r="42" spans="1:12" s="36" customFormat="1">
      <c r="A42" s="8"/>
      <c r="B42" s="8"/>
      <c r="C42" s="8"/>
      <c r="D42" s="8"/>
      <c r="E42" s="8"/>
      <c r="F42" s="8"/>
    </row>
    <row r="43" spans="1:12" s="204" customFormat="1" ht="18">
      <c r="A43" s="1" t="s">
        <v>424</v>
      </c>
      <c r="B43" s="1"/>
      <c r="C43" s="1"/>
      <c r="D43" s="185"/>
      <c r="E43" s="185"/>
      <c r="F43" s="185"/>
    </row>
    <row r="44" spans="1:12" s="204" customFormat="1" ht="13" thickBot="1">
      <c r="B44" s="185" t="s">
        <v>425</v>
      </c>
      <c r="C44" s="233" t="s">
        <v>426</v>
      </c>
      <c r="D44" s="233" t="s">
        <v>427</v>
      </c>
      <c r="E44" s="233" t="s">
        <v>428</v>
      </c>
      <c r="F44" s="233" t="s">
        <v>429</v>
      </c>
      <c r="G44" s="233" t="s">
        <v>430</v>
      </c>
      <c r="H44" s="234" t="s">
        <v>431</v>
      </c>
      <c r="I44" s="234" t="s">
        <v>432</v>
      </c>
      <c r="J44" s="234" t="s">
        <v>433</v>
      </c>
      <c r="K44" s="234" t="s">
        <v>434</v>
      </c>
      <c r="L44" s="234" t="s">
        <v>435</v>
      </c>
    </row>
    <row r="45" spans="1:12" s="204" customFormat="1" ht="15" customHeight="1">
      <c r="A45" s="518" t="s">
        <v>318</v>
      </c>
      <c r="B45" s="235" t="str">
        <f>IF(ISBLANK(Estimation!A44),"",Estimation!A44)</f>
        <v/>
      </c>
      <c r="C45" s="236"/>
      <c r="D45" s="236"/>
      <c r="E45" s="236"/>
      <c r="F45" s="236"/>
      <c r="G45" s="236"/>
      <c r="H45" s="236"/>
      <c r="I45" s="236"/>
      <c r="J45" s="236"/>
      <c r="K45" s="236"/>
      <c r="L45" s="237"/>
    </row>
    <row r="46" spans="1:12" s="204" customFormat="1" ht="15" customHeight="1">
      <c r="A46" s="518"/>
      <c r="B46" s="238" t="str">
        <f>IF(ISBLANK(Estimation!A45),"",Estimation!A45)</f>
        <v/>
      </c>
      <c r="C46" s="239"/>
      <c r="D46" s="239"/>
      <c r="E46" s="239"/>
      <c r="F46" s="239"/>
      <c r="G46" s="239"/>
      <c r="H46" s="239"/>
      <c r="I46" s="239"/>
      <c r="J46" s="239"/>
      <c r="K46" s="239"/>
      <c r="L46" s="240"/>
    </row>
    <row r="47" spans="1:12" s="204" customFormat="1" ht="15" customHeight="1">
      <c r="A47" s="518"/>
      <c r="B47" s="238" t="str">
        <f>IF(ISBLANK(Estimation!A46),"",Estimation!A46)</f>
        <v/>
      </c>
      <c r="C47" s="239"/>
      <c r="D47" s="239"/>
      <c r="E47" s="239"/>
      <c r="F47" s="239"/>
      <c r="G47" s="239"/>
      <c r="H47" s="239"/>
      <c r="I47" s="239"/>
      <c r="J47" s="239"/>
      <c r="K47" s="239"/>
      <c r="L47" s="240"/>
    </row>
    <row r="48" spans="1:12" s="204" customFormat="1" ht="15" customHeight="1">
      <c r="A48" s="518"/>
      <c r="B48" s="238" t="str">
        <f>IF(ISBLANK(Estimation!A47),"",Estimation!A47)</f>
        <v/>
      </c>
      <c r="C48" s="239"/>
      <c r="D48" s="239"/>
      <c r="E48" s="239"/>
      <c r="F48" s="239"/>
      <c r="G48" s="239"/>
      <c r="H48" s="239"/>
      <c r="I48" s="239"/>
      <c r="J48" s="239"/>
      <c r="K48" s="239"/>
      <c r="L48" s="240"/>
    </row>
    <row r="49" spans="1:15" s="204" customFormat="1" ht="15" customHeight="1">
      <c r="A49" s="518"/>
      <c r="B49" s="238" t="str">
        <f>IF(ISBLANK(Estimation!A48),"",Estimation!A48)</f>
        <v/>
      </c>
      <c r="C49" s="239"/>
      <c r="D49" s="239"/>
      <c r="E49" s="239"/>
      <c r="F49" s="239"/>
      <c r="G49" s="239"/>
      <c r="H49" s="239"/>
      <c r="I49" s="239"/>
      <c r="J49" s="239"/>
      <c r="K49" s="239"/>
      <c r="L49" s="240"/>
    </row>
    <row r="50" spans="1:15" s="204" customFormat="1" ht="15" customHeight="1" thickBot="1">
      <c r="A50" s="518"/>
      <c r="B50" s="241" t="str">
        <f>IF(ISBLANK(Estimation!A49),"",Estimation!A49)</f>
        <v/>
      </c>
      <c r="C50" s="242"/>
      <c r="D50" s="242"/>
      <c r="E50" s="242"/>
      <c r="F50" s="242"/>
      <c r="G50" s="242"/>
      <c r="H50" s="242"/>
      <c r="I50" s="242"/>
      <c r="J50" s="242"/>
      <c r="K50" s="242"/>
      <c r="L50" s="243"/>
    </row>
    <row r="51" spans="1:15" s="204" customFormat="1" ht="13" thickBot="1">
      <c r="A51" s="244"/>
      <c r="B51" s="245"/>
      <c r="C51" s="205"/>
      <c r="D51" s="205"/>
      <c r="E51" s="205"/>
      <c r="F51" s="205"/>
      <c r="G51" s="205"/>
      <c r="H51" s="205"/>
      <c r="I51" s="205"/>
      <c r="J51" s="205"/>
      <c r="K51" s="205"/>
      <c r="L51" s="205"/>
      <c r="M51" s="36"/>
      <c r="N51" s="36"/>
      <c r="O51" s="36"/>
    </row>
    <row r="52" spans="1:15" s="204" customFormat="1" ht="15" customHeight="1">
      <c r="A52" s="518" t="s">
        <v>319</v>
      </c>
      <c r="B52" s="235" t="str">
        <f>IF(ISBLANK(Estimation!A68),"",Estimation!A68)</f>
        <v/>
      </c>
      <c r="C52" s="236"/>
      <c r="D52" s="236"/>
      <c r="E52" s="236"/>
      <c r="F52" s="236"/>
      <c r="G52" s="236"/>
      <c r="H52" s="236"/>
      <c r="I52" s="236"/>
      <c r="J52" s="236"/>
      <c r="K52" s="236"/>
      <c r="L52" s="237"/>
      <c r="M52" s="249" t="str">
        <f>IF(ISBLANK(B52),"",IF(SUM(C52:L52)&lt;Estimation!B68,"&lt;-- number of tasks should not be less than the total method count",""))</f>
        <v/>
      </c>
    </row>
    <row r="53" spans="1:15" s="204" customFormat="1" ht="15" customHeight="1">
      <c r="A53" s="518"/>
      <c r="B53" s="238" t="str">
        <f>IF(ISBLANK(Estimation!A69),"",Estimation!A69)</f>
        <v/>
      </c>
      <c r="C53" s="239"/>
      <c r="D53" s="239"/>
      <c r="E53" s="239"/>
      <c r="F53" s="239"/>
      <c r="G53" s="239"/>
      <c r="H53" s="239"/>
      <c r="I53" s="239"/>
      <c r="J53" s="239"/>
      <c r="K53" s="239"/>
      <c r="L53" s="240"/>
      <c r="M53" s="249" t="str">
        <f>IF(ISBLANK(B53),"",IF(SUM(C53:L53)&lt;Estimation!B69,"&lt;-- number of tasks should not be less than the total method count",""))</f>
        <v/>
      </c>
    </row>
    <row r="54" spans="1:15" s="204" customFormat="1" ht="15" customHeight="1">
      <c r="A54" s="518"/>
      <c r="B54" s="238" t="str">
        <f>IF(ISBLANK(Estimation!A70),"",Estimation!A70)</f>
        <v/>
      </c>
      <c r="C54" s="239"/>
      <c r="D54" s="239"/>
      <c r="E54" s="239"/>
      <c r="F54" s="239"/>
      <c r="G54" s="239"/>
      <c r="H54" s="239"/>
      <c r="I54" s="239"/>
      <c r="J54" s="239"/>
      <c r="K54" s="239"/>
      <c r="L54" s="240"/>
      <c r="M54" s="249" t="str">
        <f>IF(ISBLANK(B54),"",IF(SUM(C54:L54)&lt;Estimation!B70,"&lt;-- number of tasks should not be less than the total method count",""))</f>
        <v/>
      </c>
    </row>
    <row r="55" spans="1:15" s="204" customFormat="1" ht="15" customHeight="1">
      <c r="A55" s="518"/>
      <c r="B55" s="238" t="str">
        <f>IF(ISBLANK(Estimation!A71),"",Estimation!A71)</f>
        <v/>
      </c>
      <c r="C55" s="239"/>
      <c r="D55" s="239"/>
      <c r="E55" s="239"/>
      <c r="F55" s="239"/>
      <c r="G55" s="239"/>
      <c r="H55" s="239"/>
      <c r="I55" s="239"/>
      <c r="J55" s="239"/>
      <c r="K55" s="239"/>
      <c r="L55" s="240"/>
      <c r="M55" s="249" t="str">
        <f>IF(ISBLANK(B55),"",IF(SUM(C55:L55)&lt;Estimation!B71,"&lt;-- number of tasks should not be less than the total method count",""))</f>
        <v/>
      </c>
    </row>
    <row r="56" spans="1:15" s="204" customFormat="1" ht="15" customHeight="1">
      <c r="A56" s="518"/>
      <c r="B56" s="238" t="str">
        <f>IF(ISBLANK(Estimation!A72),"",Estimation!A72)</f>
        <v/>
      </c>
      <c r="C56" s="239"/>
      <c r="D56" s="239"/>
      <c r="E56" s="239"/>
      <c r="F56" s="239"/>
      <c r="G56" s="239"/>
      <c r="H56" s="239"/>
      <c r="I56" s="239"/>
      <c r="J56" s="239"/>
      <c r="K56" s="239"/>
      <c r="L56" s="240"/>
      <c r="M56" s="249" t="str">
        <f>IF(ISBLANK(B56),"",IF(SUM(C56:L56)&lt;Estimation!B72,"&lt;-- number of tasks should not be less than the total method count",""))</f>
        <v/>
      </c>
    </row>
    <row r="57" spans="1:15" s="204" customFormat="1" ht="15" customHeight="1">
      <c r="A57" s="518"/>
      <c r="B57" s="238" t="str">
        <f>IF(ISBLANK(Estimation!A73),"",Estimation!A73)</f>
        <v/>
      </c>
      <c r="C57" s="239"/>
      <c r="D57" s="239"/>
      <c r="E57" s="239"/>
      <c r="F57" s="239"/>
      <c r="G57" s="239"/>
      <c r="H57" s="239"/>
      <c r="I57" s="239"/>
      <c r="J57" s="239"/>
      <c r="K57" s="239"/>
      <c r="L57" s="240"/>
      <c r="M57" s="249" t="str">
        <f>IF(ISBLANK(B57),"",IF(SUM(C57:L57)&lt;Estimation!B73,"&lt;-- number of tasks should not be less than the total method count",""))</f>
        <v/>
      </c>
    </row>
    <row r="58" spans="1:15" s="204" customFormat="1" ht="15" customHeight="1">
      <c r="A58" s="518"/>
      <c r="B58" s="238" t="str">
        <f>IF(ISBLANK(Estimation!A74),"",Estimation!A74)</f>
        <v/>
      </c>
      <c r="C58" s="239"/>
      <c r="D58" s="239"/>
      <c r="E58" s="239"/>
      <c r="F58" s="239"/>
      <c r="G58" s="239"/>
      <c r="H58" s="239"/>
      <c r="I58" s="239"/>
      <c r="J58" s="239"/>
      <c r="K58" s="239"/>
      <c r="L58" s="240"/>
      <c r="M58" s="249" t="str">
        <f>IF(ISBLANK(B58),"",IF(SUM(C58:L58)&lt;Estimation!B74,"&lt;-- number of tasks should not be less than the total method count",""))</f>
        <v/>
      </c>
    </row>
    <row r="59" spans="1:15" s="204" customFormat="1" ht="15" customHeight="1">
      <c r="A59" s="518"/>
      <c r="B59" s="238" t="str">
        <f>IF(ISBLANK(Estimation!A75),"",Estimation!A75)</f>
        <v/>
      </c>
      <c r="C59" s="239"/>
      <c r="D59" s="239"/>
      <c r="E59" s="239"/>
      <c r="F59" s="239"/>
      <c r="G59" s="239"/>
      <c r="H59" s="239"/>
      <c r="I59" s="239"/>
      <c r="J59" s="239"/>
      <c r="K59" s="239"/>
      <c r="L59" s="240"/>
      <c r="M59" s="249" t="str">
        <f>IF(ISBLANK(B59),"",IF(SUM(C59:L59)&lt;Estimation!B75,"&lt;-- number of tasks should not be less than the total method count",""))</f>
        <v/>
      </c>
    </row>
    <row r="60" spans="1:15" s="204" customFormat="1" ht="15" customHeight="1">
      <c r="A60" s="518"/>
      <c r="B60" s="238" t="str">
        <f>IF(ISBLANK(Estimation!A76),"",Estimation!A76)</f>
        <v/>
      </c>
      <c r="C60" s="239"/>
      <c r="D60" s="239"/>
      <c r="E60" s="239"/>
      <c r="F60" s="239"/>
      <c r="G60" s="239"/>
      <c r="H60" s="239"/>
      <c r="I60" s="239"/>
      <c r="J60" s="239"/>
      <c r="K60" s="239"/>
      <c r="L60" s="240"/>
      <c r="M60" s="249" t="str">
        <f>IF(ISBLANK(B60),"",IF(SUM(C60:L60)&lt;Estimation!B76,"&lt;-- number of tasks should not be less than the total method count",""))</f>
        <v/>
      </c>
    </row>
    <row r="61" spans="1:15" s="204" customFormat="1" ht="15" customHeight="1">
      <c r="A61" s="518"/>
      <c r="B61" s="238" t="str">
        <f>IF(ISBLANK(Estimation!A77),"",Estimation!A77)</f>
        <v/>
      </c>
      <c r="C61" s="239"/>
      <c r="D61" s="239"/>
      <c r="E61" s="239"/>
      <c r="F61" s="239"/>
      <c r="G61" s="239"/>
      <c r="H61" s="239"/>
      <c r="I61" s="239"/>
      <c r="J61" s="239"/>
      <c r="K61" s="239"/>
      <c r="L61" s="240"/>
      <c r="M61" s="249" t="str">
        <f>IF(ISBLANK(B61),"",IF(SUM(C61:L61)&lt;Estimation!B77,"&lt;-- number of tasks should not be less than the total method count",""))</f>
        <v/>
      </c>
    </row>
    <row r="62" spans="1:15" s="204" customFormat="1" ht="15" customHeight="1">
      <c r="A62" s="518"/>
      <c r="B62" s="238" t="str">
        <f>IF(ISBLANK(Estimation!A78),"",Estimation!A78)</f>
        <v/>
      </c>
      <c r="C62" s="239"/>
      <c r="D62" s="239"/>
      <c r="E62" s="239"/>
      <c r="F62" s="239"/>
      <c r="G62" s="239"/>
      <c r="H62" s="239"/>
      <c r="I62" s="239"/>
      <c r="J62" s="239"/>
      <c r="K62" s="239"/>
      <c r="L62" s="240"/>
      <c r="M62" s="249" t="str">
        <f>IF(ISBLANK(B62),"",IF(SUM(C62:L62)&lt;Estimation!B78,"&lt;-- number of tasks should not be less than the total method count",""))</f>
        <v/>
      </c>
    </row>
    <row r="63" spans="1:15" s="204" customFormat="1" ht="15" customHeight="1">
      <c r="A63" s="518"/>
      <c r="B63" s="238" t="str">
        <f>IF(ISBLANK(Estimation!A79),"",Estimation!A79)</f>
        <v/>
      </c>
      <c r="C63" s="239"/>
      <c r="D63" s="239"/>
      <c r="E63" s="239"/>
      <c r="F63" s="239"/>
      <c r="G63" s="239"/>
      <c r="H63" s="239"/>
      <c r="I63" s="239"/>
      <c r="J63" s="239"/>
      <c r="K63" s="239"/>
      <c r="L63" s="240"/>
      <c r="M63" s="249" t="str">
        <f>IF(ISBLANK(B63),"",IF(SUM(C63:L63)&lt;Estimation!B79,"&lt;-- number of tasks should not be less than the total method count",""))</f>
        <v/>
      </c>
    </row>
    <row r="64" spans="1:15" s="204" customFormat="1" ht="15" customHeight="1">
      <c r="A64" s="518"/>
      <c r="B64" s="238" t="str">
        <f>IF(ISBLANK(Estimation!A80),"",Estimation!A80)</f>
        <v/>
      </c>
      <c r="C64" s="239"/>
      <c r="D64" s="239"/>
      <c r="E64" s="239"/>
      <c r="F64" s="239"/>
      <c r="G64" s="239"/>
      <c r="H64" s="239"/>
      <c r="I64" s="239"/>
      <c r="J64" s="239"/>
      <c r="K64" s="239"/>
      <c r="L64" s="240"/>
      <c r="M64" s="249" t="str">
        <f>IF(ISBLANK(B64),"",IF(SUM(C64:L64)&lt;Estimation!B80,"&lt;-- number of tasks should not be less than the total method count",""))</f>
        <v/>
      </c>
    </row>
    <row r="65" spans="1:13" s="204" customFormat="1" ht="15" customHeight="1">
      <c r="A65" s="518"/>
      <c r="B65" s="238" t="str">
        <f>IF(ISBLANK(Estimation!A81),"",Estimation!A81)</f>
        <v/>
      </c>
      <c r="C65" s="239"/>
      <c r="D65" s="239"/>
      <c r="E65" s="239"/>
      <c r="F65" s="239"/>
      <c r="G65" s="239"/>
      <c r="H65" s="239"/>
      <c r="I65" s="239"/>
      <c r="J65" s="239"/>
      <c r="K65" s="239"/>
      <c r="L65" s="240"/>
      <c r="M65" s="249" t="str">
        <f>IF(ISBLANK(B65),"",IF(SUM(C65:L65)&lt;Estimation!B81,"&lt;-- number of tasks should not be less than the total method count",""))</f>
        <v/>
      </c>
    </row>
    <row r="66" spans="1:13" s="204" customFormat="1" ht="15" customHeight="1">
      <c r="A66" s="518"/>
      <c r="B66" s="238" t="str">
        <f>IF(ISBLANK(Estimation!A82),"",Estimation!A82)</f>
        <v/>
      </c>
      <c r="C66" s="239"/>
      <c r="D66" s="239"/>
      <c r="E66" s="239"/>
      <c r="F66" s="239"/>
      <c r="G66" s="239"/>
      <c r="H66" s="239"/>
      <c r="I66" s="239"/>
      <c r="J66" s="239"/>
      <c r="K66" s="239"/>
      <c r="L66" s="240"/>
      <c r="M66" s="249" t="str">
        <f>IF(ISBLANK(B66),"",IF(SUM(C66:L66)&lt;Estimation!B82,"&lt;-- number of tasks should not be less than the total method count",""))</f>
        <v/>
      </c>
    </row>
    <row r="67" spans="1:13" s="204" customFormat="1" ht="15" customHeight="1">
      <c r="A67" s="518"/>
      <c r="B67" s="238" t="str">
        <f>IF(ISBLANK(Estimation!A83),"",Estimation!A83)</f>
        <v/>
      </c>
      <c r="C67" s="239"/>
      <c r="D67" s="239"/>
      <c r="E67" s="239"/>
      <c r="F67" s="239"/>
      <c r="G67" s="239"/>
      <c r="H67" s="239"/>
      <c r="I67" s="239"/>
      <c r="J67" s="239"/>
      <c r="K67" s="239"/>
      <c r="L67" s="240"/>
      <c r="M67" s="249" t="str">
        <f>IF(ISBLANK(B67),"",IF(SUM(C67:L67)&lt;Estimation!B83,"&lt;-- number of tasks should not be less than the total method count",""))</f>
        <v/>
      </c>
    </row>
    <row r="68" spans="1:13" s="204" customFormat="1" ht="15" customHeight="1">
      <c r="A68" s="518"/>
      <c r="B68" s="238" t="str">
        <f>IF(ISBLANK(Estimation!A84),"",Estimation!A84)</f>
        <v/>
      </c>
      <c r="C68" s="239"/>
      <c r="D68" s="239"/>
      <c r="E68" s="239"/>
      <c r="F68" s="239"/>
      <c r="G68" s="239"/>
      <c r="H68" s="239"/>
      <c r="I68" s="239"/>
      <c r="J68" s="239"/>
      <c r="K68" s="239"/>
      <c r="L68" s="240"/>
      <c r="M68" s="249" t="str">
        <f>IF(ISBLANK(B68),"",IF(SUM(C68:L68)&lt;Estimation!B84,"&lt;-- number of tasks should not be less than the total method count",""))</f>
        <v/>
      </c>
    </row>
    <row r="69" spans="1:13" s="204" customFormat="1" ht="15" customHeight="1">
      <c r="A69" s="518"/>
      <c r="B69" s="238" t="str">
        <f>IF(ISBLANK(Estimation!A85),"",Estimation!A85)</f>
        <v/>
      </c>
      <c r="C69" s="239"/>
      <c r="D69" s="239"/>
      <c r="E69" s="239"/>
      <c r="F69" s="239"/>
      <c r="G69" s="239"/>
      <c r="H69" s="239"/>
      <c r="I69" s="239"/>
      <c r="J69" s="239"/>
      <c r="K69" s="239"/>
      <c r="L69" s="240"/>
      <c r="M69" s="249" t="str">
        <f>IF(ISBLANK(B69),"",IF(SUM(C69:L69)&lt;Estimation!B85,"&lt;-- number of tasks should not be less than the total method count",""))</f>
        <v/>
      </c>
    </row>
    <row r="70" spans="1:13" s="204" customFormat="1" ht="15" customHeight="1">
      <c r="A70" s="518"/>
      <c r="B70" s="238" t="str">
        <f>IF(ISBLANK(Estimation!A86),"",Estimation!A86)</f>
        <v/>
      </c>
      <c r="C70" s="239"/>
      <c r="D70" s="239"/>
      <c r="E70" s="239"/>
      <c r="F70" s="239"/>
      <c r="G70" s="239"/>
      <c r="H70" s="239"/>
      <c r="I70" s="239"/>
      <c r="J70" s="239"/>
      <c r="K70" s="239"/>
      <c r="L70" s="240"/>
      <c r="M70" s="249" t="str">
        <f>IF(ISBLANK(B70),"",IF(SUM(C70:L70)&lt;Estimation!B86,"&lt;-- number of tasks should not be less than the total method count",""))</f>
        <v/>
      </c>
    </row>
    <row r="71" spans="1:13" s="204" customFormat="1" ht="15" customHeight="1" thickBot="1">
      <c r="A71" s="518"/>
      <c r="B71" s="241" t="str">
        <f>IF(ISBLANK(Estimation!A87),"",Estimation!A87)</f>
        <v/>
      </c>
      <c r="C71" s="242"/>
      <c r="D71" s="242"/>
      <c r="E71" s="242"/>
      <c r="F71" s="242"/>
      <c r="G71" s="242"/>
      <c r="H71" s="242"/>
      <c r="I71" s="242"/>
      <c r="J71" s="242"/>
      <c r="K71" s="242"/>
      <c r="L71" s="243"/>
      <c r="M71" s="249" t="str">
        <f>IF(ISBLANK(B71),"",IF(SUM(C71:L71)&lt;Estimation!B87,"&lt;-- number of tasks should not be less than the total method count",""))</f>
        <v/>
      </c>
    </row>
    <row r="72" spans="1:13" s="204" customFormat="1">
      <c r="B72" s="246" t="s">
        <v>436</v>
      </c>
      <c r="C72" s="184">
        <f>SUM(C45:C71)</f>
        <v>0</v>
      </c>
      <c r="D72" s="184">
        <f t="shared" ref="D72:L72" si="0">SUM(D45:D71)</f>
        <v>0</v>
      </c>
      <c r="E72" s="184">
        <f t="shared" si="0"/>
        <v>0</v>
      </c>
      <c r="F72" s="184">
        <f t="shared" si="0"/>
        <v>0</v>
      </c>
      <c r="G72" s="184">
        <f t="shared" si="0"/>
        <v>0</v>
      </c>
      <c r="H72" s="184">
        <f t="shared" si="0"/>
        <v>0</v>
      </c>
      <c r="I72" s="184">
        <f t="shared" si="0"/>
        <v>0</v>
      </c>
      <c r="J72" s="184">
        <f t="shared" si="0"/>
        <v>0</v>
      </c>
      <c r="K72" s="184">
        <f t="shared" si="0"/>
        <v>0</v>
      </c>
      <c r="L72" s="184">
        <f t="shared" si="0"/>
        <v>0</v>
      </c>
      <c r="M72" s="247"/>
    </row>
    <row r="73" spans="1:13" s="23" customFormat="1">
      <c r="B73" s="248" t="s">
        <v>437</v>
      </c>
      <c r="C73" s="84">
        <f>IF(SUM($C72:$L72)=0,,(C72/SUM($C72:$L72)*Estimation!$D$117))</f>
        <v>0</v>
      </c>
      <c r="D73" s="84">
        <f>IF(SUM($C72:$L72)=0,,(D72/SUM($C72:$L72)*Estimation!$D$117))</f>
        <v>0</v>
      </c>
      <c r="E73" s="84">
        <f>IF(SUM($C72:$L72)=0,,(E72/SUM($C72:$L72)*Estimation!$D$117))</f>
        <v>0</v>
      </c>
      <c r="F73" s="84">
        <f>IF(SUM($C72:$L72)=0,,(F72/SUM($C72:$L72)*Estimation!$D$117))</f>
        <v>0</v>
      </c>
      <c r="G73" s="84">
        <f>IF(SUM($C72:$L72)=0,,(G72/SUM($C72:$L72)*Estimation!$D$117))</f>
        <v>0</v>
      </c>
      <c r="H73" s="84">
        <f>IF(SUM($C72:$L72)=0,,(H72/SUM($C72:$L72)*Estimation!$D$117))</f>
        <v>0</v>
      </c>
      <c r="I73" s="84">
        <f>IF(SUM($C72:$L72)=0,,(I72/SUM($C72:$L72)*Estimation!$D$117))</f>
        <v>0</v>
      </c>
      <c r="J73" s="84">
        <f>IF(SUM($C72:$L72)=0,,(J72/SUM($C72:$L72)*Estimation!$D$117))</f>
        <v>0</v>
      </c>
      <c r="K73" s="84">
        <f>IF(SUM($C72:$L72)=0,,(K72/SUM($C72:$L72)*Estimation!$D$117))</f>
        <v>0</v>
      </c>
      <c r="L73" s="84">
        <f>IF(SUM($C72:$L72)=0,,(L72/SUM($C72:$L72)*Estimation!$D$117))</f>
        <v>0</v>
      </c>
    </row>
    <row r="75" spans="1:13" s="204" customFormat="1" ht="19" thickBot="1">
      <c r="A75" s="1" t="s">
        <v>438</v>
      </c>
      <c r="B75" s="185"/>
      <c r="C75" s="185"/>
      <c r="D75" s="185"/>
      <c r="E75" s="185"/>
      <c r="F75" s="185"/>
    </row>
    <row r="76" spans="1:13" s="115" customFormat="1" ht="36">
      <c r="B76" s="128" t="s">
        <v>379</v>
      </c>
      <c r="C76" s="128" t="s">
        <v>277</v>
      </c>
      <c r="D76" s="129" t="s">
        <v>276</v>
      </c>
      <c r="E76" s="129" t="s">
        <v>380</v>
      </c>
      <c r="F76" s="129" t="s">
        <v>275</v>
      </c>
      <c r="G76" s="130" t="s">
        <v>375</v>
      </c>
    </row>
    <row r="77" spans="1:13">
      <c r="B77" s="116">
        <v>1</v>
      </c>
      <c r="C77" s="117"/>
      <c r="D77" s="87">
        <f>C77</f>
        <v>0</v>
      </c>
      <c r="E77" s="85"/>
      <c r="F77" s="133">
        <f>E77</f>
        <v>0</v>
      </c>
      <c r="G77" s="131"/>
    </row>
    <row r="78" spans="1:13">
      <c r="B78" s="116">
        <v>2</v>
      </c>
      <c r="C78" s="117"/>
      <c r="D78" s="87">
        <f t="shared" ref="D78:D86" si="1">C78+D77</f>
        <v>0</v>
      </c>
      <c r="E78" s="85"/>
      <c r="F78" s="133">
        <f t="shared" ref="F78:F86" si="2">E78+F77</f>
        <v>0</v>
      </c>
      <c r="G78" s="131"/>
    </row>
    <row r="79" spans="1:13">
      <c r="B79" s="116">
        <v>3</v>
      </c>
      <c r="C79" s="117"/>
      <c r="D79" s="87">
        <f t="shared" si="1"/>
        <v>0</v>
      </c>
      <c r="E79" s="85"/>
      <c r="F79" s="133">
        <f t="shared" si="2"/>
        <v>0</v>
      </c>
      <c r="G79" s="131"/>
    </row>
    <row r="80" spans="1:13">
      <c r="B80" s="116">
        <v>4</v>
      </c>
      <c r="C80" s="117"/>
      <c r="D80" s="87">
        <f t="shared" si="1"/>
        <v>0</v>
      </c>
      <c r="E80" s="85"/>
      <c r="F80" s="133">
        <f t="shared" si="2"/>
        <v>0</v>
      </c>
      <c r="G80" s="131"/>
    </row>
    <row r="81" spans="1:7">
      <c r="B81" s="116">
        <v>5</v>
      </c>
      <c r="C81" s="117"/>
      <c r="D81" s="87">
        <f t="shared" si="1"/>
        <v>0</v>
      </c>
      <c r="E81" s="85"/>
      <c r="F81" s="133">
        <f t="shared" si="2"/>
        <v>0</v>
      </c>
      <c r="G81" s="131"/>
    </row>
    <row r="82" spans="1:7">
      <c r="B82" s="116">
        <v>6</v>
      </c>
      <c r="C82" s="117"/>
      <c r="D82" s="87">
        <f t="shared" si="1"/>
        <v>0</v>
      </c>
      <c r="E82" s="85"/>
      <c r="F82" s="133">
        <f t="shared" si="2"/>
        <v>0</v>
      </c>
      <c r="G82" s="131"/>
    </row>
    <row r="83" spans="1:7">
      <c r="B83" s="116">
        <v>7</v>
      </c>
      <c r="C83" s="117"/>
      <c r="D83" s="87">
        <f t="shared" si="1"/>
        <v>0</v>
      </c>
      <c r="E83" s="85"/>
      <c r="F83" s="133">
        <f t="shared" si="2"/>
        <v>0</v>
      </c>
      <c r="G83" s="131"/>
    </row>
    <row r="84" spans="1:7">
      <c r="B84" s="116">
        <v>8</v>
      </c>
      <c r="C84" s="117"/>
      <c r="D84" s="87">
        <f t="shared" si="1"/>
        <v>0</v>
      </c>
      <c r="E84" s="85"/>
      <c r="F84" s="133">
        <f t="shared" si="2"/>
        <v>0</v>
      </c>
      <c r="G84" s="131"/>
    </row>
    <row r="85" spans="1:7">
      <c r="B85" s="116">
        <v>9</v>
      </c>
      <c r="C85" s="117"/>
      <c r="D85" s="87">
        <f t="shared" si="1"/>
        <v>0</v>
      </c>
      <c r="E85" s="85"/>
      <c r="F85" s="133">
        <f t="shared" si="2"/>
        <v>0</v>
      </c>
      <c r="G85" s="131"/>
    </row>
    <row r="86" spans="1:7" ht="13" thickBot="1">
      <c r="B86" s="118">
        <v>10</v>
      </c>
      <c r="C86" s="119"/>
      <c r="D86" s="120">
        <f t="shared" si="1"/>
        <v>0</v>
      </c>
      <c r="E86" s="135"/>
      <c r="F86" s="134">
        <f t="shared" si="2"/>
        <v>0</v>
      </c>
      <c r="G86" s="132"/>
    </row>
    <row r="87" spans="1:7" s="23" customFormat="1">
      <c r="B87" s="136"/>
    </row>
    <row r="88" spans="1:7" s="23" customFormat="1" ht="19" thickBot="1">
      <c r="A88" s="89" t="s">
        <v>278</v>
      </c>
      <c r="B88" s="89"/>
      <c r="C88" s="89"/>
      <c r="D88" s="89"/>
      <c r="E88" s="89"/>
      <c r="F88" s="89"/>
    </row>
    <row r="89" spans="1:7" s="122" customFormat="1" ht="42" customHeight="1">
      <c r="B89" s="128" t="s">
        <v>376</v>
      </c>
      <c r="C89" s="137" t="s">
        <v>138</v>
      </c>
      <c r="D89" s="128" t="s">
        <v>377</v>
      </c>
      <c r="E89" s="129" t="s">
        <v>378</v>
      </c>
      <c r="F89" s="129" t="s">
        <v>380</v>
      </c>
      <c r="G89" s="130" t="s">
        <v>275</v>
      </c>
    </row>
    <row r="90" spans="1:7" s="121" customFormat="1">
      <c r="B90" s="138">
        <v>1</v>
      </c>
      <c r="C90" s="124">
        <f t="shared" ref="C90:C113" si="3">C91-1</f>
        <v>41377</v>
      </c>
      <c r="D90" s="125"/>
      <c r="E90" s="123">
        <f>D90</f>
        <v>0</v>
      </c>
      <c r="F90" s="140"/>
      <c r="G90" s="141">
        <f>F90</f>
        <v>0</v>
      </c>
    </row>
    <row r="91" spans="1:7" s="121" customFormat="1">
      <c r="B91" s="138">
        <v>2</v>
      </c>
      <c r="C91" s="124">
        <f t="shared" si="3"/>
        <v>41378</v>
      </c>
      <c r="D91" s="125"/>
      <c r="E91" s="123">
        <f t="shared" ref="E91:E131" si="4">D91+E90</f>
        <v>0</v>
      </c>
      <c r="F91" s="140"/>
      <c r="G91" s="141">
        <f t="shared" ref="G91:G131" si="5">F91+G90</f>
        <v>0</v>
      </c>
    </row>
    <row r="92" spans="1:7" s="121" customFormat="1">
      <c r="B92" s="138">
        <v>3</v>
      </c>
      <c r="C92" s="124">
        <f t="shared" si="3"/>
        <v>41379</v>
      </c>
      <c r="D92" s="125"/>
      <c r="E92" s="123">
        <f t="shared" si="4"/>
        <v>0</v>
      </c>
      <c r="F92" s="140"/>
      <c r="G92" s="141">
        <f t="shared" si="5"/>
        <v>0</v>
      </c>
    </row>
    <row r="93" spans="1:7" s="121" customFormat="1">
      <c r="B93" s="138">
        <v>4</v>
      </c>
      <c r="C93" s="124">
        <f t="shared" si="3"/>
        <v>41380</v>
      </c>
      <c r="D93" s="125"/>
      <c r="E93" s="123">
        <f t="shared" si="4"/>
        <v>0</v>
      </c>
      <c r="F93" s="140"/>
      <c r="G93" s="141">
        <f t="shared" si="5"/>
        <v>0</v>
      </c>
    </row>
    <row r="94" spans="1:7" s="121" customFormat="1">
      <c r="B94" s="138">
        <v>5</v>
      </c>
      <c r="C94" s="124">
        <f t="shared" si="3"/>
        <v>41381</v>
      </c>
      <c r="D94" s="125"/>
      <c r="E94" s="123">
        <f t="shared" si="4"/>
        <v>0</v>
      </c>
      <c r="F94" s="140"/>
      <c r="G94" s="141">
        <f t="shared" si="5"/>
        <v>0</v>
      </c>
    </row>
    <row r="95" spans="1:7" s="121" customFormat="1">
      <c r="B95" s="138">
        <v>6</v>
      </c>
      <c r="C95" s="124">
        <f t="shared" si="3"/>
        <v>41382</v>
      </c>
      <c r="D95" s="125"/>
      <c r="E95" s="123">
        <f t="shared" si="4"/>
        <v>0</v>
      </c>
      <c r="F95" s="140"/>
      <c r="G95" s="141">
        <f t="shared" si="5"/>
        <v>0</v>
      </c>
    </row>
    <row r="96" spans="1:7" s="121" customFormat="1">
      <c r="B96" s="138">
        <v>7</v>
      </c>
      <c r="C96" s="124">
        <f t="shared" si="3"/>
        <v>41383</v>
      </c>
      <c r="D96" s="125"/>
      <c r="E96" s="123">
        <f t="shared" si="4"/>
        <v>0</v>
      </c>
      <c r="F96" s="140"/>
      <c r="G96" s="141">
        <f t="shared" si="5"/>
        <v>0</v>
      </c>
    </row>
    <row r="97" spans="2:7" s="121" customFormat="1">
      <c r="B97" s="138">
        <v>8</v>
      </c>
      <c r="C97" s="124">
        <f t="shared" si="3"/>
        <v>41384</v>
      </c>
      <c r="D97" s="125"/>
      <c r="E97" s="123">
        <f t="shared" si="4"/>
        <v>0</v>
      </c>
      <c r="F97" s="140"/>
      <c r="G97" s="141">
        <f t="shared" si="5"/>
        <v>0</v>
      </c>
    </row>
    <row r="98" spans="2:7" s="121" customFormat="1">
      <c r="B98" s="138">
        <v>9</v>
      </c>
      <c r="C98" s="124">
        <f t="shared" si="3"/>
        <v>41385</v>
      </c>
      <c r="D98" s="125"/>
      <c r="E98" s="123">
        <f t="shared" si="4"/>
        <v>0</v>
      </c>
      <c r="F98" s="140"/>
      <c r="G98" s="141">
        <f t="shared" si="5"/>
        <v>0</v>
      </c>
    </row>
    <row r="99" spans="2:7" s="121" customFormat="1">
      <c r="B99" s="138">
        <v>10</v>
      </c>
      <c r="C99" s="124">
        <f t="shared" si="3"/>
        <v>41386</v>
      </c>
      <c r="D99" s="125"/>
      <c r="E99" s="123">
        <f t="shared" si="4"/>
        <v>0</v>
      </c>
      <c r="F99" s="140"/>
      <c r="G99" s="141">
        <f t="shared" si="5"/>
        <v>0</v>
      </c>
    </row>
    <row r="100" spans="2:7" s="121" customFormat="1">
      <c r="B100" s="138">
        <v>11</v>
      </c>
      <c r="C100" s="124">
        <f t="shared" si="3"/>
        <v>41387</v>
      </c>
      <c r="D100" s="125"/>
      <c r="E100" s="123">
        <f t="shared" si="4"/>
        <v>0</v>
      </c>
      <c r="F100" s="140"/>
      <c r="G100" s="141">
        <f t="shared" si="5"/>
        <v>0</v>
      </c>
    </row>
    <row r="101" spans="2:7" s="121" customFormat="1">
      <c r="B101" s="138">
        <v>12</v>
      </c>
      <c r="C101" s="124">
        <f t="shared" si="3"/>
        <v>41388</v>
      </c>
      <c r="D101" s="125"/>
      <c r="E101" s="123">
        <f t="shared" si="4"/>
        <v>0</v>
      </c>
      <c r="F101" s="140"/>
      <c r="G101" s="141">
        <f t="shared" si="5"/>
        <v>0</v>
      </c>
    </row>
    <row r="102" spans="2:7" s="121" customFormat="1">
      <c r="B102" s="138">
        <v>13</v>
      </c>
      <c r="C102" s="124">
        <f t="shared" si="3"/>
        <v>41389</v>
      </c>
      <c r="D102" s="125"/>
      <c r="E102" s="123">
        <f t="shared" si="4"/>
        <v>0</v>
      </c>
      <c r="F102" s="140"/>
      <c r="G102" s="141">
        <f t="shared" si="5"/>
        <v>0</v>
      </c>
    </row>
    <row r="103" spans="2:7" s="121" customFormat="1">
      <c r="B103" s="138">
        <v>14</v>
      </c>
      <c r="C103" s="124">
        <f t="shared" si="3"/>
        <v>41390</v>
      </c>
      <c r="D103" s="125"/>
      <c r="E103" s="123">
        <f t="shared" si="4"/>
        <v>0</v>
      </c>
      <c r="F103" s="140"/>
      <c r="G103" s="141">
        <f t="shared" si="5"/>
        <v>0</v>
      </c>
    </row>
    <row r="104" spans="2:7" s="121" customFormat="1">
      <c r="B104" s="138">
        <v>15</v>
      </c>
      <c r="C104" s="124">
        <f t="shared" si="3"/>
        <v>41391</v>
      </c>
      <c r="D104" s="125"/>
      <c r="E104" s="123">
        <f t="shared" si="4"/>
        <v>0</v>
      </c>
      <c r="F104" s="140"/>
      <c r="G104" s="141">
        <f t="shared" si="5"/>
        <v>0</v>
      </c>
    </row>
    <row r="105" spans="2:7" s="121" customFormat="1">
      <c r="B105" s="138">
        <v>16</v>
      </c>
      <c r="C105" s="124">
        <f t="shared" si="3"/>
        <v>41392</v>
      </c>
      <c r="D105" s="125"/>
      <c r="E105" s="123">
        <f t="shared" si="4"/>
        <v>0</v>
      </c>
      <c r="F105" s="140"/>
      <c r="G105" s="141">
        <f t="shared" si="5"/>
        <v>0</v>
      </c>
    </row>
    <row r="106" spans="2:7" s="121" customFormat="1">
      <c r="B106" s="138">
        <v>17</v>
      </c>
      <c r="C106" s="124">
        <f t="shared" si="3"/>
        <v>41393</v>
      </c>
      <c r="D106" s="125"/>
      <c r="E106" s="123">
        <f t="shared" si="4"/>
        <v>0</v>
      </c>
      <c r="F106" s="140"/>
      <c r="G106" s="141">
        <f t="shared" si="5"/>
        <v>0</v>
      </c>
    </row>
    <row r="107" spans="2:7" s="121" customFormat="1">
      <c r="B107" s="138">
        <v>18</v>
      </c>
      <c r="C107" s="124">
        <f t="shared" si="3"/>
        <v>41394</v>
      </c>
      <c r="D107" s="125"/>
      <c r="E107" s="123">
        <f t="shared" si="4"/>
        <v>0</v>
      </c>
      <c r="F107" s="140"/>
      <c r="G107" s="141">
        <f t="shared" si="5"/>
        <v>0</v>
      </c>
    </row>
    <row r="108" spans="2:7" s="121" customFormat="1">
      <c r="B108" s="138">
        <v>19</v>
      </c>
      <c r="C108" s="124">
        <f t="shared" si="3"/>
        <v>41395</v>
      </c>
      <c r="D108" s="125"/>
      <c r="E108" s="123">
        <f t="shared" si="4"/>
        <v>0</v>
      </c>
      <c r="F108" s="140"/>
      <c r="G108" s="141">
        <f t="shared" si="5"/>
        <v>0</v>
      </c>
    </row>
    <row r="109" spans="2:7" s="121" customFormat="1">
      <c r="B109" s="138">
        <v>20</v>
      </c>
      <c r="C109" s="124">
        <f t="shared" si="3"/>
        <v>41396</v>
      </c>
      <c r="D109" s="125"/>
      <c r="E109" s="123">
        <f t="shared" si="4"/>
        <v>0</v>
      </c>
      <c r="F109" s="140"/>
      <c r="G109" s="141">
        <f t="shared" si="5"/>
        <v>0</v>
      </c>
    </row>
    <row r="110" spans="2:7" s="121" customFormat="1">
      <c r="B110" s="138">
        <v>21</v>
      </c>
      <c r="C110" s="124">
        <f t="shared" si="3"/>
        <v>41397</v>
      </c>
      <c r="D110" s="125"/>
      <c r="E110" s="123">
        <f t="shared" si="4"/>
        <v>0</v>
      </c>
      <c r="F110" s="140"/>
      <c r="G110" s="141">
        <f t="shared" si="5"/>
        <v>0</v>
      </c>
    </row>
    <row r="111" spans="2:7" s="121" customFormat="1">
      <c r="B111" s="138">
        <v>22</v>
      </c>
      <c r="C111" s="124">
        <f t="shared" si="3"/>
        <v>41398</v>
      </c>
      <c r="D111" s="125"/>
      <c r="E111" s="123">
        <f t="shared" si="4"/>
        <v>0</v>
      </c>
      <c r="F111" s="140"/>
      <c r="G111" s="141">
        <f t="shared" si="5"/>
        <v>0</v>
      </c>
    </row>
    <row r="112" spans="2:7" s="121" customFormat="1">
      <c r="B112" s="138">
        <v>23</v>
      </c>
      <c r="C112" s="124">
        <f t="shared" si="3"/>
        <v>41399</v>
      </c>
      <c r="D112" s="125"/>
      <c r="E112" s="123">
        <f t="shared" si="4"/>
        <v>0</v>
      </c>
      <c r="F112" s="140"/>
      <c r="G112" s="141">
        <f t="shared" si="5"/>
        <v>0</v>
      </c>
    </row>
    <row r="113" spans="2:7" s="121" customFormat="1">
      <c r="B113" s="138">
        <v>24</v>
      </c>
      <c r="C113" s="124">
        <f t="shared" si="3"/>
        <v>41400</v>
      </c>
      <c r="D113" s="125"/>
      <c r="E113" s="123">
        <f t="shared" si="4"/>
        <v>0</v>
      </c>
      <c r="F113" s="140"/>
      <c r="G113" s="141">
        <f t="shared" si="5"/>
        <v>0</v>
      </c>
    </row>
    <row r="114" spans="2:7" s="121" customFormat="1">
      <c r="B114" s="138">
        <v>25</v>
      </c>
      <c r="C114" s="124">
        <f>Description!B5</f>
        <v>41401</v>
      </c>
      <c r="D114" s="125"/>
      <c r="E114" s="123">
        <f t="shared" si="4"/>
        <v>0</v>
      </c>
      <c r="F114" s="140"/>
      <c r="G114" s="141">
        <f t="shared" si="5"/>
        <v>0</v>
      </c>
    </row>
    <row r="115" spans="2:7" s="121" customFormat="1">
      <c r="B115" s="138">
        <v>26</v>
      </c>
      <c r="C115" s="124">
        <f t="shared" ref="C115:C129" si="6">C114+1</f>
        <v>41402</v>
      </c>
      <c r="D115" s="125"/>
      <c r="E115" s="123">
        <f t="shared" si="4"/>
        <v>0</v>
      </c>
      <c r="F115" s="140"/>
      <c r="G115" s="141">
        <f t="shared" si="5"/>
        <v>0</v>
      </c>
    </row>
    <row r="116" spans="2:7" s="121" customFormat="1">
      <c r="B116" s="138">
        <v>27</v>
      </c>
      <c r="C116" s="124">
        <f t="shared" si="6"/>
        <v>41403</v>
      </c>
      <c r="D116" s="125"/>
      <c r="E116" s="123">
        <f t="shared" si="4"/>
        <v>0</v>
      </c>
      <c r="F116" s="140"/>
      <c r="G116" s="141">
        <f t="shared" si="5"/>
        <v>0</v>
      </c>
    </row>
    <row r="117" spans="2:7" s="121" customFormat="1">
      <c r="B117" s="138">
        <v>28</v>
      </c>
      <c r="C117" s="124">
        <f t="shared" si="6"/>
        <v>41404</v>
      </c>
      <c r="D117" s="125"/>
      <c r="E117" s="123">
        <f t="shared" si="4"/>
        <v>0</v>
      </c>
      <c r="F117" s="140"/>
      <c r="G117" s="141">
        <f t="shared" si="5"/>
        <v>0</v>
      </c>
    </row>
    <row r="118" spans="2:7" s="121" customFormat="1">
      <c r="B118" s="138">
        <v>29</v>
      </c>
      <c r="C118" s="124">
        <f t="shared" si="6"/>
        <v>41405</v>
      </c>
      <c r="D118" s="125"/>
      <c r="E118" s="123">
        <f t="shared" si="4"/>
        <v>0</v>
      </c>
      <c r="F118" s="140"/>
      <c r="G118" s="141">
        <f t="shared" si="5"/>
        <v>0</v>
      </c>
    </row>
    <row r="119" spans="2:7" s="121" customFormat="1">
      <c r="B119" s="138">
        <v>30</v>
      </c>
      <c r="C119" s="124">
        <f t="shared" si="6"/>
        <v>41406</v>
      </c>
      <c r="D119" s="125"/>
      <c r="E119" s="123">
        <f t="shared" si="4"/>
        <v>0</v>
      </c>
      <c r="F119" s="140"/>
      <c r="G119" s="141">
        <f t="shared" si="5"/>
        <v>0</v>
      </c>
    </row>
    <row r="120" spans="2:7" s="121" customFormat="1">
      <c r="B120" s="138">
        <v>31</v>
      </c>
      <c r="C120" s="124">
        <f t="shared" si="6"/>
        <v>41407</v>
      </c>
      <c r="D120" s="125"/>
      <c r="E120" s="123">
        <f t="shared" si="4"/>
        <v>0</v>
      </c>
      <c r="F120" s="140"/>
      <c r="G120" s="141">
        <f t="shared" si="5"/>
        <v>0</v>
      </c>
    </row>
    <row r="121" spans="2:7" s="121" customFormat="1">
      <c r="B121" s="138">
        <v>32</v>
      </c>
      <c r="C121" s="124">
        <f t="shared" si="6"/>
        <v>41408</v>
      </c>
      <c r="D121" s="125"/>
      <c r="E121" s="123">
        <f t="shared" si="4"/>
        <v>0</v>
      </c>
      <c r="F121" s="140"/>
      <c r="G121" s="141">
        <f t="shared" si="5"/>
        <v>0</v>
      </c>
    </row>
    <row r="122" spans="2:7" s="121" customFormat="1">
      <c r="B122" s="138">
        <v>33</v>
      </c>
      <c r="C122" s="124">
        <f t="shared" si="6"/>
        <v>41409</v>
      </c>
      <c r="D122" s="125"/>
      <c r="E122" s="123">
        <f t="shared" si="4"/>
        <v>0</v>
      </c>
      <c r="F122" s="140"/>
      <c r="G122" s="141">
        <f t="shared" si="5"/>
        <v>0</v>
      </c>
    </row>
    <row r="123" spans="2:7" s="121" customFormat="1">
      <c r="B123" s="138">
        <v>34</v>
      </c>
      <c r="C123" s="124">
        <f t="shared" si="6"/>
        <v>41410</v>
      </c>
      <c r="D123" s="125"/>
      <c r="E123" s="123">
        <f t="shared" si="4"/>
        <v>0</v>
      </c>
      <c r="F123" s="140"/>
      <c r="G123" s="141">
        <f t="shared" si="5"/>
        <v>0</v>
      </c>
    </row>
    <row r="124" spans="2:7" s="121" customFormat="1">
      <c r="B124" s="138">
        <v>35</v>
      </c>
      <c r="C124" s="124">
        <f t="shared" si="6"/>
        <v>41411</v>
      </c>
      <c r="D124" s="125"/>
      <c r="E124" s="123">
        <f t="shared" si="4"/>
        <v>0</v>
      </c>
      <c r="F124" s="140"/>
      <c r="G124" s="141">
        <f t="shared" si="5"/>
        <v>0</v>
      </c>
    </row>
    <row r="125" spans="2:7" s="121" customFormat="1">
      <c r="B125" s="138">
        <v>36</v>
      </c>
      <c r="C125" s="124">
        <f t="shared" si="6"/>
        <v>41412</v>
      </c>
      <c r="D125" s="125"/>
      <c r="E125" s="123">
        <f t="shared" si="4"/>
        <v>0</v>
      </c>
      <c r="F125" s="140"/>
      <c r="G125" s="141">
        <f t="shared" si="5"/>
        <v>0</v>
      </c>
    </row>
    <row r="126" spans="2:7" s="121" customFormat="1">
      <c r="B126" s="138">
        <v>37</v>
      </c>
      <c r="C126" s="124">
        <f t="shared" si="6"/>
        <v>41413</v>
      </c>
      <c r="D126" s="125"/>
      <c r="E126" s="123">
        <f t="shared" si="4"/>
        <v>0</v>
      </c>
      <c r="F126" s="140"/>
      <c r="G126" s="141">
        <f t="shared" si="5"/>
        <v>0</v>
      </c>
    </row>
    <row r="127" spans="2:7" s="121" customFormat="1">
      <c r="B127" s="138">
        <v>38</v>
      </c>
      <c r="C127" s="124">
        <f t="shared" si="6"/>
        <v>41414</v>
      </c>
      <c r="D127" s="125"/>
      <c r="E127" s="123">
        <f t="shared" si="4"/>
        <v>0</v>
      </c>
      <c r="F127" s="140"/>
      <c r="G127" s="141">
        <f t="shared" si="5"/>
        <v>0</v>
      </c>
    </row>
    <row r="128" spans="2:7" s="121" customFormat="1">
      <c r="B128" s="138">
        <v>39</v>
      </c>
      <c r="C128" s="124">
        <f t="shared" si="6"/>
        <v>41415</v>
      </c>
      <c r="D128" s="125"/>
      <c r="E128" s="123">
        <f t="shared" si="4"/>
        <v>0</v>
      </c>
      <c r="F128" s="140"/>
      <c r="G128" s="141">
        <f t="shared" si="5"/>
        <v>0</v>
      </c>
    </row>
    <row r="129" spans="2:7" s="121" customFormat="1">
      <c r="B129" s="138">
        <v>40</v>
      </c>
      <c r="C129" s="124">
        <f t="shared" si="6"/>
        <v>41416</v>
      </c>
      <c r="D129" s="125"/>
      <c r="E129" s="123">
        <f t="shared" si="4"/>
        <v>0</v>
      </c>
      <c r="F129" s="140"/>
      <c r="G129" s="141">
        <f t="shared" si="5"/>
        <v>0</v>
      </c>
    </row>
    <row r="130" spans="2:7" s="121" customFormat="1">
      <c r="B130" s="138">
        <v>41</v>
      </c>
      <c r="C130" s="124">
        <f>C129+1</f>
        <v>41417</v>
      </c>
      <c r="D130" s="125"/>
      <c r="E130" s="123">
        <f t="shared" si="4"/>
        <v>0</v>
      </c>
      <c r="F130" s="140"/>
      <c r="G130" s="141">
        <f t="shared" si="5"/>
        <v>0</v>
      </c>
    </row>
    <row r="131" spans="2:7" s="121" customFormat="1" ht="13" thickBot="1">
      <c r="B131" s="144">
        <v>42</v>
      </c>
      <c r="C131" s="139">
        <f>C130+1</f>
        <v>41418</v>
      </c>
      <c r="D131" s="126"/>
      <c r="E131" s="127">
        <f t="shared" si="4"/>
        <v>0</v>
      </c>
      <c r="F131" s="142"/>
      <c r="G131" s="143">
        <f t="shared" si="5"/>
        <v>0</v>
      </c>
    </row>
  </sheetData>
  <sheetProtection sheet="1" objects="1" scenarios="1"/>
  <mergeCells count="2">
    <mergeCell ref="A45:A50"/>
    <mergeCell ref="A52:A71"/>
  </mergeCells>
  <phoneticPr fontId="15" type="noConversion"/>
  <dataValidations count="2">
    <dataValidation type="date" allowBlank="1" showErrorMessage="1" errorTitle="Date" error="Date must be in MM/DD/YY format." sqref="G77:G86">
      <formula1>$B$4</formula1>
      <formula2>$B$5</formula2>
    </dataValidation>
    <dataValidation allowBlank="1" showErrorMessage="1" errorTitle="Date" error="Date must be in MM/DD/YY format." sqref="C90:C131"/>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4" enableFormatConditionsCalculation="0">
    <pageSetUpPr fitToPage="1"/>
  </sheetPr>
  <dimension ref="A1:H85"/>
  <sheetViews>
    <sheetView showGridLines="0" workbookViewId="0">
      <selection sqref="A1:C1"/>
    </sheetView>
  </sheetViews>
  <sheetFormatPr baseColWidth="10" defaultColWidth="8.83203125" defaultRowHeight="12"/>
  <cols>
    <col min="1" max="5" width="12.6640625" style="3" customWidth="1"/>
    <col min="6" max="6" width="14.1640625" style="3" customWidth="1"/>
    <col min="7" max="8" width="12.6640625" style="3" customWidth="1"/>
    <col min="9" max="256" width="11.5" style="3" customWidth="1"/>
    <col min="257" max="16384" width="8.83203125" style="3"/>
  </cols>
  <sheetData>
    <row r="1" spans="1:8" ht="18">
      <c r="A1" s="493" t="s">
        <v>253</v>
      </c>
      <c r="B1" s="493"/>
      <c r="C1" s="493"/>
      <c r="D1" s="1"/>
      <c r="E1" s="1"/>
      <c r="F1" s="1"/>
      <c r="G1" s="1"/>
      <c r="H1" s="1"/>
    </row>
    <row r="2" spans="1:8" ht="13" hidden="1" thickBot="1">
      <c r="A2" s="32"/>
      <c r="B2" s="32"/>
      <c r="C2" s="32"/>
      <c r="D2" s="32"/>
      <c r="E2" s="32"/>
      <c r="F2" s="32"/>
      <c r="G2" s="32"/>
      <c r="H2" s="32"/>
    </row>
    <row r="3" spans="1:8" ht="18" hidden="1">
      <c r="A3" s="495" t="s">
        <v>255</v>
      </c>
      <c r="B3" s="495"/>
      <c r="C3" s="68"/>
      <c r="D3" s="68"/>
      <c r="E3" s="68"/>
      <c r="F3" s="33"/>
      <c r="G3" s="33"/>
      <c r="H3" s="33"/>
    </row>
    <row r="4" spans="1:8" hidden="1">
      <c r="A4" s="68" t="s">
        <v>193</v>
      </c>
      <c r="B4" s="69">
        <v>36526</v>
      </c>
      <c r="C4" s="68"/>
      <c r="D4" s="68" t="s">
        <v>159</v>
      </c>
      <c r="E4" s="68" t="s">
        <v>143</v>
      </c>
      <c r="F4" s="33"/>
      <c r="G4" s="33"/>
      <c r="H4" s="33"/>
    </row>
    <row r="5" spans="1:8" hidden="1">
      <c r="A5" s="68" t="s">
        <v>93</v>
      </c>
      <c r="B5" s="33">
        <v>40179</v>
      </c>
      <c r="C5" s="68"/>
      <c r="D5" s="68"/>
      <c r="E5" s="68" t="s">
        <v>160</v>
      </c>
      <c r="F5" s="33"/>
      <c r="G5" s="33"/>
      <c r="H5" s="33"/>
    </row>
    <row r="6" spans="1:8" hidden="1">
      <c r="A6" s="68" t="s">
        <v>194</v>
      </c>
      <c r="B6" s="68" t="s">
        <v>78</v>
      </c>
      <c r="C6" s="68"/>
      <c r="D6" s="68"/>
      <c r="E6" s="68" t="s">
        <v>90</v>
      </c>
      <c r="F6" s="33"/>
      <c r="G6" s="33"/>
      <c r="H6" s="33"/>
    </row>
    <row r="7" spans="1:8" hidden="1">
      <c r="A7" s="68"/>
      <c r="B7" s="68" t="s">
        <v>163</v>
      </c>
      <c r="C7" s="68"/>
      <c r="D7" s="68"/>
      <c r="E7" s="68" t="s">
        <v>91</v>
      </c>
      <c r="F7" s="33"/>
      <c r="G7" s="33"/>
      <c r="H7" s="33"/>
    </row>
    <row r="8" spans="1:8" hidden="1">
      <c r="A8" s="68"/>
      <c r="B8" s="68" t="s">
        <v>79</v>
      </c>
      <c r="C8" s="68"/>
      <c r="D8" s="68"/>
      <c r="E8" s="68" t="s">
        <v>41</v>
      </c>
      <c r="F8" s="33"/>
      <c r="G8" s="33"/>
      <c r="H8" s="33"/>
    </row>
    <row r="9" spans="1:8" hidden="1">
      <c r="A9" s="68"/>
      <c r="B9" s="68" t="s">
        <v>246</v>
      </c>
      <c r="C9" s="68"/>
      <c r="D9" s="68"/>
      <c r="E9" s="68" t="s">
        <v>42</v>
      </c>
      <c r="F9" s="33"/>
      <c r="G9" s="33"/>
      <c r="H9" s="33"/>
    </row>
    <row r="10" spans="1:8" hidden="1">
      <c r="A10" s="68"/>
      <c r="B10" s="68" t="s">
        <v>161</v>
      </c>
      <c r="C10" s="68"/>
      <c r="D10" s="68"/>
      <c r="E10" s="68" t="s">
        <v>43</v>
      </c>
      <c r="F10" s="33"/>
      <c r="G10" s="33"/>
      <c r="H10" s="33"/>
    </row>
    <row r="11" spans="1:8" hidden="1">
      <c r="A11" s="68"/>
      <c r="B11" s="68" t="s">
        <v>100</v>
      </c>
      <c r="C11" s="68"/>
      <c r="D11" s="68"/>
      <c r="E11" s="68" t="s">
        <v>44</v>
      </c>
      <c r="F11" s="33"/>
      <c r="G11" s="33"/>
      <c r="H11" s="33"/>
    </row>
    <row r="12" spans="1:8" hidden="1">
      <c r="A12" s="68"/>
      <c r="B12" s="68" t="s">
        <v>162</v>
      </c>
      <c r="C12" s="68"/>
      <c r="D12" s="68"/>
      <c r="E12" s="68" t="s">
        <v>95</v>
      </c>
      <c r="F12" s="33"/>
      <c r="G12" s="33"/>
      <c r="H12" s="33"/>
    </row>
    <row r="13" spans="1:8" hidden="1">
      <c r="A13" s="68"/>
      <c r="B13" s="68" t="s">
        <v>213</v>
      </c>
      <c r="C13" s="68"/>
      <c r="D13" s="68"/>
      <c r="E13" s="68"/>
      <c r="F13" s="33"/>
      <c r="G13" s="33"/>
      <c r="H13" s="33"/>
    </row>
    <row r="14" spans="1:8" hidden="1">
      <c r="A14" s="68"/>
      <c r="B14" s="68" t="s">
        <v>102</v>
      </c>
      <c r="C14" s="68"/>
      <c r="D14" s="68"/>
      <c r="E14" s="68"/>
      <c r="F14" s="33"/>
      <c r="G14" s="33"/>
      <c r="H14" s="33"/>
    </row>
    <row r="15" spans="1:8" hidden="1">
      <c r="A15" s="68" t="s">
        <v>199</v>
      </c>
      <c r="B15" s="68" t="s">
        <v>200</v>
      </c>
      <c r="C15" s="68"/>
      <c r="D15" s="68" t="s">
        <v>175</v>
      </c>
      <c r="E15" s="68" t="s">
        <v>176</v>
      </c>
      <c r="F15" s="33"/>
      <c r="G15" s="33"/>
      <c r="H15" s="33"/>
    </row>
    <row r="16" spans="1:8" hidden="1">
      <c r="A16" s="68"/>
      <c r="B16" s="68" t="s">
        <v>164</v>
      </c>
      <c r="C16" s="68"/>
      <c r="D16" s="68"/>
      <c r="E16" s="68">
        <v>1</v>
      </c>
      <c r="F16" s="33"/>
      <c r="G16" s="33"/>
      <c r="H16" s="33"/>
    </row>
    <row r="17" spans="1:8" hidden="1">
      <c r="A17" s="68"/>
      <c r="B17" s="68" t="s">
        <v>269</v>
      </c>
      <c r="C17" s="68"/>
      <c r="D17" s="68"/>
      <c r="E17" s="68">
        <v>2</v>
      </c>
      <c r="F17" s="33"/>
      <c r="G17" s="33"/>
      <c r="H17" s="33"/>
    </row>
    <row r="18" spans="1:8" hidden="1">
      <c r="A18" s="68"/>
      <c r="B18" s="68" t="s">
        <v>270</v>
      </c>
      <c r="C18" s="68"/>
      <c r="D18" s="68"/>
      <c r="E18" s="68">
        <v>3</v>
      </c>
      <c r="F18" s="33"/>
      <c r="G18" s="33"/>
      <c r="H18" s="33"/>
    </row>
    <row r="19" spans="1:8" hidden="1">
      <c r="A19" s="68"/>
      <c r="B19" s="68" t="s">
        <v>346</v>
      </c>
      <c r="C19" s="68"/>
      <c r="D19" s="68"/>
      <c r="E19" s="68">
        <v>4</v>
      </c>
      <c r="F19" s="33"/>
      <c r="G19" s="33"/>
      <c r="H19" s="33"/>
    </row>
    <row r="20" spans="1:8" hidden="1">
      <c r="A20" s="68"/>
      <c r="B20" s="68" t="s">
        <v>202</v>
      </c>
      <c r="C20" s="68"/>
      <c r="D20" s="68"/>
      <c r="E20" s="68">
        <v>5</v>
      </c>
      <c r="F20" s="33"/>
      <c r="G20" s="33"/>
      <c r="H20" s="33"/>
    </row>
    <row r="21" spans="1:8" hidden="1">
      <c r="A21" s="68"/>
      <c r="B21" s="68" t="s">
        <v>120</v>
      </c>
      <c r="C21" s="68"/>
      <c r="D21" s="68"/>
      <c r="E21" s="68">
        <v>6</v>
      </c>
      <c r="F21" s="33"/>
      <c r="G21" s="33"/>
      <c r="H21" s="33"/>
    </row>
    <row r="22" spans="1:8" hidden="1">
      <c r="A22" s="68"/>
      <c r="B22" s="68" t="s">
        <v>347</v>
      </c>
      <c r="C22" s="68"/>
      <c r="D22" s="68"/>
      <c r="E22" s="68">
        <v>7</v>
      </c>
      <c r="F22" s="33"/>
      <c r="G22" s="33"/>
      <c r="H22" s="33"/>
    </row>
    <row r="23" spans="1:8" hidden="1">
      <c r="A23" s="68"/>
      <c r="B23" s="68" t="s">
        <v>348</v>
      </c>
      <c r="C23" s="68"/>
      <c r="D23" s="68"/>
      <c r="E23" s="68">
        <v>8</v>
      </c>
      <c r="F23" s="33"/>
      <c r="G23" s="33"/>
      <c r="H23" s="33"/>
    </row>
    <row r="24" spans="1:8" hidden="1">
      <c r="A24" s="68"/>
      <c r="B24" s="68" t="s">
        <v>349</v>
      </c>
      <c r="C24" s="68"/>
      <c r="D24" s="68"/>
      <c r="E24" s="68">
        <v>9</v>
      </c>
      <c r="F24" s="33"/>
      <c r="G24" s="33"/>
      <c r="H24" s="33"/>
    </row>
    <row r="25" spans="1:8" hidden="1">
      <c r="A25" s="68"/>
      <c r="B25" s="68" t="s">
        <v>208</v>
      </c>
      <c r="C25" s="68"/>
      <c r="D25" s="68"/>
      <c r="E25" s="68">
        <v>10</v>
      </c>
      <c r="F25" s="33"/>
      <c r="G25" s="33"/>
      <c r="H25" s="33"/>
    </row>
    <row r="26" spans="1:8" hidden="1">
      <c r="A26" s="68" t="s">
        <v>51</v>
      </c>
      <c r="B26" s="68" t="s">
        <v>52</v>
      </c>
      <c r="C26" s="68"/>
      <c r="D26" s="68"/>
      <c r="E26" s="68"/>
      <c r="F26" s="33"/>
      <c r="G26" s="33"/>
      <c r="H26" s="33"/>
    </row>
    <row r="27" spans="1:8" s="23" customFormat="1" hidden="1">
      <c r="A27" s="68"/>
      <c r="B27" s="33" t="s">
        <v>53</v>
      </c>
      <c r="C27" s="68"/>
      <c r="D27" s="68"/>
      <c r="E27" s="68"/>
      <c r="F27" s="34"/>
      <c r="G27" s="34"/>
      <c r="H27" s="34"/>
    </row>
    <row r="28" spans="1:8" hidden="1">
      <c r="A28" s="68" t="s">
        <v>54</v>
      </c>
      <c r="B28" s="68" t="s">
        <v>55</v>
      </c>
      <c r="C28" s="68"/>
      <c r="D28" s="68"/>
      <c r="E28" s="68"/>
      <c r="F28" s="34"/>
      <c r="G28" s="34"/>
      <c r="H28" s="34"/>
    </row>
    <row r="29" spans="1:8" hidden="1">
      <c r="A29" s="68"/>
      <c r="B29" s="68" t="s">
        <v>201</v>
      </c>
      <c r="C29" s="68"/>
      <c r="D29" s="68"/>
      <c r="E29" s="68"/>
      <c r="F29" s="34"/>
      <c r="G29" s="34"/>
      <c r="H29" s="34"/>
    </row>
    <row r="30" spans="1:8" hidden="1">
      <c r="A30" s="68"/>
      <c r="B30" s="68" t="s">
        <v>57</v>
      </c>
      <c r="C30" s="68"/>
      <c r="D30" s="68"/>
      <c r="E30" s="68"/>
      <c r="F30" s="34"/>
      <c r="G30" s="34"/>
      <c r="H30" s="34"/>
    </row>
    <row r="31" spans="1:8" hidden="1">
      <c r="A31" s="68"/>
      <c r="B31" s="68" t="s">
        <v>56</v>
      </c>
      <c r="C31" s="68"/>
      <c r="D31" s="68"/>
      <c r="E31" s="68"/>
      <c r="F31" s="34"/>
      <c r="G31" s="34"/>
      <c r="H31" s="34"/>
    </row>
    <row r="32" spans="1:8" hidden="1">
      <c r="A32" s="68"/>
      <c r="B32" s="68"/>
      <c r="C32" s="68"/>
      <c r="D32" s="68"/>
      <c r="E32" s="68"/>
      <c r="F32" s="34"/>
      <c r="G32" s="34"/>
      <c r="H32" s="34"/>
    </row>
    <row r="33" spans="1:8" hidden="1">
      <c r="A33" s="68"/>
      <c r="B33" s="68"/>
      <c r="C33" s="68"/>
      <c r="D33" s="68"/>
      <c r="E33" s="68"/>
      <c r="F33" s="34"/>
      <c r="G33" s="34"/>
      <c r="H33" s="34"/>
    </row>
    <row r="34" spans="1:8" hidden="1">
      <c r="A34" s="68" t="s">
        <v>58</v>
      </c>
      <c r="B34" s="68" t="s">
        <v>59</v>
      </c>
      <c r="C34" s="68"/>
      <c r="D34" s="68"/>
      <c r="E34" s="68"/>
      <c r="F34" s="34"/>
      <c r="G34" s="34"/>
      <c r="H34" s="34"/>
    </row>
    <row r="35" spans="1:8" hidden="1">
      <c r="A35" s="68"/>
      <c r="B35" s="68" t="s">
        <v>60</v>
      </c>
      <c r="C35" s="68"/>
      <c r="D35" s="68"/>
      <c r="E35" s="68"/>
      <c r="F35" s="34"/>
      <c r="G35" s="34"/>
      <c r="H35" s="34"/>
    </row>
    <row r="36" spans="1:8" hidden="1">
      <c r="A36" s="68"/>
      <c r="B36" s="68" t="s">
        <v>61</v>
      </c>
      <c r="C36" s="68"/>
      <c r="D36" s="68"/>
      <c r="E36" s="68"/>
      <c r="F36" s="34"/>
      <c r="G36" s="34"/>
      <c r="H36" s="34"/>
    </row>
    <row r="37" spans="1:8" hidden="1">
      <c r="A37" s="68"/>
      <c r="B37" s="68" t="s">
        <v>62</v>
      </c>
      <c r="C37" s="68"/>
      <c r="D37" s="68"/>
      <c r="E37" s="68"/>
      <c r="F37" s="34"/>
      <c r="G37" s="34"/>
      <c r="H37" s="34"/>
    </row>
    <row r="38" spans="1:8" hidden="1">
      <c r="A38" s="68"/>
      <c r="B38" s="68" t="s">
        <v>63</v>
      </c>
      <c r="C38" s="68"/>
      <c r="D38" s="68"/>
      <c r="E38" s="68"/>
      <c r="F38" s="34"/>
      <c r="G38" s="34"/>
      <c r="H38" s="34"/>
    </row>
    <row r="39" spans="1:8">
      <c r="C39" s="2" t="s">
        <v>190</v>
      </c>
      <c r="D39" s="2" t="s">
        <v>191</v>
      </c>
      <c r="E39" s="2" t="s">
        <v>192</v>
      </c>
    </row>
    <row r="40" spans="1:8">
      <c r="A40" s="2" t="s">
        <v>210</v>
      </c>
      <c r="B40" s="2"/>
      <c r="C40" s="181"/>
      <c r="D40" s="181"/>
      <c r="E40" s="181"/>
      <c r="G40" s="2"/>
      <c r="H40" s="2"/>
    </row>
    <row r="41" spans="1:8">
      <c r="A41" s="56" t="s">
        <v>247</v>
      </c>
      <c r="B41" s="175"/>
      <c r="C41" s="216">
        <f>Estimation!B64</f>
        <v>0</v>
      </c>
      <c r="D41" s="216">
        <f>Estimation!G64</f>
        <v>0</v>
      </c>
      <c r="E41" s="216">
        <f>D41+'Historical Data'!E48</f>
        <v>0</v>
      </c>
      <c r="F41" s="8"/>
      <c r="G41" s="56"/>
      <c r="H41" s="56"/>
    </row>
    <row r="42" spans="1:8">
      <c r="A42" s="56" t="s">
        <v>248</v>
      </c>
      <c r="B42" s="175"/>
      <c r="C42" s="216">
        <f>Estimation!C64</f>
        <v>0</v>
      </c>
      <c r="D42" s="216">
        <f>Estimation!H64</f>
        <v>0</v>
      </c>
      <c r="E42" s="216">
        <f>D42+'Historical Data'!E49</f>
        <v>0</v>
      </c>
      <c r="F42" s="8"/>
      <c r="G42" s="56"/>
      <c r="H42" s="56"/>
    </row>
    <row r="43" spans="1:8">
      <c r="A43" s="56" t="s">
        <v>249</v>
      </c>
      <c r="B43" s="175"/>
      <c r="C43" s="216">
        <f>Estimation!D64</f>
        <v>0</v>
      </c>
      <c r="D43" s="216">
        <f>Estimation!I64</f>
        <v>0</v>
      </c>
      <c r="E43" s="216">
        <f>D43+'Historical Data'!E50</f>
        <v>0</v>
      </c>
      <c r="F43" s="8"/>
      <c r="G43" s="56"/>
      <c r="H43" s="56"/>
    </row>
    <row r="44" spans="1:8">
      <c r="A44" s="56" t="s">
        <v>111</v>
      </c>
      <c r="B44" s="175"/>
      <c r="C44" s="216">
        <f>Estimation!E64</f>
        <v>0</v>
      </c>
      <c r="D44" s="216">
        <f>Estimation!J64</f>
        <v>0</v>
      </c>
      <c r="E44" s="216">
        <f>D44+'Historical Data'!E51</f>
        <v>0</v>
      </c>
      <c r="F44" s="8"/>
      <c r="G44" s="56"/>
      <c r="H44" s="56"/>
    </row>
    <row r="45" spans="1:8">
      <c r="A45" s="56" t="s">
        <v>112</v>
      </c>
      <c r="B45" s="175"/>
      <c r="C45" s="216">
        <f>Estimation!B97</f>
        <v>0</v>
      </c>
      <c r="D45" s="216">
        <f>Estimation!C97</f>
        <v>0</v>
      </c>
      <c r="E45" s="216">
        <f>D45+'Historical Data'!E52</f>
        <v>0</v>
      </c>
      <c r="F45" s="8"/>
      <c r="G45" s="56"/>
      <c r="H45" s="56"/>
    </row>
    <row r="46" spans="1:8">
      <c r="A46" s="179" t="s">
        <v>324</v>
      </c>
      <c r="B46" s="175"/>
      <c r="C46" s="216">
        <f>Estimation!D88</f>
        <v>0</v>
      </c>
      <c r="D46" s="216">
        <f>Estimation!H88</f>
        <v>0</v>
      </c>
      <c r="E46" s="216">
        <f>D46+'Historical Data'!E53</f>
        <v>0</v>
      </c>
      <c r="F46" s="8"/>
      <c r="G46" s="56"/>
      <c r="H46" s="56"/>
    </row>
    <row r="47" spans="1:8">
      <c r="A47" s="179" t="s">
        <v>527</v>
      </c>
      <c r="B47" s="175"/>
      <c r="C47" s="180">
        <f>Estimation!D102</f>
        <v>0</v>
      </c>
      <c r="D47" s="180">
        <f>Estimation!I64+Estimation!J64+Estimation!H88</f>
        <v>0</v>
      </c>
      <c r="E47" s="182">
        <f>E43+E44+E46</f>
        <v>0</v>
      </c>
      <c r="F47" s="23"/>
      <c r="G47" s="56"/>
      <c r="H47" s="56"/>
    </row>
    <row r="48" spans="1:8">
      <c r="C48" s="183"/>
      <c r="D48" s="183"/>
      <c r="E48" s="181"/>
    </row>
    <row r="49" spans="1:8" s="2" customFormat="1">
      <c r="C49" s="183" t="s">
        <v>190</v>
      </c>
      <c r="D49" s="183" t="s">
        <v>191</v>
      </c>
      <c r="E49" s="181" t="s">
        <v>192</v>
      </c>
      <c r="F49" s="2" t="s">
        <v>211</v>
      </c>
    </row>
    <row r="50" spans="1:8">
      <c r="A50" s="2" t="s">
        <v>212</v>
      </c>
      <c r="B50" s="2"/>
      <c r="C50" s="183"/>
      <c r="D50" s="183"/>
      <c r="E50" s="181"/>
      <c r="F50" s="2"/>
      <c r="H50" s="2"/>
    </row>
    <row r="51" spans="1:8">
      <c r="A51" s="72" t="str">
        <f t="shared" ref="A51:A59" si="0">B6</f>
        <v>Analysis</v>
      </c>
      <c r="C51" s="184">
        <f>$C$60*'Historical Data'!F65</f>
        <v>0</v>
      </c>
      <c r="D51" s="184">
        <f>SUMIF('Time Log'!$F$48:$F$48,A51,'Time Log'!$E$48:$E$48)</f>
        <v>72.000000000000014</v>
      </c>
      <c r="E51" s="171">
        <f>D51+'Historical Data'!E65</f>
        <v>72.000000000000014</v>
      </c>
      <c r="F51" s="27">
        <f>IF($E$60=0,0,E51/$E$60)</f>
        <v>1</v>
      </c>
    </row>
    <row r="52" spans="1:8">
      <c r="A52" s="72" t="str">
        <f t="shared" si="0"/>
        <v>Architecture</v>
      </c>
      <c r="C52" s="184">
        <f>$C$60*'Historical Data'!F66</f>
        <v>0</v>
      </c>
      <c r="D52" s="184">
        <f>SUMIF('Time Log'!$F$48:$F$48,A52,'Time Log'!$E$48:$E$48)</f>
        <v>0</v>
      </c>
      <c r="E52" s="171">
        <f>D52+'Historical Data'!E66</f>
        <v>0</v>
      </c>
      <c r="F52" s="27">
        <f t="shared" ref="F52:F60" si="1">IF($E$60=0,0,E52/$E$60)</f>
        <v>0</v>
      </c>
    </row>
    <row r="53" spans="1:8">
      <c r="A53" s="72" t="str">
        <f t="shared" si="0"/>
        <v>Planning</v>
      </c>
      <c r="C53" s="184">
        <f>$C$60*'Historical Data'!F67</f>
        <v>0</v>
      </c>
      <c r="D53" s="184">
        <f>SUMIF('Time Log'!$F$48:$F$48,A53,'Time Log'!$E$48:$E$48)</f>
        <v>0</v>
      </c>
      <c r="E53" s="171">
        <f>D53+'Historical Data'!E67</f>
        <v>0</v>
      </c>
      <c r="F53" s="27">
        <f t="shared" si="1"/>
        <v>0</v>
      </c>
    </row>
    <row r="54" spans="1:8">
      <c r="A54" s="72" t="str">
        <f t="shared" si="0"/>
        <v>Construction</v>
      </c>
      <c r="C54" s="184">
        <f>$C$60*'Historical Data'!F68</f>
        <v>0</v>
      </c>
      <c r="D54" s="184">
        <f>SUMIF('Time Log'!$F$48:$F$48,A54,'Time Log'!$E$48:$E$48)</f>
        <v>0</v>
      </c>
      <c r="E54" s="171">
        <f>D54+'Historical Data'!E68</f>
        <v>0</v>
      </c>
      <c r="F54" s="27">
        <f t="shared" si="1"/>
        <v>0</v>
      </c>
    </row>
    <row r="55" spans="1:8">
      <c r="A55" s="72" t="str">
        <f t="shared" si="0"/>
        <v>Refactoring</v>
      </c>
      <c r="C55" s="184">
        <f>$C$60*'Historical Data'!F69</f>
        <v>0</v>
      </c>
      <c r="D55" s="184">
        <f>SUMIF('Time Log'!$F$48:$F$48,A55,'Time Log'!$E$48:$E$48)</f>
        <v>0</v>
      </c>
      <c r="E55" s="171">
        <f>D55+'Historical Data'!E69</f>
        <v>0</v>
      </c>
      <c r="F55" s="27">
        <f t="shared" si="1"/>
        <v>0</v>
      </c>
    </row>
    <row r="56" spans="1:8">
      <c r="A56" s="72" t="str">
        <f t="shared" si="0"/>
        <v>Review</v>
      </c>
      <c r="C56" s="184">
        <f>$C$60*'Historical Data'!F71</f>
        <v>0</v>
      </c>
      <c r="D56" s="184">
        <f>SUMIF('Time Log'!$F$48:$F$48,A56,'Time Log'!$E$48:$E$48)</f>
        <v>0</v>
      </c>
      <c r="E56" s="171">
        <f>D56+'Historical Data'!E71</f>
        <v>0</v>
      </c>
      <c r="F56" s="27">
        <f t="shared" si="1"/>
        <v>0</v>
      </c>
    </row>
    <row r="57" spans="1:8">
      <c r="A57" s="72" t="str">
        <f t="shared" si="0"/>
        <v>Integration Test</v>
      </c>
      <c r="C57" s="184">
        <f>$C$60*'Historical Data'!F72</f>
        <v>0</v>
      </c>
      <c r="D57" s="184">
        <f>SUMIF('Time Log'!$F$48:$F$48,A57,'Time Log'!$E$48:$E$48)</f>
        <v>0</v>
      </c>
      <c r="E57" s="171">
        <f>D57+'Historical Data'!E72</f>
        <v>0</v>
      </c>
      <c r="F57" s="27">
        <f t="shared" si="1"/>
        <v>0</v>
      </c>
    </row>
    <row r="58" spans="1:8">
      <c r="A58" s="72" t="str">
        <f t="shared" si="0"/>
        <v>Postmortem</v>
      </c>
      <c r="C58" s="184">
        <f>$C$60*'Historical Data'!F73</f>
        <v>0</v>
      </c>
      <c r="D58" s="184">
        <f>SUMIF('Time Log'!$F$48:$F$48,A58,'Time Log'!$E$48:$E$48)</f>
        <v>0</v>
      </c>
      <c r="E58" s="171">
        <f>D58+'Historical Data'!E73</f>
        <v>0</v>
      </c>
      <c r="F58" s="27">
        <f t="shared" si="1"/>
        <v>0</v>
      </c>
    </row>
    <row r="59" spans="1:8">
      <c r="A59" s="72" t="str">
        <f t="shared" si="0"/>
        <v>Sandbox</v>
      </c>
      <c r="C59" s="184">
        <f>$C$60*'Historical Data'!F74</f>
        <v>0</v>
      </c>
      <c r="D59" s="184">
        <f>SUMIF('Time Log'!$F$48:$F$48,A59,'Time Log'!$E$48:$E$48)</f>
        <v>0</v>
      </c>
      <c r="E59" s="171">
        <f>D59+'Historical Data'!E74</f>
        <v>0</v>
      </c>
      <c r="F59" s="27">
        <f>IF($E$60=0,0,E59/$E$60)</f>
        <v>0</v>
      </c>
    </row>
    <row r="60" spans="1:8">
      <c r="A60" s="3" t="s">
        <v>214</v>
      </c>
      <c r="C60" s="184">
        <f>Estimation!D117</f>
        <v>0</v>
      </c>
      <c r="D60" s="184">
        <f>SUM(D51:D59)</f>
        <v>72.000000000000014</v>
      </c>
      <c r="E60" s="171">
        <f>D60+'Historical Data'!E75</f>
        <v>72.000000000000014</v>
      </c>
      <c r="F60" s="27">
        <f t="shared" si="1"/>
        <v>1</v>
      </c>
    </row>
    <row r="61" spans="1:8">
      <c r="C61" s="185"/>
      <c r="D61" s="185"/>
      <c r="E61" s="23"/>
    </row>
    <row r="62" spans="1:8">
      <c r="A62" s="2" t="s">
        <v>215</v>
      </c>
      <c r="B62" s="2"/>
      <c r="C62" s="2"/>
      <c r="D62" s="2"/>
      <c r="F62" s="2"/>
      <c r="H62" s="2"/>
    </row>
    <row r="63" spans="1:8">
      <c r="A63" s="3" t="s">
        <v>483</v>
      </c>
      <c r="D63" s="25">
        <f>COUNTIF('Change Log'!$D$47:$D$47,A63)</f>
        <v>1</v>
      </c>
      <c r="E63" s="25">
        <f>D63+'Historical Data'!E78</f>
        <v>1</v>
      </c>
    </row>
    <row r="64" spans="1:8">
      <c r="A64" s="3" t="s">
        <v>163</v>
      </c>
      <c r="D64" s="25">
        <f>COUNTIF('Change Log'!$D$47:$D$47,A64)</f>
        <v>0</v>
      </c>
      <c r="E64" s="25">
        <f>D64+'Historical Data'!E79</f>
        <v>0</v>
      </c>
    </row>
    <row r="65" spans="1:8">
      <c r="A65" s="3" t="s">
        <v>265</v>
      </c>
      <c r="B65" s="8"/>
      <c r="C65" s="8"/>
      <c r="D65" s="25">
        <f>COUNTIF('Change Log'!$D$47:$D$47,A65)</f>
        <v>0</v>
      </c>
      <c r="E65" s="25">
        <f>D65+'Historical Data'!E80</f>
        <v>0</v>
      </c>
      <c r="F65" s="8"/>
      <c r="H65" s="8"/>
    </row>
    <row r="66" spans="1:8">
      <c r="A66" s="3" t="s">
        <v>246</v>
      </c>
      <c r="D66" s="25">
        <f>COUNTIF('Change Log'!$D$47:$D$47,A66)</f>
        <v>0</v>
      </c>
      <c r="E66" s="25">
        <f>D66+'Historical Data'!E81</f>
        <v>0</v>
      </c>
    </row>
    <row r="67" spans="1:8">
      <c r="A67" s="3" t="s">
        <v>266</v>
      </c>
      <c r="D67" s="25">
        <f>COUNTIF('Change Log'!$D$47:$D$47,A67)</f>
        <v>0</v>
      </c>
      <c r="E67" s="25">
        <f>D67+'Historical Data'!E82</f>
        <v>0</v>
      </c>
    </row>
    <row r="68" spans="1:8">
      <c r="A68" s="3" t="s">
        <v>161</v>
      </c>
      <c r="D68" s="25">
        <f>COUNTIF('Change Log'!$D$47:$D$47,A68)</f>
        <v>0</v>
      </c>
      <c r="E68" s="25">
        <f>D68+'Historical Data'!E83</f>
        <v>0</v>
      </c>
    </row>
    <row r="69" spans="1:8">
      <c r="A69" s="3" t="s">
        <v>450</v>
      </c>
      <c r="D69" s="25">
        <f>COUNTIF('Change Log'!$D$47:$D$47,A69)</f>
        <v>0</v>
      </c>
      <c r="E69" s="25">
        <f>D69+'Historical Data'!E84</f>
        <v>0</v>
      </c>
    </row>
    <row r="70" spans="1:8">
      <c r="A70" s="3" t="s">
        <v>451</v>
      </c>
      <c r="D70" s="25">
        <f>COUNTIF('Change Log'!$D$47:$D$47,A70)</f>
        <v>0</v>
      </c>
      <c r="E70" s="25">
        <f>D70+'Historical Data'!E85</f>
        <v>0</v>
      </c>
    </row>
    <row r="71" spans="1:8">
      <c r="A71" s="3" t="s">
        <v>213</v>
      </c>
      <c r="D71" s="25">
        <f>COUNTIF('Change Log'!$D$47:$D$47,A71)</f>
        <v>0</v>
      </c>
      <c r="E71" s="25">
        <f>D71+'Historical Data'!E86</f>
        <v>0</v>
      </c>
    </row>
    <row r="72" spans="1:8">
      <c r="A72" s="3" t="s">
        <v>267</v>
      </c>
      <c r="D72" s="25">
        <f>COUNTIF('Change Log'!$D$47:$D$47,A72)</f>
        <v>0</v>
      </c>
      <c r="E72" s="25">
        <f>D72+'Historical Data'!E87</f>
        <v>0</v>
      </c>
    </row>
    <row r="73" spans="1:8">
      <c r="E73" s="25"/>
    </row>
    <row r="74" spans="1:8">
      <c r="A74" s="2"/>
      <c r="B74" s="2"/>
      <c r="C74" s="2"/>
      <c r="D74" s="2"/>
      <c r="E74" s="25">
        <f>D74+'Historical Data'!E89</f>
        <v>0</v>
      </c>
      <c r="F74" s="2"/>
      <c r="H74" s="2"/>
    </row>
    <row r="75" spans="1:8">
      <c r="A75" s="3" t="s">
        <v>135</v>
      </c>
      <c r="D75" s="25">
        <f>COUNTIF('Change Log'!$F$47:$F$47,A75)</f>
        <v>0</v>
      </c>
      <c r="E75" s="25">
        <f>D75+'Historical Data'!E90</f>
        <v>0</v>
      </c>
    </row>
    <row r="76" spans="1:8">
      <c r="A76" s="3" t="s">
        <v>483</v>
      </c>
      <c r="D76" s="25">
        <f>COUNTIF('Change Log'!$F$47:$F$47,A76)</f>
        <v>0</v>
      </c>
      <c r="E76" s="25">
        <f>D76+'Historical Data'!E91</f>
        <v>0</v>
      </c>
    </row>
    <row r="77" spans="1:8">
      <c r="A77" s="3" t="s">
        <v>163</v>
      </c>
      <c r="D77" s="25">
        <f>COUNTIF('Change Log'!$F$47:$F$47,A77)</f>
        <v>0</v>
      </c>
      <c r="E77" s="25">
        <f>D77+'Historical Data'!E92</f>
        <v>0</v>
      </c>
    </row>
    <row r="78" spans="1:8">
      <c r="A78" s="3" t="s">
        <v>265</v>
      </c>
      <c r="D78" s="25">
        <f>COUNTIF('Change Log'!$F$47:$F$47,A78)</f>
        <v>0</v>
      </c>
      <c r="E78" s="25">
        <f>D78+'Historical Data'!E93</f>
        <v>0</v>
      </c>
    </row>
    <row r="79" spans="1:8">
      <c r="A79" s="3" t="s">
        <v>246</v>
      </c>
      <c r="D79" s="25">
        <f>COUNTIF('Change Log'!$F$47:$F$47,A79)</f>
        <v>1</v>
      </c>
      <c r="E79" s="25">
        <f>D79+'Historical Data'!E94</f>
        <v>1</v>
      </c>
    </row>
    <row r="80" spans="1:8">
      <c r="A80" s="3" t="s">
        <v>266</v>
      </c>
      <c r="D80" s="25">
        <f>COUNTIF('Change Log'!$F$47:$F$47,A80)</f>
        <v>0</v>
      </c>
      <c r="E80" s="25">
        <f>D80+'Historical Data'!E95</f>
        <v>0</v>
      </c>
    </row>
    <row r="81" spans="1:5">
      <c r="A81" s="3" t="s">
        <v>161</v>
      </c>
      <c r="D81" s="25">
        <f>COUNTIF('Change Log'!$F$47:$F$47,A81)</f>
        <v>0</v>
      </c>
      <c r="E81" s="25">
        <f>D81+'Historical Data'!E96</f>
        <v>0</v>
      </c>
    </row>
    <row r="82" spans="1:5">
      <c r="A82" s="3" t="s">
        <v>450</v>
      </c>
      <c r="D82" s="25">
        <f>COUNTIF('Change Log'!$F$47:$F$47,A82)</f>
        <v>0</v>
      </c>
      <c r="E82" s="25">
        <f>D82+'Historical Data'!E97</f>
        <v>0</v>
      </c>
    </row>
    <row r="83" spans="1:5">
      <c r="A83" s="3" t="s">
        <v>451</v>
      </c>
      <c r="D83" s="25">
        <f>COUNTIF('Change Log'!$F$47:$F$47,A83)</f>
        <v>0</v>
      </c>
      <c r="E83" s="25">
        <f>D83+'Historical Data'!E98</f>
        <v>0</v>
      </c>
    </row>
    <row r="84" spans="1:5">
      <c r="A84" s="3" t="s">
        <v>213</v>
      </c>
      <c r="D84" s="25">
        <f>COUNTIF('Change Log'!$F$47:$F$47,A84)</f>
        <v>0</v>
      </c>
      <c r="E84" s="25">
        <f>D84+'Historical Data'!E99</f>
        <v>0</v>
      </c>
    </row>
    <row r="85" spans="1:5">
      <c r="A85" s="3" t="s">
        <v>267</v>
      </c>
      <c r="D85" s="25">
        <f>COUNTIF('Change Log'!$F$47:$F$47,A85)</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51:D59 D63:D72 D75:D85">
      <formula1>0</formula1>
    </dataValidation>
    <dataValidation operator="greaterThanOrEqual" allowBlank="1" showErrorMessage="1" errorTitle=".GE. zero integer" error="Value must be an integer greater than or equal to zero." sqref="C51:C59"/>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6" enableFormatConditionsCalculation="0">
    <pageSetUpPr fitToPage="1"/>
  </sheetPr>
  <dimension ref="A1:M121"/>
  <sheetViews>
    <sheetView showGridLines="0" topLeftCell="A45" workbookViewId="0">
      <selection activeCell="C53" sqref="C53"/>
    </sheetView>
  </sheetViews>
  <sheetFormatPr baseColWidth="10" defaultColWidth="8.83203125" defaultRowHeight="12"/>
  <cols>
    <col min="1" max="3" width="12.6640625" style="3" customWidth="1"/>
    <col min="4" max="4" width="13.6640625" style="3" customWidth="1"/>
    <col min="5" max="5" width="12.6640625" style="3" customWidth="1"/>
    <col min="6" max="6" width="13.83203125" style="3" customWidth="1"/>
    <col min="7" max="7" width="14.6640625" style="3" customWidth="1"/>
    <col min="8" max="8" width="14.1640625" style="3" customWidth="1"/>
    <col min="9" max="9" width="13.33203125" style="3" customWidth="1"/>
    <col min="10" max="10" width="40.1640625" style="3" customWidth="1"/>
    <col min="11" max="11" width="34.1640625" style="3" customWidth="1"/>
    <col min="12" max="256" width="11.5" style="3" customWidth="1"/>
    <col min="257" max="16384" width="8.83203125" style="3"/>
  </cols>
  <sheetData>
    <row r="1" spans="1:8" hidden="1"/>
    <row r="2" spans="1:8" hidden="1">
      <c r="A2" s="72" t="s">
        <v>193</v>
      </c>
      <c r="B2" s="212">
        <v>36526</v>
      </c>
      <c r="C2" s="72" t="s">
        <v>464</v>
      </c>
      <c r="D2" s="72" t="s">
        <v>159</v>
      </c>
      <c r="E2" s="72" t="s">
        <v>143</v>
      </c>
      <c r="F2" s="315">
        <v>1</v>
      </c>
      <c r="G2" s="36"/>
      <c r="H2" s="36"/>
    </row>
    <row r="3" spans="1:8" hidden="1">
      <c r="A3" s="72" t="s">
        <v>93</v>
      </c>
      <c r="B3" s="212">
        <v>73051</v>
      </c>
      <c r="C3" s="72" t="s">
        <v>464</v>
      </c>
      <c r="D3" s="72" t="s">
        <v>464</v>
      </c>
      <c r="E3" s="72" t="s">
        <v>160</v>
      </c>
      <c r="F3" s="315">
        <v>0.95</v>
      </c>
      <c r="G3" s="36"/>
      <c r="H3" s="36"/>
    </row>
    <row r="4" spans="1:8" hidden="1">
      <c r="A4" s="72" t="s">
        <v>194</v>
      </c>
      <c r="B4" s="72" t="s">
        <v>78</v>
      </c>
      <c r="C4" s="72" t="s">
        <v>464</v>
      </c>
      <c r="D4" s="72" t="s">
        <v>464</v>
      </c>
      <c r="E4" s="72" t="s">
        <v>90</v>
      </c>
      <c r="F4" s="315">
        <v>0.9</v>
      </c>
      <c r="G4" s="36"/>
      <c r="H4" s="36"/>
    </row>
    <row r="5" spans="1:8" hidden="1">
      <c r="A5" s="72" t="s">
        <v>464</v>
      </c>
      <c r="B5" s="72" t="s">
        <v>163</v>
      </c>
      <c r="C5" s="72" t="s">
        <v>464</v>
      </c>
      <c r="D5" s="72" t="s">
        <v>464</v>
      </c>
      <c r="E5" s="72" t="s">
        <v>91</v>
      </c>
      <c r="F5" s="315">
        <v>0.85</v>
      </c>
      <c r="G5" s="36"/>
      <c r="H5" s="36"/>
    </row>
    <row r="6" spans="1:8" hidden="1">
      <c r="A6" s="72" t="s">
        <v>464</v>
      </c>
      <c r="B6" s="72" t="s">
        <v>535</v>
      </c>
      <c r="C6" s="72" t="s">
        <v>464</v>
      </c>
      <c r="D6" s="72" t="s">
        <v>464</v>
      </c>
      <c r="E6" s="72" t="s">
        <v>41</v>
      </c>
      <c r="F6" s="315">
        <v>0.8</v>
      </c>
      <c r="G6" s="36"/>
      <c r="H6" s="36"/>
    </row>
    <row r="7" spans="1:8" hidden="1">
      <c r="A7" s="72" t="s">
        <v>464</v>
      </c>
      <c r="B7" s="72" t="s">
        <v>537</v>
      </c>
      <c r="C7" s="72" t="s">
        <v>464</v>
      </c>
      <c r="D7" s="72" t="s">
        <v>464</v>
      </c>
      <c r="E7" s="72" t="s">
        <v>42</v>
      </c>
      <c r="F7" s="315">
        <v>0.75</v>
      </c>
      <c r="G7" s="36"/>
      <c r="H7" s="36"/>
    </row>
    <row r="8" spans="1:8" hidden="1">
      <c r="A8" s="72" t="s">
        <v>464</v>
      </c>
      <c r="B8" s="72" t="s">
        <v>246</v>
      </c>
      <c r="C8" s="72" t="s">
        <v>464</v>
      </c>
      <c r="D8" s="72" t="s">
        <v>464</v>
      </c>
      <c r="E8" s="72" t="s">
        <v>43</v>
      </c>
      <c r="F8" s="315">
        <v>0.7</v>
      </c>
      <c r="G8" s="36"/>
      <c r="H8" s="36"/>
    </row>
    <row r="9" spans="1:8" hidden="1">
      <c r="A9" s="72" t="s">
        <v>464</v>
      </c>
      <c r="B9" s="72" t="s">
        <v>161</v>
      </c>
      <c r="C9" s="72" t="s">
        <v>464</v>
      </c>
      <c r="D9" s="72" t="s">
        <v>464</v>
      </c>
      <c r="E9" s="72" t="s">
        <v>44</v>
      </c>
      <c r="F9" s="315">
        <v>0.65</v>
      </c>
      <c r="G9" s="36"/>
      <c r="H9" s="36"/>
    </row>
    <row r="10" spans="1:8" hidden="1">
      <c r="A10" s="72" t="s">
        <v>464</v>
      </c>
      <c r="B10" s="72" t="s">
        <v>100</v>
      </c>
      <c r="C10" s="72" t="s">
        <v>464</v>
      </c>
      <c r="D10" s="72" t="s">
        <v>464</v>
      </c>
      <c r="E10" s="72" t="s">
        <v>95</v>
      </c>
      <c r="F10" s="315">
        <v>0.5</v>
      </c>
      <c r="G10" s="36"/>
      <c r="H10" s="36"/>
    </row>
    <row r="11" spans="1:8" hidden="1">
      <c r="A11" s="72" t="s">
        <v>464</v>
      </c>
      <c r="B11" s="72" t="s">
        <v>536</v>
      </c>
      <c r="C11" s="72" t="s">
        <v>464</v>
      </c>
      <c r="D11" s="72" t="s">
        <v>464</v>
      </c>
      <c r="E11" s="72" t="s">
        <v>464</v>
      </c>
      <c r="F11" s="315" t="s">
        <v>464</v>
      </c>
      <c r="G11" s="36"/>
      <c r="H11" s="36"/>
    </row>
    <row r="12" spans="1:8" hidden="1">
      <c r="A12" s="72" t="s">
        <v>464</v>
      </c>
      <c r="B12" s="72" t="s">
        <v>451</v>
      </c>
      <c r="C12" s="72" t="s">
        <v>464</v>
      </c>
      <c r="D12" s="72" t="s">
        <v>464</v>
      </c>
      <c r="E12" s="72" t="s">
        <v>464</v>
      </c>
      <c r="F12" s="36" t="s">
        <v>464</v>
      </c>
      <c r="G12" s="36"/>
      <c r="H12" s="36"/>
    </row>
    <row r="13" spans="1:8" hidden="1">
      <c r="A13" s="72" t="s">
        <v>464</v>
      </c>
      <c r="B13" s="72" t="s">
        <v>213</v>
      </c>
      <c r="C13" s="72" t="s">
        <v>464</v>
      </c>
      <c r="D13" s="72" t="s">
        <v>464</v>
      </c>
      <c r="E13" s="72" t="s">
        <v>464</v>
      </c>
      <c r="F13" s="36" t="s">
        <v>464</v>
      </c>
      <c r="G13" s="36"/>
      <c r="H13" s="36"/>
    </row>
    <row r="14" spans="1:8" hidden="1">
      <c r="A14" s="72" t="s">
        <v>464</v>
      </c>
      <c r="B14" s="72" t="s">
        <v>102</v>
      </c>
      <c r="C14" s="72" t="s">
        <v>464</v>
      </c>
      <c r="D14" s="72" t="s">
        <v>464</v>
      </c>
      <c r="E14" s="72" t="s">
        <v>464</v>
      </c>
      <c r="F14" s="315" t="s">
        <v>464</v>
      </c>
      <c r="G14" s="36"/>
      <c r="H14" s="36"/>
    </row>
    <row r="15" spans="1:8" hidden="1">
      <c r="A15" s="72" t="s">
        <v>464</v>
      </c>
      <c r="B15" s="72" t="s">
        <v>464</v>
      </c>
      <c r="C15" s="72" t="s">
        <v>464</v>
      </c>
      <c r="D15" s="72" t="s">
        <v>464</v>
      </c>
      <c r="E15" s="72" t="s">
        <v>464</v>
      </c>
      <c r="F15" s="315" t="s">
        <v>464</v>
      </c>
      <c r="G15" s="36"/>
      <c r="H15" s="36"/>
    </row>
    <row r="16" spans="1:8" hidden="1">
      <c r="A16" s="72" t="s">
        <v>464</v>
      </c>
      <c r="B16" s="72" t="s">
        <v>464</v>
      </c>
      <c r="C16" s="72" t="s">
        <v>464</v>
      </c>
      <c r="D16" s="72" t="s">
        <v>464</v>
      </c>
      <c r="E16" s="72" t="s">
        <v>464</v>
      </c>
      <c r="F16" s="315" t="s">
        <v>464</v>
      </c>
      <c r="G16" s="36"/>
      <c r="H16" s="36"/>
    </row>
    <row r="17" spans="1:9" hidden="1">
      <c r="A17" s="72" t="s">
        <v>464</v>
      </c>
      <c r="B17" s="72" t="s">
        <v>464</v>
      </c>
      <c r="C17" s="72" t="s">
        <v>464</v>
      </c>
      <c r="D17" s="72" t="s">
        <v>464</v>
      </c>
      <c r="E17" s="72" t="s">
        <v>464</v>
      </c>
      <c r="F17" s="315" t="s">
        <v>464</v>
      </c>
      <c r="G17" s="36"/>
      <c r="H17" s="36"/>
    </row>
    <row r="18" spans="1:9" hidden="1">
      <c r="A18" s="72" t="s">
        <v>464</v>
      </c>
      <c r="B18" s="72" t="s">
        <v>464</v>
      </c>
      <c r="C18" s="72" t="s">
        <v>464</v>
      </c>
      <c r="D18" s="72" t="s">
        <v>464</v>
      </c>
      <c r="E18" s="72" t="s">
        <v>464</v>
      </c>
      <c r="F18" s="315" t="s">
        <v>464</v>
      </c>
      <c r="G18" s="36"/>
      <c r="H18" s="36"/>
    </row>
    <row r="19" spans="1:9" hidden="1">
      <c r="A19" s="72" t="s">
        <v>199</v>
      </c>
      <c r="B19" s="72" t="s">
        <v>200</v>
      </c>
      <c r="C19" s="72" t="s">
        <v>464</v>
      </c>
      <c r="D19" s="72" t="s">
        <v>175</v>
      </c>
      <c r="E19" s="72" t="s">
        <v>176</v>
      </c>
      <c r="F19" s="315" t="s">
        <v>464</v>
      </c>
      <c r="G19" s="36"/>
      <c r="H19" s="36"/>
    </row>
    <row r="20" spans="1:9" hidden="1">
      <c r="A20" s="72" t="s">
        <v>464</v>
      </c>
      <c r="B20" s="72" t="s">
        <v>164</v>
      </c>
      <c r="C20" s="72" t="s">
        <v>464</v>
      </c>
      <c r="D20" s="72" t="s">
        <v>464</v>
      </c>
      <c r="E20" s="72">
        <v>1</v>
      </c>
      <c r="F20" s="315" t="s">
        <v>464</v>
      </c>
      <c r="G20" s="36"/>
      <c r="H20" s="36"/>
    </row>
    <row r="21" spans="1:9" hidden="1">
      <c r="A21" s="72" t="s">
        <v>464</v>
      </c>
      <c r="B21" s="72" t="s">
        <v>269</v>
      </c>
      <c r="C21" s="72" t="s">
        <v>464</v>
      </c>
      <c r="D21" s="72" t="s">
        <v>464</v>
      </c>
      <c r="E21" s="72">
        <v>2</v>
      </c>
      <c r="F21" s="315" t="s">
        <v>464</v>
      </c>
      <c r="G21" s="36"/>
      <c r="H21" s="36"/>
    </row>
    <row r="22" spans="1:9" hidden="1">
      <c r="A22" s="72" t="s">
        <v>464</v>
      </c>
      <c r="B22" s="72" t="s">
        <v>270</v>
      </c>
      <c r="C22" s="72" t="s">
        <v>464</v>
      </c>
      <c r="D22" s="72" t="s">
        <v>464</v>
      </c>
      <c r="E22" s="72">
        <v>3</v>
      </c>
      <c r="F22" s="315" t="s">
        <v>464</v>
      </c>
      <c r="G22" s="36"/>
      <c r="H22" s="36"/>
    </row>
    <row r="23" spans="1:9" hidden="1">
      <c r="A23" s="72" t="s">
        <v>464</v>
      </c>
      <c r="B23" s="72" t="s">
        <v>346</v>
      </c>
      <c r="C23" s="72" t="s">
        <v>464</v>
      </c>
      <c r="D23" s="72" t="s">
        <v>464</v>
      </c>
      <c r="E23" s="72">
        <v>4</v>
      </c>
      <c r="F23" s="315" t="s">
        <v>464</v>
      </c>
      <c r="G23" s="36"/>
      <c r="H23" s="36"/>
    </row>
    <row r="24" spans="1:9" hidden="1">
      <c r="A24" s="72" t="s">
        <v>464</v>
      </c>
      <c r="B24" s="72" t="s">
        <v>202</v>
      </c>
      <c r="C24" s="72" t="s">
        <v>464</v>
      </c>
      <c r="D24" s="72" t="s">
        <v>464</v>
      </c>
      <c r="E24" s="72">
        <v>5</v>
      </c>
      <c r="F24" s="315" t="s">
        <v>464</v>
      </c>
      <c r="G24" s="36"/>
      <c r="H24" s="36"/>
    </row>
    <row r="25" spans="1:9" hidden="1">
      <c r="A25" s="72" t="s">
        <v>464</v>
      </c>
      <c r="B25" s="72" t="s">
        <v>120</v>
      </c>
      <c r="C25" s="72" t="s">
        <v>464</v>
      </c>
      <c r="D25" s="72" t="s">
        <v>464</v>
      </c>
      <c r="E25" s="72">
        <v>6</v>
      </c>
      <c r="F25" s="315" t="s">
        <v>464</v>
      </c>
      <c r="G25" s="36"/>
      <c r="H25" s="36"/>
    </row>
    <row r="26" spans="1:9" hidden="1">
      <c r="A26" s="72" t="s">
        <v>464</v>
      </c>
      <c r="B26" s="72" t="s">
        <v>347</v>
      </c>
      <c r="C26" s="72" t="s">
        <v>464</v>
      </c>
      <c r="D26" s="72" t="s">
        <v>464</v>
      </c>
      <c r="E26" s="72">
        <v>7</v>
      </c>
      <c r="F26" s="315" t="s">
        <v>464</v>
      </c>
      <c r="G26" s="36"/>
      <c r="H26" s="36"/>
    </row>
    <row r="27" spans="1:9" hidden="1">
      <c r="A27" s="72" t="s">
        <v>464</v>
      </c>
      <c r="B27" s="72" t="s">
        <v>348</v>
      </c>
      <c r="C27" s="72" t="s">
        <v>464</v>
      </c>
      <c r="D27" s="72" t="s">
        <v>464</v>
      </c>
      <c r="E27" s="72">
        <v>8</v>
      </c>
      <c r="F27" s="315" t="s">
        <v>464</v>
      </c>
      <c r="G27" s="36"/>
      <c r="H27" s="36"/>
    </row>
    <row r="28" spans="1:9" hidden="1">
      <c r="A28" s="72" t="s">
        <v>464</v>
      </c>
      <c r="B28" s="72" t="s">
        <v>349</v>
      </c>
      <c r="C28" s="72" t="s">
        <v>464</v>
      </c>
      <c r="D28" s="72" t="s">
        <v>464</v>
      </c>
      <c r="E28" s="72">
        <v>9</v>
      </c>
      <c r="F28" s="315" t="s">
        <v>464</v>
      </c>
      <c r="G28" s="36"/>
      <c r="H28" s="36"/>
    </row>
    <row r="29" spans="1:9" hidden="1">
      <c r="A29" s="72" t="s">
        <v>464</v>
      </c>
      <c r="B29" s="72" t="s">
        <v>208</v>
      </c>
      <c r="C29" s="72" t="s">
        <v>464</v>
      </c>
      <c r="D29" s="72" t="s">
        <v>464</v>
      </c>
      <c r="E29" s="72">
        <v>10</v>
      </c>
      <c r="F29" s="315"/>
      <c r="G29" s="36"/>
      <c r="H29" s="36"/>
    </row>
    <row r="30" spans="1:9" hidden="1">
      <c r="A30" s="72" t="s">
        <v>51</v>
      </c>
      <c r="B30" s="72" t="s">
        <v>52</v>
      </c>
      <c r="C30" s="72" t="s">
        <v>464</v>
      </c>
      <c r="D30" s="72" t="s">
        <v>464</v>
      </c>
      <c r="E30" s="72" t="s">
        <v>264</v>
      </c>
      <c r="F30" s="315"/>
      <c r="G30" s="36"/>
      <c r="H30" s="36"/>
    </row>
    <row r="31" spans="1:9" s="23" customFormat="1" hidden="1">
      <c r="A31" s="72" t="s">
        <v>464</v>
      </c>
      <c r="B31" s="36" t="s">
        <v>53</v>
      </c>
      <c r="C31" s="72" t="s">
        <v>464</v>
      </c>
      <c r="D31" s="72" t="s">
        <v>464</v>
      </c>
      <c r="E31" s="72" t="s">
        <v>533</v>
      </c>
      <c r="F31" s="319"/>
      <c r="G31" s="8"/>
      <c r="H31" s="8"/>
      <c r="I31" s="3"/>
    </row>
    <row r="32" spans="1:9" hidden="1">
      <c r="A32" s="72" t="s">
        <v>54</v>
      </c>
      <c r="B32" s="72" t="s">
        <v>55</v>
      </c>
      <c r="C32" s="72" t="s">
        <v>464</v>
      </c>
      <c r="D32" s="72" t="s">
        <v>464</v>
      </c>
      <c r="E32" s="72" t="s">
        <v>180</v>
      </c>
      <c r="F32" s="319" t="s">
        <v>464</v>
      </c>
      <c r="G32" s="8"/>
      <c r="H32" s="36"/>
    </row>
    <row r="33" spans="1:13" hidden="1">
      <c r="A33" s="72" t="s">
        <v>464</v>
      </c>
      <c r="B33" s="72" t="s">
        <v>201</v>
      </c>
      <c r="C33" s="72" t="s">
        <v>464</v>
      </c>
      <c r="D33" s="72" t="s">
        <v>464</v>
      </c>
      <c r="E33" s="72" t="s">
        <v>181</v>
      </c>
      <c r="F33" s="319" t="s">
        <v>464</v>
      </c>
      <c r="G33" s="8"/>
      <c r="H33" s="36"/>
    </row>
    <row r="34" spans="1:13" hidden="1">
      <c r="A34" s="72" t="s">
        <v>464</v>
      </c>
      <c r="B34" s="72" t="s">
        <v>57</v>
      </c>
      <c r="C34" s="72" t="s">
        <v>464</v>
      </c>
      <c r="D34" s="72" t="s">
        <v>464</v>
      </c>
      <c r="E34" s="72" t="s">
        <v>534</v>
      </c>
      <c r="F34" s="319" t="s">
        <v>464</v>
      </c>
      <c r="G34" s="8"/>
      <c r="H34" s="36"/>
    </row>
    <row r="35" spans="1:13" hidden="1">
      <c r="A35" s="72" t="s">
        <v>464</v>
      </c>
      <c r="B35" s="72" t="s">
        <v>56</v>
      </c>
      <c r="C35" s="72" t="s">
        <v>464</v>
      </c>
      <c r="D35" s="72" t="s">
        <v>464</v>
      </c>
      <c r="E35" s="72" t="s">
        <v>464</v>
      </c>
      <c r="F35" s="319" t="s">
        <v>464</v>
      </c>
      <c r="G35" s="8"/>
      <c r="H35" s="36"/>
    </row>
    <row r="36" spans="1:13" hidden="1">
      <c r="A36" s="72" t="s">
        <v>464</v>
      </c>
      <c r="B36" s="72" t="s">
        <v>464</v>
      </c>
      <c r="C36" s="72" t="s">
        <v>464</v>
      </c>
      <c r="D36" s="72" t="s">
        <v>464</v>
      </c>
      <c r="E36" s="72" t="s">
        <v>464</v>
      </c>
      <c r="F36" s="319" t="s">
        <v>464</v>
      </c>
      <c r="G36" s="8"/>
      <c r="H36" s="36"/>
    </row>
    <row r="37" spans="1:13" hidden="1">
      <c r="A37" s="72" t="s">
        <v>464</v>
      </c>
      <c r="B37" s="72" t="s">
        <v>464</v>
      </c>
      <c r="C37" s="72" t="s">
        <v>464</v>
      </c>
      <c r="D37" s="72" t="s">
        <v>464</v>
      </c>
      <c r="E37" s="72" t="s">
        <v>464</v>
      </c>
      <c r="F37" s="319" t="s">
        <v>464</v>
      </c>
      <c r="G37" s="8"/>
      <c r="H37" s="36"/>
    </row>
    <row r="38" spans="1:13" hidden="1">
      <c r="A38" s="72" t="s">
        <v>58</v>
      </c>
      <c r="B38" s="72" t="s">
        <v>59</v>
      </c>
      <c r="C38" s="72" t="s">
        <v>464</v>
      </c>
      <c r="D38" s="72" t="s">
        <v>464</v>
      </c>
      <c r="E38" s="72" t="s">
        <v>464</v>
      </c>
      <c r="F38" s="319" t="s">
        <v>464</v>
      </c>
      <c r="G38" s="8"/>
      <c r="H38" s="36"/>
    </row>
    <row r="39" spans="1:13" hidden="1">
      <c r="A39" s="72" t="s">
        <v>464</v>
      </c>
      <c r="B39" s="72" t="s">
        <v>60</v>
      </c>
      <c r="C39" s="72" t="s">
        <v>464</v>
      </c>
      <c r="D39" s="72" t="s">
        <v>464</v>
      </c>
      <c r="E39" s="72" t="s">
        <v>464</v>
      </c>
      <c r="F39" s="319" t="s">
        <v>464</v>
      </c>
      <c r="G39" s="8"/>
      <c r="H39" s="36"/>
    </row>
    <row r="40" spans="1:13" hidden="1">
      <c r="A40" s="72" t="s">
        <v>464</v>
      </c>
      <c r="B40" s="72" t="s">
        <v>61</v>
      </c>
      <c r="C40" s="72" t="s">
        <v>464</v>
      </c>
      <c r="D40" s="72" t="s">
        <v>464</v>
      </c>
      <c r="E40" s="72" t="s">
        <v>464</v>
      </c>
      <c r="F40" s="319" t="s">
        <v>464</v>
      </c>
      <c r="G40" s="8"/>
      <c r="H40" s="36"/>
    </row>
    <row r="41" spans="1:13" hidden="1">
      <c r="A41" s="72" t="s">
        <v>464</v>
      </c>
      <c r="B41" s="72" t="s">
        <v>62</v>
      </c>
      <c r="C41" s="72" t="s">
        <v>464</v>
      </c>
      <c r="D41" s="72" t="s">
        <v>464</v>
      </c>
      <c r="E41" s="72" t="s">
        <v>464</v>
      </c>
      <c r="F41" s="319" t="s">
        <v>464</v>
      </c>
      <c r="G41" s="8"/>
      <c r="H41" s="36"/>
    </row>
    <row r="42" spans="1:13" hidden="1">
      <c r="A42" s="72" t="s">
        <v>464</v>
      </c>
      <c r="B42" s="72" t="s">
        <v>63</v>
      </c>
      <c r="C42" s="72" t="s">
        <v>464</v>
      </c>
      <c r="D42" s="72" t="s">
        <v>464</v>
      </c>
      <c r="E42" s="72" t="s">
        <v>464</v>
      </c>
      <c r="F42" s="319" t="s">
        <v>464</v>
      </c>
      <c r="G42" s="8"/>
      <c r="H42" s="36"/>
    </row>
    <row r="43" spans="1:13" customFormat="1" hidden="1">
      <c r="A43" s="72" t="s">
        <v>464</v>
      </c>
      <c r="B43" s="72" t="s">
        <v>464</v>
      </c>
      <c r="C43" s="72" t="s">
        <v>464</v>
      </c>
      <c r="D43" s="72" t="s">
        <v>464</v>
      </c>
      <c r="E43" s="72" t="s">
        <v>464</v>
      </c>
      <c r="F43" s="319" t="s">
        <v>464</v>
      </c>
      <c r="G43" s="50"/>
      <c r="H43" s="50"/>
    </row>
    <row r="44" spans="1:13" s="18" customFormat="1" ht="15" hidden="1" thickBot="1">
      <c r="A44" s="320" t="s">
        <v>459</v>
      </c>
      <c r="B44" s="321" t="s">
        <v>464</v>
      </c>
      <c r="C44" s="322" t="s">
        <v>383</v>
      </c>
      <c r="D44" s="323" t="s">
        <v>464</v>
      </c>
      <c r="E44" s="323" t="s">
        <v>464</v>
      </c>
      <c r="F44" s="324" t="s">
        <v>464</v>
      </c>
      <c r="G44" s="30"/>
      <c r="H44" s="30"/>
      <c r="I44" s="30"/>
      <c r="J44" s="30"/>
      <c r="K44" s="30"/>
    </row>
    <row r="45" spans="1:13" ht="18">
      <c r="A45" s="493" t="s">
        <v>263</v>
      </c>
      <c r="B45" s="493"/>
      <c r="C45" s="493"/>
    </row>
    <row r="46" spans="1:13" s="4" customFormat="1" ht="19" customHeight="1">
      <c r="A46" s="52" t="s">
        <v>195</v>
      </c>
      <c r="B46" s="52" t="s">
        <v>138</v>
      </c>
      <c r="C46" s="52" t="s">
        <v>196</v>
      </c>
      <c r="D46" s="52" t="s">
        <v>569</v>
      </c>
      <c r="E46" s="53" t="s">
        <v>177</v>
      </c>
      <c r="F46" s="53" t="s">
        <v>570</v>
      </c>
      <c r="G46" s="53" t="s">
        <v>178</v>
      </c>
      <c r="H46" s="53" t="s">
        <v>197</v>
      </c>
      <c r="I46" s="53" t="s">
        <v>179</v>
      </c>
      <c r="J46" s="54" t="s">
        <v>198</v>
      </c>
      <c r="K46" s="6"/>
      <c r="L46" s="6"/>
      <c r="M46" s="6"/>
    </row>
    <row r="47" spans="1:13" s="4" customFormat="1" ht="24">
      <c r="A47" s="45">
        <f>1</f>
        <v>1</v>
      </c>
      <c r="B47" s="11">
        <v>41553</v>
      </c>
      <c r="C47" s="5" t="s">
        <v>270</v>
      </c>
      <c r="D47" s="5" t="s">
        <v>483</v>
      </c>
      <c r="E47" s="5"/>
      <c r="F47" s="5" t="s">
        <v>246</v>
      </c>
      <c r="G47" s="5"/>
      <c r="H47" s="7">
        <v>1</v>
      </c>
      <c r="I47" s="7"/>
      <c r="J47" s="44" t="s">
        <v>10</v>
      </c>
      <c r="K47" s="35" t="str">
        <f ca="1">IF(ISBLANK(I47),"",IF(I47=A47,"&lt;-- Circular reference",IF(ISBLANK(OFFSET($C$46,I47,0)),"&lt;-- Invalid reference","")))</f>
        <v/>
      </c>
      <c r="L47" s="35"/>
      <c r="M47" s="35"/>
    </row>
    <row r="48" spans="1:13" s="4" customFormat="1" ht="24">
      <c r="A48" s="45">
        <f t="shared" ref="A48:A79" si="0">A47+1</f>
        <v>2</v>
      </c>
      <c r="B48" s="11">
        <v>41553</v>
      </c>
      <c r="C48" s="5" t="s">
        <v>269</v>
      </c>
      <c r="D48" s="5" t="s">
        <v>535</v>
      </c>
      <c r="E48" s="5"/>
      <c r="F48" s="5" t="s">
        <v>246</v>
      </c>
      <c r="G48" s="5"/>
      <c r="H48" s="7">
        <v>1</v>
      </c>
      <c r="I48" s="7"/>
      <c r="J48" s="44" t="s">
        <v>11</v>
      </c>
      <c r="K48" s="35" t="str">
        <f t="shared" ref="K48:K96" ca="1" si="1">IF(ISBLANK(I48),"",IF(I48=A48,"&lt;-- Circular reference",IF(ISBLANK(OFFSET($C$46,I48,0)),"&lt;-- Invalid reference","")))</f>
        <v/>
      </c>
      <c r="L48" s="35"/>
      <c r="M48" s="35"/>
    </row>
    <row r="49" spans="1:13" s="4" customFormat="1" ht="36">
      <c r="A49" s="45">
        <f t="shared" si="0"/>
        <v>3</v>
      </c>
      <c r="B49" s="11">
        <v>41553</v>
      </c>
      <c r="C49" s="5" t="s">
        <v>346</v>
      </c>
      <c r="D49" s="5" t="s">
        <v>535</v>
      </c>
      <c r="E49" s="5"/>
      <c r="F49" s="5" t="s">
        <v>246</v>
      </c>
      <c r="G49" s="5"/>
      <c r="H49" s="7">
        <v>1</v>
      </c>
      <c r="I49" s="7"/>
      <c r="J49" s="44" t="s">
        <v>12</v>
      </c>
      <c r="K49" s="35" t="str">
        <f t="shared" ca="1" si="1"/>
        <v/>
      </c>
      <c r="L49" s="35"/>
      <c r="M49" s="35"/>
    </row>
    <row r="50" spans="1:13" s="4" customFormat="1" ht="24">
      <c r="A50" s="45">
        <f t="shared" si="0"/>
        <v>4</v>
      </c>
      <c r="B50" s="11">
        <v>41553</v>
      </c>
      <c r="C50" s="5" t="s">
        <v>349</v>
      </c>
      <c r="D50" s="5" t="s">
        <v>246</v>
      </c>
      <c r="E50" s="5"/>
      <c r="F50" s="5" t="s">
        <v>246</v>
      </c>
      <c r="G50" s="5"/>
      <c r="H50" s="7">
        <v>1</v>
      </c>
      <c r="I50" s="7"/>
      <c r="J50" s="44" t="s">
        <v>13</v>
      </c>
      <c r="K50" s="35" t="str">
        <f t="shared" ca="1" si="1"/>
        <v/>
      </c>
      <c r="L50" s="35"/>
      <c r="M50" s="35"/>
    </row>
    <row r="51" spans="1:13" s="4" customFormat="1" ht="48">
      <c r="A51" s="45">
        <f t="shared" si="0"/>
        <v>5</v>
      </c>
      <c r="B51" s="11">
        <v>41553</v>
      </c>
      <c r="C51" s="5" t="s">
        <v>270</v>
      </c>
      <c r="D51" s="5" t="s">
        <v>535</v>
      </c>
      <c r="E51" s="5"/>
      <c r="F51" s="5" t="s">
        <v>246</v>
      </c>
      <c r="G51" s="5"/>
      <c r="H51" s="7">
        <v>3</v>
      </c>
      <c r="I51" s="7"/>
      <c r="J51" s="44" t="s">
        <v>14</v>
      </c>
      <c r="K51" s="35" t="str">
        <f t="shared" ca="1" si="1"/>
        <v/>
      </c>
      <c r="L51" s="35"/>
      <c r="M51" s="35"/>
    </row>
    <row r="52" spans="1:13" s="4" customFormat="1" ht="24">
      <c r="A52" s="45">
        <f t="shared" si="0"/>
        <v>6</v>
      </c>
      <c r="B52" s="11">
        <v>41553</v>
      </c>
      <c r="C52" s="5" t="s">
        <v>270</v>
      </c>
      <c r="D52" s="5" t="s">
        <v>1</v>
      </c>
      <c r="E52" s="5"/>
      <c r="F52" s="5" t="s">
        <v>246</v>
      </c>
      <c r="G52" s="5"/>
      <c r="H52" s="7">
        <v>2</v>
      </c>
      <c r="I52" s="7"/>
      <c r="J52" s="44" t="s">
        <v>0</v>
      </c>
      <c r="K52" s="35" t="str">
        <f t="shared" ca="1" si="1"/>
        <v/>
      </c>
      <c r="L52" s="35"/>
      <c r="M52" s="35"/>
    </row>
    <row r="53" spans="1:13" s="4" customFormat="1">
      <c r="A53" s="45">
        <f t="shared" si="0"/>
        <v>7</v>
      </c>
      <c r="B53" s="11"/>
      <c r="C53" s="5"/>
      <c r="D53" s="5"/>
      <c r="E53" s="5"/>
      <c r="F53" s="5"/>
      <c r="G53" s="5"/>
      <c r="H53" s="7"/>
      <c r="I53" s="7"/>
      <c r="J53" s="192"/>
      <c r="K53" s="35" t="str">
        <f t="shared" ca="1" si="1"/>
        <v/>
      </c>
      <c r="L53" s="35"/>
      <c r="M53" s="35"/>
    </row>
    <row r="54" spans="1:13" s="4" customFormat="1">
      <c r="A54" s="45">
        <f t="shared" si="0"/>
        <v>8</v>
      </c>
      <c r="B54" s="11"/>
      <c r="C54" s="5"/>
      <c r="D54" s="5"/>
      <c r="E54" s="5"/>
      <c r="F54" s="5"/>
      <c r="G54" s="5"/>
      <c r="H54" s="7"/>
      <c r="I54" s="7"/>
      <c r="J54" s="192"/>
      <c r="K54" s="35" t="str">
        <f t="shared" ca="1" si="1"/>
        <v/>
      </c>
      <c r="L54" s="35"/>
      <c r="M54" s="35"/>
    </row>
    <row r="55" spans="1:13" s="4" customFormat="1">
      <c r="A55" s="45">
        <f t="shared" si="0"/>
        <v>9</v>
      </c>
      <c r="B55" s="11"/>
      <c r="C55" s="5"/>
      <c r="D55" s="5"/>
      <c r="E55" s="5"/>
      <c r="F55" s="5"/>
      <c r="G55" s="5"/>
      <c r="H55" s="7"/>
      <c r="I55" s="7"/>
      <c r="J55" s="192"/>
      <c r="K55" s="35" t="str">
        <f t="shared" ca="1" si="1"/>
        <v/>
      </c>
      <c r="L55" s="35"/>
      <c r="M55" s="35"/>
    </row>
    <row r="56" spans="1:13" s="4" customFormat="1">
      <c r="A56" s="45">
        <f t="shared" si="0"/>
        <v>10</v>
      </c>
      <c r="B56" s="11"/>
      <c r="C56" s="5"/>
      <c r="D56" s="5"/>
      <c r="E56" s="5"/>
      <c r="F56" s="5"/>
      <c r="G56" s="5"/>
      <c r="H56" s="7"/>
      <c r="I56" s="7"/>
      <c r="J56" s="192"/>
      <c r="K56" s="35" t="str">
        <f t="shared" ca="1" si="1"/>
        <v/>
      </c>
      <c r="L56" s="35"/>
      <c r="M56" s="35"/>
    </row>
    <row r="57" spans="1:13" s="4" customFormat="1">
      <c r="A57" s="45">
        <f t="shared" si="0"/>
        <v>11</v>
      </c>
      <c r="B57" s="11"/>
      <c r="C57" s="5"/>
      <c r="D57" s="5"/>
      <c r="E57" s="5"/>
      <c r="F57" s="5"/>
      <c r="G57" s="5"/>
      <c r="H57" s="7"/>
      <c r="I57" s="7"/>
      <c r="J57" s="192"/>
      <c r="K57" s="35" t="str">
        <f t="shared" ca="1" si="1"/>
        <v/>
      </c>
      <c r="L57" s="35"/>
      <c r="M57" s="35"/>
    </row>
    <row r="58" spans="1:13" s="4" customFormat="1">
      <c r="A58" s="45">
        <f t="shared" si="0"/>
        <v>12</v>
      </c>
      <c r="B58" s="11"/>
      <c r="C58" s="5"/>
      <c r="D58" s="5"/>
      <c r="E58" s="5"/>
      <c r="F58" s="5"/>
      <c r="G58" s="5"/>
      <c r="H58" s="7"/>
      <c r="I58" s="7"/>
      <c r="J58" s="192"/>
      <c r="K58" s="35" t="str">
        <f t="shared" ca="1" si="1"/>
        <v/>
      </c>
      <c r="L58" s="35"/>
      <c r="M58" s="35"/>
    </row>
    <row r="59" spans="1:13" s="4" customFormat="1">
      <c r="A59" s="45">
        <f t="shared" si="0"/>
        <v>13</v>
      </c>
      <c r="B59" s="11"/>
      <c r="C59" s="5"/>
      <c r="D59" s="5"/>
      <c r="E59" s="5"/>
      <c r="F59" s="5"/>
      <c r="G59" s="5"/>
      <c r="H59" s="7"/>
      <c r="I59" s="7"/>
      <c r="J59" s="192"/>
      <c r="K59" s="35" t="str">
        <f t="shared" ca="1" si="1"/>
        <v/>
      </c>
      <c r="L59" s="35"/>
      <c r="M59" s="35"/>
    </row>
    <row r="60" spans="1:13" s="4" customFormat="1">
      <c r="A60" s="45">
        <f t="shared" si="0"/>
        <v>14</v>
      </c>
      <c r="B60" s="11"/>
      <c r="C60" s="5"/>
      <c r="D60" s="5"/>
      <c r="E60" s="5"/>
      <c r="F60" s="5"/>
      <c r="G60" s="5"/>
      <c r="H60" s="7"/>
      <c r="I60" s="7"/>
      <c r="J60" s="192"/>
      <c r="K60" s="35" t="str">
        <f t="shared" ca="1" si="1"/>
        <v/>
      </c>
      <c r="L60" s="35"/>
      <c r="M60" s="35"/>
    </row>
    <row r="61" spans="1:13" s="4" customFormat="1">
      <c r="A61" s="45">
        <f t="shared" si="0"/>
        <v>15</v>
      </c>
      <c r="B61" s="11"/>
      <c r="C61" s="5"/>
      <c r="D61" s="5"/>
      <c r="E61" s="5"/>
      <c r="F61" s="5"/>
      <c r="G61" s="5"/>
      <c r="H61" s="7"/>
      <c r="I61" s="7"/>
      <c r="J61" s="192"/>
      <c r="K61" s="35" t="str">
        <f t="shared" ca="1" si="1"/>
        <v/>
      </c>
      <c r="L61" s="35"/>
      <c r="M61" s="35"/>
    </row>
    <row r="62" spans="1:13" s="4" customFormat="1">
      <c r="A62" s="45">
        <f t="shared" si="0"/>
        <v>16</v>
      </c>
      <c r="B62" s="11"/>
      <c r="C62" s="5"/>
      <c r="D62" s="5"/>
      <c r="E62" s="5"/>
      <c r="F62" s="5"/>
      <c r="G62" s="5"/>
      <c r="H62" s="7"/>
      <c r="I62" s="7"/>
      <c r="J62" s="192"/>
      <c r="K62" s="35" t="str">
        <f t="shared" ca="1" si="1"/>
        <v/>
      </c>
      <c r="L62" s="35"/>
      <c r="M62" s="35"/>
    </row>
    <row r="63" spans="1:13" s="4" customFormat="1">
      <c r="A63" s="45">
        <f t="shared" si="0"/>
        <v>17</v>
      </c>
      <c r="B63" s="11"/>
      <c r="C63" s="5"/>
      <c r="D63" s="5"/>
      <c r="E63" s="5"/>
      <c r="F63" s="5"/>
      <c r="G63" s="5"/>
      <c r="H63" s="7"/>
      <c r="I63" s="7"/>
      <c r="J63" s="192"/>
      <c r="K63" s="35" t="str">
        <f t="shared" ca="1" si="1"/>
        <v/>
      </c>
      <c r="L63" s="35"/>
      <c r="M63" s="35"/>
    </row>
    <row r="64" spans="1:13" s="4" customFormat="1">
      <c r="A64" s="45">
        <f t="shared" si="0"/>
        <v>18</v>
      </c>
      <c r="B64" s="11"/>
      <c r="C64" s="5"/>
      <c r="D64" s="5"/>
      <c r="E64" s="5"/>
      <c r="F64" s="5"/>
      <c r="G64" s="5"/>
      <c r="H64" s="7"/>
      <c r="I64" s="7"/>
      <c r="J64" s="192"/>
      <c r="K64" s="35" t="str">
        <f t="shared" ca="1" si="1"/>
        <v/>
      </c>
      <c r="L64" s="35"/>
      <c r="M64" s="35"/>
    </row>
    <row r="65" spans="1:13" s="4" customFormat="1">
      <c r="A65" s="45">
        <f t="shared" si="0"/>
        <v>19</v>
      </c>
      <c r="B65" s="11"/>
      <c r="C65" s="5"/>
      <c r="D65" s="5"/>
      <c r="E65" s="5"/>
      <c r="F65" s="5"/>
      <c r="G65" s="5"/>
      <c r="H65" s="7"/>
      <c r="I65" s="7"/>
      <c r="J65" s="192"/>
      <c r="K65" s="35" t="str">
        <f t="shared" ca="1" si="1"/>
        <v/>
      </c>
      <c r="L65" s="35"/>
      <c r="M65" s="35"/>
    </row>
    <row r="66" spans="1:13" s="4" customFormat="1">
      <c r="A66" s="45">
        <f t="shared" si="0"/>
        <v>20</v>
      </c>
      <c r="B66" s="11"/>
      <c r="C66" s="5"/>
      <c r="D66" s="5"/>
      <c r="E66" s="5"/>
      <c r="F66" s="5"/>
      <c r="G66" s="5"/>
      <c r="H66" s="7"/>
      <c r="I66" s="7"/>
      <c r="J66" s="192"/>
      <c r="K66" s="35" t="str">
        <f t="shared" ca="1" si="1"/>
        <v/>
      </c>
      <c r="L66" s="35"/>
      <c r="M66" s="35"/>
    </row>
    <row r="67" spans="1:13" s="4" customFormat="1">
      <c r="A67" s="45">
        <f t="shared" si="0"/>
        <v>21</v>
      </c>
      <c r="B67" s="11"/>
      <c r="C67" s="5"/>
      <c r="D67" s="5"/>
      <c r="E67" s="5"/>
      <c r="F67" s="5"/>
      <c r="G67" s="5"/>
      <c r="H67" s="7"/>
      <c r="I67" s="7"/>
      <c r="J67" s="192"/>
      <c r="K67" s="35" t="str">
        <f t="shared" ca="1" si="1"/>
        <v/>
      </c>
      <c r="L67" s="35"/>
      <c r="M67" s="35"/>
    </row>
    <row r="68" spans="1:13" s="4" customFormat="1">
      <c r="A68" s="45">
        <f t="shared" si="0"/>
        <v>22</v>
      </c>
      <c r="B68" s="11"/>
      <c r="C68" s="5"/>
      <c r="D68" s="5"/>
      <c r="E68" s="5"/>
      <c r="F68" s="5"/>
      <c r="G68" s="5"/>
      <c r="H68" s="7"/>
      <c r="I68" s="7"/>
      <c r="J68" s="192"/>
      <c r="K68" s="35" t="str">
        <f t="shared" ca="1" si="1"/>
        <v/>
      </c>
      <c r="L68" s="35"/>
      <c r="M68" s="35"/>
    </row>
    <row r="69" spans="1:13" s="4" customFormat="1">
      <c r="A69" s="45">
        <f t="shared" si="0"/>
        <v>23</v>
      </c>
      <c r="B69" s="11"/>
      <c r="C69" s="5"/>
      <c r="D69" s="5"/>
      <c r="E69" s="5"/>
      <c r="F69" s="5"/>
      <c r="G69" s="5"/>
      <c r="H69" s="7"/>
      <c r="I69" s="7"/>
      <c r="J69" s="192"/>
      <c r="K69" s="35" t="str">
        <f t="shared" ca="1" si="1"/>
        <v/>
      </c>
      <c r="L69" s="35"/>
      <c r="M69" s="35"/>
    </row>
    <row r="70" spans="1:13" s="4" customFormat="1">
      <c r="A70" s="45">
        <f t="shared" si="0"/>
        <v>24</v>
      </c>
      <c r="B70" s="11"/>
      <c r="C70" s="5"/>
      <c r="D70" s="5"/>
      <c r="E70" s="5"/>
      <c r="F70" s="5"/>
      <c r="G70" s="5"/>
      <c r="H70" s="7"/>
      <c r="I70" s="7"/>
      <c r="J70" s="192"/>
      <c r="K70" s="35" t="str">
        <f t="shared" ca="1" si="1"/>
        <v/>
      </c>
      <c r="L70" s="35"/>
      <c r="M70" s="35"/>
    </row>
    <row r="71" spans="1:13" s="4" customFormat="1">
      <c r="A71" s="45">
        <f t="shared" si="0"/>
        <v>25</v>
      </c>
      <c r="B71" s="11"/>
      <c r="C71" s="5"/>
      <c r="D71" s="5"/>
      <c r="E71" s="5"/>
      <c r="F71" s="5"/>
      <c r="G71" s="5"/>
      <c r="H71" s="7"/>
      <c r="I71" s="7"/>
      <c r="J71" s="192"/>
      <c r="K71" s="35" t="str">
        <f t="shared" ca="1" si="1"/>
        <v/>
      </c>
      <c r="L71" s="35"/>
      <c r="M71" s="35"/>
    </row>
    <row r="72" spans="1:13" s="4" customFormat="1">
      <c r="A72" s="45">
        <f t="shared" si="0"/>
        <v>26</v>
      </c>
      <c r="B72" s="11"/>
      <c r="C72" s="5"/>
      <c r="D72" s="5"/>
      <c r="E72" s="5"/>
      <c r="F72" s="5"/>
      <c r="G72" s="5"/>
      <c r="H72" s="7"/>
      <c r="I72" s="7"/>
      <c r="J72" s="192"/>
      <c r="K72" s="35" t="str">
        <f t="shared" ca="1" si="1"/>
        <v/>
      </c>
      <c r="L72" s="35"/>
      <c r="M72" s="35"/>
    </row>
    <row r="73" spans="1:13" s="4" customFormat="1">
      <c r="A73" s="45">
        <f t="shared" si="0"/>
        <v>27</v>
      </c>
      <c r="B73" s="11"/>
      <c r="C73" s="5"/>
      <c r="D73" s="5"/>
      <c r="E73" s="5"/>
      <c r="F73" s="5"/>
      <c r="G73" s="5"/>
      <c r="H73" s="7"/>
      <c r="I73" s="7"/>
      <c r="J73" s="192"/>
      <c r="K73" s="35" t="str">
        <f t="shared" ca="1" si="1"/>
        <v/>
      </c>
      <c r="L73" s="35"/>
      <c r="M73" s="35"/>
    </row>
    <row r="74" spans="1:13" s="4" customFormat="1">
      <c r="A74" s="45">
        <f t="shared" si="0"/>
        <v>28</v>
      </c>
      <c r="B74" s="11"/>
      <c r="C74" s="5"/>
      <c r="D74" s="5"/>
      <c r="E74" s="5"/>
      <c r="F74" s="5"/>
      <c r="G74" s="5"/>
      <c r="H74" s="7"/>
      <c r="I74" s="7"/>
      <c r="J74" s="192"/>
      <c r="K74" s="35" t="str">
        <f t="shared" ca="1" si="1"/>
        <v/>
      </c>
      <c r="L74" s="35"/>
      <c r="M74" s="35"/>
    </row>
    <row r="75" spans="1:13" s="4" customFormat="1">
      <c r="A75" s="45">
        <f t="shared" si="0"/>
        <v>29</v>
      </c>
      <c r="B75" s="11"/>
      <c r="C75" s="5"/>
      <c r="D75" s="5"/>
      <c r="E75" s="5"/>
      <c r="F75" s="5"/>
      <c r="G75" s="5"/>
      <c r="H75" s="7"/>
      <c r="I75" s="7"/>
      <c r="J75" s="192"/>
      <c r="K75" s="35" t="str">
        <f t="shared" ca="1" si="1"/>
        <v/>
      </c>
      <c r="L75" s="35"/>
      <c r="M75" s="35"/>
    </row>
    <row r="76" spans="1:13" s="4" customFormat="1">
      <c r="A76" s="45">
        <f t="shared" si="0"/>
        <v>30</v>
      </c>
      <c r="B76" s="11"/>
      <c r="C76" s="5"/>
      <c r="D76" s="5"/>
      <c r="E76" s="5"/>
      <c r="F76" s="5"/>
      <c r="G76" s="5"/>
      <c r="H76" s="7"/>
      <c r="I76" s="7"/>
      <c r="J76" s="192"/>
      <c r="K76" s="35" t="str">
        <f t="shared" ca="1" si="1"/>
        <v/>
      </c>
      <c r="L76" s="35"/>
      <c r="M76" s="35"/>
    </row>
    <row r="77" spans="1:13" s="4" customFormat="1">
      <c r="A77" s="45">
        <f t="shared" si="0"/>
        <v>31</v>
      </c>
      <c r="B77" s="11"/>
      <c r="C77" s="5"/>
      <c r="D77" s="5"/>
      <c r="E77" s="5"/>
      <c r="F77" s="5"/>
      <c r="G77" s="5"/>
      <c r="H77" s="7"/>
      <c r="I77" s="7"/>
      <c r="J77" s="192"/>
      <c r="K77" s="35" t="str">
        <f t="shared" ca="1" si="1"/>
        <v/>
      </c>
      <c r="L77" s="35"/>
      <c r="M77" s="35"/>
    </row>
    <row r="78" spans="1:13" s="4" customFormat="1">
      <c r="A78" s="45">
        <f t="shared" si="0"/>
        <v>32</v>
      </c>
      <c r="B78" s="11"/>
      <c r="C78" s="5"/>
      <c r="D78" s="5"/>
      <c r="E78" s="5"/>
      <c r="F78" s="5"/>
      <c r="G78" s="5"/>
      <c r="H78" s="7"/>
      <c r="I78" s="7"/>
      <c r="J78" s="192"/>
      <c r="K78" s="35" t="str">
        <f t="shared" ca="1" si="1"/>
        <v/>
      </c>
      <c r="L78" s="35"/>
      <c r="M78" s="35"/>
    </row>
    <row r="79" spans="1:13" s="4" customFormat="1">
      <c r="A79" s="45">
        <f t="shared" si="0"/>
        <v>33</v>
      </c>
      <c r="B79" s="11"/>
      <c r="C79" s="5"/>
      <c r="D79" s="5"/>
      <c r="E79" s="5"/>
      <c r="F79" s="5"/>
      <c r="G79" s="5"/>
      <c r="H79" s="7"/>
      <c r="I79" s="7"/>
      <c r="J79" s="192"/>
      <c r="K79" s="35" t="str">
        <f t="shared" ca="1" si="1"/>
        <v/>
      </c>
      <c r="L79" s="35"/>
      <c r="M79" s="35"/>
    </row>
    <row r="80" spans="1:13" s="4" customFormat="1">
      <c r="A80" s="45">
        <f t="shared" ref="A80:A111" si="2">A79+1</f>
        <v>34</v>
      </c>
      <c r="B80" s="11"/>
      <c r="C80" s="5"/>
      <c r="D80" s="5"/>
      <c r="E80" s="5"/>
      <c r="F80" s="5"/>
      <c r="G80" s="5"/>
      <c r="H80" s="7"/>
      <c r="I80" s="7"/>
      <c r="J80" s="192"/>
      <c r="K80" s="35" t="str">
        <f t="shared" ca="1" si="1"/>
        <v/>
      </c>
      <c r="L80" s="35"/>
      <c r="M80" s="35"/>
    </row>
    <row r="81" spans="1:13" s="4" customFormat="1">
      <c r="A81" s="45">
        <f t="shared" si="2"/>
        <v>35</v>
      </c>
      <c r="B81" s="11"/>
      <c r="C81" s="5"/>
      <c r="D81" s="5"/>
      <c r="E81" s="5"/>
      <c r="F81" s="5"/>
      <c r="G81" s="5"/>
      <c r="H81" s="7"/>
      <c r="I81" s="7"/>
      <c r="J81" s="192"/>
      <c r="K81" s="35" t="str">
        <f t="shared" ca="1" si="1"/>
        <v/>
      </c>
      <c r="L81" s="35"/>
      <c r="M81" s="35"/>
    </row>
    <row r="82" spans="1:13" s="4" customFormat="1">
      <c r="A82" s="45">
        <f t="shared" si="2"/>
        <v>36</v>
      </c>
      <c r="B82" s="11"/>
      <c r="C82" s="5"/>
      <c r="D82" s="5"/>
      <c r="E82" s="5"/>
      <c r="F82" s="5"/>
      <c r="G82" s="5"/>
      <c r="H82" s="7"/>
      <c r="I82" s="7"/>
      <c r="J82" s="192"/>
      <c r="K82" s="35" t="str">
        <f t="shared" ca="1" si="1"/>
        <v/>
      </c>
      <c r="L82" s="35"/>
      <c r="M82" s="35"/>
    </row>
    <row r="83" spans="1:13" s="4" customFormat="1">
      <c r="A83" s="45">
        <f t="shared" si="2"/>
        <v>37</v>
      </c>
      <c r="B83" s="11"/>
      <c r="C83" s="5"/>
      <c r="D83" s="5"/>
      <c r="E83" s="5"/>
      <c r="F83" s="5"/>
      <c r="G83" s="5"/>
      <c r="H83" s="7"/>
      <c r="I83" s="7"/>
      <c r="J83" s="192"/>
      <c r="K83" s="35" t="str">
        <f t="shared" ca="1" si="1"/>
        <v/>
      </c>
      <c r="L83" s="35"/>
      <c r="M83" s="35"/>
    </row>
    <row r="84" spans="1:13" s="4" customFormat="1">
      <c r="A84" s="45">
        <f t="shared" si="2"/>
        <v>38</v>
      </c>
      <c r="B84" s="11"/>
      <c r="C84" s="5"/>
      <c r="D84" s="5"/>
      <c r="E84" s="5"/>
      <c r="F84" s="5"/>
      <c r="G84" s="5"/>
      <c r="H84" s="7"/>
      <c r="I84" s="7"/>
      <c r="J84" s="192"/>
      <c r="K84" s="35" t="str">
        <f t="shared" ca="1" si="1"/>
        <v/>
      </c>
      <c r="L84" s="35"/>
      <c r="M84" s="35"/>
    </row>
    <row r="85" spans="1:13" s="4" customFormat="1">
      <c r="A85" s="45">
        <f t="shared" si="2"/>
        <v>39</v>
      </c>
      <c r="B85" s="11"/>
      <c r="C85" s="5"/>
      <c r="D85" s="5"/>
      <c r="E85" s="5"/>
      <c r="F85" s="5"/>
      <c r="G85" s="5"/>
      <c r="H85" s="7"/>
      <c r="I85" s="7"/>
      <c r="J85" s="192"/>
      <c r="K85" s="35" t="str">
        <f t="shared" ca="1" si="1"/>
        <v/>
      </c>
      <c r="L85" s="35"/>
      <c r="M85" s="35"/>
    </row>
    <row r="86" spans="1:13" s="4" customFormat="1">
      <c r="A86" s="45">
        <f t="shared" si="2"/>
        <v>40</v>
      </c>
      <c r="B86" s="11"/>
      <c r="C86" s="5"/>
      <c r="D86" s="5"/>
      <c r="E86" s="5"/>
      <c r="F86" s="5"/>
      <c r="G86" s="5"/>
      <c r="H86" s="7"/>
      <c r="I86" s="7"/>
      <c r="J86" s="192"/>
      <c r="K86" s="35" t="str">
        <f t="shared" ca="1" si="1"/>
        <v/>
      </c>
      <c r="L86" s="35"/>
      <c r="M86" s="35"/>
    </row>
    <row r="87" spans="1:13" s="4" customFormat="1">
      <c r="A87" s="45">
        <f t="shared" si="2"/>
        <v>41</v>
      </c>
      <c r="B87" s="11"/>
      <c r="C87" s="5"/>
      <c r="D87" s="5"/>
      <c r="E87" s="5"/>
      <c r="F87" s="5"/>
      <c r="G87" s="5"/>
      <c r="H87" s="7"/>
      <c r="I87" s="7"/>
      <c r="J87" s="192"/>
      <c r="K87" s="35" t="str">
        <f t="shared" ca="1" si="1"/>
        <v/>
      </c>
      <c r="L87" s="35"/>
      <c r="M87" s="35"/>
    </row>
    <row r="88" spans="1:13" s="4" customFormat="1">
      <c r="A88" s="45">
        <f t="shared" si="2"/>
        <v>42</v>
      </c>
      <c r="B88" s="11"/>
      <c r="C88" s="5"/>
      <c r="D88" s="5"/>
      <c r="E88" s="5"/>
      <c r="F88" s="5"/>
      <c r="G88" s="5"/>
      <c r="H88" s="7"/>
      <c r="I88" s="7"/>
      <c r="J88" s="192"/>
      <c r="K88" s="35" t="str">
        <f t="shared" ca="1" si="1"/>
        <v/>
      </c>
      <c r="L88" s="35"/>
      <c r="M88" s="35"/>
    </row>
    <row r="89" spans="1:13" s="4" customFormat="1">
      <c r="A89" s="45">
        <f t="shared" si="2"/>
        <v>43</v>
      </c>
      <c r="B89" s="11"/>
      <c r="C89" s="5"/>
      <c r="D89" s="5"/>
      <c r="E89" s="5"/>
      <c r="F89" s="5"/>
      <c r="G89" s="5"/>
      <c r="H89" s="7"/>
      <c r="I89" s="7"/>
      <c r="J89" s="192"/>
      <c r="K89" s="35" t="str">
        <f t="shared" ca="1" si="1"/>
        <v/>
      </c>
      <c r="L89" s="35"/>
      <c r="M89" s="35"/>
    </row>
    <row r="90" spans="1:13" s="4" customFormat="1">
      <c r="A90" s="45">
        <f t="shared" si="2"/>
        <v>44</v>
      </c>
      <c r="B90" s="11"/>
      <c r="C90" s="5"/>
      <c r="D90" s="5"/>
      <c r="E90" s="5"/>
      <c r="F90" s="5"/>
      <c r="G90" s="5"/>
      <c r="H90" s="7"/>
      <c r="I90" s="7"/>
      <c r="J90" s="192"/>
      <c r="K90" s="35" t="str">
        <f t="shared" ca="1" si="1"/>
        <v/>
      </c>
      <c r="L90" s="35"/>
      <c r="M90" s="35"/>
    </row>
    <row r="91" spans="1:13" s="4" customFormat="1">
      <c r="A91" s="45">
        <f t="shared" si="2"/>
        <v>45</v>
      </c>
      <c r="B91" s="11"/>
      <c r="C91" s="5"/>
      <c r="D91" s="5"/>
      <c r="E91" s="5"/>
      <c r="F91" s="5"/>
      <c r="G91" s="5"/>
      <c r="H91" s="7"/>
      <c r="I91" s="7"/>
      <c r="J91" s="192"/>
      <c r="K91" s="35" t="str">
        <f t="shared" ca="1" si="1"/>
        <v/>
      </c>
      <c r="L91" s="35"/>
      <c r="M91" s="35"/>
    </row>
    <row r="92" spans="1:13" s="4" customFormat="1">
      <c r="A92" s="45">
        <f t="shared" si="2"/>
        <v>46</v>
      </c>
      <c r="B92" s="11"/>
      <c r="C92" s="5"/>
      <c r="D92" s="5"/>
      <c r="E92" s="5"/>
      <c r="F92" s="5"/>
      <c r="G92" s="5"/>
      <c r="H92" s="7"/>
      <c r="I92" s="7"/>
      <c r="J92" s="192"/>
      <c r="K92" s="35" t="str">
        <f t="shared" ca="1" si="1"/>
        <v/>
      </c>
      <c r="L92" s="35"/>
      <c r="M92" s="35"/>
    </row>
    <row r="93" spans="1:13" s="4" customFormat="1">
      <c r="A93" s="45">
        <f t="shared" si="2"/>
        <v>47</v>
      </c>
      <c r="B93" s="11"/>
      <c r="C93" s="5"/>
      <c r="D93" s="5"/>
      <c r="E93" s="5"/>
      <c r="F93" s="5"/>
      <c r="G93" s="5"/>
      <c r="H93" s="7"/>
      <c r="I93" s="7"/>
      <c r="J93" s="192"/>
      <c r="K93" s="35" t="str">
        <f t="shared" ca="1" si="1"/>
        <v/>
      </c>
      <c r="L93" s="35"/>
      <c r="M93" s="35"/>
    </row>
    <row r="94" spans="1:13" s="4" customFormat="1">
      <c r="A94" s="45">
        <f t="shared" si="2"/>
        <v>48</v>
      </c>
      <c r="B94" s="11"/>
      <c r="C94" s="5"/>
      <c r="D94" s="5"/>
      <c r="E94" s="5"/>
      <c r="F94" s="5"/>
      <c r="G94" s="5"/>
      <c r="H94" s="7"/>
      <c r="I94" s="7"/>
      <c r="J94" s="192"/>
      <c r="K94" s="35" t="str">
        <f t="shared" ca="1" si="1"/>
        <v/>
      </c>
      <c r="L94" s="35"/>
      <c r="M94" s="35"/>
    </row>
    <row r="95" spans="1:13" s="4" customFormat="1">
      <c r="A95" s="45">
        <f t="shared" si="2"/>
        <v>49</v>
      </c>
      <c r="B95" s="11"/>
      <c r="C95" s="5"/>
      <c r="D95" s="5"/>
      <c r="E95" s="5"/>
      <c r="F95" s="5"/>
      <c r="G95" s="5"/>
      <c r="H95" s="7"/>
      <c r="I95" s="7"/>
      <c r="J95" s="192"/>
      <c r="K95" s="35" t="str">
        <f t="shared" ca="1" si="1"/>
        <v/>
      </c>
      <c r="L95" s="35"/>
      <c r="M95" s="35"/>
    </row>
    <row r="96" spans="1:13" s="4" customFormat="1">
      <c r="A96" s="45">
        <f t="shared" si="2"/>
        <v>50</v>
      </c>
      <c r="B96" s="11"/>
      <c r="C96" s="5"/>
      <c r="D96" s="5"/>
      <c r="E96" s="5"/>
      <c r="F96" s="5"/>
      <c r="G96" s="5"/>
      <c r="H96" s="7"/>
      <c r="I96" s="7"/>
      <c r="J96" s="192"/>
      <c r="K96" s="35" t="str">
        <f t="shared" ca="1" si="1"/>
        <v/>
      </c>
      <c r="L96" s="35"/>
      <c r="M96" s="35"/>
    </row>
    <row r="97" spans="1:13" s="4" customFormat="1">
      <c r="A97" s="45">
        <f t="shared" si="2"/>
        <v>51</v>
      </c>
      <c r="B97" s="11"/>
      <c r="C97" s="5"/>
      <c r="D97" s="5"/>
      <c r="E97" s="5"/>
      <c r="F97" s="5"/>
      <c r="G97" s="5"/>
      <c r="H97" s="7"/>
      <c r="I97" s="7"/>
      <c r="J97" s="192"/>
      <c r="K97" s="35" t="str">
        <f t="shared" ref="K97:K121" ca="1" si="3">IF(ISBLANK(I97),"",IF(I97=A97,"&lt;-- Circular reference",IF(ISBLANK(OFFSET($C$46,I97,0)),"&lt;-- Invalid reference","")))</f>
        <v/>
      </c>
      <c r="L97" s="35"/>
      <c r="M97" s="35"/>
    </row>
    <row r="98" spans="1:13" s="4" customFormat="1">
      <c r="A98" s="45">
        <f t="shared" si="2"/>
        <v>52</v>
      </c>
      <c r="B98" s="11"/>
      <c r="C98" s="5"/>
      <c r="D98" s="5"/>
      <c r="E98" s="5"/>
      <c r="F98" s="5"/>
      <c r="G98" s="5"/>
      <c r="H98" s="7"/>
      <c r="I98" s="7"/>
      <c r="J98" s="192"/>
      <c r="K98" s="35" t="str">
        <f t="shared" ca="1" si="3"/>
        <v/>
      </c>
      <c r="L98" s="35"/>
      <c r="M98" s="35"/>
    </row>
    <row r="99" spans="1:13" s="4" customFormat="1">
      <c r="A99" s="45">
        <f t="shared" si="2"/>
        <v>53</v>
      </c>
      <c r="B99" s="11"/>
      <c r="C99" s="5"/>
      <c r="D99" s="5"/>
      <c r="E99" s="5"/>
      <c r="F99" s="5"/>
      <c r="G99" s="5"/>
      <c r="H99" s="7"/>
      <c r="I99" s="7"/>
      <c r="J99" s="192"/>
      <c r="K99" s="35" t="str">
        <f t="shared" ca="1" si="3"/>
        <v/>
      </c>
      <c r="L99" s="35"/>
      <c r="M99" s="35"/>
    </row>
    <row r="100" spans="1:13" s="4" customFormat="1">
      <c r="A100" s="45">
        <f t="shared" si="2"/>
        <v>54</v>
      </c>
      <c r="B100" s="11"/>
      <c r="C100" s="5"/>
      <c r="D100" s="5"/>
      <c r="E100" s="5"/>
      <c r="F100" s="5"/>
      <c r="G100" s="5"/>
      <c r="H100" s="7"/>
      <c r="I100" s="7"/>
      <c r="J100" s="192"/>
      <c r="K100" s="35" t="str">
        <f t="shared" ca="1" si="3"/>
        <v/>
      </c>
      <c r="L100" s="35"/>
      <c r="M100" s="35"/>
    </row>
    <row r="101" spans="1:13" s="4" customFormat="1">
      <c r="A101" s="45">
        <f t="shared" si="2"/>
        <v>55</v>
      </c>
      <c r="B101" s="11"/>
      <c r="C101" s="5"/>
      <c r="D101" s="5"/>
      <c r="E101" s="5"/>
      <c r="F101" s="5"/>
      <c r="G101" s="5"/>
      <c r="H101" s="7"/>
      <c r="I101" s="7"/>
      <c r="J101" s="192"/>
      <c r="K101" s="35" t="str">
        <f t="shared" ca="1" si="3"/>
        <v/>
      </c>
      <c r="L101" s="35"/>
      <c r="M101" s="35"/>
    </row>
    <row r="102" spans="1:13" s="4" customFormat="1">
      <c r="A102" s="45">
        <f t="shared" si="2"/>
        <v>56</v>
      </c>
      <c r="B102" s="11"/>
      <c r="C102" s="5"/>
      <c r="D102" s="5"/>
      <c r="E102" s="5"/>
      <c r="F102" s="5"/>
      <c r="G102" s="5"/>
      <c r="H102" s="7"/>
      <c r="I102" s="7"/>
      <c r="J102" s="192"/>
      <c r="K102" s="35" t="str">
        <f t="shared" ca="1" si="3"/>
        <v/>
      </c>
      <c r="L102" s="35"/>
      <c r="M102" s="35"/>
    </row>
    <row r="103" spans="1:13" s="4" customFormat="1">
      <c r="A103" s="45">
        <f t="shared" si="2"/>
        <v>57</v>
      </c>
      <c r="B103" s="11"/>
      <c r="C103" s="5"/>
      <c r="D103" s="5"/>
      <c r="E103" s="5"/>
      <c r="F103" s="5"/>
      <c r="G103" s="5"/>
      <c r="H103" s="7"/>
      <c r="I103" s="7"/>
      <c r="J103" s="192"/>
      <c r="K103" s="35" t="str">
        <f t="shared" ca="1" si="3"/>
        <v/>
      </c>
      <c r="L103" s="35"/>
      <c r="M103" s="35"/>
    </row>
    <row r="104" spans="1:13" s="4" customFormat="1">
      <c r="A104" s="45">
        <f t="shared" si="2"/>
        <v>58</v>
      </c>
      <c r="B104" s="11"/>
      <c r="C104" s="5"/>
      <c r="D104" s="5"/>
      <c r="E104" s="5"/>
      <c r="F104" s="5"/>
      <c r="G104" s="5"/>
      <c r="H104" s="7"/>
      <c r="I104" s="7"/>
      <c r="J104" s="192"/>
      <c r="K104" s="35" t="str">
        <f t="shared" ca="1" si="3"/>
        <v/>
      </c>
      <c r="L104" s="35"/>
      <c r="M104" s="35"/>
    </row>
    <row r="105" spans="1:13" s="4" customFormat="1">
      <c r="A105" s="45">
        <f t="shared" si="2"/>
        <v>59</v>
      </c>
      <c r="B105" s="11"/>
      <c r="C105" s="5"/>
      <c r="D105" s="5"/>
      <c r="E105" s="5"/>
      <c r="F105" s="5"/>
      <c r="G105" s="5"/>
      <c r="H105" s="7"/>
      <c r="I105" s="7"/>
      <c r="J105" s="192"/>
      <c r="K105" s="35" t="str">
        <f t="shared" ca="1" si="3"/>
        <v/>
      </c>
      <c r="L105" s="35"/>
      <c r="M105" s="35"/>
    </row>
    <row r="106" spans="1:13" s="4" customFormat="1">
      <c r="A106" s="45">
        <f t="shared" si="2"/>
        <v>60</v>
      </c>
      <c r="B106" s="11"/>
      <c r="C106" s="5"/>
      <c r="D106" s="5"/>
      <c r="E106" s="5"/>
      <c r="F106" s="5"/>
      <c r="G106" s="5"/>
      <c r="H106" s="7"/>
      <c r="I106" s="7"/>
      <c r="J106" s="192"/>
      <c r="K106" s="35" t="str">
        <f t="shared" ca="1" si="3"/>
        <v/>
      </c>
      <c r="L106" s="35"/>
      <c r="M106" s="35"/>
    </row>
    <row r="107" spans="1:13" s="4" customFormat="1">
      <c r="A107" s="45">
        <f t="shared" si="2"/>
        <v>61</v>
      </c>
      <c r="B107" s="11"/>
      <c r="C107" s="5"/>
      <c r="D107" s="5"/>
      <c r="E107" s="5"/>
      <c r="F107" s="5"/>
      <c r="G107" s="5"/>
      <c r="H107" s="7"/>
      <c r="I107" s="7"/>
      <c r="J107" s="192"/>
      <c r="K107" s="35" t="str">
        <f t="shared" ca="1" si="3"/>
        <v/>
      </c>
      <c r="L107" s="35"/>
      <c r="M107" s="35"/>
    </row>
    <row r="108" spans="1:13" s="4" customFormat="1">
      <c r="A108" s="45">
        <f t="shared" si="2"/>
        <v>62</v>
      </c>
      <c r="B108" s="11"/>
      <c r="C108" s="5"/>
      <c r="D108" s="5"/>
      <c r="E108" s="5"/>
      <c r="F108" s="5"/>
      <c r="G108" s="5"/>
      <c r="H108" s="7"/>
      <c r="I108" s="7"/>
      <c r="J108" s="192"/>
      <c r="K108" s="35" t="str">
        <f t="shared" ca="1" si="3"/>
        <v/>
      </c>
      <c r="L108" s="35"/>
      <c r="M108" s="35"/>
    </row>
    <row r="109" spans="1:13" s="4" customFormat="1">
      <c r="A109" s="45">
        <f t="shared" si="2"/>
        <v>63</v>
      </c>
      <c r="B109" s="11"/>
      <c r="C109" s="5"/>
      <c r="D109" s="5"/>
      <c r="E109" s="5"/>
      <c r="F109" s="5"/>
      <c r="G109" s="5"/>
      <c r="H109" s="7"/>
      <c r="I109" s="7"/>
      <c r="J109" s="192"/>
      <c r="K109" s="35" t="str">
        <f t="shared" ca="1" si="3"/>
        <v/>
      </c>
      <c r="L109" s="35"/>
      <c r="M109" s="35"/>
    </row>
    <row r="110" spans="1:13" s="4" customFormat="1">
      <c r="A110" s="45">
        <f t="shared" si="2"/>
        <v>64</v>
      </c>
      <c r="B110" s="11"/>
      <c r="C110" s="5"/>
      <c r="D110" s="5"/>
      <c r="E110" s="5"/>
      <c r="F110" s="5"/>
      <c r="G110" s="5"/>
      <c r="H110" s="7"/>
      <c r="I110" s="7"/>
      <c r="J110" s="192"/>
      <c r="K110" s="35" t="str">
        <f t="shared" ca="1" si="3"/>
        <v/>
      </c>
      <c r="L110" s="35"/>
      <c r="M110" s="35"/>
    </row>
    <row r="111" spans="1:13" s="4" customFormat="1">
      <c r="A111" s="45">
        <f t="shared" si="2"/>
        <v>65</v>
      </c>
      <c r="B111" s="11"/>
      <c r="C111" s="5"/>
      <c r="D111" s="5"/>
      <c r="E111" s="5"/>
      <c r="F111" s="5"/>
      <c r="G111" s="5"/>
      <c r="H111" s="7"/>
      <c r="I111" s="7"/>
      <c r="J111" s="192"/>
      <c r="K111" s="35" t="str">
        <f t="shared" ca="1" si="3"/>
        <v/>
      </c>
      <c r="L111" s="35"/>
      <c r="M111" s="35"/>
    </row>
    <row r="112" spans="1:13" s="4" customFormat="1">
      <c r="A112" s="45">
        <f t="shared" ref="A112:A121" si="4">A111+1</f>
        <v>66</v>
      </c>
      <c r="B112" s="11"/>
      <c r="C112" s="5"/>
      <c r="D112" s="5"/>
      <c r="E112" s="5"/>
      <c r="F112" s="5"/>
      <c r="G112" s="5"/>
      <c r="H112" s="7"/>
      <c r="I112" s="7"/>
      <c r="J112" s="192"/>
      <c r="K112" s="35" t="str">
        <f t="shared" ca="1" si="3"/>
        <v/>
      </c>
      <c r="L112" s="35"/>
      <c r="M112" s="35"/>
    </row>
    <row r="113" spans="1:13" s="4" customFormat="1">
      <c r="A113" s="45">
        <f t="shared" si="4"/>
        <v>67</v>
      </c>
      <c r="B113" s="11"/>
      <c r="C113" s="5"/>
      <c r="D113" s="5"/>
      <c r="E113" s="5"/>
      <c r="F113" s="5"/>
      <c r="G113" s="5"/>
      <c r="H113" s="7"/>
      <c r="I113" s="7"/>
      <c r="J113" s="192"/>
      <c r="K113" s="35" t="str">
        <f t="shared" ca="1" si="3"/>
        <v/>
      </c>
      <c r="L113" s="35"/>
      <c r="M113" s="35"/>
    </row>
    <row r="114" spans="1:13" s="4" customFormat="1">
      <c r="A114" s="45">
        <f t="shared" si="4"/>
        <v>68</v>
      </c>
      <c r="B114" s="11"/>
      <c r="C114" s="5"/>
      <c r="D114" s="5"/>
      <c r="E114" s="5"/>
      <c r="F114" s="5"/>
      <c r="G114" s="5"/>
      <c r="H114" s="7"/>
      <c r="I114" s="7"/>
      <c r="J114" s="192"/>
      <c r="K114" s="35" t="str">
        <f t="shared" ca="1" si="3"/>
        <v/>
      </c>
      <c r="L114" s="35"/>
      <c r="M114" s="35"/>
    </row>
    <row r="115" spans="1:13" s="4" customFormat="1">
      <c r="A115" s="45">
        <f t="shared" si="4"/>
        <v>69</v>
      </c>
      <c r="B115" s="11"/>
      <c r="C115" s="5"/>
      <c r="D115" s="5"/>
      <c r="E115" s="5"/>
      <c r="F115" s="5"/>
      <c r="G115" s="5"/>
      <c r="H115" s="7"/>
      <c r="I115" s="7"/>
      <c r="J115" s="192"/>
      <c r="K115" s="35" t="str">
        <f t="shared" ca="1" si="3"/>
        <v/>
      </c>
      <c r="L115" s="35"/>
      <c r="M115" s="35"/>
    </row>
    <row r="116" spans="1:13" s="4" customFormat="1">
      <c r="A116" s="45">
        <f t="shared" si="4"/>
        <v>70</v>
      </c>
      <c r="B116" s="11"/>
      <c r="C116" s="5"/>
      <c r="D116" s="5"/>
      <c r="E116" s="5"/>
      <c r="F116" s="5"/>
      <c r="G116" s="5"/>
      <c r="H116" s="7"/>
      <c r="I116" s="7"/>
      <c r="J116" s="192"/>
      <c r="K116" s="35" t="str">
        <f t="shared" ca="1" si="3"/>
        <v/>
      </c>
      <c r="L116" s="35"/>
      <c r="M116" s="35"/>
    </row>
    <row r="117" spans="1:13" s="4" customFormat="1">
      <c r="A117" s="45">
        <f t="shared" si="4"/>
        <v>71</v>
      </c>
      <c r="B117" s="11"/>
      <c r="C117" s="5"/>
      <c r="D117" s="5"/>
      <c r="E117" s="5"/>
      <c r="F117" s="5"/>
      <c r="G117" s="5"/>
      <c r="H117" s="7"/>
      <c r="I117" s="7"/>
      <c r="J117" s="192"/>
      <c r="K117" s="35" t="str">
        <f t="shared" ca="1" si="3"/>
        <v/>
      </c>
      <c r="L117" s="35"/>
      <c r="M117" s="35"/>
    </row>
    <row r="118" spans="1:13" s="4" customFormat="1">
      <c r="A118" s="45">
        <f t="shared" si="4"/>
        <v>72</v>
      </c>
      <c r="B118" s="11"/>
      <c r="C118" s="5"/>
      <c r="D118" s="5"/>
      <c r="E118" s="5"/>
      <c r="F118" s="5"/>
      <c r="G118" s="5"/>
      <c r="H118" s="7"/>
      <c r="I118" s="7"/>
      <c r="J118" s="192"/>
      <c r="K118" s="35" t="str">
        <f t="shared" ca="1" si="3"/>
        <v/>
      </c>
      <c r="L118" s="35"/>
      <c r="M118" s="35"/>
    </row>
    <row r="119" spans="1:13" s="4" customFormat="1">
      <c r="A119" s="45">
        <f t="shared" si="4"/>
        <v>73</v>
      </c>
      <c r="B119" s="11"/>
      <c r="C119" s="5"/>
      <c r="D119" s="5"/>
      <c r="E119" s="5"/>
      <c r="F119" s="5"/>
      <c r="G119" s="5"/>
      <c r="H119" s="7"/>
      <c r="I119" s="7"/>
      <c r="J119" s="192"/>
      <c r="K119" s="35" t="str">
        <f t="shared" ca="1" si="3"/>
        <v/>
      </c>
      <c r="L119" s="35"/>
      <c r="M119" s="35"/>
    </row>
    <row r="120" spans="1:13" s="4" customFormat="1">
      <c r="A120" s="45">
        <f t="shared" si="4"/>
        <v>74</v>
      </c>
      <c r="B120" s="11"/>
      <c r="C120" s="5"/>
      <c r="D120" s="5"/>
      <c r="E120" s="5"/>
      <c r="F120" s="5"/>
      <c r="G120" s="5"/>
      <c r="H120" s="7"/>
      <c r="I120" s="7"/>
      <c r="J120" s="192"/>
      <c r="K120" s="35" t="str">
        <f t="shared" ca="1" si="3"/>
        <v/>
      </c>
      <c r="L120" s="35"/>
      <c r="M120" s="35"/>
    </row>
    <row r="121" spans="1:13" s="4" customFormat="1">
      <c r="A121" s="45">
        <f t="shared" si="4"/>
        <v>75</v>
      </c>
      <c r="B121" s="11"/>
      <c r="C121" s="5"/>
      <c r="D121" s="5"/>
      <c r="E121" s="5"/>
      <c r="F121" s="5"/>
      <c r="G121" s="5"/>
      <c r="H121" s="7"/>
      <c r="I121" s="7"/>
      <c r="J121" s="192"/>
      <c r="K121" s="35" t="str">
        <f t="shared" ca="1" si="3"/>
        <v/>
      </c>
      <c r="L121" s="35"/>
      <c r="M121" s="35"/>
    </row>
  </sheetData>
  <sheetProtection sheet="1" objects="1" scenarios="1"/>
  <mergeCells count="1">
    <mergeCell ref="A45:C45"/>
  </mergeCells>
  <phoneticPr fontId="0" type="noConversion"/>
  <dataValidations count="5">
    <dataValidation allowBlank="1" showErrorMessage="1" errorTitle="Date" error="Date must be in MM/DD/YY format." sqref="B47:B121"/>
    <dataValidation type="whole" operator="greaterThanOrEqual" allowBlank="1" showInputMessage="1" showErrorMessage="1" errorTitle="Positive Number" error="Value must be greater than or equal to zero." sqref="A47:A121 H47:I121">
      <formula1>0</formula1>
    </dataValidation>
    <dataValidation type="list" allowBlank="1" showInputMessage="1" showErrorMessage="1" errorTitle="Phase Name Error" error="Phase must be one of:&#10;   Planning&#10;   Design&#10;   Code&#10;   Compile&#10;   Test&#10;   Postmortem&#10;   Design Review&#10;   Code Review" sqref="F47:F121 D47:D121">
      <formula1>$B$4:$B$14</formula1>
    </dataValidation>
    <dataValidation type="list" allowBlank="1" showInputMessage="1" showErrorMessage="1" errorTitle="Phase Name Error" error="Phase must be one of:&#10;   Planning&#10;   Design&#10;   Code&#10;   Compile&#10;   Test&#10;   Postmortem&#10;   Design Review&#10;   Code Review" sqref="G47:G121 E47:E121">
      <formula1>$E$19:$E$29</formula1>
    </dataValidation>
    <dataValidation type="list" allowBlank="1" showInputMessage="1" showErrorMessage="1" errorTitle="Defect Type Error" error="Error type must be one of:&#10;  Documentation&#10;  Syntax&#10;  Build,Package&#10;  Assignment&#10;  Interface&#10;  Checking&#10;  Data&#10;  Function&#10;  System&#10;  Environment" sqref="C47:C121">
      <formula1>$B$19:$B$29</formula1>
    </dataValidation>
  </dataValidations>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5" enableFormatConditionsCalculation="0">
    <pageSetUpPr fitToPage="1"/>
  </sheetPr>
  <dimension ref="A1:K137"/>
  <sheetViews>
    <sheetView showGridLines="0" topLeftCell="A45" workbookViewId="0">
      <selection activeCell="C57" sqref="C57"/>
    </sheetView>
  </sheetViews>
  <sheetFormatPr baseColWidth="10" defaultColWidth="8.83203125" defaultRowHeight="12"/>
  <cols>
    <col min="1" max="5" width="12.6640625" style="3" customWidth="1"/>
    <col min="6" max="7" width="14.1640625" style="3" customWidth="1"/>
    <col min="8" max="8" width="58.5" style="3" customWidth="1"/>
    <col min="9" max="9" width="19.5" style="3" customWidth="1"/>
    <col min="10" max="256" width="11.5" style="3" customWidth="1"/>
    <col min="257" max="16384" width="8.83203125" style="3"/>
  </cols>
  <sheetData>
    <row r="1" spans="1:8" hidden="1">
      <c r="A1" s="72" t="str">
        <f>Constants!A1</f>
        <v>Constants</v>
      </c>
      <c r="B1" s="72" t="str">
        <f>Constants!B1</f>
        <v xml:space="preserve"> </v>
      </c>
      <c r="C1" s="72" t="str">
        <f>Constants!C1</f>
        <v xml:space="preserve"> </v>
      </c>
      <c r="D1" s="72" t="str">
        <f>Constants!D1</f>
        <v xml:space="preserve"> </v>
      </c>
      <c r="E1" s="72" t="str">
        <f>Constants!E1</f>
        <v xml:space="preserve"> </v>
      </c>
      <c r="F1" s="72">
        <f>Constants!F1</f>
        <v>2</v>
      </c>
      <c r="G1" s="36"/>
      <c r="H1" s="36"/>
    </row>
    <row r="2" spans="1:8" hidden="1">
      <c r="A2" s="72" t="str">
        <f>Constants!A2</f>
        <v>Start date:</v>
      </c>
      <c r="B2" s="72">
        <f>Constants!B2</f>
        <v>36526</v>
      </c>
      <c r="C2" s="72" t="str">
        <f>Constants!C2</f>
        <v xml:space="preserve"> </v>
      </c>
      <c r="D2" s="72" t="str">
        <f>Constants!D2</f>
        <v>Grades:</v>
      </c>
      <c r="E2" s="72" t="str">
        <f>Constants!E2</f>
        <v>AA</v>
      </c>
      <c r="F2" s="72">
        <f>Constants!F2</f>
        <v>1</v>
      </c>
      <c r="G2" s="36"/>
      <c r="H2" s="36"/>
    </row>
    <row r="3" spans="1:8" hidden="1">
      <c r="A3" s="72" t="str">
        <f>Constants!A3</f>
        <v>End date:</v>
      </c>
      <c r="B3" s="72">
        <f>Constants!B3</f>
        <v>73051</v>
      </c>
      <c r="C3" s="72" t="str">
        <f>Constants!C3</f>
        <v xml:space="preserve"> </v>
      </c>
      <c r="D3" s="72" t="str">
        <f>Constants!D3</f>
        <v xml:space="preserve"> </v>
      </c>
      <c r="E3" s="72" t="str">
        <f>Constants!E3</f>
        <v>A</v>
      </c>
      <c r="F3" s="72">
        <f>Constants!F3</f>
        <v>0.95</v>
      </c>
      <c r="G3" s="36"/>
      <c r="H3" s="36"/>
    </row>
    <row r="4" spans="1:8" hidden="1">
      <c r="A4" s="72" t="str">
        <f>Constants!A4</f>
        <v>Phases:</v>
      </c>
      <c r="B4" s="72" t="str">
        <f>Constants!B4</f>
        <v>Analysis</v>
      </c>
      <c r="C4" s="72" t="str">
        <f>Constants!C4</f>
        <v xml:space="preserve"> </v>
      </c>
      <c r="D4" s="72" t="str">
        <f>Constants!D4</f>
        <v xml:space="preserve"> </v>
      </c>
      <c r="E4" s="72" t="str">
        <f>Constants!E4</f>
        <v>AB</v>
      </c>
      <c r="F4" s="72">
        <f>Constants!F4</f>
        <v>0.9</v>
      </c>
      <c r="G4" s="36"/>
      <c r="H4" s="36"/>
    </row>
    <row r="5" spans="1:8" hidden="1">
      <c r="A5" s="72" t="str">
        <f>Constants!A5</f>
        <v xml:space="preserve"> </v>
      </c>
      <c r="B5" s="72" t="str">
        <f>Constants!B5</f>
        <v>Architecture</v>
      </c>
      <c r="C5" s="72" t="str">
        <f>Constants!C5</f>
        <v xml:space="preserve"> </v>
      </c>
      <c r="D5" s="72" t="str">
        <f>Constants!D5</f>
        <v xml:space="preserve"> </v>
      </c>
      <c r="E5" s="72" t="str">
        <f>Constants!E5</f>
        <v>B</v>
      </c>
      <c r="F5" s="72">
        <f>Constants!F5</f>
        <v>0.85</v>
      </c>
      <c r="G5" s="36"/>
      <c r="H5" s="36"/>
    </row>
    <row r="6" spans="1:8" hidden="1">
      <c r="A6" s="72" t="str">
        <f>Constants!A6</f>
        <v xml:space="preserve"> </v>
      </c>
      <c r="B6" s="72" t="str">
        <f>Constants!B6</f>
        <v>Project planning</v>
      </c>
      <c r="C6" s="72" t="str">
        <f>Constants!C6</f>
        <v xml:space="preserve"> </v>
      </c>
      <c r="D6" s="72" t="str">
        <f>Constants!D6</f>
        <v xml:space="preserve"> </v>
      </c>
      <c r="E6" s="72" t="str">
        <f>Constants!E6</f>
        <v>BC</v>
      </c>
      <c r="F6" s="72">
        <f>Constants!F6</f>
        <v>0.8</v>
      </c>
      <c r="G6" s="36"/>
      <c r="H6" s="36"/>
    </row>
    <row r="7" spans="1:8" hidden="1">
      <c r="A7" s="72" t="str">
        <f>Constants!A7</f>
        <v xml:space="preserve"> </v>
      </c>
      <c r="B7" s="72" t="str">
        <f>Constants!B7</f>
        <v>Interation planning</v>
      </c>
      <c r="C7" s="72" t="str">
        <f>Constants!C7</f>
        <v xml:space="preserve"> </v>
      </c>
      <c r="D7" s="72" t="str">
        <f>Constants!D7</f>
        <v xml:space="preserve"> </v>
      </c>
      <c r="E7" s="72" t="str">
        <f>Constants!E7</f>
        <v>C</v>
      </c>
      <c r="F7" s="72">
        <f>Constants!F7</f>
        <v>0.75</v>
      </c>
      <c r="G7" s="36"/>
      <c r="H7" s="36"/>
    </row>
    <row r="8" spans="1:8" hidden="1">
      <c r="A8" s="72" t="str">
        <f>Constants!A8</f>
        <v xml:space="preserve"> </v>
      </c>
      <c r="B8" s="72" t="str">
        <f>Constants!B8</f>
        <v>Construction</v>
      </c>
      <c r="C8" s="72" t="str">
        <f>Constants!C8</f>
        <v xml:space="preserve"> </v>
      </c>
      <c r="D8" s="72" t="str">
        <f>Constants!D8</f>
        <v xml:space="preserve"> </v>
      </c>
      <c r="E8" s="72" t="str">
        <f>Constants!E8</f>
        <v>CD</v>
      </c>
      <c r="F8" s="72">
        <f>Constants!F8</f>
        <v>0.7</v>
      </c>
      <c r="G8" s="36"/>
      <c r="H8" s="36"/>
    </row>
    <row r="9" spans="1:8" hidden="1">
      <c r="A9" s="72" t="str">
        <f>Constants!A9</f>
        <v xml:space="preserve"> </v>
      </c>
      <c r="B9" s="72" t="str">
        <f>Constants!B9</f>
        <v>Refactoring</v>
      </c>
      <c r="C9" s="72" t="str">
        <f>Constants!C9</f>
        <v xml:space="preserve"> </v>
      </c>
      <c r="D9" s="72" t="str">
        <f>Constants!D9</f>
        <v xml:space="preserve"> </v>
      </c>
      <c r="E9" s="72" t="str">
        <f>Constants!E9</f>
        <v>D</v>
      </c>
      <c r="F9" s="72">
        <f>Constants!F9</f>
        <v>0.65</v>
      </c>
      <c r="G9" s="36"/>
      <c r="H9" s="36"/>
    </row>
    <row r="10" spans="1:8" hidden="1">
      <c r="A10" s="72" t="str">
        <f>Constants!A10</f>
        <v xml:space="preserve"> </v>
      </c>
      <c r="B10" s="72" t="str">
        <f>Constants!B10</f>
        <v>Review</v>
      </c>
      <c r="C10" s="72" t="str">
        <f>Constants!C10</f>
        <v xml:space="preserve"> </v>
      </c>
      <c r="D10" s="72" t="str">
        <f>Constants!D10</f>
        <v xml:space="preserve"> </v>
      </c>
      <c r="E10" s="72" t="str">
        <f>Constants!E10</f>
        <v>F</v>
      </c>
      <c r="F10" s="72">
        <f>Constants!F10</f>
        <v>0.5</v>
      </c>
      <c r="G10" s="36"/>
      <c r="H10" s="36"/>
    </row>
    <row r="11" spans="1:8" hidden="1">
      <c r="A11" s="72" t="str">
        <f>Constants!A11</f>
        <v xml:space="preserve"> </v>
      </c>
      <c r="B11" s="72" t="str">
        <f>Constants!B11</f>
        <v>Integration test</v>
      </c>
      <c r="C11" s="72" t="str">
        <f>Constants!C11</f>
        <v xml:space="preserve"> </v>
      </c>
      <c r="D11" s="72" t="str">
        <f>Constants!D11</f>
        <v xml:space="preserve"> </v>
      </c>
      <c r="E11" s="72" t="str">
        <f>Constants!E11</f>
        <v xml:space="preserve"> </v>
      </c>
      <c r="F11" s="72" t="str">
        <f>Constants!F11</f>
        <v xml:space="preserve"> </v>
      </c>
      <c r="G11" s="36"/>
      <c r="H11" s="36"/>
    </row>
    <row r="12" spans="1:8" hidden="1">
      <c r="A12" s="72" t="str">
        <f>Constants!A12</f>
        <v xml:space="preserve"> </v>
      </c>
      <c r="B12" s="72" t="str">
        <f>Constants!B12</f>
        <v>Repatterning</v>
      </c>
      <c r="C12" s="72" t="str">
        <f>Constants!C12</f>
        <v xml:space="preserve"> </v>
      </c>
      <c r="D12" s="72" t="str">
        <f>Constants!D12</f>
        <v xml:space="preserve"> </v>
      </c>
      <c r="E12" s="72" t="str">
        <f>Constants!E12</f>
        <v xml:space="preserve"> </v>
      </c>
      <c r="F12" s="72" t="str">
        <f>Constants!F12</f>
        <v xml:space="preserve"> </v>
      </c>
      <c r="G12" s="36"/>
      <c r="H12" s="36"/>
    </row>
    <row r="13" spans="1:8" hidden="1">
      <c r="A13" s="72" t="str">
        <f>Constants!A13</f>
        <v xml:space="preserve"> </v>
      </c>
      <c r="B13" s="72" t="str">
        <f>Constants!B13</f>
        <v>Postmortem</v>
      </c>
      <c r="C13" s="72" t="str">
        <f>Constants!C13</f>
        <v xml:space="preserve"> </v>
      </c>
      <c r="D13" s="72" t="str">
        <f>Constants!D13</f>
        <v xml:space="preserve"> </v>
      </c>
      <c r="E13" s="72" t="str">
        <f>Constants!E13</f>
        <v xml:space="preserve"> </v>
      </c>
      <c r="F13" s="72" t="str">
        <f>Constants!F13</f>
        <v xml:space="preserve"> </v>
      </c>
      <c r="G13" s="36"/>
      <c r="H13" s="36"/>
    </row>
    <row r="14" spans="1:8" hidden="1">
      <c r="A14" s="72" t="str">
        <f>Constants!A14</f>
        <v xml:space="preserve"> </v>
      </c>
      <c r="B14" s="72" t="str">
        <f>Constants!B14</f>
        <v>Sandbox</v>
      </c>
      <c r="C14" s="72" t="str">
        <f>Constants!C14</f>
        <v xml:space="preserve"> </v>
      </c>
      <c r="D14" s="72" t="str">
        <f>Constants!D14</f>
        <v xml:space="preserve"> </v>
      </c>
      <c r="E14" s="72" t="str">
        <f>Constants!E14</f>
        <v xml:space="preserve"> </v>
      </c>
      <c r="F14" s="72" t="str">
        <f>Constants!F14</f>
        <v xml:space="preserve"> </v>
      </c>
      <c r="G14" s="36"/>
      <c r="H14" s="36"/>
    </row>
    <row r="15" spans="1:8" hidden="1">
      <c r="A15" s="72" t="str">
        <f>Constants!A15</f>
        <v xml:space="preserve"> </v>
      </c>
      <c r="B15" s="72" t="str">
        <f>Constants!B15</f>
        <v xml:space="preserve"> </v>
      </c>
      <c r="C15" s="72" t="str">
        <f>Constants!C15</f>
        <v xml:space="preserve"> </v>
      </c>
      <c r="D15" s="72" t="str">
        <f>Constants!D15</f>
        <v xml:space="preserve"> </v>
      </c>
      <c r="E15" s="72" t="str">
        <f>Constants!E15</f>
        <v xml:space="preserve"> </v>
      </c>
      <c r="F15" s="72" t="str">
        <f>Constants!F15</f>
        <v xml:space="preserve"> </v>
      </c>
      <c r="G15" s="36"/>
      <c r="H15" s="36"/>
    </row>
    <row r="16" spans="1:8" hidden="1">
      <c r="A16" s="72" t="str">
        <f>Constants!A16</f>
        <v xml:space="preserve"> </v>
      </c>
      <c r="B16" s="72" t="str">
        <f>Constants!B16</f>
        <v xml:space="preserve"> </v>
      </c>
      <c r="C16" s="72" t="str">
        <f>Constants!C16</f>
        <v xml:space="preserve"> </v>
      </c>
      <c r="D16" s="72" t="str">
        <f>Constants!D16</f>
        <v xml:space="preserve"> </v>
      </c>
      <c r="E16" s="72" t="str">
        <f>Constants!E16</f>
        <v xml:space="preserve"> </v>
      </c>
      <c r="F16" s="72" t="str">
        <f>Constants!F16</f>
        <v xml:space="preserve"> </v>
      </c>
      <c r="G16" s="36"/>
      <c r="H16" s="36"/>
    </row>
    <row r="17" spans="1:9" hidden="1">
      <c r="A17" s="72" t="str">
        <f>Constants!A17</f>
        <v xml:space="preserve"> </v>
      </c>
      <c r="B17" s="72" t="str">
        <f>Constants!B17</f>
        <v xml:space="preserve"> </v>
      </c>
      <c r="C17" s="72" t="str">
        <f>Constants!C17</f>
        <v xml:space="preserve"> </v>
      </c>
      <c r="D17" s="72" t="str">
        <f>Constants!D17</f>
        <v xml:space="preserve"> </v>
      </c>
      <c r="E17" s="72" t="str">
        <f>Constants!E17</f>
        <v xml:space="preserve"> </v>
      </c>
      <c r="F17" s="72" t="str">
        <f>Constants!F17</f>
        <v xml:space="preserve"> </v>
      </c>
      <c r="G17" s="36"/>
      <c r="H17" s="36"/>
    </row>
    <row r="18" spans="1:9" hidden="1">
      <c r="A18" s="72" t="str">
        <f>Constants!A18</f>
        <v xml:space="preserve"> </v>
      </c>
      <c r="B18" s="72" t="str">
        <f>Constants!B18</f>
        <v xml:space="preserve"> </v>
      </c>
      <c r="C18" s="72" t="str">
        <f>Constants!C18</f>
        <v xml:space="preserve"> </v>
      </c>
      <c r="D18" s="72" t="str">
        <f>Constants!D18</f>
        <v xml:space="preserve"> </v>
      </c>
      <c r="E18" s="72" t="str">
        <f>Constants!E18</f>
        <v xml:space="preserve"> </v>
      </c>
      <c r="F18" s="72" t="str">
        <f>Constants!F18</f>
        <v xml:space="preserve"> </v>
      </c>
      <c r="G18" s="36"/>
      <c r="H18" s="36"/>
    </row>
    <row r="19" spans="1:9" hidden="1">
      <c r="A19" s="72" t="str">
        <f>Constants!A19</f>
        <v>Defect Types:</v>
      </c>
      <c r="B19" s="72" t="str">
        <f>Constants!B19</f>
        <v>Documentation</v>
      </c>
      <c r="C19" s="72" t="str">
        <f>Constants!C19</f>
        <v xml:space="preserve"> </v>
      </c>
      <c r="D19" s="72" t="str">
        <f>Constants!D19</f>
        <v>Iteration</v>
      </c>
      <c r="E19" s="72" t="str">
        <f>Constants!E19</f>
        <v>NA</v>
      </c>
      <c r="F19" s="72" t="str">
        <f>Constants!F19</f>
        <v xml:space="preserve"> </v>
      </c>
      <c r="G19" s="36"/>
      <c r="H19" s="36"/>
    </row>
    <row r="20" spans="1:9" hidden="1">
      <c r="A20" s="72" t="str">
        <f>Constants!A20</f>
        <v xml:space="preserve"> </v>
      </c>
      <c r="B20" s="72" t="str">
        <f>Constants!B20</f>
        <v>Build</v>
      </c>
      <c r="C20" s="72" t="str">
        <f>Constants!C20</f>
        <v xml:space="preserve"> </v>
      </c>
      <c r="D20" s="72" t="str">
        <f>Constants!D20</f>
        <v xml:space="preserve"> </v>
      </c>
      <c r="E20" s="72">
        <f>Constants!E20</f>
        <v>1</v>
      </c>
      <c r="F20" s="72" t="str">
        <f>Constants!F20</f>
        <v xml:space="preserve"> </v>
      </c>
      <c r="G20" s="36"/>
      <c r="H20" s="36"/>
    </row>
    <row r="21" spans="1:9" hidden="1">
      <c r="A21" s="72" t="str">
        <f>Constants!A21</f>
        <v xml:space="preserve"> </v>
      </c>
      <c r="B21" s="72" t="str">
        <f>Constants!B21</f>
        <v>Product syntax</v>
      </c>
      <c r="C21" s="72" t="str">
        <f>Constants!C21</f>
        <v xml:space="preserve"> </v>
      </c>
      <c r="D21" s="72" t="str">
        <f>Constants!D21</f>
        <v xml:space="preserve"> </v>
      </c>
      <c r="E21" s="72">
        <f>Constants!E21</f>
        <v>2</v>
      </c>
      <c r="F21" s="72" t="str">
        <f>Constants!F21</f>
        <v xml:space="preserve"> </v>
      </c>
      <c r="G21" s="36"/>
      <c r="H21" s="36"/>
    </row>
    <row r="22" spans="1:9" hidden="1">
      <c r="A22" s="72" t="str">
        <f>Constants!A22</f>
        <v xml:space="preserve"> </v>
      </c>
      <c r="B22" s="72" t="str">
        <f>Constants!B22</f>
        <v>Product logic</v>
      </c>
      <c r="C22" s="72" t="str">
        <f>Constants!C22</f>
        <v xml:space="preserve"> </v>
      </c>
      <c r="D22" s="72" t="str">
        <f>Constants!D22</f>
        <v xml:space="preserve"> </v>
      </c>
      <c r="E22" s="72">
        <f>Constants!E22</f>
        <v>3</v>
      </c>
      <c r="F22" s="72" t="str">
        <f>Constants!F22</f>
        <v xml:space="preserve"> </v>
      </c>
      <c r="G22" s="36"/>
      <c r="H22" s="36"/>
    </row>
    <row r="23" spans="1:9" hidden="1">
      <c r="A23" s="72" t="str">
        <f>Constants!A23</f>
        <v xml:space="preserve"> </v>
      </c>
      <c r="B23" s="72" t="str">
        <f>Constants!B23</f>
        <v>Product interface</v>
      </c>
      <c r="C23" s="72" t="str">
        <f>Constants!C23</f>
        <v xml:space="preserve"> </v>
      </c>
      <c r="D23" s="72" t="str">
        <f>Constants!D23</f>
        <v xml:space="preserve"> </v>
      </c>
      <c r="E23" s="72">
        <f>Constants!E23</f>
        <v>4</v>
      </c>
      <c r="F23" s="72" t="str">
        <f>Constants!F23</f>
        <v xml:space="preserve"> </v>
      </c>
      <c r="G23" s="36"/>
      <c r="H23" s="36"/>
    </row>
    <row r="24" spans="1:9" hidden="1">
      <c r="A24" s="72" t="str">
        <f>Constants!A24</f>
        <v xml:space="preserve"> </v>
      </c>
      <c r="B24" s="72" t="str">
        <f>Constants!B24</f>
        <v>Product checking</v>
      </c>
      <c r="C24" s="72" t="str">
        <f>Constants!C24</f>
        <v xml:space="preserve"> </v>
      </c>
      <c r="D24" s="72" t="str">
        <f>Constants!D24</f>
        <v xml:space="preserve"> </v>
      </c>
      <c r="E24" s="72">
        <f>Constants!E24</f>
        <v>5</v>
      </c>
      <c r="F24" s="72" t="str">
        <f>Constants!F24</f>
        <v xml:space="preserve"> </v>
      </c>
      <c r="G24" s="36"/>
      <c r="H24" s="36"/>
    </row>
    <row r="25" spans="1:9" hidden="1">
      <c r="A25" s="72" t="str">
        <f>Constants!A25</f>
        <v xml:space="preserve"> </v>
      </c>
      <c r="B25" s="72" t="str">
        <f>Constants!B25</f>
        <v>Test syntax</v>
      </c>
      <c r="C25" s="72" t="str">
        <f>Constants!C25</f>
        <v xml:space="preserve"> </v>
      </c>
      <c r="D25" s="72" t="str">
        <f>Constants!D25</f>
        <v xml:space="preserve"> </v>
      </c>
      <c r="E25" s="72">
        <f>Constants!E25</f>
        <v>6</v>
      </c>
      <c r="F25" s="72" t="str">
        <f>Constants!F25</f>
        <v xml:space="preserve"> </v>
      </c>
      <c r="G25" s="36"/>
      <c r="H25" s="36"/>
    </row>
    <row r="26" spans="1:9" hidden="1">
      <c r="A26" s="72" t="str">
        <f>Constants!A26</f>
        <v xml:space="preserve"> </v>
      </c>
      <c r="B26" s="72" t="str">
        <f>Constants!B26</f>
        <v>Test logic</v>
      </c>
      <c r="C26" s="72" t="str">
        <f>Constants!C26</f>
        <v xml:space="preserve"> </v>
      </c>
      <c r="D26" s="72" t="str">
        <f>Constants!D26</f>
        <v xml:space="preserve"> </v>
      </c>
      <c r="E26" s="72">
        <f>Constants!E26</f>
        <v>7</v>
      </c>
      <c r="F26" s="72" t="str">
        <f>Constants!F26</f>
        <v xml:space="preserve"> </v>
      </c>
      <c r="G26" s="36"/>
      <c r="H26" s="36"/>
    </row>
    <row r="27" spans="1:9" hidden="1">
      <c r="A27" s="72" t="str">
        <f>Constants!A27</f>
        <v xml:space="preserve"> </v>
      </c>
      <c r="B27" s="72" t="str">
        <f>Constants!B27</f>
        <v>Test interface</v>
      </c>
      <c r="C27" s="72" t="str">
        <f>Constants!C27</f>
        <v xml:space="preserve"> </v>
      </c>
      <c r="D27" s="72" t="str">
        <f>Constants!D27</f>
        <v xml:space="preserve"> </v>
      </c>
      <c r="E27" s="72">
        <f>Constants!E27</f>
        <v>8</v>
      </c>
      <c r="F27" s="72" t="str">
        <f>Constants!F27</f>
        <v xml:space="preserve"> </v>
      </c>
      <c r="G27" s="36"/>
      <c r="H27" s="36"/>
    </row>
    <row r="28" spans="1:9" hidden="1">
      <c r="A28" s="72" t="str">
        <f>Constants!A28</f>
        <v xml:space="preserve"> </v>
      </c>
      <c r="B28" s="72" t="str">
        <f>Constants!B28</f>
        <v>Test checking</v>
      </c>
      <c r="C28" s="72" t="str">
        <f>Constants!C28</f>
        <v xml:space="preserve"> </v>
      </c>
      <c r="D28" s="72" t="str">
        <f>Constants!D28</f>
        <v xml:space="preserve"> </v>
      </c>
      <c r="E28" s="72">
        <f>Constants!E28</f>
        <v>9</v>
      </c>
      <c r="F28" s="72" t="str">
        <f>Constants!F28</f>
        <v xml:space="preserve"> </v>
      </c>
      <c r="G28" s="36"/>
      <c r="H28" s="36"/>
    </row>
    <row r="29" spans="1:9" hidden="1">
      <c r="A29" s="72" t="str">
        <f>Constants!A29</f>
        <v xml:space="preserve"> </v>
      </c>
      <c r="B29" s="72" t="str">
        <f>Constants!B29</f>
        <v>Bad Smell</v>
      </c>
      <c r="C29" s="72" t="str">
        <f>Constants!C29</f>
        <v xml:space="preserve"> </v>
      </c>
      <c r="D29" s="72" t="str">
        <f>Constants!D29</f>
        <v xml:space="preserve"> </v>
      </c>
      <c r="E29" s="72">
        <f>Constants!E29</f>
        <v>10</v>
      </c>
      <c r="F29" s="72">
        <f>Constants!F29</f>
        <v>0</v>
      </c>
      <c r="G29" s="36"/>
      <c r="H29" s="36"/>
    </row>
    <row r="30" spans="1:9" s="23" customFormat="1" hidden="1">
      <c r="A30" s="72" t="str">
        <f>Constants!A30</f>
        <v>Y/N:</v>
      </c>
      <c r="B30" s="72" t="str">
        <f>Constants!B30</f>
        <v>Yes</v>
      </c>
      <c r="C30" s="72" t="str">
        <f>Constants!C30</f>
        <v xml:space="preserve"> </v>
      </c>
      <c r="D30" s="72" t="str">
        <f>Constants!D30</f>
        <v xml:space="preserve"> </v>
      </c>
      <c r="E30" s="72" t="str">
        <f>Constants!E30</f>
        <v>Passed</v>
      </c>
      <c r="F30" s="72">
        <f>Constants!F30</f>
        <v>0</v>
      </c>
      <c r="G30" s="8"/>
      <c r="H30" s="8"/>
      <c r="I30" s="3"/>
    </row>
    <row r="31" spans="1:9" hidden="1">
      <c r="A31" s="72" t="str">
        <f>Constants!A31</f>
        <v xml:space="preserve"> </v>
      </c>
      <c r="B31" s="72" t="str">
        <f>Constants!B31</f>
        <v>No</v>
      </c>
      <c r="C31" s="72" t="str">
        <f>Constants!C31</f>
        <v xml:space="preserve"> </v>
      </c>
      <c r="D31" s="72" t="str">
        <f>Constants!D31</f>
        <v xml:space="preserve"> </v>
      </c>
      <c r="E31" s="72" t="str">
        <f>Constants!E31</f>
        <v>Passed with issues</v>
      </c>
      <c r="F31" s="72">
        <f>Constants!F31</f>
        <v>0</v>
      </c>
      <c r="G31" s="8"/>
      <c r="H31" s="36"/>
    </row>
    <row r="32" spans="1:9" hidden="1">
      <c r="A32" s="72" t="str">
        <f>Constants!A32</f>
        <v>Proxy Types:</v>
      </c>
      <c r="B32" s="72" t="str">
        <f>Constants!B32</f>
        <v>Calculation</v>
      </c>
      <c r="C32" s="72" t="str">
        <f>Constants!C32</f>
        <v xml:space="preserve"> </v>
      </c>
      <c r="D32" s="72" t="str">
        <f>Constants!D32</f>
        <v xml:space="preserve"> </v>
      </c>
      <c r="E32" s="72" t="str">
        <f>Constants!E32</f>
        <v>Failed</v>
      </c>
      <c r="F32" s="72" t="str">
        <f>Constants!F32</f>
        <v xml:space="preserve"> </v>
      </c>
      <c r="G32" s="8"/>
      <c r="H32" s="36"/>
    </row>
    <row r="33" spans="1:11" hidden="1">
      <c r="A33" s="72" t="str">
        <f>Constants!A33</f>
        <v xml:space="preserve"> </v>
      </c>
      <c r="B33" s="72" t="str">
        <f>Constants!B33</f>
        <v>Data</v>
      </c>
      <c r="C33" s="72" t="str">
        <f>Constants!C33</f>
        <v xml:space="preserve"> </v>
      </c>
      <c r="D33" s="72" t="str">
        <f>Constants!D33</f>
        <v xml:space="preserve"> </v>
      </c>
      <c r="E33" s="72" t="str">
        <f>Constants!E33</f>
        <v>Not tested</v>
      </c>
      <c r="F33" s="72" t="str">
        <f>Constants!F33</f>
        <v xml:space="preserve"> </v>
      </c>
      <c r="G33" s="8"/>
      <c r="H33" s="36"/>
    </row>
    <row r="34" spans="1:11" hidden="1">
      <c r="A34" s="72" t="str">
        <f>Constants!A34</f>
        <v xml:space="preserve"> </v>
      </c>
      <c r="B34" s="72" t="str">
        <f>Constants!B34</f>
        <v>I/O</v>
      </c>
      <c r="C34" s="72" t="str">
        <f>Constants!C34</f>
        <v xml:space="preserve"> </v>
      </c>
      <c r="D34" s="72" t="str">
        <f>Constants!D34</f>
        <v xml:space="preserve"> </v>
      </c>
      <c r="E34" s="72" t="str">
        <f>Constants!E34</f>
        <v>Not applicable</v>
      </c>
      <c r="F34" s="72" t="str">
        <f>Constants!F34</f>
        <v xml:space="preserve"> </v>
      </c>
      <c r="G34" s="8"/>
      <c r="H34" s="36"/>
    </row>
    <row r="35" spans="1:11" hidden="1">
      <c r="A35" s="72" t="str">
        <f>Constants!A35</f>
        <v xml:space="preserve"> </v>
      </c>
      <c r="B35" s="72" t="str">
        <f>Constants!B35</f>
        <v>Logic</v>
      </c>
      <c r="C35" s="72" t="str">
        <f>Constants!C35</f>
        <v xml:space="preserve"> </v>
      </c>
      <c r="D35" s="72" t="str">
        <f>Constants!D35</f>
        <v xml:space="preserve"> </v>
      </c>
      <c r="E35" s="72" t="str">
        <f>Constants!E35</f>
        <v xml:space="preserve"> </v>
      </c>
      <c r="F35" s="72" t="str">
        <f>Constants!F35</f>
        <v xml:space="preserve"> </v>
      </c>
      <c r="G35" s="8"/>
      <c r="H35" s="36"/>
    </row>
    <row r="36" spans="1:11" hidden="1">
      <c r="A36" s="72" t="str">
        <f>Constants!A36</f>
        <v xml:space="preserve"> </v>
      </c>
      <c r="B36" s="72" t="str">
        <f>Constants!B36</f>
        <v xml:space="preserve"> </v>
      </c>
      <c r="C36" s="72" t="str">
        <f>Constants!C36</f>
        <v xml:space="preserve"> </v>
      </c>
      <c r="D36" s="72" t="str">
        <f>Constants!D36</f>
        <v xml:space="preserve"> </v>
      </c>
      <c r="E36" s="72" t="str">
        <f>Constants!E36</f>
        <v xml:space="preserve"> </v>
      </c>
      <c r="F36" s="72" t="str">
        <f>Constants!F36</f>
        <v xml:space="preserve"> </v>
      </c>
      <c r="G36" s="8"/>
      <c r="H36" s="36"/>
    </row>
    <row r="37" spans="1:11" hidden="1">
      <c r="A37" s="72" t="str">
        <f>Constants!A37</f>
        <v xml:space="preserve"> </v>
      </c>
      <c r="B37" s="72" t="str">
        <f>Constants!B37</f>
        <v xml:space="preserve"> </v>
      </c>
      <c r="C37" s="72" t="str">
        <f>Constants!C37</f>
        <v xml:space="preserve"> </v>
      </c>
      <c r="D37" s="72" t="str">
        <f>Constants!D37</f>
        <v xml:space="preserve"> </v>
      </c>
      <c r="E37" s="72" t="str">
        <f>Constants!E37</f>
        <v xml:space="preserve"> </v>
      </c>
      <c r="F37" s="72" t="str">
        <f>Constants!F37</f>
        <v xml:space="preserve"> </v>
      </c>
      <c r="G37" s="8"/>
      <c r="H37" s="36"/>
    </row>
    <row r="38" spans="1:11" hidden="1">
      <c r="A38" s="72" t="str">
        <f>Constants!A38</f>
        <v>Sizes:</v>
      </c>
      <c r="B38" s="72" t="str">
        <f>Constants!B38</f>
        <v>VS</v>
      </c>
      <c r="C38" s="72" t="str">
        <f>Constants!C38</f>
        <v xml:space="preserve"> </v>
      </c>
      <c r="D38" s="72" t="str">
        <f>Constants!D38</f>
        <v xml:space="preserve"> </v>
      </c>
      <c r="E38" s="72" t="str">
        <f>Constants!E38</f>
        <v xml:space="preserve"> </v>
      </c>
      <c r="F38" s="72" t="str">
        <f>Constants!F38</f>
        <v xml:space="preserve"> </v>
      </c>
      <c r="G38" s="8"/>
      <c r="H38" s="36"/>
    </row>
    <row r="39" spans="1:11" hidden="1">
      <c r="A39" s="72" t="str">
        <f>Constants!A39</f>
        <v xml:space="preserve"> </v>
      </c>
      <c r="B39" s="72" t="str">
        <f>Constants!B39</f>
        <v>S</v>
      </c>
      <c r="C39" s="72" t="str">
        <f>Constants!C39</f>
        <v xml:space="preserve"> </v>
      </c>
      <c r="D39" s="72" t="str">
        <f>Constants!D39</f>
        <v xml:space="preserve"> </v>
      </c>
      <c r="E39" s="72" t="str">
        <f>Constants!E39</f>
        <v xml:space="preserve"> </v>
      </c>
      <c r="F39" s="72" t="str">
        <f>Constants!F39</f>
        <v xml:space="preserve"> </v>
      </c>
      <c r="G39" s="8"/>
      <c r="H39" s="36"/>
    </row>
    <row r="40" spans="1:11" hidden="1">
      <c r="A40" s="72" t="str">
        <f>Constants!A40</f>
        <v xml:space="preserve"> </v>
      </c>
      <c r="B40" s="72" t="str">
        <f>Constants!B40</f>
        <v>M</v>
      </c>
      <c r="C40" s="72" t="str">
        <f>Constants!C40</f>
        <v xml:space="preserve"> </v>
      </c>
      <c r="D40" s="72" t="str">
        <f>Constants!D40</f>
        <v xml:space="preserve"> </v>
      </c>
      <c r="E40" s="72" t="str">
        <f>Constants!E40</f>
        <v xml:space="preserve"> </v>
      </c>
      <c r="F40" s="72" t="str">
        <f>Constants!F40</f>
        <v xml:space="preserve"> </v>
      </c>
      <c r="G40" s="8"/>
      <c r="H40" s="36"/>
    </row>
    <row r="41" spans="1:11" hidden="1">
      <c r="A41" s="72" t="str">
        <f>Constants!A41</f>
        <v xml:space="preserve"> </v>
      </c>
      <c r="B41" s="72" t="str">
        <f>Constants!B41</f>
        <v>L</v>
      </c>
      <c r="C41" s="72" t="str">
        <f>Constants!C41</f>
        <v xml:space="preserve"> </v>
      </c>
      <c r="D41" s="72" t="str">
        <f>Constants!D41</f>
        <v xml:space="preserve"> </v>
      </c>
      <c r="E41" s="72" t="str">
        <f>Constants!E41</f>
        <v xml:space="preserve"> </v>
      </c>
      <c r="F41" s="72" t="str">
        <f>Constants!F41</f>
        <v xml:space="preserve"> </v>
      </c>
      <c r="G41" s="8"/>
      <c r="H41" s="36"/>
    </row>
    <row r="42" spans="1:11" customFormat="1" hidden="1">
      <c r="A42" s="72" t="str">
        <f>Constants!A42</f>
        <v xml:space="preserve"> </v>
      </c>
      <c r="B42" s="72" t="str">
        <f>Constants!B42</f>
        <v>VL</v>
      </c>
      <c r="C42" s="72" t="str">
        <f>Constants!C42</f>
        <v xml:space="preserve"> </v>
      </c>
      <c r="D42" s="72" t="str">
        <f>Constants!D42</f>
        <v xml:space="preserve"> </v>
      </c>
      <c r="E42" s="72" t="str">
        <f>Constants!E42</f>
        <v xml:space="preserve"> </v>
      </c>
      <c r="F42" s="72" t="str">
        <f>Constants!F42</f>
        <v xml:space="preserve"> </v>
      </c>
      <c r="G42" s="50"/>
      <c r="H42" s="50"/>
    </row>
    <row r="43" spans="1:11" s="18" customFormat="1" hidden="1">
      <c r="A43" s="72" t="str">
        <f>Constants!A43</f>
        <v xml:space="preserve"> </v>
      </c>
      <c r="B43" s="72" t="str">
        <f>Constants!B43</f>
        <v xml:space="preserve"> </v>
      </c>
      <c r="C43" s="72" t="str">
        <f>Constants!C43</f>
        <v xml:space="preserve"> </v>
      </c>
      <c r="D43" s="72" t="str">
        <f>Constants!D43</f>
        <v xml:space="preserve"> </v>
      </c>
      <c r="E43" s="72" t="str">
        <f>Constants!E43</f>
        <v xml:space="preserve"> </v>
      </c>
      <c r="F43" s="72" t="str">
        <f>Constants!F43</f>
        <v xml:space="preserve"> </v>
      </c>
      <c r="G43" s="30"/>
      <c r="H43" s="30"/>
      <c r="I43" s="30"/>
      <c r="J43" s="30"/>
      <c r="K43" s="30"/>
    </row>
    <row r="44" spans="1:11" hidden="1">
      <c r="A44" s="72" t="str">
        <f>Constants!A44</f>
        <v>&lt;-- Mandatory</v>
      </c>
      <c r="B44" s="72" t="str">
        <f>Constants!B44</f>
        <v xml:space="preserve"> </v>
      </c>
      <c r="C44" s="72" t="str">
        <f>Constants!C44</f>
        <v>✔</v>
      </c>
      <c r="D44" s="72" t="str">
        <f>Constants!D44</f>
        <v xml:space="preserve"> </v>
      </c>
      <c r="E44" s="72" t="str">
        <f>Constants!E44</f>
        <v xml:space="preserve"> </v>
      </c>
      <c r="F44" s="72" t="str">
        <f>Constants!F44</f>
        <v xml:space="preserve"> </v>
      </c>
    </row>
    <row r="45" spans="1:11" ht="18">
      <c r="A45" s="493" t="s">
        <v>137</v>
      </c>
      <c r="B45" s="493"/>
      <c r="C45" s="493"/>
      <c r="D45" s="1"/>
      <c r="E45" s="1"/>
      <c r="F45" s="1"/>
      <c r="G45" s="1"/>
      <c r="H45" s="43"/>
    </row>
    <row r="46" spans="1:11" ht="18">
      <c r="A46" s="1"/>
      <c r="B46" s="1"/>
      <c r="C46" s="1"/>
      <c r="D46" s="1"/>
      <c r="E46" s="1"/>
      <c r="F46" s="1"/>
      <c r="G46" s="1"/>
      <c r="H46" s="43"/>
    </row>
    <row r="47" spans="1:11">
      <c r="A47" s="55" t="s">
        <v>138</v>
      </c>
      <c r="B47" s="55" t="s">
        <v>156</v>
      </c>
      <c r="C47" s="55" t="s">
        <v>157</v>
      </c>
      <c r="D47" s="55" t="s">
        <v>139</v>
      </c>
      <c r="E47" s="55" t="s">
        <v>140</v>
      </c>
      <c r="F47" s="55" t="s">
        <v>40</v>
      </c>
      <c r="G47" s="55" t="s">
        <v>175</v>
      </c>
      <c r="H47" s="2" t="s">
        <v>92</v>
      </c>
    </row>
    <row r="48" spans="1:11">
      <c r="A48" s="11">
        <v>41550</v>
      </c>
      <c r="B48" s="12">
        <v>0.76041666666666663</v>
      </c>
      <c r="C48" s="12">
        <v>0.82013888888888886</v>
      </c>
      <c r="D48" s="7">
        <v>14</v>
      </c>
      <c r="E48" s="16">
        <f>IF(OR(ISBLANK(B48),ISBLANK(C48)),"",(C48-B48)*24*60-D48)</f>
        <v>72.000000000000014</v>
      </c>
      <c r="F48" s="10" t="s">
        <v>483</v>
      </c>
      <c r="G48" s="10"/>
      <c r="H48" s="44"/>
      <c r="I48" s="3" t="str">
        <f t="shared" ref="I48:I79" si="0">IF(E48&lt;0,"&lt;-- Invalid stop time","")</f>
        <v/>
      </c>
    </row>
    <row r="49" spans="1:9">
      <c r="A49" s="11">
        <v>41551</v>
      </c>
      <c r="B49" s="12">
        <v>0.62083333333333335</v>
      </c>
      <c r="C49" s="12">
        <v>0.6972222222222223</v>
      </c>
      <c r="D49" s="7">
        <v>21</v>
      </c>
      <c r="E49" s="16">
        <f>IF(OR(ISBLANK(B49),ISBLANK(C49)),"",(C49-B49)*24*60-D49)</f>
        <v>89.000000000000085</v>
      </c>
      <c r="F49" s="10" t="s">
        <v>483</v>
      </c>
      <c r="G49" s="10"/>
      <c r="H49" s="44"/>
      <c r="I49" s="3" t="str">
        <f t="shared" si="0"/>
        <v/>
      </c>
    </row>
    <row r="50" spans="1:9">
      <c r="A50" s="11">
        <v>41551</v>
      </c>
      <c r="B50" s="12">
        <v>0.69861111111111107</v>
      </c>
      <c r="C50" s="12">
        <v>0.73055555555555562</v>
      </c>
      <c r="D50" s="7">
        <v>21</v>
      </c>
      <c r="E50" s="16">
        <f>IF(OR(ISBLANK(B50),ISBLANK(C50)),"",(C50-B50)*24*60-D50)</f>
        <v>25.000000000000156</v>
      </c>
      <c r="F50" s="10" t="s">
        <v>535</v>
      </c>
      <c r="G50" s="10"/>
      <c r="H50" s="44"/>
      <c r="I50" s="3" t="str">
        <f t="shared" si="0"/>
        <v/>
      </c>
    </row>
    <row r="51" spans="1:9">
      <c r="A51" s="11">
        <v>41552</v>
      </c>
      <c r="B51" s="12">
        <v>0.71805555555555556</v>
      </c>
      <c r="C51" s="12">
        <v>0.79305555555555562</v>
      </c>
      <c r="D51" s="7">
        <v>31</v>
      </c>
      <c r="E51" s="16">
        <f>IF(OR(ISBLANK(B51),ISBLANK(C51)),"",(C51-B51)*24*60-D51)</f>
        <v>77.000000000000099</v>
      </c>
      <c r="F51" s="10" t="s">
        <v>846</v>
      </c>
      <c r="G51" s="10"/>
      <c r="H51" s="44"/>
      <c r="I51" s="3" t="str">
        <f t="shared" si="0"/>
        <v/>
      </c>
    </row>
    <row r="52" spans="1:9">
      <c r="A52" s="11">
        <v>41552</v>
      </c>
      <c r="B52" s="12">
        <v>0.79722222222222217</v>
      </c>
      <c r="C52" s="12">
        <v>0.83888888888888891</v>
      </c>
      <c r="D52" s="7">
        <v>4</v>
      </c>
      <c r="E52" s="16">
        <f>IF(OR(ISBLANK(B52),ISBLANK(C52)),"",(C52-B52)*24*60-D52)</f>
        <v>56.000000000000107</v>
      </c>
      <c r="F52" s="10" t="s">
        <v>535</v>
      </c>
      <c r="G52" s="10"/>
      <c r="H52" s="44"/>
      <c r="I52" s="3" t="str">
        <f t="shared" si="0"/>
        <v/>
      </c>
    </row>
    <row r="53" spans="1:9">
      <c r="A53" s="11">
        <v>41553</v>
      </c>
      <c r="B53" s="12">
        <v>0.74722222222222223</v>
      </c>
      <c r="C53" s="12">
        <v>0.7895833333333333</v>
      </c>
      <c r="D53" s="7">
        <v>2</v>
      </c>
      <c r="E53" s="16">
        <f t="shared" ref="E53:E60" si="1">IF(OR(ISBLANK(B53),ISBLANK(C53)),"",(C53-B53)*24*60-D53)</f>
        <v>58.999999999999943</v>
      </c>
      <c r="F53" s="10" t="s">
        <v>246</v>
      </c>
      <c r="G53" s="10"/>
      <c r="H53" s="44"/>
      <c r="I53" s="3" t="str">
        <f t="shared" si="0"/>
        <v/>
      </c>
    </row>
    <row r="54" spans="1:9">
      <c r="A54" s="11">
        <v>41553</v>
      </c>
      <c r="B54" s="12">
        <v>0.79861111111111116</v>
      </c>
      <c r="C54" s="12">
        <v>0.82708333333333339</v>
      </c>
      <c r="D54" s="7"/>
      <c r="E54" s="16">
        <f t="shared" si="1"/>
        <v>41.000000000000014</v>
      </c>
      <c r="F54" s="10" t="s">
        <v>246</v>
      </c>
      <c r="G54" s="10"/>
      <c r="H54" s="44"/>
      <c r="I54" s="3" t="str">
        <f t="shared" si="0"/>
        <v/>
      </c>
    </row>
    <row r="55" spans="1:9">
      <c r="A55" s="11">
        <v>41553</v>
      </c>
      <c r="B55" s="12">
        <v>0.88055555555555554</v>
      </c>
      <c r="C55" s="12">
        <v>0.96736111111111101</v>
      </c>
      <c r="D55" s="7">
        <v>12</v>
      </c>
      <c r="E55" s="16">
        <f t="shared" si="1"/>
        <v>112.99999999999987</v>
      </c>
      <c r="F55" s="10" t="s">
        <v>246</v>
      </c>
      <c r="G55" s="10"/>
      <c r="H55" s="44"/>
      <c r="I55" s="3" t="str">
        <f t="shared" si="0"/>
        <v/>
      </c>
    </row>
    <row r="56" spans="1:9">
      <c r="A56" s="11">
        <v>41553</v>
      </c>
      <c r="B56" s="12">
        <v>0.96805555555555556</v>
      </c>
      <c r="C56" s="12">
        <v>0.97013888888888899</v>
      </c>
      <c r="D56" s="7"/>
      <c r="E56" s="16">
        <f t="shared" si="1"/>
        <v>3.0000000000001492</v>
      </c>
      <c r="F56" s="10" t="s">
        <v>536</v>
      </c>
      <c r="G56" s="10"/>
      <c r="H56" s="44"/>
      <c r="I56" s="3" t="str">
        <f t="shared" si="0"/>
        <v/>
      </c>
    </row>
    <row r="57" spans="1:9">
      <c r="A57" s="11">
        <v>41553</v>
      </c>
      <c r="B57" s="12">
        <v>0.97083333333333333</v>
      </c>
      <c r="C57" s="12"/>
      <c r="D57" s="7"/>
      <c r="E57" s="16" t="str">
        <f t="shared" si="1"/>
        <v/>
      </c>
      <c r="F57" s="10" t="s">
        <v>213</v>
      </c>
      <c r="G57" s="10"/>
      <c r="H57" s="44"/>
      <c r="I57" s="3" t="str">
        <f t="shared" si="0"/>
        <v/>
      </c>
    </row>
    <row r="58" spans="1:9">
      <c r="A58" s="11"/>
      <c r="B58" s="12"/>
      <c r="C58" s="12"/>
      <c r="D58" s="7"/>
      <c r="E58" s="16" t="str">
        <f t="shared" si="1"/>
        <v/>
      </c>
      <c r="F58" s="10"/>
      <c r="G58" s="10"/>
      <c r="H58" s="44"/>
      <c r="I58" s="3" t="str">
        <f t="shared" si="0"/>
        <v/>
      </c>
    </row>
    <row r="59" spans="1:9">
      <c r="A59" s="11"/>
      <c r="B59" s="12"/>
      <c r="C59" s="12"/>
      <c r="D59" s="7"/>
      <c r="E59" s="16" t="str">
        <f t="shared" si="1"/>
        <v/>
      </c>
      <c r="F59" s="10"/>
      <c r="G59" s="10"/>
      <c r="H59" s="44"/>
      <c r="I59" s="3" t="str">
        <f t="shared" si="0"/>
        <v/>
      </c>
    </row>
    <row r="60" spans="1:9">
      <c r="A60" s="11"/>
      <c r="B60" s="12"/>
      <c r="C60" s="12"/>
      <c r="D60" s="7"/>
      <c r="E60" s="16" t="str">
        <f t="shared" si="1"/>
        <v/>
      </c>
      <c r="F60" s="10"/>
      <c r="G60" s="10"/>
      <c r="H60" s="44"/>
      <c r="I60" s="3" t="str">
        <f t="shared" si="0"/>
        <v/>
      </c>
    </row>
    <row r="61" spans="1:9">
      <c r="A61" s="11"/>
      <c r="B61" s="12"/>
      <c r="C61" s="12"/>
      <c r="D61" s="7"/>
      <c r="E61" s="16" t="str">
        <f t="shared" ref="E61:E76" si="2">IF(OR(ISBLANK(B61),ISBLANK(C61)),"",(C61-B61)*24*60-D61)</f>
        <v/>
      </c>
      <c r="F61" s="10"/>
      <c r="G61" s="10"/>
      <c r="H61" s="44"/>
      <c r="I61" s="3" t="str">
        <f t="shared" si="0"/>
        <v/>
      </c>
    </row>
    <row r="62" spans="1:9">
      <c r="A62" s="11"/>
      <c r="B62" s="12"/>
      <c r="C62" s="12"/>
      <c r="D62" s="7"/>
      <c r="E62" s="16" t="str">
        <f t="shared" si="2"/>
        <v/>
      </c>
      <c r="F62" s="10"/>
      <c r="G62" s="10"/>
      <c r="H62" s="44"/>
      <c r="I62" s="3" t="str">
        <f t="shared" si="0"/>
        <v/>
      </c>
    </row>
    <row r="63" spans="1:9">
      <c r="A63" s="11"/>
      <c r="B63" s="12"/>
      <c r="C63" s="12"/>
      <c r="D63" s="7"/>
      <c r="E63" s="16" t="str">
        <f t="shared" si="2"/>
        <v/>
      </c>
      <c r="F63" s="10"/>
      <c r="G63" s="10"/>
      <c r="H63" s="44"/>
      <c r="I63" s="3" t="str">
        <f t="shared" si="0"/>
        <v/>
      </c>
    </row>
    <row r="64" spans="1:9">
      <c r="A64" s="11"/>
      <c r="B64" s="12"/>
      <c r="C64" s="12"/>
      <c r="D64" s="7"/>
      <c r="E64" s="16" t="str">
        <f t="shared" si="2"/>
        <v/>
      </c>
      <c r="F64" s="10"/>
      <c r="G64" s="10"/>
      <c r="H64" s="44"/>
      <c r="I64" s="3" t="str">
        <f t="shared" si="0"/>
        <v/>
      </c>
    </row>
    <row r="65" spans="1:9">
      <c r="A65" s="11"/>
      <c r="B65" s="12"/>
      <c r="C65" s="12"/>
      <c r="D65" s="7"/>
      <c r="E65" s="16" t="str">
        <f t="shared" si="2"/>
        <v/>
      </c>
      <c r="F65" s="10"/>
      <c r="G65" s="10"/>
      <c r="H65" s="44"/>
      <c r="I65" s="3" t="str">
        <f t="shared" si="0"/>
        <v/>
      </c>
    </row>
    <row r="66" spans="1:9">
      <c r="A66" s="11"/>
      <c r="B66" s="12"/>
      <c r="C66" s="12"/>
      <c r="D66" s="7"/>
      <c r="E66" s="16" t="str">
        <f t="shared" si="2"/>
        <v/>
      </c>
      <c r="F66" s="10"/>
      <c r="G66" s="10"/>
      <c r="H66" s="44"/>
      <c r="I66" s="3" t="str">
        <f t="shared" si="0"/>
        <v/>
      </c>
    </row>
    <row r="67" spans="1:9">
      <c r="A67" s="11"/>
      <c r="B67" s="12"/>
      <c r="C67" s="12"/>
      <c r="D67" s="7"/>
      <c r="E67" s="16" t="str">
        <f t="shared" si="2"/>
        <v/>
      </c>
      <c r="F67" s="10"/>
      <c r="G67" s="10"/>
      <c r="H67" s="44"/>
      <c r="I67" s="3" t="str">
        <f t="shared" si="0"/>
        <v/>
      </c>
    </row>
    <row r="68" spans="1:9">
      <c r="A68" s="11"/>
      <c r="B68" s="12"/>
      <c r="C68" s="12"/>
      <c r="D68" s="7"/>
      <c r="E68" s="16" t="str">
        <f t="shared" si="2"/>
        <v/>
      </c>
      <c r="F68" s="10"/>
      <c r="G68" s="10"/>
      <c r="H68" s="44"/>
      <c r="I68" s="3" t="str">
        <f t="shared" si="0"/>
        <v/>
      </c>
    </row>
    <row r="69" spans="1:9">
      <c r="A69" s="11"/>
      <c r="B69" s="12"/>
      <c r="C69" s="12"/>
      <c r="D69" s="7"/>
      <c r="E69" s="16" t="str">
        <f t="shared" si="2"/>
        <v/>
      </c>
      <c r="F69" s="10"/>
      <c r="G69" s="10"/>
      <c r="H69" s="44"/>
      <c r="I69" s="3" t="str">
        <f t="shared" si="0"/>
        <v/>
      </c>
    </row>
    <row r="70" spans="1:9">
      <c r="A70" s="11"/>
      <c r="B70" s="12"/>
      <c r="C70" s="12"/>
      <c r="D70" s="7"/>
      <c r="E70" s="16" t="str">
        <f t="shared" si="2"/>
        <v/>
      </c>
      <c r="F70" s="10"/>
      <c r="G70" s="10"/>
      <c r="H70" s="44"/>
      <c r="I70" s="3" t="str">
        <f t="shared" si="0"/>
        <v/>
      </c>
    </row>
    <row r="71" spans="1:9">
      <c r="A71" s="11"/>
      <c r="B71" s="12"/>
      <c r="C71" s="12"/>
      <c r="D71" s="7"/>
      <c r="E71" s="16" t="str">
        <f t="shared" si="2"/>
        <v/>
      </c>
      <c r="F71" s="10"/>
      <c r="G71" s="10"/>
      <c r="H71" s="44"/>
      <c r="I71" s="3" t="str">
        <f t="shared" si="0"/>
        <v/>
      </c>
    </row>
    <row r="72" spans="1:9">
      <c r="A72" s="11"/>
      <c r="B72" s="12"/>
      <c r="C72" s="12"/>
      <c r="D72" s="7"/>
      <c r="E72" s="16" t="str">
        <f t="shared" si="2"/>
        <v/>
      </c>
      <c r="F72" s="10"/>
      <c r="G72" s="10"/>
      <c r="H72" s="44"/>
      <c r="I72" s="3" t="str">
        <f t="shared" si="0"/>
        <v/>
      </c>
    </row>
    <row r="73" spans="1:9">
      <c r="A73" s="11"/>
      <c r="B73" s="12"/>
      <c r="C73" s="12"/>
      <c r="D73" s="7"/>
      <c r="E73" s="16" t="str">
        <f t="shared" si="2"/>
        <v/>
      </c>
      <c r="F73" s="10"/>
      <c r="G73" s="10"/>
      <c r="H73" s="44"/>
      <c r="I73" s="3" t="str">
        <f t="shared" si="0"/>
        <v/>
      </c>
    </row>
    <row r="74" spans="1:9">
      <c r="A74" s="11"/>
      <c r="B74" s="12"/>
      <c r="C74" s="12"/>
      <c r="D74" s="7"/>
      <c r="E74" s="16" t="str">
        <f t="shared" si="2"/>
        <v/>
      </c>
      <c r="F74" s="10"/>
      <c r="G74" s="10"/>
      <c r="H74" s="44"/>
      <c r="I74" s="3" t="str">
        <f t="shared" si="0"/>
        <v/>
      </c>
    </row>
    <row r="75" spans="1:9">
      <c r="A75" s="11"/>
      <c r="B75" s="12"/>
      <c r="C75" s="12"/>
      <c r="D75" s="7"/>
      <c r="E75" s="16" t="str">
        <f t="shared" si="2"/>
        <v/>
      </c>
      <c r="F75" s="10"/>
      <c r="G75" s="10"/>
      <c r="H75" s="44"/>
      <c r="I75" s="3" t="str">
        <f t="shared" si="0"/>
        <v/>
      </c>
    </row>
    <row r="76" spans="1:9">
      <c r="A76" s="11"/>
      <c r="B76" s="12"/>
      <c r="C76" s="12"/>
      <c r="D76" s="7"/>
      <c r="E76" s="16" t="str">
        <f t="shared" si="2"/>
        <v/>
      </c>
      <c r="F76" s="10"/>
      <c r="G76" s="10"/>
      <c r="H76" s="44"/>
      <c r="I76" s="3" t="str">
        <f t="shared" si="0"/>
        <v/>
      </c>
    </row>
    <row r="77" spans="1:9">
      <c r="A77" s="11"/>
      <c r="B77" s="12"/>
      <c r="C77" s="12"/>
      <c r="D77" s="7"/>
      <c r="E77" s="16" t="str">
        <f t="shared" ref="E77:E108" si="3">IF(OR(ISBLANK(B77),ISBLANK(C77)),"",(C77-B77)*24*60-D77)</f>
        <v/>
      </c>
      <c r="F77" s="10"/>
      <c r="G77" s="10"/>
      <c r="H77" s="44"/>
      <c r="I77" s="3" t="str">
        <f t="shared" si="0"/>
        <v/>
      </c>
    </row>
    <row r="78" spans="1:9">
      <c r="A78" s="11"/>
      <c r="B78" s="12"/>
      <c r="C78" s="12"/>
      <c r="D78" s="7"/>
      <c r="E78" s="16" t="str">
        <f t="shared" si="3"/>
        <v/>
      </c>
      <c r="F78" s="10"/>
      <c r="G78" s="10"/>
      <c r="H78" s="44"/>
      <c r="I78" s="3" t="str">
        <f t="shared" si="0"/>
        <v/>
      </c>
    </row>
    <row r="79" spans="1:9">
      <c r="A79" s="11"/>
      <c r="B79" s="12"/>
      <c r="C79" s="12"/>
      <c r="D79" s="7"/>
      <c r="E79" s="16" t="str">
        <f t="shared" si="3"/>
        <v/>
      </c>
      <c r="F79" s="10"/>
      <c r="G79" s="10"/>
      <c r="H79" s="44"/>
      <c r="I79" s="3" t="str">
        <f t="shared" si="0"/>
        <v/>
      </c>
    </row>
    <row r="80" spans="1:9">
      <c r="A80" s="11"/>
      <c r="B80" s="12"/>
      <c r="C80" s="12"/>
      <c r="D80" s="7"/>
      <c r="E80" s="16" t="str">
        <f t="shared" si="3"/>
        <v/>
      </c>
      <c r="F80" s="10"/>
      <c r="G80" s="10"/>
      <c r="H80" s="44"/>
      <c r="I80" s="3" t="str">
        <f t="shared" ref="I80:I111" si="4">IF(E80&lt;0,"&lt;-- Invalid stop time","")</f>
        <v/>
      </c>
    </row>
    <row r="81" spans="1:9">
      <c r="A81" s="11"/>
      <c r="B81" s="12"/>
      <c r="C81" s="12"/>
      <c r="D81" s="7"/>
      <c r="E81" s="16" t="str">
        <f t="shared" si="3"/>
        <v/>
      </c>
      <c r="F81" s="10"/>
      <c r="G81" s="10"/>
      <c r="H81" s="44"/>
      <c r="I81" s="3" t="str">
        <f t="shared" si="4"/>
        <v/>
      </c>
    </row>
    <row r="82" spans="1:9">
      <c r="A82" s="11"/>
      <c r="B82" s="12"/>
      <c r="C82" s="12"/>
      <c r="D82" s="7"/>
      <c r="E82" s="16" t="str">
        <f t="shared" si="3"/>
        <v/>
      </c>
      <c r="F82" s="10"/>
      <c r="G82" s="10"/>
      <c r="H82" s="44"/>
      <c r="I82" s="3" t="str">
        <f t="shared" si="4"/>
        <v/>
      </c>
    </row>
    <row r="83" spans="1:9">
      <c r="A83" s="11"/>
      <c r="B83" s="12"/>
      <c r="C83" s="12"/>
      <c r="D83" s="7"/>
      <c r="E83" s="16" t="str">
        <f t="shared" si="3"/>
        <v/>
      </c>
      <c r="F83" s="10"/>
      <c r="G83" s="10"/>
      <c r="H83" s="44"/>
      <c r="I83" s="3" t="str">
        <f t="shared" si="4"/>
        <v/>
      </c>
    </row>
    <row r="84" spans="1:9">
      <c r="A84" s="11"/>
      <c r="B84" s="12"/>
      <c r="C84" s="12"/>
      <c r="D84" s="7"/>
      <c r="E84" s="16" t="str">
        <f t="shared" si="3"/>
        <v/>
      </c>
      <c r="F84" s="10"/>
      <c r="G84" s="10"/>
      <c r="H84" s="44"/>
      <c r="I84" s="3" t="str">
        <f t="shared" si="4"/>
        <v/>
      </c>
    </row>
    <row r="85" spans="1:9">
      <c r="A85" s="11"/>
      <c r="B85" s="12"/>
      <c r="C85" s="12"/>
      <c r="D85" s="7"/>
      <c r="E85" s="16" t="str">
        <f t="shared" si="3"/>
        <v/>
      </c>
      <c r="F85" s="10"/>
      <c r="G85" s="10"/>
      <c r="H85" s="44"/>
      <c r="I85" s="3" t="str">
        <f t="shared" si="4"/>
        <v/>
      </c>
    </row>
    <row r="86" spans="1:9">
      <c r="A86" s="11"/>
      <c r="B86" s="12"/>
      <c r="C86" s="12"/>
      <c r="D86" s="7"/>
      <c r="E86" s="16" t="str">
        <f t="shared" si="3"/>
        <v/>
      </c>
      <c r="F86" s="10"/>
      <c r="G86" s="10"/>
      <c r="H86" s="44"/>
      <c r="I86" s="3" t="str">
        <f t="shared" si="4"/>
        <v/>
      </c>
    </row>
    <row r="87" spans="1:9">
      <c r="A87" s="11"/>
      <c r="B87" s="12"/>
      <c r="C87" s="12"/>
      <c r="D87" s="7"/>
      <c r="E87" s="16" t="str">
        <f t="shared" si="3"/>
        <v/>
      </c>
      <c r="F87" s="10"/>
      <c r="G87" s="10"/>
      <c r="H87" s="44"/>
      <c r="I87" s="3" t="str">
        <f t="shared" si="4"/>
        <v/>
      </c>
    </row>
    <row r="88" spans="1:9">
      <c r="A88" s="11"/>
      <c r="B88" s="12"/>
      <c r="C88" s="12"/>
      <c r="D88" s="7"/>
      <c r="E88" s="16" t="str">
        <f t="shared" si="3"/>
        <v/>
      </c>
      <c r="F88" s="10"/>
      <c r="G88" s="10"/>
      <c r="H88" s="44"/>
      <c r="I88" s="3" t="str">
        <f t="shared" si="4"/>
        <v/>
      </c>
    </row>
    <row r="89" spans="1:9">
      <c r="A89" s="11"/>
      <c r="B89" s="12"/>
      <c r="C89" s="12"/>
      <c r="D89" s="7"/>
      <c r="E89" s="16" t="str">
        <f t="shared" si="3"/>
        <v/>
      </c>
      <c r="F89" s="10"/>
      <c r="G89" s="10"/>
      <c r="H89" s="44"/>
      <c r="I89" s="3" t="str">
        <f t="shared" si="4"/>
        <v/>
      </c>
    </row>
    <row r="90" spans="1:9">
      <c r="A90" s="11"/>
      <c r="B90" s="12"/>
      <c r="C90" s="12"/>
      <c r="D90" s="7"/>
      <c r="E90" s="16" t="str">
        <f t="shared" si="3"/>
        <v/>
      </c>
      <c r="F90" s="10"/>
      <c r="G90" s="10"/>
      <c r="H90" s="44"/>
      <c r="I90" s="3" t="str">
        <f t="shared" si="4"/>
        <v/>
      </c>
    </row>
    <row r="91" spans="1:9">
      <c r="A91" s="11"/>
      <c r="B91" s="12"/>
      <c r="C91" s="12"/>
      <c r="D91" s="7"/>
      <c r="E91" s="16" t="str">
        <f t="shared" si="3"/>
        <v/>
      </c>
      <c r="F91" s="10"/>
      <c r="G91" s="10"/>
      <c r="H91" s="44"/>
      <c r="I91" s="3" t="str">
        <f t="shared" si="4"/>
        <v/>
      </c>
    </row>
    <row r="92" spans="1:9">
      <c r="A92" s="11"/>
      <c r="B92" s="12"/>
      <c r="C92" s="12"/>
      <c r="D92" s="7"/>
      <c r="E92" s="16" t="str">
        <f t="shared" si="3"/>
        <v/>
      </c>
      <c r="F92" s="10"/>
      <c r="G92" s="10"/>
      <c r="H92" s="44"/>
      <c r="I92" s="3" t="str">
        <f t="shared" si="4"/>
        <v/>
      </c>
    </row>
    <row r="93" spans="1:9">
      <c r="A93" s="11"/>
      <c r="B93" s="12"/>
      <c r="C93" s="12"/>
      <c r="D93" s="7"/>
      <c r="E93" s="16" t="str">
        <f t="shared" si="3"/>
        <v/>
      </c>
      <c r="F93" s="10"/>
      <c r="G93" s="10"/>
      <c r="H93" s="44"/>
      <c r="I93" s="3" t="str">
        <f t="shared" si="4"/>
        <v/>
      </c>
    </row>
    <row r="94" spans="1:9">
      <c r="A94" s="11"/>
      <c r="B94" s="12"/>
      <c r="C94" s="12"/>
      <c r="D94" s="7"/>
      <c r="E94" s="16" t="str">
        <f t="shared" si="3"/>
        <v/>
      </c>
      <c r="F94" s="10"/>
      <c r="G94" s="10"/>
      <c r="H94" s="44"/>
      <c r="I94" s="3" t="str">
        <f t="shared" si="4"/>
        <v/>
      </c>
    </row>
    <row r="95" spans="1:9">
      <c r="A95" s="11"/>
      <c r="B95" s="12"/>
      <c r="C95" s="12"/>
      <c r="D95" s="7"/>
      <c r="E95" s="16" t="str">
        <f t="shared" si="3"/>
        <v/>
      </c>
      <c r="F95" s="10"/>
      <c r="G95" s="10"/>
      <c r="H95" s="44"/>
      <c r="I95" s="3" t="str">
        <f t="shared" si="4"/>
        <v/>
      </c>
    </row>
    <row r="96" spans="1:9">
      <c r="A96" s="11"/>
      <c r="B96" s="12"/>
      <c r="C96" s="12"/>
      <c r="D96" s="7"/>
      <c r="E96" s="16" t="str">
        <f t="shared" si="3"/>
        <v/>
      </c>
      <c r="F96" s="10"/>
      <c r="G96" s="10"/>
      <c r="H96" s="44"/>
      <c r="I96" s="3" t="str">
        <f t="shared" si="4"/>
        <v/>
      </c>
    </row>
    <row r="97" spans="1:9">
      <c r="A97" s="11"/>
      <c r="B97" s="12"/>
      <c r="C97" s="12"/>
      <c r="D97" s="7"/>
      <c r="E97" s="16" t="str">
        <f t="shared" si="3"/>
        <v/>
      </c>
      <c r="F97" s="10"/>
      <c r="G97" s="10"/>
      <c r="H97" s="44"/>
      <c r="I97" s="3" t="str">
        <f t="shared" si="4"/>
        <v/>
      </c>
    </row>
    <row r="98" spans="1:9">
      <c r="A98" s="11"/>
      <c r="B98" s="12"/>
      <c r="C98" s="12"/>
      <c r="D98" s="7"/>
      <c r="E98" s="16" t="str">
        <f t="shared" si="3"/>
        <v/>
      </c>
      <c r="F98" s="10"/>
      <c r="G98" s="10"/>
      <c r="H98" s="44"/>
      <c r="I98" s="3" t="str">
        <f t="shared" si="4"/>
        <v/>
      </c>
    </row>
    <row r="99" spans="1:9">
      <c r="A99" s="11"/>
      <c r="B99" s="12"/>
      <c r="C99" s="12"/>
      <c r="D99" s="7"/>
      <c r="E99" s="16" t="str">
        <f t="shared" si="3"/>
        <v/>
      </c>
      <c r="F99" s="10"/>
      <c r="G99" s="10"/>
      <c r="H99" s="44"/>
      <c r="I99" s="3" t="str">
        <f t="shared" si="4"/>
        <v/>
      </c>
    </row>
    <row r="100" spans="1:9">
      <c r="A100" s="11"/>
      <c r="B100" s="12"/>
      <c r="C100" s="12"/>
      <c r="D100" s="7"/>
      <c r="E100" s="16" t="str">
        <f t="shared" si="3"/>
        <v/>
      </c>
      <c r="F100" s="10"/>
      <c r="G100" s="10"/>
      <c r="H100" s="44"/>
      <c r="I100" s="3" t="str">
        <f t="shared" si="4"/>
        <v/>
      </c>
    </row>
    <row r="101" spans="1:9">
      <c r="A101" s="11"/>
      <c r="B101" s="12"/>
      <c r="C101" s="12"/>
      <c r="D101" s="7"/>
      <c r="E101" s="16" t="str">
        <f t="shared" si="3"/>
        <v/>
      </c>
      <c r="F101" s="10"/>
      <c r="G101" s="10"/>
      <c r="H101" s="44"/>
      <c r="I101" s="3" t="str">
        <f t="shared" si="4"/>
        <v/>
      </c>
    </row>
    <row r="102" spans="1:9">
      <c r="A102" s="11"/>
      <c r="B102" s="12"/>
      <c r="C102" s="12"/>
      <c r="D102" s="7"/>
      <c r="E102" s="16" t="str">
        <f t="shared" si="3"/>
        <v/>
      </c>
      <c r="F102" s="10"/>
      <c r="G102" s="10"/>
      <c r="H102" s="44"/>
      <c r="I102" s="3" t="str">
        <f t="shared" si="4"/>
        <v/>
      </c>
    </row>
    <row r="103" spans="1:9">
      <c r="A103" s="11"/>
      <c r="B103" s="12"/>
      <c r="C103" s="12"/>
      <c r="D103" s="7"/>
      <c r="E103" s="16" t="str">
        <f t="shared" si="3"/>
        <v/>
      </c>
      <c r="F103" s="10"/>
      <c r="G103" s="10"/>
      <c r="H103" s="44"/>
      <c r="I103" s="3" t="str">
        <f t="shared" si="4"/>
        <v/>
      </c>
    </row>
    <row r="104" spans="1:9">
      <c r="A104" s="11"/>
      <c r="B104" s="12"/>
      <c r="C104" s="12"/>
      <c r="D104" s="7"/>
      <c r="E104" s="16" t="str">
        <f t="shared" si="3"/>
        <v/>
      </c>
      <c r="F104" s="10"/>
      <c r="G104" s="10"/>
      <c r="H104" s="44"/>
      <c r="I104" s="3" t="str">
        <f t="shared" si="4"/>
        <v/>
      </c>
    </row>
    <row r="105" spans="1:9">
      <c r="A105" s="11"/>
      <c r="B105" s="12"/>
      <c r="C105" s="12"/>
      <c r="D105" s="7"/>
      <c r="E105" s="16" t="str">
        <f t="shared" si="3"/>
        <v/>
      </c>
      <c r="F105" s="10"/>
      <c r="G105" s="10"/>
      <c r="H105" s="44"/>
      <c r="I105" s="3" t="str">
        <f t="shared" si="4"/>
        <v/>
      </c>
    </row>
    <row r="106" spans="1:9">
      <c r="A106" s="11"/>
      <c r="B106" s="12"/>
      <c r="C106" s="12"/>
      <c r="D106" s="7"/>
      <c r="E106" s="16" t="str">
        <f t="shared" si="3"/>
        <v/>
      </c>
      <c r="F106" s="10"/>
      <c r="G106" s="10"/>
      <c r="H106" s="44"/>
      <c r="I106" s="3" t="str">
        <f t="shared" si="4"/>
        <v/>
      </c>
    </row>
    <row r="107" spans="1:9">
      <c r="A107" s="11"/>
      <c r="B107" s="12"/>
      <c r="C107" s="12"/>
      <c r="D107" s="7"/>
      <c r="E107" s="16" t="str">
        <f t="shared" si="3"/>
        <v/>
      </c>
      <c r="F107" s="10"/>
      <c r="G107" s="10"/>
      <c r="H107" s="44"/>
      <c r="I107" s="3" t="str">
        <f t="shared" si="4"/>
        <v/>
      </c>
    </row>
    <row r="108" spans="1:9">
      <c r="A108" s="11"/>
      <c r="B108" s="12"/>
      <c r="C108" s="12"/>
      <c r="D108" s="7"/>
      <c r="E108" s="16" t="str">
        <f t="shared" si="3"/>
        <v/>
      </c>
      <c r="F108" s="10"/>
      <c r="G108" s="10"/>
      <c r="H108" s="44"/>
      <c r="I108" s="3" t="str">
        <f t="shared" si="4"/>
        <v/>
      </c>
    </row>
    <row r="109" spans="1:9">
      <c r="A109" s="11"/>
      <c r="B109" s="12"/>
      <c r="C109" s="12"/>
      <c r="D109" s="7"/>
      <c r="E109" s="16" t="str">
        <f t="shared" ref="E109:E134" si="5">IF(OR(ISBLANK(B109),ISBLANK(C109)),"",(C109-B109)*24*60-D109)</f>
        <v/>
      </c>
      <c r="F109" s="10"/>
      <c r="G109" s="10"/>
      <c r="H109" s="44"/>
      <c r="I109" s="3" t="str">
        <f t="shared" si="4"/>
        <v/>
      </c>
    </row>
    <row r="110" spans="1:9">
      <c r="A110" s="11"/>
      <c r="B110" s="12"/>
      <c r="C110" s="12"/>
      <c r="D110" s="7"/>
      <c r="E110" s="16" t="str">
        <f t="shared" si="5"/>
        <v/>
      </c>
      <c r="F110" s="10"/>
      <c r="G110" s="10"/>
      <c r="H110" s="44"/>
      <c r="I110" s="3" t="str">
        <f t="shared" si="4"/>
        <v/>
      </c>
    </row>
    <row r="111" spans="1:9">
      <c r="A111" s="11"/>
      <c r="B111" s="12"/>
      <c r="C111" s="12"/>
      <c r="D111" s="7"/>
      <c r="E111" s="16" t="str">
        <f t="shared" si="5"/>
        <v/>
      </c>
      <c r="F111" s="10"/>
      <c r="G111" s="10"/>
      <c r="H111" s="44"/>
      <c r="I111" s="3" t="str">
        <f t="shared" si="4"/>
        <v/>
      </c>
    </row>
    <row r="112" spans="1:9">
      <c r="A112" s="11"/>
      <c r="B112" s="12"/>
      <c r="C112" s="12"/>
      <c r="D112" s="7"/>
      <c r="E112" s="16" t="str">
        <f t="shared" si="5"/>
        <v/>
      </c>
      <c r="F112" s="10"/>
      <c r="G112" s="10"/>
      <c r="H112" s="44"/>
      <c r="I112" s="3" t="str">
        <f t="shared" ref="I112:I137" si="6">IF(E112&lt;0,"&lt;-- Invalid stop time","")</f>
        <v/>
      </c>
    </row>
    <row r="113" spans="1:9">
      <c r="A113" s="11"/>
      <c r="B113" s="12"/>
      <c r="C113" s="12"/>
      <c r="D113" s="7"/>
      <c r="E113" s="16" t="str">
        <f t="shared" si="5"/>
        <v/>
      </c>
      <c r="F113" s="10"/>
      <c r="G113" s="10"/>
      <c r="H113" s="44"/>
      <c r="I113" s="3" t="str">
        <f t="shared" si="6"/>
        <v/>
      </c>
    </row>
    <row r="114" spans="1:9">
      <c r="A114" s="11"/>
      <c r="B114" s="12"/>
      <c r="C114" s="12"/>
      <c r="D114" s="7"/>
      <c r="E114" s="16" t="str">
        <f t="shared" si="5"/>
        <v/>
      </c>
      <c r="F114" s="10"/>
      <c r="G114" s="10"/>
      <c r="H114" s="44"/>
      <c r="I114" s="3" t="str">
        <f t="shared" si="6"/>
        <v/>
      </c>
    </row>
    <row r="115" spans="1:9">
      <c r="A115" s="11"/>
      <c r="B115" s="12"/>
      <c r="C115" s="12"/>
      <c r="D115" s="7"/>
      <c r="E115" s="16" t="str">
        <f t="shared" si="5"/>
        <v/>
      </c>
      <c r="F115" s="10"/>
      <c r="G115" s="10"/>
      <c r="H115" s="44"/>
      <c r="I115" s="3" t="str">
        <f t="shared" si="6"/>
        <v/>
      </c>
    </row>
    <row r="116" spans="1:9">
      <c r="A116" s="11"/>
      <c r="B116" s="12"/>
      <c r="C116" s="12"/>
      <c r="D116" s="7"/>
      <c r="E116" s="16" t="str">
        <f t="shared" si="5"/>
        <v/>
      </c>
      <c r="F116" s="10"/>
      <c r="G116" s="10"/>
      <c r="H116" s="44"/>
      <c r="I116" s="3" t="str">
        <f t="shared" si="6"/>
        <v/>
      </c>
    </row>
    <row r="117" spans="1:9">
      <c r="A117" s="11"/>
      <c r="B117" s="12"/>
      <c r="C117" s="12"/>
      <c r="D117" s="7"/>
      <c r="E117" s="16" t="str">
        <f t="shared" si="5"/>
        <v/>
      </c>
      <c r="F117" s="10"/>
      <c r="G117" s="10"/>
      <c r="H117" s="44"/>
      <c r="I117" s="3" t="str">
        <f t="shared" si="6"/>
        <v/>
      </c>
    </row>
    <row r="118" spans="1:9">
      <c r="A118" s="11"/>
      <c r="B118" s="12"/>
      <c r="C118" s="12"/>
      <c r="D118" s="7"/>
      <c r="E118" s="16" t="str">
        <f t="shared" si="5"/>
        <v/>
      </c>
      <c r="F118" s="10"/>
      <c r="G118" s="10"/>
      <c r="H118" s="44"/>
      <c r="I118" s="3" t="str">
        <f t="shared" si="6"/>
        <v/>
      </c>
    </row>
    <row r="119" spans="1:9">
      <c r="A119" s="11"/>
      <c r="B119" s="12"/>
      <c r="C119" s="12"/>
      <c r="D119" s="7"/>
      <c r="E119" s="16" t="str">
        <f t="shared" si="5"/>
        <v/>
      </c>
      <c r="F119" s="10"/>
      <c r="G119" s="10"/>
      <c r="H119" s="44"/>
      <c r="I119" s="3" t="str">
        <f t="shared" si="6"/>
        <v/>
      </c>
    </row>
    <row r="120" spans="1:9">
      <c r="A120" s="11"/>
      <c r="B120" s="12"/>
      <c r="C120" s="12"/>
      <c r="D120" s="7"/>
      <c r="E120" s="16" t="str">
        <f t="shared" si="5"/>
        <v/>
      </c>
      <c r="F120" s="10"/>
      <c r="G120" s="10"/>
      <c r="H120" s="44"/>
      <c r="I120" s="3" t="str">
        <f t="shared" si="6"/>
        <v/>
      </c>
    </row>
    <row r="121" spans="1:9">
      <c r="A121" s="11"/>
      <c r="B121" s="12"/>
      <c r="C121" s="12"/>
      <c r="D121" s="7"/>
      <c r="E121" s="16" t="str">
        <f t="shared" si="5"/>
        <v/>
      </c>
      <c r="F121" s="10"/>
      <c r="G121" s="10"/>
      <c r="H121" s="44"/>
      <c r="I121" s="3" t="str">
        <f t="shared" si="6"/>
        <v/>
      </c>
    </row>
    <row r="122" spans="1:9">
      <c r="A122" s="11"/>
      <c r="B122" s="12"/>
      <c r="C122" s="12"/>
      <c r="D122" s="7"/>
      <c r="E122" s="16" t="str">
        <f t="shared" si="5"/>
        <v/>
      </c>
      <c r="F122" s="10"/>
      <c r="G122" s="10"/>
      <c r="H122" s="44"/>
      <c r="I122" s="3" t="str">
        <f t="shared" si="6"/>
        <v/>
      </c>
    </row>
    <row r="123" spans="1:9">
      <c r="A123" s="11"/>
      <c r="B123" s="12"/>
      <c r="C123" s="12"/>
      <c r="D123" s="7"/>
      <c r="E123" s="16" t="str">
        <f t="shared" si="5"/>
        <v/>
      </c>
      <c r="F123" s="10"/>
      <c r="G123" s="10"/>
      <c r="H123" s="44"/>
      <c r="I123" s="3" t="str">
        <f t="shared" si="6"/>
        <v/>
      </c>
    </row>
    <row r="124" spans="1:9">
      <c r="A124" s="11"/>
      <c r="B124" s="12"/>
      <c r="C124" s="12"/>
      <c r="D124" s="7"/>
      <c r="E124" s="16" t="str">
        <f t="shared" si="5"/>
        <v/>
      </c>
      <c r="F124" s="10"/>
      <c r="G124" s="10"/>
      <c r="H124" s="44"/>
      <c r="I124" s="3" t="str">
        <f t="shared" si="6"/>
        <v/>
      </c>
    </row>
    <row r="125" spans="1:9">
      <c r="A125" s="11"/>
      <c r="B125" s="12"/>
      <c r="C125" s="12"/>
      <c r="D125" s="7"/>
      <c r="E125" s="16" t="str">
        <f t="shared" si="5"/>
        <v/>
      </c>
      <c r="F125" s="10"/>
      <c r="G125" s="10"/>
      <c r="H125" s="44"/>
      <c r="I125" s="3" t="str">
        <f t="shared" si="6"/>
        <v/>
      </c>
    </row>
    <row r="126" spans="1:9">
      <c r="A126" s="11"/>
      <c r="B126" s="12"/>
      <c r="C126" s="12"/>
      <c r="D126" s="7"/>
      <c r="E126" s="16" t="str">
        <f t="shared" si="5"/>
        <v/>
      </c>
      <c r="F126" s="10"/>
      <c r="G126" s="10"/>
      <c r="H126" s="44"/>
      <c r="I126" s="3" t="str">
        <f t="shared" si="6"/>
        <v/>
      </c>
    </row>
    <row r="127" spans="1:9">
      <c r="A127" s="11"/>
      <c r="B127" s="12"/>
      <c r="C127" s="12"/>
      <c r="D127" s="7"/>
      <c r="E127" s="16" t="str">
        <f t="shared" si="5"/>
        <v/>
      </c>
      <c r="F127" s="10"/>
      <c r="G127" s="10"/>
      <c r="H127" s="44"/>
      <c r="I127" s="3" t="str">
        <f t="shared" si="6"/>
        <v/>
      </c>
    </row>
    <row r="128" spans="1:9">
      <c r="A128" s="11"/>
      <c r="B128" s="12"/>
      <c r="C128" s="12"/>
      <c r="D128" s="7"/>
      <c r="E128" s="16" t="str">
        <f t="shared" si="5"/>
        <v/>
      </c>
      <c r="F128" s="10"/>
      <c r="G128" s="10"/>
      <c r="H128" s="44"/>
      <c r="I128" s="3" t="str">
        <f t="shared" si="6"/>
        <v/>
      </c>
    </row>
    <row r="129" spans="1:9">
      <c r="A129" s="11"/>
      <c r="B129" s="12"/>
      <c r="C129" s="12"/>
      <c r="D129" s="7"/>
      <c r="E129" s="16" t="str">
        <f t="shared" si="5"/>
        <v/>
      </c>
      <c r="F129" s="10"/>
      <c r="G129" s="10"/>
      <c r="H129" s="44"/>
      <c r="I129" s="3" t="str">
        <f t="shared" si="6"/>
        <v/>
      </c>
    </row>
    <row r="130" spans="1:9">
      <c r="A130" s="11"/>
      <c r="B130" s="12"/>
      <c r="C130" s="12"/>
      <c r="D130" s="7"/>
      <c r="E130" s="16" t="str">
        <f t="shared" si="5"/>
        <v/>
      </c>
      <c r="F130" s="10"/>
      <c r="G130" s="10"/>
      <c r="H130" s="44"/>
      <c r="I130" s="3" t="str">
        <f t="shared" si="6"/>
        <v/>
      </c>
    </row>
    <row r="131" spans="1:9">
      <c r="A131" s="11"/>
      <c r="B131" s="12"/>
      <c r="C131" s="12"/>
      <c r="D131" s="7"/>
      <c r="E131" s="16" t="str">
        <f t="shared" si="5"/>
        <v/>
      </c>
      <c r="F131" s="10"/>
      <c r="G131" s="10"/>
      <c r="H131" s="44"/>
      <c r="I131" s="3" t="str">
        <f t="shared" si="6"/>
        <v/>
      </c>
    </row>
    <row r="132" spans="1:9">
      <c r="A132" s="11"/>
      <c r="B132" s="12"/>
      <c r="C132" s="12"/>
      <c r="D132" s="7"/>
      <c r="E132" s="16" t="str">
        <f t="shared" si="5"/>
        <v/>
      </c>
      <c r="F132" s="10"/>
      <c r="G132" s="10"/>
      <c r="H132" s="44"/>
      <c r="I132" s="3" t="str">
        <f t="shared" si="6"/>
        <v/>
      </c>
    </row>
    <row r="133" spans="1:9">
      <c r="A133" s="11"/>
      <c r="B133" s="12"/>
      <c r="C133" s="12"/>
      <c r="D133" s="7"/>
      <c r="E133" s="16" t="str">
        <f t="shared" si="5"/>
        <v/>
      </c>
      <c r="F133" s="10"/>
      <c r="G133" s="10"/>
      <c r="H133" s="44"/>
      <c r="I133" s="3" t="str">
        <f t="shared" si="6"/>
        <v/>
      </c>
    </row>
    <row r="134" spans="1:9">
      <c r="A134" s="11"/>
      <c r="B134" s="12"/>
      <c r="C134" s="12"/>
      <c r="D134" s="7"/>
      <c r="E134" s="16" t="str">
        <f t="shared" si="5"/>
        <v/>
      </c>
      <c r="F134" s="10"/>
      <c r="G134" s="10"/>
      <c r="H134" s="44"/>
      <c r="I134" s="3" t="str">
        <f t="shared" si="6"/>
        <v/>
      </c>
    </row>
    <row r="135" spans="1:9">
      <c r="A135" s="11"/>
      <c r="B135" s="12"/>
      <c r="C135" s="12"/>
      <c r="D135" s="7"/>
      <c r="E135" s="16" t="str">
        <f>IF(OR(ISBLANK(B135),ISBLANK(C135)),"",(C135-B135)*24*60-D135)</f>
        <v/>
      </c>
      <c r="F135" s="10"/>
      <c r="G135" s="10"/>
      <c r="H135" s="44"/>
      <c r="I135" s="3" t="str">
        <f t="shared" si="6"/>
        <v/>
      </c>
    </row>
    <row r="136" spans="1:9">
      <c r="A136" s="11"/>
      <c r="B136" s="12"/>
      <c r="C136" s="12"/>
      <c r="D136" s="7"/>
      <c r="E136" s="16" t="str">
        <f>IF(OR(ISBLANK(B136),ISBLANK(C136)),"",(C136-B136)*24*60-D136)</f>
        <v/>
      </c>
      <c r="F136" s="10"/>
      <c r="G136" s="10"/>
      <c r="H136" s="44"/>
      <c r="I136" s="3" t="str">
        <f t="shared" si="6"/>
        <v/>
      </c>
    </row>
    <row r="137" spans="1:9">
      <c r="A137" s="11"/>
      <c r="B137" s="12"/>
      <c r="C137" s="12"/>
      <c r="D137" s="7"/>
      <c r="E137" s="16" t="str">
        <f>IF(OR(ISBLANK(B137),ISBLANK(C137)),"",(C137-B137)*24*60-D137)</f>
        <v/>
      </c>
      <c r="F137" s="10"/>
      <c r="G137" s="10"/>
      <c r="H137" s="44"/>
      <c r="I137" s="3" t="str">
        <f t="shared" si="6"/>
        <v/>
      </c>
    </row>
  </sheetData>
  <sheetProtection sheet="1" objects="1" scenarios="1"/>
  <mergeCells count="1">
    <mergeCell ref="A45:C45"/>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10;    hh:mm am        or&#10;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10;   Planning&#10;   Design&#10;   Code&#10;   Compile&#10;   Test&#10;   Postmortem&#10;   Design Review&#10;   Code Review" sqref="G48:G137">
      <formula1>$E$19:$E$29</formula1>
    </dataValidation>
    <dataValidation type="list" allowBlank="1" showInputMessage="1" showErrorMessage="1" errorTitle="Phase Name Error" error="Phase must be one of:&#10;   Planning&#10;   Design&#10;   Code&#10;   Compile&#10;   Test&#10;   Postmortem&#10;   Design Review&#10;   Code Review" sqref="F48:F137">
      <formula1>$B$4:$B$14</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8" enableFormatConditionsCalculation="0">
    <pageSetUpPr fitToPage="1"/>
  </sheetPr>
  <dimension ref="A1:B20"/>
  <sheetViews>
    <sheetView showGridLines="0" tabSelected="1" workbookViewId="0">
      <selection activeCell="B11" sqref="B11"/>
    </sheetView>
  </sheetViews>
  <sheetFormatPr baseColWidth="10" defaultColWidth="8.83203125" defaultRowHeight="12"/>
  <cols>
    <col min="1" max="1" width="12.6640625" style="3" customWidth="1"/>
    <col min="2" max="2" width="118.33203125" style="3" customWidth="1"/>
    <col min="3" max="256" width="11.5" style="3" customWidth="1"/>
    <col min="257" max="16384" width="8.83203125" style="3"/>
  </cols>
  <sheetData>
    <row r="1" spans="1:2" s="4" customFormat="1" ht="18">
      <c r="A1" s="38" t="s">
        <v>189</v>
      </c>
      <c r="B1" s="38"/>
    </row>
    <row r="2" spans="1:2" s="4" customFormat="1" ht="18">
      <c r="A2" s="39"/>
      <c r="B2" s="39"/>
    </row>
    <row r="3" spans="1:2" s="4" customFormat="1">
      <c r="A3" s="40" t="s">
        <v>132</v>
      </c>
      <c r="B3" s="2"/>
    </row>
    <row r="4" spans="1:2" s="4" customFormat="1" ht="44" customHeight="1">
      <c r="A4" s="41">
        <v>1</v>
      </c>
      <c r="B4" s="37" t="s">
        <v>4</v>
      </c>
    </row>
    <row r="5" spans="1:2" s="4" customFormat="1" ht="44" customHeight="1">
      <c r="A5" s="41">
        <v>2</v>
      </c>
      <c r="B5" s="37"/>
    </row>
    <row r="6" spans="1:2" s="4" customFormat="1" ht="44" customHeight="1">
      <c r="A6" s="41">
        <v>3</v>
      </c>
      <c r="B6" s="37"/>
    </row>
    <row r="7" spans="1:2" s="4" customFormat="1" ht="44" customHeight="1">
      <c r="A7" s="41">
        <v>4</v>
      </c>
      <c r="B7" s="37"/>
    </row>
    <row r="8" spans="1:2" s="4" customFormat="1" ht="44" customHeight="1">
      <c r="A8" s="41">
        <v>5</v>
      </c>
      <c r="B8" s="37"/>
    </row>
    <row r="9" spans="1:2" s="4" customFormat="1" ht="20.25" customHeight="1">
      <c r="A9" s="40" t="s">
        <v>130</v>
      </c>
      <c r="B9" s="2"/>
    </row>
    <row r="10" spans="1:2" s="4" customFormat="1" ht="44" customHeight="1">
      <c r="A10" s="41">
        <v>1</v>
      </c>
      <c r="B10" s="37" t="s">
        <v>5</v>
      </c>
    </row>
    <row r="11" spans="1:2" s="4" customFormat="1" ht="44" customHeight="1">
      <c r="A11" s="41">
        <v>2</v>
      </c>
      <c r="B11" s="37" t="s">
        <v>6</v>
      </c>
    </row>
    <row r="12" spans="1:2" s="4" customFormat="1" ht="44" customHeight="1">
      <c r="A12" s="41">
        <v>3</v>
      </c>
      <c r="B12" s="37"/>
    </row>
    <row r="13" spans="1:2" s="4" customFormat="1" ht="44" customHeight="1">
      <c r="A13" s="41">
        <v>4</v>
      </c>
      <c r="B13" s="37"/>
    </row>
    <row r="14" spans="1:2" s="4" customFormat="1" ht="44" customHeight="1">
      <c r="A14" s="41">
        <v>5</v>
      </c>
      <c r="B14" s="37"/>
    </row>
    <row r="15" spans="1:2" s="4" customFormat="1" ht="20.25" customHeight="1">
      <c r="A15" s="40" t="s">
        <v>131</v>
      </c>
      <c r="B15" s="2"/>
    </row>
    <row r="16" spans="1:2" s="4" customFormat="1" ht="44" customHeight="1">
      <c r="A16" s="41">
        <v>1</v>
      </c>
      <c r="B16" s="37" t="s">
        <v>3</v>
      </c>
    </row>
    <row r="17" spans="1:2" s="4" customFormat="1" ht="44" customHeight="1">
      <c r="A17" s="41">
        <v>2</v>
      </c>
      <c r="B17" s="37"/>
    </row>
    <row r="18" spans="1:2" s="4" customFormat="1" ht="44" customHeight="1">
      <c r="A18" s="41">
        <v>3</v>
      </c>
      <c r="B18" s="37"/>
    </row>
    <row r="19" spans="1:2" s="4" customFormat="1" ht="44" customHeight="1">
      <c r="A19" s="41">
        <v>4</v>
      </c>
      <c r="B19" s="37"/>
    </row>
    <row r="20" spans="1:2" s="4" customFormat="1" ht="44" customHeight="1">
      <c r="A20" s="41">
        <v>5</v>
      </c>
      <c r="B20" s="37"/>
    </row>
  </sheetData>
  <sheetProtection sheet="1" objects="1" scenarios="1"/>
  <phoneticPr fontId="0"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9" enableFormatConditionsCalculation="0">
    <pageSetUpPr fitToPage="1"/>
  </sheetPr>
  <dimension ref="A1:H3"/>
  <sheetViews>
    <sheetView showGridLines="0" workbookViewId="0">
      <selection activeCell="D3" sqref="D3"/>
    </sheetView>
  </sheetViews>
  <sheetFormatPr baseColWidth="10" defaultColWidth="8.83203125" defaultRowHeight="12"/>
  <cols>
    <col min="1" max="5" width="12.6640625" style="13" customWidth="1"/>
    <col min="6" max="6" width="14.1640625" style="13" customWidth="1"/>
    <col min="7" max="8" width="12.6640625" style="13" customWidth="1"/>
    <col min="9" max="256" width="11.5" style="13" customWidth="1"/>
    <col min="257" max="16384" width="8.83203125" style="13"/>
  </cols>
  <sheetData>
    <row r="1" spans="1:8" s="3" customFormat="1" ht="18">
      <c r="A1" s="493" t="s">
        <v>254</v>
      </c>
      <c r="B1" s="493"/>
      <c r="C1" s="493"/>
    </row>
    <row r="2" spans="1:8" s="3" customFormat="1" ht="42" customHeight="1">
      <c r="A2" s="519" t="s">
        <v>447</v>
      </c>
      <c r="B2" s="519"/>
      <c r="C2" s="519"/>
      <c r="D2" s="519"/>
      <c r="E2" s="519"/>
      <c r="F2" s="519"/>
      <c r="G2" s="519"/>
      <c r="H2" s="519"/>
    </row>
    <row r="3" spans="1:8">
      <c r="A3" s="14" t="s">
        <v>49</v>
      </c>
    </row>
  </sheetData>
  <mergeCells count="2">
    <mergeCell ref="A1:C1"/>
    <mergeCell ref="A2:H2"/>
  </mergeCells>
  <phoneticPr fontId="0"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47"/>
  <sheetViews>
    <sheetView workbookViewId="0">
      <selection activeCell="A2" sqref="A2:IV44"/>
    </sheetView>
  </sheetViews>
  <sheetFormatPr baseColWidth="10" defaultColWidth="8.83203125" defaultRowHeight="12"/>
  <cols>
    <col min="1" max="1" width="13.5" customWidth="1"/>
    <col min="2" max="2" width="15" bestFit="1" customWidth="1"/>
    <col min="3" max="3" width="11.5" customWidth="1"/>
    <col min="4" max="4" width="7.33203125" bestFit="1" customWidth="1"/>
    <col min="5" max="5" width="15.5" bestFit="1" customWidth="1"/>
    <col min="6" max="6" width="20.83203125" customWidth="1"/>
    <col min="7" max="256" width="11.5" customWidth="1"/>
  </cols>
  <sheetData>
    <row r="1" spans="1:9" s="3" customFormat="1" ht="18">
      <c r="A1" s="317" t="s">
        <v>463</v>
      </c>
      <c r="B1" s="317" t="s">
        <v>464</v>
      </c>
      <c r="C1" s="72" t="s">
        <v>464</v>
      </c>
      <c r="D1" s="72" t="s">
        <v>464</v>
      </c>
      <c r="E1" s="72" t="s">
        <v>464</v>
      </c>
      <c r="F1" s="36">
        <f>Description!B3</f>
        <v>2</v>
      </c>
      <c r="G1" s="36" t="s">
        <v>464</v>
      </c>
      <c r="H1" s="36" t="s">
        <v>464</v>
      </c>
      <c r="I1" s="36" t="s">
        <v>464</v>
      </c>
    </row>
    <row r="2" spans="1:9" s="3" customFormat="1">
      <c r="A2" s="72" t="s">
        <v>193</v>
      </c>
      <c r="B2" s="212">
        <v>36526</v>
      </c>
      <c r="C2" s="72" t="s">
        <v>464</v>
      </c>
      <c r="D2" s="72" t="s">
        <v>159</v>
      </c>
      <c r="E2" s="72" t="s">
        <v>143</v>
      </c>
      <c r="F2" s="315">
        <v>1</v>
      </c>
      <c r="G2" s="36"/>
      <c r="H2" s="36"/>
    </row>
    <row r="3" spans="1:9" s="3" customFormat="1">
      <c r="A3" s="72" t="s">
        <v>93</v>
      </c>
      <c r="B3" s="212">
        <v>73051</v>
      </c>
      <c r="C3" s="72" t="s">
        <v>464</v>
      </c>
      <c r="D3" s="72" t="s">
        <v>464</v>
      </c>
      <c r="E3" s="72" t="s">
        <v>160</v>
      </c>
      <c r="F3" s="315">
        <v>0.95</v>
      </c>
      <c r="G3" s="36"/>
      <c r="H3" s="36"/>
    </row>
    <row r="4" spans="1:9" s="3" customFormat="1">
      <c r="A4" s="72" t="s">
        <v>194</v>
      </c>
      <c r="B4" s="72" t="s">
        <v>78</v>
      </c>
      <c r="C4" s="72" t="s">
        <v>464</v>
      </c>
      <c r="D4" s="72" t="s">
        <v>464</v>
      </c>
      <c r="E4" s="72" t="s">
        <v>90</v>
      </c>
      <c r="F4" s="315">
        <v>0.9</v>
      </c>
      <c r="G4" s="36"/>
      <c r="H4" s="36"/>
    </row>
    <row r="5" spans="1:9" s="3" customFormat="1">
      <c r="A5" s="72" t="s">
        <v>464</v>
      </c>
      <c r="B5" s="72" t="s">
        <v>163</v>
      </c>
      <c r="C5" s="72" t="s">
        <v>464</v>
      </c>
      <c r="D5" s="72" t="s">
        <v>464</v>
      </c>
      <c r="E5" s="72" t="s">
        <v>91</v>
      </c>
      <c r="F5" s="315">
        <v>0.85</v>
      </c>
      <c r="G5" s="36"/>
      <c r="H5" s="36"/>
    </row>
    <row r="6" spans="1:9" s="3" customFormat="1">
      <c r="A6" s="72" t="s">
        <v>464</v>
      </c>
      <c r="B6" s="72" t="s">
        <v>535</v>
      </c>
      <c r="C6" s="72" t="s">
        <v>464</v>
      </c>
      <c r="D6" s="72" t="s">
        <v>464</v>
      </c>
      <c r="E6" s="72" t="s">
        <v>41</v>
      </c>
      <c r="F6" s="315">
        <v>0.8</v>
      </c>
      <c r="G6" s="36"/>
      <c r="H6" s="36"/>
    </row>
    <row r="7" spans="1:9" s="3" customFormat="1">
      <c r="A7" s="72" t="s">
        <v>464</v>
      </c>
      <c r="B7" s="72" t="s">
        <v>537</v>
      </c>
      <c r="C7" s="72" t="s">
        <v>464</v>
      </c>
      <c r="D7" s="72" t="s">
        <v>464</v>
      </c>
      <c r="E7" s="72" t="s">
        <v>42</v>
      </c>
      <c r="F7" s="315">
        <v>0.75</v>
      </c>
      <c r="G7" s="36"/>
      <c r="H7" s="36"/>
    </row>
    <row r="8" spans="1:9" s="3" customFormat="1">
      <c r="A8" s="72" t="s">
        <v>464</v>
      </c>
      <c r="B8" s="72" t="s">
        <v>246</v>
      </c>
      <c r="C8" s="72" t="s">
        <v>464</v>
      </c>
      <c r="D8" s="72" t="s">
        <v>464</v>
      </c>
      <c r="E8" s="72" t="s">
        <v>43</v>
      </c>
      <c r="F8" s="315">
        <v>0.7</v>
      </c>
      <c r="G8" s="36"/>
      <c r="H8" s="36"/>
    </row>
    <row r="9" spans="1:9" s="3" customFormat="1">
      <c r="A9" s="72" t="s">
        <v>464</v>
      </c>
      <c r="B9" s="72" t="s">
        <v>161</v>
      </c>
      <c r="C9" s="72" t="s">
        <v>464</v>
      </c>
      <c r="D9" s="72" t="s">
        <v>464</v>
      </c>
      <c r="E9" s="72" t="s">
        <v>44</v>
      </c>
      <c r="F9" s="315">
        <v>0.65</v>
      </c>
      <c r="G9" s="36"/>
      <c r="H9" s="36"/>
    </row>
    <row r="10" spans="1:9" s="3" customFormat="1">
      <c r="A10" s="72" t="s">
        <v>464</v>
      </c>
      <c r="B10" s="72" t="s">
        <v>100</v>
      </c>
      <c r="C10" s="72" t="s">
        <v>464</v>
      </c>
      <c r="D10" s="72" t="s">
        <v>464</v>
      </c>
      <c r="E10" s="72" t="s">
        <v>95</v>
      </c>
      <c r="F10" s="315">
        <v>0.5</v>
      </c>
      <c r="G10" s="36"/>
      <c r="H10" s="36"/>
    </row>
    <row r="11" spans="1:9" s="3" customFormat="1">
      <c r="A11" s="72" t="s">
        <v>464</v>
      </c>
      <c r="B11" s="72" t="s">
        <v>536</v>
      </c>
      <c r="C11" s="72" t="s">
        <v>464</v>
      </c>
      <c r="D11" s="72" t="s">
        <v>464</v>
      </c>
      <c r="E11" s="72" t="s">
        <v>464</v>
      </c>
      <c r="F11" s="315" t="s">
        <v>464</v>
      </c>
      <c r="G11" s="36"/>
      <c r="H11" s="36"/>
    </row>
    <row r="12" spans="1:9" s="3" customFormat="1">
      <c r="A12" s="72" t="s">
        <v>464</v>
      </c>
      <c r="B12" s="72" t="s">
        <v>451</v>
      </c>
      <c r="C12" s="72" t="s">
        <v>464</v>
      </c>
      <c r="D12" s="72" t="s">
        <v>464</v>
      </c>
      <c r="E12" s="72" t="s">
        <v>464</v>
      </c>
      <c r="F12" s="36" t="s">
        <v>464</v>
      </c>
      <c r="G12" s="36"/>
      <c r="H12" s="36"/>
    </row>
    <row r="13" spans="1:9" s="3" customFormat="1">
      <c r="A13" s="72" t="s">
        <v>464</v>
      </c>
      <c r="B13" s="72" t="s">
        <v>213</v>
      </c>
      <c r="C13" s="72" t="s">
        <v>464</v>
      </c>
      <c r="D13" s="72" t="s">
        <v>464</v>
      </c>
      <c r="E13" s="72" t="s">
        <v>464</v>
      </c>
      <c r="F13" s="36" t="s">
        <v>464</v>
      </c>
      <c r="G13" s="36"/>
      <c r="H13" s="36"/>
    </row>
    <row r="14" spans="1:9" s="3" customFormat="1">
      <c r="A14" s="72" t="s">
        <v>464</v>
      </c>
      <c r="B14" s="72" t="s">
        <v>102</v>
      </c>
      <c r="C14" s="72" t="s">
        <v>464</v>
      </c>
      <c r="D14" s="72" t="s">
        <v>464</v>
      </c>
      <c r="E14" s="72" t="s">
        <v>464</v>
      </c>
      <c r="F14" s="315" t="s">
        <v>464</v>
      </c>
      <c r="G14" s="36"/>
      <c r="H14" s="36"/>
    </row>
    <row r="15" spans="1:9" s="3" customFormat="1">
      <c r="A15" s="72" t="s">
        <v>464</v>
      </c>
      <c r="B15" s="72" t="s">
        <v>464</v>
      </c>
      <c r="C15" s="72" t="s">
        <v>464</v>
      </c>
      <c r="D15" s="72" t="s">
        <v>464</v>
      </c>
      <c r="E15" s="72" t="s">
        <v>464</v>
      </c>
      <c r="F15" s="315" t="s">
        <v>464</v>
      </c>
      <c r="G15" s="36"/>
      <c r="H15" s="36"/>
    </row>
    <row r="16" spans="1:9" s="3" customFormat="1">
      <c r="A16" s="72" t="s">
        <v>464</v>
      </c>
      <c r="B16" s="72" t="s">
        <v>464</v>
      </c>
      <c r="C16" s="72" t="s">
        <v>464</v>
      </c>
      <c r="D16" s="72" t="s">
        <v>464</v>
      </c>
      <c r="E16" s="72" t="s">
        <v>464</v>
      </c>
      <c r="F16" s="315" t="s">
        <v>464</v>
      </c>
      <c r="G16" s="36"/>
      <c r="H16" s="36"/>
    </row>
    <row r="17" spans="1:9" s="3" customFormat="1">
      <c r="A17" s="72" t="s">
        <v>464</v>
      </c>
      <c r="B17" s="72" t="s">
        <v>464</v>
      </c>
      <c r="C17" s="72" t="s">
        <v>464</v>
      </c>
      <c r="D17" s="72" t="s">
        <v>464</v>
      </c>
      <c r="E17" s="72" t="s">
        <v>464</v>
      </c>
      <c r="F17" s="315" t="s">
        <v>464</v>
      </c>
      <c r="G17" s="36"/>
      <c r="H17" s="36"/>
    </row>
    <row r="18" spans="1:9" s="3" customFormat="1">
      <c r="A18" s="72" t="s">
        <v>464</v>
      </c>
      <c r="B18" s="72" t="s">
        <v>464</v>
      </c>
      <c r="C18" s="72" t="s">
        <v>464</v>
      </c>
      <c r="D18" s="72" t="s">
        <v>464</v>
      </c>
      <c r="E18" s="72" t="s">
        <v>464</v>
      </c>
      <c r="F18" s="315" t="s">
        <v>464</v>
      </c>
      <c r="G18" s="36"/>
      <c r="H18" s="36"/>
    </row>
    <row r="19" spans="1:9" s="3" customFormat="1">
      <c r="A19" s="72" t="s">
        <v>199</v>
      </c>
      <c r="B19" s="72" t="s">
        <v>200</v>
      </c>
      <c r="C19" s="72" t="s">
        <v>464</v>
      </c>
      <c r="D19" s="72" t="s">
        <v>175</v>
      </c>
      <c r="E19" s="72" t="s">
        <v>176</v>
      </c>
      <c r="F19" s="315" t="s">
        <v>464</v>
      </c>
      <c r="G19" s="36"/>
      <c r="H19" s="36"/>
    </row>
    <row r="20" spans="1:9" s="3" customFormat="1">
      <c r="A20" s="72" t="s">
        <v>464</v>
      </c>
      <c r="B20" s="72" t="s">
        <v>164</v>
      </c>
      <c r="C20" s="72" t="s">
        <v>464</v>
      </c>
      <c r="D20" s="72" t="s">
        <v>464</v>
      </c>
      <c r="E20" s="72">
        <v>1</v>
      </c>
      <c r="F20" s="315" t="s">
        <v>464</v>
      </c>
      <c r="G20" s="36"/>
      <c r="H20" s="36"/>
    </row>
    <row r="21" spans="1:9" s="3" customFormat="1">
      <c r="A21" s="72" t="s">
        <v>464</v>
      </c>
      <c r="B21" s="72" t="s">
        <v>269</v>
      </c>
      <c r="C21" s="72" t="s">
        <v>464</v>
      </c>
      <c r="D21" s="72" t="s">
        <v>464</v>
      </c>
      <c r="E21" s="72">
        <v>2</v>
      </c>
      <c r="F21" s="315" t="s">
        <v>464</v>
      </c>
      <c r="G21" s="36"/>
      <c r="H21" s="36"/>
    </row>
    <row r="22" spans="1:9" s="3" customFormat="1">
      <c r="A22" s="72" t="s">
        <v>464</v>
      </c>
      <c r="B22" s="72" t="s">
        <v>270</v>
      </c>
      <c r="C22" s="72" t="s">
        <v>464</v>
      </c>
      <c r="D22" s="72" t="s">
        <v>464</v>
      </c>
      <c r="E22" s="72">
        <v>3</v>
      </c>
      <c r="F22" s="315" t="s">
        <v>464</v>
      </c>
      <c r="G22" s="36"/>
      <c r="H22" s="36"/>
    </row>
    <row r="23" spans="1:9" s="3" customFormat="1">
      <c r="A23" s="72" t="s">
        <v>464</v>
      </c>
      <c r="B23" s="72" t="s">
        <v>346</v>
      </c>
      <c r="C23" s="72" t="s">
        <v>464</v>
      </c>
      <c r="D23" s="72" t="s">
        <v>464</v>
      </c>
      <c r="E23" s="72">
        <v>4</v>
      </c>
      <c r="F23" s="315" t="s">
        <v>464</v>
      </c>
      <c r="G23" s="36"/>
      <c r="H23" s="36"/>
    </row>
    <row r="24" spans="1:9" s="3" customFormat="1">
      <c r="A24" s="72" t="s">
        <v>464</v>
      </c>
      <c r="B24" s="72" t="s">
        <v>202</v>
      </c>
      <c r="C24" s="72" t="s">
        <v>464</v>
      </c>
      <c r="D24" s="72" t="s">
        <v>464</v>
      </c>
      <c r="E24" s="72">
        <v>5</v>
      </c>
      <c r="F24" s="315" t="s">
        <v>464</v>
      </c>
      <c r="G24" s="36"/>
      <c r="H24" s="36"/>
    </row>
    <row r="25" spans="1:9" s="3" customFormat="1">
      <c r="A25" s="72" t="s">
        <v>464</v>
      </c>
      <c r="B25" s="72" t="s">
        <v>120</v>
      </c>
      <c r="C25" s="72" t="s">
        <v>464</v>
      </c>
      <c r="D25" s="72" t="s">
        <v>464</v>
      </c>
      <c r="E25" s="72">
        <v>6</v>
      </c>
      <c r="F25" s="315" t="s">
        <v>464</v>
      </c>
      <c r="G25" s="36"/>
      <c r="H25" s="36"/>
    </row>
    <row r="26" spans="1:9" s="3" customFormat="1">
      <c r="A26" s="72" t="s">
        <v>464</v>
      </c>
      <c r="B26" s="72" t="s">
        <v>347</v>
      </c>
      <c r="C26" s="72" t="s">
        <v>464</v>
      </c>
      <c r="D26" s="72" t="s">
        <v>464</v>
      </c>
      <c r="E26" s="72">
        <v>7</v>
      </c>
      <c r="F26" s="315" t="s">
        <v>464</v>
      </c>
      <c r="G26" s="36"/>
      <c r="H26" s="36"/>
    </row>
    <row r="27" spans="1:9" s="3" customFormat="1">
      <c r="A27" s="72" t="s">
        <v>464</v>
      </c>
      <c r="B27" s="72" t="s">
        <v>348</v>
      </c>
      <c r="C27" s="72" t="s">
        <v>464</v>
      </c>
      <c r="D27" s="72" t="s">
        <v>464</v>
      </c>
      <c r="E27" s="72">
        <v>8</v>
      </c>
      <c r="F27" s="315" t="s">
        <v>464</v>
      </c>
      <c r="G27" s="36"/>
      <c r="H27" s="36"/>
    </row>
    <row r="28" spans="1:9" s="3" customFormat="1">
      <c r="A28" s="72" t="s">
        <v>464</v>
      </c>
      <c r="B28" s="72" t="s">
        <v>349</v>
      </c>
      <c r="C28" s="72" t="s">
        <v>464</v>
      </c>
      <c r="D28" s="72" t="s">
        <v>464</v>
      </c>
      <c r="E28" s="72">
        <v>9</v>
      </c>
      <c r="F28" s="315" t="s">
        <v>464</v>
      </c>
      <c r="G28" s="36"/>
      <c r="H28" s="36"/>
    </row>
    <row r="29" spans="1:9" s="3" customFormat="1">
      <c r="A29" s="72" t="s">
        <v>464</v>
      </c>
      <c r="B29" s="72" t="s">
        <v>208</v>
      </c>
      <c r="C29" s="72" t="s">
        <v>464</v>
      </c>
      <c r="D29" s="72" t="s">
        <v>464</v>
      </c>
      <c r="E29" s="72">
        <v>10</v>
      </c>
      <c r="F29" s="315"/>
      <c r="G29" s="36"/>
      <c r="H29" s="36"/>
    </row>
    <row r="30" spans="1:9" s="3" customFormat="1">
      <c r="A30" s="72" t="s">
        <v>51</v>
      </c>
      <c r="B30" s="72" t="s">
        <v>52</v>
      </c>
      <c r="C30" s="72" t="s">
        <v>464</v>
      </c>
      <c r="D30" s="72" t="s">
        <v>464</v>
      </c>
      <c r="E30" s="72" t="s">
        <v>264</v>
      </c>
      <c r="F30" s="315"/>
      <c r="G30" s="36"/>
      <c r="H30" s="36"/>
    </row>
    <row r="31" spans="1:9" s="23" customFormat="1">
      <c r="A31" s="72" t="s">
        <v>464</v>
      </c>
      <c r="B31" s="36" t="s">
        <v>53</v>
      </c>
      <c r="C31" s="72" t="s">
        <v>464</v>
      </c>
      <c r="D31" s="72" t="s">
        <v>464</v>
      </c>
      <c r="E31" s="72" t="s">
        <v>533</v>
      </c>
      <c r="F31" s="319"/>
      <c r="G31" s="8"/>
      <c r="H31" s="8"/>
      <c r="I31" s="3"/>
    </row>
    <row r="32" spans="1:9" s="3" customFormat="1">
      <c r="A32" s="72" t="s">
        <v>54</v>
      </c>
      <c r="B32" s="72" t="s">
        <v>55</v>
      </c>
      <c r="C32" s="72" t="s">
        <v>464</v>
      </c>
      <c r="D32" s="72" t="s">
        <v>464</v>
      </c>
      <c r="E32" s="72" t="s">
        <v>180</v>
      </c>
      <c r="F32" s="319" t="s">
        <v>464</v>
      </c>
      <c r="G32" s="8"/>
      <c r="H32" s="36"/>
    </row>
    <row r="33" spans="1:11" s="3" customFormat="1">
      <c r="A33" s="72" t="s">
        <v>464</v>
      </c>
      <c r="B33" s="72" t="s">
        <v>201</v>
      </c>
      <c r="C33" s="72" t="s">
        <v>464</v>
      </c>
      <c r="D33" s="72" t="s">
        <v>464</v>
      </c>
      <c r="E33" s="72" t="s">
        <v>181</v>
      </c>
      <c r="F33" s="319" t="s">
        <v>464</v>
      </c>
      <c r="G33" s="8"/>
      <c r="H33" s="36"/>
    </row>
    <row r="34" spans="1:11" s="3" customFormat="1">
      <c r="A34" s="72" t="s">
        <v>464</v>
      </c>
      <c r="B34" s="72" t="s">
        <v>57</v>
      </c>
      <c r="C34" s="72" t="s">
        <v>464</v>
      </c>
      <c r="D34" s="72" t="s">
        <v>464</v>
      </c>
      <c r="E34" s="72" t="s">
        <v>534</v>
      </c>
      <c r="F34" s="319" t="s">
        <v>464</v>
      </c>
      <c r="G34" s="8"/>
      <c r="H34" s="36"/>
    </row>
    <row r="35" spans="1:11" s="3" customFormat="1">
      <c r="A35" s="72" t="s">
        <v>464</v>
      </c>
      <c r="B35" s="72" t="s">
        <v>56</v>
      </c>
      <c r="C35" s="72" t="s">
        <v>464</v>
      </c>
      <c r="D35" s="72" t="s">
        <v>464</v>
      </c>
      <c r="E35" s="72" t="s">
        <v>464</v>
      </c>
      <c r="F35" s="319" t="s">
        <v>464</v>
      </c>
      <c r="G35" s="8"/>
      <c r="H35" s="36"/>
    </row>
    <row r="36" spans="1:11" s="3" customFormat="1">
      <c r="A36" s="72" t="s">
        <v>464</v>
      </c>
      <c r="B36" s="72" t="s">
        <v>464</v>
      </c>
      <c r="C36" s="72" t="s">
        <v>464</v>
      </c>
      <c r="D36" s="72" t="s">
        <v>464</v>
      </c>
      <c r="E36" s="72" t="s">
        <v>464</v>
      </c>
      <c r="F36" s="319" t="s">
        <v>464</v>
      </c>
      <c r="G36" s="8"/>
      <c r="H36" s="36"/>
    </row>
    <row r="37" spans="1:11" s="3" customFormat="1">
      <c r="A37" s="72" t="s">
        <v>464</v>
      </c>
      <c r="B37" s="72" t="s">
        <v>464</v>
      </c>
      <c r="C37" s="72" t="s">
        <v>464</v>
      </c>
      <c r="D37" s="72" t="s">
        <v>464</v>
      </c>
      <c r="E37" s="72" t="s">
        <v>464</v>
      </c>
      <c r="F37" s="319" t="s">
        <v>464</v>
      </c>
      <c r="G37" s="8"/>
      <c r="H37" s="36"/>
    </row>
    <row r="38" spans="1:11" s="3" customFormat="1">
      <c r="A38" s="72" t="s">
        <v>58</v>
      </c>
      <c r="B38" s="72" t="s">
        <v>59</v>
      </c>
      <c r="C38" s="72" t="s">
        <v>464</v>
      </c>
      <c r="D38" s="72" t="s">
        <v>464</v>
      </c>
      <c r="E38" s="72" t="s">
        <v>464</v>
      </c>
      <c r="F38" s="319" t="s">
        <v>464</v>
      </c>
      <c r="G38" s="8"/>
      <c r="H38" s="36"/>
    </row>
    <row r="39" spans="1:11" s="3" customFormat="1">
      <c r="A39" s="72" t="s">
        <v>464</v>
      </c>
      <c r="B39" s="72" t="s">
        <v>60</v>
      </c>
      <c r="C39" s="72" t="s">
        <v>464</v>
      </c>
      <c r="D39" s="72" t="s">
        <v>464</v>
      </c>
      <c r="E39" s="72" t="s">
        <v>464</v>
      </c>
      <c r="F39" s="319" t="s">
        <v>464</v>
      </c>
      <c r="G39" s="8"/>
      <c r="H39" s="36"/>
    </row>
    <row r="40" spans="1:11" s="3" customFormat="1">
      <c r="A40" s="72" t="s">
        <v>464</v>
      </c>
      <c r="B40" s="72" t="s">
        <v>61</v>
      </c>
      <c r="C40" s="72" t="s">
        <v>464</v>
      </c>
      <c r="D40" s="72" t="s">
        <v>464</v>
      </c>
      <c r="E40" s="72" t="s">
        <v>464</v>
      </c>
      <c r="F40" s="319" t="s">
        <v>464</v>
      </c>
      <c r="G40" s="8"/>
      <c r="H40" s="36"/>
    </row>
    <row r="41" spans="1:11" s="3" customFormat="1">
      <c r="A41" s="72" t="s">
        <v>464</v>
      </c>
      <c r="B41" s="72" t="s">
        <v>62</v>
      </c>
      <c r="C41" s="72" t="s">
        <v>464</v>
      </c>
      <c r="D41" s="72" t="s">
        <v>464</v>
      </c>
      <c r="E41" s="72" t="s">
        <v>464</v>
      </c>
      <c r="F41" s="319" t="s">
        <v>464</v>
      </c>
      <c r="G41" s="8"/>
      <c r="H41" s="36"/>
    </row>
    <row r="42" spans="1:11" s="3" customFormat="1">
      <c r="A42" s="72" t="s">
        <v>464</v>
      </c>
      <c r="B42" s="72" t="s">
        <v>63</v>
      </c>
      <c r="C42" s="72" t="s">
        <v>464</v>
      </c>
      <c r="D42" s="72" t="s">
        <v>464</v>
      </c>
      <c r="E42" s="72" t="s">
        <v>464</v>
      </c>
      <c r="F42" s="319" t="s">
        <v>464</v>
      </c>
      <c r="G42" s="8"/>
      <c r="H42" s="36"/>
    </row>
    <row r="43" spans="1:11">
      <c r="A43" s="72" t="s">
        <v>464</v>
      </c>
      <c r="B43" s="72" t="s">
        <v>464</v>
      </c>
      <c r="C43" s="72" t="s">
        <v>464</v>
      </c>
      <c r="D43" s="72" t="s">
        <v>464</v>
      </c>
      <c r="E43" s="72" t="s">
        <v>464</v>
      </c>
      <c r="F43" s="319" t="s">
        <v>464</v>
      </c>
      <c r="G43" s="50"/>
      <c r="H43" s="50"/>
    </row>
    <row r="44" spans="1:11" s="18" customFormat="1" ht="15" thickBot="1">
      <c r="A44" s="320" t="s">
        <v>459</v>
      </c>
      <c r="B44" s="321" t="s">
        <v>464</v>
      </c>
      <c r="C44" s="322" t="s">
        <v>383</v>
      </c>
      <c r="D44" s="323" t="s">
        <v>464</v>
      </c>
      <c r="E44" s="323" t="s">
        <v>464</v>
      </c>
      <c r="F44" s="324" t="s">
        <v>464</v>
      </c>
      <c r="G44" s="30"/>
      <c r="H44" s="30"/>
      <c r="I44" s="30"/>
      <c r="J44" s="30"/>
      <c r="K44" s="30"/>
    </row>
    <row r="45" spans="1:11">
      <c r="F45" s="319" t="s">
        <v>464</v>
      </c>
    </row>
    <row r="46" spans="1:11">
      <c r="F46" s="319" t="s">
        <v>464</v>
      </c>
    </row>
    <row r="47" spans="1:11">
      <c r="F47" s="319" t="s">
        <v>464</v>
      </c>
    </row>
  </sheetData>
  <sheetProtection sheet="1" objects="1" scenarios="1"/>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autoPageBreaks="0" fitToPage="1"/>
  </sheetPr>
  <dimension ref="A1:G375"/>
  <sheetViews>
    <sheetView showGridLines="0" topLeftCell="A239" workbookViewId="0">
      <selection activeCell="E257" sqref="E257"/>
    </sheetView>
  </sheetViews>
  <sheetFormatPr baseColWidth="10" defaultColWidth="8.83203125" defaultRowHeight="12"/>
  <cols>
    <col min="1" max="1" width="14.1640625" style="217" customWidth="1"/>
    <col min="2" max="2" width="10.33203125" customWidth="1"/>
    <col min="3" max="3" width="15.1640625" customWidth="1"/>
    <col min="4" max="4" width="36.6640625" customWidth="1"/>
    <col min="5" max="5" width="31.5" customWidth="1"/>
  </cols>
  <sheetData>
    <row r="1" spans="1:5" ht="18">
      <c r="A1" s="362" t="s">
        <v>652</v>
      </c>
      <c r="B1" s="362"/>
      <c r="C1" s="362"/>
      <c r="D1" s="362"/>
      <c r="E1" s="362"/>
    </row>
    <row r="3" spans="1:5" s="78" customFormat="1" ht="14" customHeight="1">
      <c r="A3" s="386" t="s">
        <v>517</v>
      </c>
      <c r="B3" s="386"/>
      <c r="C3" s="386"/>
      <c r="D3" s="386"/>
      <c r="E3" s="386"/>
    </row>
    <row r="4" spans="1:5" s="78" customFormat="1" ht="22" customHeight="1">
      <c r="A4" s="349" t="s">
        <v>571</v>
      </c>
      <c r="B4" s="227"/>
      <c r="C4" s="227"/>
      <c r="D4" s="227"/>
      <c r="E4" s="228"/>
    </row>
    <row r="5" spans="1:5" s="78" customFormat="1" ht="17" customHeight="1">
      <c r="A5" s="350" t="s">
        <v>573</v>
      </c>
      <c r="B5" s="226"/>
      <c r="C5" s="226"/>
      <c r="D5" s="226"/>
      <c r="E5" s="230"/>
    </row>
    <row r="6" spans="1:5" s="78" customFormat="1" ht="17" customHeight="1">
      <c r="A6" s="350" t="s">
        <v>574</v>
      </c>
      <c r="B6" s="226"/>
      <c r="C6" s="226"/>
      <c r="D6" s="226"/>
      <c r="E6" s="230"/>
    </row>
    <row r="7" spans="1:5" s="78" customFormat="1" ht="18" customHeight="1">
      <c r="A7" s="350" t="s">
        <v>572</v>
      </c>
      <c r="B7" s="226"/>
      <c r="C7" s="226"/>
      <c r="D7" s="226"/>
      <c r="E7" s="230"/>
    </row>
    <row r="8" spans="1:5" s="78" customFormat="1" ht="25" customHeight="1">
      <c r="A8" s="229" t="s">
        <v>529</v>
      </c>
      <c r="B8" s="226"/>
      <c r="C8" s="226"/>
      <c r="D8" s="226"/>
      <c r="E8" s="230"/>
    </row>
    <row r="9" spans="1:5" s="78" customFormat="1" ht="28" customHeight="1">
      <c r="A9" s="3"/>
      <c r="B9" s="3"/>
      <c r="C9" s="3"/>
      <c r="D9" s="3"/>
      <c r="E9" s="3"/>
    </row>
    <row r="10" spans="1:5" s="74" customFormat="1">
      <c r="A10" s="392" t="s">
        <v>761</v>
      </c>
      <c r="B10" s="392"/>
      <c r="C10" s="392"/>
      <c r="D10" s="392"/>
      <c r="E10" s="392"/>
    </row>
    <row r="11" spans="1:5" ht="16" customHeight="1">
      <c r="A11" s="387" t="s">
        <v>504</v>
      </c>
      <c r="B11" s="388"/>
      <c r="C11" s="388"/>
      <c r="D11" s="388"/>
      <c r="E11" s="389"/>
    </row>
    <row r="12" spans="1:5">
      <c r="A12" s="229"/>
      <c r="B12" s="390" t="s">
        <v>422</v>
      </c>
      <c r="C12" s="390"/>
      <c r="D12" s="390"/>
      <c r="E12" s="230" t="s">
        <v>419</v>
      </c>
    </row>
    <row r="13" spans="1:5">
      <c r="A13" s="229"/>
      <c r="B13" s="390" t="s">
        <v>423</v>
      </c>
      <c r="C13" s="390"/>
      <c r="D13" s="390"/>
      <c r="E13" s="230" t="s">
        <v>419</v>
      </c>
    </row>
    <row r="14" spans="1:5">
      <c r="A14" s="229"/>
      <c r="B14" s="390" t="s">
        <v>421</v>
      </c>
      <c r="C14" s="390"/>
      <c r="D14" s="390"/>
      <c r="E14" s="230" t="s">
        <v>419</v>
      </c>
    </row>
    <row r="15" spans="1:5">
      <c r="A15" s="229"/>
      <c r="B15" s="390" t="s">
        <v>420</v>
      </c>
      <c r="C15" s="390"/>
      <c r="D15" s="390"/>
      <c r="E15" s="230" t="s">
        <v>419</v>
      </c>
    </row>
    <row r="16" spans="1:5">
      <c r="A16" s="231"/>
      <c r="B16" s="391" t="s">
        <v>502</v>
      </c>
      <c r="C16" s="391"/>
      <c r="D16" s="391"/>
      <c r="E16" s="232"/>
    </row>
    <row r="17" spans="1:5" s="78" customFormat="1" ht="28" customHeight="1">
      <c r="A17" s="3"/>
      <c r="B17" s="3"/>
      <c r="C17" s="3"/>
      <c r="D17" s="3"/>
      <c r="E17" s="3"/>
    </row>
    <row r="18" spans="1:5" s="74" customFormat="1">
      <c r="A18" s="392" t="s">
        <v>762</v>
      </c>
      <c r="B18" s="392"/>
      <c r="C18" s="392"/>
      <c r="D18" s="392"/>
      <c r="E18" s="392"/>
    </row>
    <row r="19" spans="1:5" ht="16" customHeight="1">
      <c r="A19" s="393" t="s">
        <v>763</v>
      </c>
      <c r="B19" s="394"/>
      <c r="C19" s="394"/>
      <c r="D19" s="394"/>
      <c r="E19" s="395"/>
    </row>
    <row r="20" spans="1:5" ht="24" customHeight="1"/>
    <row r="21" spans="1:5" ht="31" customHeight="1">
      <c r="A21" s="381" t="s">
        <v>653</v>
      </c>
      <c r="B21" s="381"/>
      <c r="C21" s="381"/>
      <c r="D21" s="381"/>
      <c r="E21" s="381"/>
    </row>
    <row r="22" spans="1:5" s="78" customFormat="1" ht="20" customHeight="1" thickBot="1">
      <c r="A22" s="280" t="s">
        <v>518</v>
      </c>
      <c r="B22" s="280">
        <v>1</v>
      </c>
      <c r="C22" s="281"/>
      <c r="D22" s="282"/>
      <c r="E22" s="339" t="s">
        <v>507</v>
      </c>
    </row>
    <row r="23" spans="1:5" s="78" customFormat="1" ht="14" customHeight="1">
      <c r="A23" s="201" t="s">
        <v>519</v>
      </c>
      <c r="B23" s="365" t="s">
        <v>654</v>
      </c>
      <c r="C23" s="365"/>
      <c r="D23" s="365"/>
      <c r="E23" s="366"/>
    </row>
    <row r="24" spans="1:5" s="78" customFormat="1">
      <c r="A24" s="202" t="s">
        <v>520</v>
      </c>
      <c r="B24" s="367" t="s">
        <v>225</v>
      </c>
      <c r="C24" s="367"/>
      <c r="D24" s="367"/>
      <c r="E24" s="368"/>
    </row>
    <row r="25" spans="1:5" s="78" customFormat="1">
      <c r="A25" s="263" t="s">
        <v>411</v>
      </c>
      <c r="B25" s="264" t="s">
        <v>412</v>
      </c>
      <c r="C25" s="264" t="s">
        <v>413</v>
      </c>
      <c r="D25" s="264" t="s">
        <v>414</v>
      </c>
      <c r="E25" s="265" t="s">
        <v>521</v>
      </c>
    </row>
    <row r="26" spans="1:5" s="90" customFormat="1" ht="24">
      <c r="A26" s="266">
        <v>1</v>
      </c>
      <c r="B26" s="267" t="s">
        <v>415</v>
      </c>
      <c r="C26" s="267" t="s">
        <v>416</v>
      </c>
      <c r="D26" s="268" t="s">
        <v>506</v>
      </c>
      <c r="E26" s="269" t="s">
        <v>499</v>
      </c>
    </row>
    <row r="27" spans="1:5" s="78" customFormat="1">
      <c r="A27" s="270"/>
      <c r="B27" s="199"/>
      <c r="C27" s="199"/>
      <c r="D27" s="371" t="s">
        <v>517</v>
      </c>
      <c r="E27" s="375"/>
    </row>
    <row r="28" spans="1:5" s="78" customFormat="1" ht="27" customHeight="1">
      <c r="A28" s="270"/>
      <c r="B28" s="199"/>
      <c r="C28" s="199"/>
      <c r="D28" s="376" t="s">
        <v>489</v>
      </c>
      <c r="E28" s="375"/>
    </row>
    <row r="29" spans="1:5" s="78" customFormat="1" ht="25" customHeight="1">
      <c r="A29" s="270"/>
      <c r="B29" s="199"/>
      <c r="C29" s="199"/>
      <c r="D29" s="376" t="s">
        <v>683</v>
      </c>
      <c r="E29" s="375"/>
    </row>
    <row r="30" spans="1:5" s="78" customFormat="1" ht="24" customHeight="1">
      <c r="A30" s="270"/>
      <c r="B30" s="199"/>
      <c r="C30" s="199"/>
      <c r="D30" s="376" t="s">
        <v>655</v>
      </c>
      <c r="E30" s="375"/>
    </row>
    <row r="31" spans="1:5" s="78" customFormat="1" ht="24" customHeight="1">
      <c r="A31" s="270"/>
      <c r="B31" s="199"/>
      <c r="C31" s="199"/>
      <c r="D31" s="376" t="s">
        <v>723</v>
      </c>
      <c r="E31" s="375"/>
    </row>
    <row r="32" spans="1:5" s="78" customFormat="1" ht="38" customHeight="1">
      <c r="A32" s="266">
        <f>A26+1</f>
        <v>2</v>
      </c>
      <c r="B32" s="267" t="s">
        <v>417</v>
      </c>
      <c r="C32" s="267" t="s">
        <v>418</v>
      </c>
      <c r="D32" s="268" t="s">
        <v>632</v>
      </c>
      <c r="E32" s="269" t="s">
        <v>490</v>
      </c>
    </row>
    <row r="33" spans="1:5" s="78" customFormat="1">
      <c r="A33" s="270"/>
      <c r="B33" s="199"/>
      <c r="C33" s="199"/>
      <c r="D33" s="371" t="s">
        <v>517</v>
      </c>
      <c r="E33" s="375"/>
    </row>
    <row r="34" spans="1:5" s="78" customFormat="1" ht="26" customHeight="1" thickBot="1">
      <c r="A34" s="278"/>
      <c r="B34" s="279"/>
      <c r="C34" s="279"/>
      <c r="D34" s="377" t="s">
        <v>724</v>
      </c>
      <c r="E34" s="378"/>
    </row>
    <row r="35" spans="1:5" s="78" customFormat="1" ht="23" customHeight="1">
      <c r="A35" s="105"/>
      <c r="B35" s="105"/>
      <c r="C35" s="105"/>
      <c r="D35" s="283"/>
      <c r="E35" s="283"/>
    </row>
    <row r="36" spans="1:5" s="78" customFormat="1" ht="20" customHeight="1" thickBot="1">
      <c r="A36" s="280" t="s">
        <v>518</v>
      </c>
      <c r="B36" s="280">
        <f>B22+1</f>
        <v>2</v>
      </c>
      <c r="C36" s="281"/>
      <c r="D36" s="282"/>
      <c r="E36" s="339" t="s">
        <v>507</v>
      </c>
    </row>
    <row r="37" spans="1:5" s="78" customFormat="1" ht="14" customHeight="1">
      <c r="A37" s="290" t="s">
        <v>519</v>
      </c>
      <c r="B37" s="382" t="s">
        <v>498</v>
      </c>
      <c r="C37" s="382"/>
      <c r="D37" s="382"/>
      <c r="E37" s="383"/>
    </row>
    <row r="38" spans="1:5" s="78" customFormat="1">
      <c r="A38" s="291" t="s">
        <v>520</v>
      </c>
      <c r="B38" s="379" t="s">
        <v>225</v>
      </c>
      <c r="C38" s="379"/>
      <c r="D38" s="379"/>
      <c r="E38" s="380"/>
    </row>
    <row r="39" spans="1:5" s="78" customFormat="1">
      <c r="A39" s="353" t="s">
        <v>411</v>
      </c>
      <c r="B39" s="352" t="s">
        <v>412</v>
      </c>
      <c r="C39" s="352" t="s">
        <v>413</v>
      </c>
      <c r="D39" s="352" t="s">
        <v>414</v>
      </c>
      <c r="E39" s="354" t="s">
        <v>521</v>
      </c>
    </row>
    <row r="40" spans="1:5" s="90" customFormat="1">
      <c r="A40" s="343" t="s">
        <v>637</v>
      </c>
      <c r="B40" s="199"/>
      <c r="C40" s="199"/>
      <c r="D40" s="199"/>
      <c r="E40" s="299"/>
    </row>
    <row r="41" spans="1:5" s="78" customFormat="1">
      <c r="A41" s="270"/>
      <c r="B41" s="369" t="s">
        <v>758</v>
      </c>
      <c r="C41" s="369"/>
      <c r="D41" s="369"/>
      <c r="E41" s="370"/>
    </row>
    <row r="42" spans="1:5" s="78" customFormat="1">
      <c r="A42" s="343" t="s">
        <v>637</v>
      </c>
      <c r="B42" s="199"/>
      <c r="C42" s="199"/>
      <c r="D42" s="199"/>
      <c r="E42" s="299"/>
    </row>
    <row r="43" spans="1:5" s="78" customFormat="1">
      <c r="A43" s="292">
        <v>1</v>
      </c>
      <c r="B43" s="293" t="s">
        <v>415</v>
      </c>
      <c r="C43" s="293" t="s">
        <v>416</v>
      </c>
      <c r="D43" s="340" t="s">
        <v>493</v>
      </c>
      <c r="E43" s="294" t="s">
        <v>491</v>
      </c>
    </row>
    <row r="44" spans="1:5" s="78" customFormat="1" ht="24">
      <c r="A44" s="292">
        <f>A43+1</f>
        <v>2</v>
      </c>
      <c r="B44" s="293" t="s">
        <v>417</v>
      </c>
      <c r="C44" s="293" t="s">
        <v>418</v>
      </c>
      <c r="D44" s="340" t="s">
        <v>633</v>
      </c>
      <c r="E44" s="294" t="s">
        <v>492</v>
      </c>
    </row>
    <row r="45" spans="1:5" s="78" customFormat="1">
      <c r="A45" s="308">
        <f>A44+1</f>
        <v>3</v>
      </c>
      <c r="B45" s="309" t="s">
        <v>415</v>
      </c>
      <c r="C45" s="309" t="s">
        <v>416</v>
      </c>
      <c r="D45" s="310" t="s">
        <v>494</v>
      </c>
      <c r="E45" s="311" t="s">
        <v>760</v>
      </c>
    </row>
    <row r="46" spans="1:5" s="78" customFormat="1">
      <c r="A46" s="270"/>
      <c r="B46" s="199"/>
      <c r="C46" s="199"/>
      <c r="D46" s="371" t="s">
        <v>517</v>
      </c>
      <c r="E46" s="375"/>
    </row>
    <row r="47" spans="1:5" s="78" customFormat="1" ht="24" customHeight="1">
      <c r="A47" s="276"/>
      <c r="B47" s="277"/>
      <c r="C47" s="277"/>
      <c r="D47" s="373" t="s">
        <v>759</v>
      </c>
      <c r="E47" s="374"/>
    </row>
    <row r="48" spans="1:5" s="78" customFormat="1" ht="23" customHeight="1">
      <c r="A48" s="306">
        <f>A45+1</f>
        <v>4</v>
      </c>
      <c r="B48" s="307" t="s">
        <v>417</v>
      </c>
      <c r="C48" s="307" t="s">
        <v>418</v>
      </c>
      <c r="D48" s="340" t="s">
        <v>634</v>
      </c>
      <c r="E48" s="337" t="s">
        <v>496</v>
      </c>
    </row>
    <row r="49" spans="1:5" s="78" customFormat="1">
      <c r="A49" s="308">
        <f>A48+1</f>
        <v>5</v>
      </c>
      <c r="B49" s="309" t="s">
        <v>415</v>
      </c>
      <c r="C49" s="309" t="s">
        <v>416</v>
      </c>
      <c r="D49" s="310" t="s">
        <v>495</v>
      </c>
      <c r="E49" s="311" t="s">
        <v>497</v>
      </c>
    </row>
    <row r="50" spans="1:5" s="78" customFormat="1" ht="24">
      <c r="A50" s="308">
        <f>A49+1</f>
        <v>6</v>
      </c>
      <c r="B50" s="309" t="s">
        <v>417</v>
      </c>
      <c r="C50" s="309" t="s">
        <v>418</v>
      </c>
      <c r="D50" s="310" t="s">
        <v>634</v>
      </c>
      <c r="E50" s="311" t="s">
        <v>496</v>
      </c>
    </row>
    <row r="51" spans="1:5" s="78" customFormat="1">
      <c r="A51" s="270"/>
      <c r="B51" s="199"/>
      <c r="C51" s="199"/>
      <c r="D51" s="371" t="s">
        <v>517</v>
      </c>
      <c r="E51" s="375"/>
    </row>
    <row r="52" spans="1:5" s="78" customFormat="1" ht="12" customHeight="1">
      <c r="A52" s="276"/>
      <c r="B52" s="277"/>
      <c r="C52" s="277"/>
      <c r="D52" s="373" t="s">
        <v>597</v>
      </c>
      <c r="E52" s="374"/>
    </row>
    <row r="53" spans="1:5" s="78" customFormat="1" ht="16" customHeight="1">
      <c r="A53" s="343" t="s">
        <v>637</v>
      </c>
      <c r="B53" s="199"/>
      <c r="C53" s="199"/>
      <c r="D53" s="199"/>
      <c r="E53" s="299"/>
    </row>
    <row r="54" spans="1:5" s="78" customFormat="1">
      <c r="A54" s="270"/>
      <c r="B54" s="369" t="s">
        <v>500</v>
      </c>
      <c r="C54" s="369"/>
      <c r="D54" s="369"/>
      <c r="E54" s="370"/>
    </row>
    <row r="55" spans="1:5" s="78" customFormat="1">
      <c r="A55" s="343" t="s">
        <v>637</v>
      </c>
      <c r="B55" s="199"/>
      <c r="C55" s="199"/>
      <c r="D55" s="199"/>
      <c r="E55" s="299"/>
    </row>
    <row r="56" spans="1:5" s="78" customFormat="1">
      <c r="A56" s="292">
        <f>A50+1</f>
        <v>7</v>
      </c>
      <c r="B56" s="293" t="s">
        <v>415</v>
      </c>
      <c r="C56" s="293" t="s">
        <v>416</v>
      </c>
      <c r="D56" s="340" t="s">
        <v>600</v>
      </c>
      <c r="E56" s="294" t="s">
        <v>599</v>
      </c>
    </row>
    <row r="57" spans="1:5" s="78" customFormat="1" ht="25" thickBot="1">
      <c r="A57" s="300">
        <f>A56+1</f>
        <v>8</v>
      </c>
      <c r="B57" s="301" t="s">
        <v>417</v>
      </c>
      <c r="C57" s="301" t="s">
        <v>418</v>
      </c>
      <c r="D57" s="214" t="s">
        <v>725</v>
      </c>
      <c r="E57" s="302">
        <v>42</v>
      </c>
    </row>
    <row r="58" spans="1:5" s="78" customFormat="1" ht="30" customHeight="1">
      <c r="A58" s="295"/>
      <c r="B58" s="295"/>
      <c r="C58" s="295"/>
      <c r="D58" s="283"/>
      <c r="E58" s="283"/>
    </row>
    <row r="59" spans="1:5" s="78" customFormat="1" ht="20" customHeight="1" thickBot="1">
      <c r="A59" s="280" t="s">
        <v>518</v>
      </c>
      <c r="B59" s="280">
        <f>B36+1</f>
        <v>3</v>
      </c>
      <c r="C59" s="281"/>
      <c r="D59" s="282"/>
      <c r="E59" s="339" t="s">
        <v>508</v>
      </c>
    </row>
    <row r="60" spans="1:5" s="78" customFormat="1" ht="14" customHeight="1">
      <c r="A60" s="201" t="s">
        <v>519</v>
      </c>
      <c r="B60" s="365" t="s">
        <v>505</v>
      </c>
      <c r="C60" s="365"/>
      <c r="D60" s="365"/>
      <c r="E60" s="366"/>
    </row>
    <row r="61" spans="1:5" s="78" customFormat="1" ht="12" customHeight="1">
      <c r="A61" s="202" t="s">
        <v>520</v>
      </c>
      <c r="B61" s="367" t="s">
        <v>225</v>
      </c>
      <c r="C61" s="367"/>
      <c r="D61" s="367"/>
      <c r="E61" s="368"/>
    </row>
    <row r="62" spans="1:5" s="78" customFormat="1" ht="16" customHeight="1">
      <c r="A62" s="272" t="s">
        <v>411</v>
      </c>
      <c r="B62" s="273" t="s">
        <v>412</v>
      </c>
      <c r="C62" s="273" t="s">
        <v>413</v>
      </c>
      <c r="D62" s="273" t="s">
        <v>414</v>
      </c>
      <c r="E62" s="274" t="s">
        <v>521</v>
      </c>
    </row>
    <row r="63" spans="1:5" s="90" customFormat="1" ht="36">
      <c r="A63" s="266">
        <v>1</v>
      </c>
      <c r="B63" s="267" t="s">
        <v>415</v>
      </c>
      <c r="C63" s="267" t="s">
        <v>416</v>
      </c>
      <c r="D63" s="310" t="s">
        <v>726</v>
      </c>
      <c r="E63" s="311" t="s">
        <v>501</v>
      </c>
    </row>
    <row r="64" spans="1:5" s="78" customFormat="1" ht="27" customHeight="1">
      <c r="A64" s="222">
        <f>A63+1</f>
        <v>2</v>
      </c>
      <c r="B64" s="223" t="s">
        <v>417</v>
      </c>
      <c r="C64" s="223" t="s">
        <v>418</v>
      </c>
      <c r="D64" s="224" t="s">
        <v>510</v>
      </c>
      <c r="E64" s="225" t="s">
        <v>503</v>
      </c>
    </row>
    <row r="65" spans="1:5" s="78" customFormat="1" ht="27" customHeight="1">
      <c r="A65" s="343" t="s">
        <v>637</v>
      </c>
      <c r="B65" s="199"/>
      <c r="C65" s="199"/>
      <c r="D65" s="199"/>
      <c r="E65" s="299"/>
    </row>
    <row r="66" spans="1:5" s="78" customFormat="1">
      <c r="A66" s="270"/>
      <c r="B66" s="369" t="s">
        <v>638</v>
      </c>
      <c r="C66" s="369"/>
      <c r="D66" s="369"/>
      <c r="E66" s="370"/>
    </row>
    <row r="67" spans="1:5" s="78" customFormat="1" ht="13" thickBot="1">
      <c r="A67" s="344" t="s">
        <v>637</v>
      </c>
      <c r="B67" s="279"/>
      <c r="C67" s="279"/>
      <c r="D67" s="279"/>
      <c r="E67" s="345"/>
    </row>
    <row r="68" spans="1:5" s="78" customFormat="1" ht="30" customHeight="1">
      <c r="A68" s="105"/>
      <c r="B68" s="105"/>
      <c r="C68" s="105"/>
      <c r="D68" s="283"/>
      <c r="E68" s="283"/>
    </row>
    <row r="69" spans="1:5" s="78" customFormat="1" ht="20" customHeight="1" thickBot="1">
      <c r="A69" s="280" t="s">
        <v>518</v>
      </c>
      <c r="B69" s="280">
        <f>B59+1</f>
        <v>4</v>
      </c>
      <c r="C69" s="281"/>
      <c r="D69" s="282"/>
      <c r="E69" s="339" t="s">
        <v>508</v>
      </c>
    </row>
    <row r="70" spans="1:5" s="78" customFormat="1" ht="14" customHeight="1">
      <c r="A70" s="201" t="s">
        <v>519</v>
      </c>
      <c r="B70" s="365" t="s">
        <v>727</v>
      </c>
      <c r="C70" s="365"/>
      <c r="D70" s="365"/>
      <c r="E70" s="366"/>
    </row>
    <row r="71" spans="1:5" s="78" customFormat="1" ht="12" customHeight="1">
      <c r="A71" s="202" t="s">
        <v>520</v>
      </c>
      <c r="B71" s="367" t="s">
        <v>225</v>
      </c>
      <c r="C71" s="367"/>
      <c r="D71" s="367"/>
      <c r="E71" s="368"/>
    </row>
    <row r="72" spans="1:5" s="78" customFormat="1" ht="16" customHeight="1">
      <c r="A72" s="219" t="s">
        <v>411</v>
      </c>
      <c r="B72" s="218" t="s">
        <v>412</v>
      </c>
      <c r="C72" s="218" t="s">
        <v>413</v>
      </c>
      <c r="D72" s="218" t="s">
        <v>414</v>
      </c>
      <c r="E72" s="220" t="s">
        <v>521</v>
      </c>
    </row>
    <row r="73" spans="1:5" s="90" customFormat="1">
      <c r="A73" s="343" t="s">
        <v>637</v>
      </c>
      <c r="B73" s="199"/>
      <c r="C73" s="199"/>
      <c r="D73" s="199"/>
      <c r="E73" s="299"/>
    </row>
    <row r="74" spans="1:5" s="78" customFormat="1">
      <c r="A74" s="270"/>
      <c r="B74" s="369" t="s">
        <v>728</v>
      </c>
      <c r="C74" s="369"/>
      <c r="D74" s="369"/>
      <c r="E74" s="370"/>
    </row>
    <row r="75" spans="1:5" s="78" customFormat="1">
      <c r="A75" s="343" t="s">
        <v>637</v>
      </c>
      <c r="B75" s="199"/>
      <c r="C75" s="199"/>
      <c r="D75" s="199"/>
      <c r="E75" s="299"/>
    </row>
    <row r="76" spans="1:5" s="78" customFormat="1" ht="24">
      <c r="A76" s="266">
        <v>1</v>
      </c>
      <c r="B76" s="267" t="s">
        <v>415</v>
      </c>
      <c r="C76" s="267" t="s">
        <v>416</v>
      </c>
      <c r="D76" s="310" t="s">
        <v>729</v>
      </c>
      <c r="E76" s="311" t="s">
        <v>666</v>
      </c>
    </row>
    <row r="77" spans="1:5" s="78" customFormat="1" ht="30" customHeight="1">
      <c r="A77" s="266">
        <f>A76+1</f>
        <v>2</v>
      </c>
      <c r="B77" s="267" t="s">
        <v>417</v>
      </c>
      <c r="C77" s="267" t="s">
        <v>418</v>
      </c>
      <c r="D77" s="268" t="s">
        <v>667</v>
      </c>
      <c r="E77" s="275" t="s">
        <v>503</v>
      </c>
    </row>
    <row r="78" spans="1:5" s="78" customFormat="1">
      <c r="A78" s="270"/>
      <c r="B78" s="199"/>
      <c r="C78" s="199"/>
      <c r="D78" s="371" t="s">
        <v>517</v>
      </c>
      <c r="E78" s="375"/>
    </row>
    <row r="79" spans="1:5" s="78" customFormat="1" ht="12" customHeight="1" thickBot="1">
      <c r="A79" s="278"/>
      <c r="B79" s="279"/>
      <c r="C79" s="279"/>
      <c r="D79" s="377" t="s">
        <v>514</v>
      </c>
      <c r="E79" s="378"/>
    </row>
    <row r="80" spans="1:5" s="78" customFormat="1" ht="30" customHeight="1">
      <c r="A80" s="105"/>
      <c r="B80" s="105"/>
      <c r="C80" s="105"/>
      <c r="D80" s="283"/>
      <c r="E80" s="283"/>
    </row>
    <row r="81" spans="1:5" s="78" customFormat="1" ht="20" customHeight="1" thickBot="1">
      <c r="A81" s="280" t="s">
        <v>518</v>
      </c>
      <c r="B81" s="280">
        <f>B69+1</f>
        <v>5</v>
      </c>
      <c r="C81" s="281"/>
      <c r="D81" s="282"/>
      <c r="E81" s="339" t="s">
        <v>508</v>
      </c>
    </row>
    <row r="82" spans="1:5" s="78" customFormat="1" ht="14" customHeight="1">
      <c r="A82" s="201" t="s">
        <v>519</v>
      </c>
      <c r="B82" s="365" t="s">
        <v>635</v>
      </c>
      <c r="C82" s="365"/>
      <c r="D82" s="365"/>
      <c r="E82" s="366"/>
    </row>
    <row r="83" spans="1:5" s="78" customFormat="1" ht="12" customHeight="1">
      <c r="A83" s="202" t="s">
        <v>520</v>
      </c>
      <c r="B83" s="367" t="s">
        <v>225</v>
      </c>
      <c r="C83" s="367"/>
      <c r="D83" s="367"/>
      <c r="E83" s="368"/>
    </row>
    <row r="84" spans="1:5" s="78" customFormat="1" ht="16" customHeight="1">
      <c r="A84" s="219" t="s">
        <v>411</v>
      </c>
      <c r="B84" s="218" t="s">
        <v>412</v>
      </c>
      <c r="C84" s="218" t="s">
        <v>413</v>
      </c>
      <c r="D84" s="218" t="s">
        <v>414</v>
      </c>
      <c r="E84" s="220" t="s">
        <v>521</v>
      </c>
    </row>
    <row r="85" spans="1:5" s="90" customFormat="1">
      <c r="A85" s="343" t="s">
        <v>637</v>
      </c>
      <c r="B85" s="199"/>
      <c r="C85" s="199"/>
      <c r="D85" s="199"/>
      <c r="E85" s="299"/>
    </row>
    <row r="86" spans="1:5" s="78" customFormat="1">
      <c r="A86" s="270"/>
      <c r="B86" s="369" t="s">
        <v>636</v>
      </c>
      <c r="C86" s="369"/>
      <c r="D86" s="369"/>
      <c r="E86" s="370"/>
    </row>
    <row r="87" spans="1:5" s="78" customFormat="1">
      <c r="A87" s="343" t="s">
        <v>637</v>
      </c>
      <c r="B87" s="199"/>
      <c r="C87" s="199"/>
      <c r="D87" s="199"/>
      <c r="E87" s="299"/>
    </row>
    <row r="88" spans="1:5" s="78" customFormat="1" ht="36">
      <c r="A88" s="266">
        <v>1</v>
      </c>
      <c r="B88" s="267" t="s">
        <v>415</v>
      </c>
      <c r="C88" s="267" t="s">
        <v>416</v>
      </c>
      <c r="D88" s="310" t="s">
        <v>764</v>
      </c>
      <c r="E88" s="311" t="s">
        <v>509</v>
      </c>
    </row>
    <row r="89" spans="1:5" s="78" customFormat="1" ht="30" customHeight="1">
      <c r="A89" s="266">
        <f>A88+1</f>
        <v>2</v>
      </c>
      <c r="B89" s="267" t="s">
        <v>417</v>
      </c>
      <c r="C89" s="267" t="s">
        <v>418</v>
      </c>
      <c r="D89" s="268" t="s">
        <v>594</v>
      </c>
      <c r="E89" s="275" t="s">
        <v>513</v>
      </c>
    </row>
    <row r="90" spans="1:5" s="78" customFormat="1">
      <c r="A90" s="270"/>
      <c r="B90" s="199"/>
      <c r="C90" s="199"/>
      <c r="D90" s="371" t="s">
        <v>517</v>
      </c>
      <c r="E90" s="375"/>
    </row>
    <row r="91" spans="1:5" s="78" customFormat="1" ht="12" customHeight="1">
      <c r="A91" s="276"/>
      <c r="B91" s="277"/>
      <c r="C91" s="277"/>
      <c r="D91" s="373" t="s">
        <v>514</v>
      </c>
      <c r="E91" s="374"/>
    </row>
    <row r="92" spans="1:5" s="78" customFormat="1" ht="15" customHeight="1">
      <c r="A92" s="343" t="s">
        <v>637</v>
      </c>
      <c r="B92" s="199"/>
      <c r="C92" s="199"/>
      <c r="D92" s="199"/>
      <c r="E92" s="299"/>
    </row>
    <row r="93" spans="1:5" s="78" customFormat="1">
      <c r="A93" s="270"/>
      <c r="B93" s="369" t="s">
        <v>596</v>
      </c>
      <c r="C93" s="369"/>
      <c r="D93" s="369"/>
      <c r="E93" s="370"/>
    </row>
    <row r="94" spans="1:5" s="78" customFormat="1" ht="13" thickBot="1">
      <c r="A94" s="344" t="s">
        <v>637</v>
      </c>
      <c r="B94" s="279"/>
      <c r="C94" s="279"/>
      <c r="D94" s="279"/>
      <c r="E94" s="345"/>
    </row>
    <row r="95" spans="1:5" s="78" customFormat="1" ht="30" customHeight="1">
      <c r="A95" s="105"/>
      <c r="B95" s="105"/>
      <c r="C95" s="105"/>
      <c r="D95" s="283"/>
      <c r="E95" s="283"/>
    </row>
    <row r="96" spans="1:5" s="78" customFormat="1" ht="21" customHeight="1">
      <c r="A96" s="381" t="s">
        <v>668</v>
      </c>
      <c r="B96" s="381"/>
      <c r="C96" s="381"/>
      <c r="D96" s="381"/>
      <c r="E96" s="381"/>
    </row>
    <row r="97" spans="1:5" s="78" customFormat="1" ht="20" customHeight="1" thickBot="1">
      <c r="A97" s="280" t="s">
        <v>518</v>
      </c>
      <c r="B97" s="280">
        <v>1</v>
      </c>
      <c r="C97" s="281"/>
      <c r="D97" s="282"/>
      <c r="E97" s="339" t="s">
        <v>507</v>
      </c>
    </row>
    <row r="98" spans="1:5" s="78" customFormat="1" ht="14" customHeight="1">
      <c r="A98" s="201" t="s">
        <v>519</v>
      </c>
      <c r="B98" s="365" t="s">
        <v>669</v>
      </c>
      <c r="C98" s="365"/>
      <c r="D98" s="365"/>
      <c r="E98" s="366"/>
    </row>
    <row r="99" spans="1:5" s="78" customFormat="1">
      <c r="A99" s="202" t="s">
        <v>520</v>
      </c>
      <c r="B99" s="367" t="s">
        <v>225</v>
      </c>
      <c r="C99" s="367"/>
      <c r="D99" s="367"/>
      <c r="E99" s="368"/>
    </row>
    <row r="100" spans="1:5" s="78" customFormat="1">
      <c r="A100" s="272" t="s">
        <v>411</v>
      </c>
      <c r="B100" s="273" t="s">
        <v>412</v>
      </c>
      <c r="C100" s="273" t="s">
        <v>413</v>
      </c>
      <c r="D100" s="273" t="s">
        <v>414</v>
      </c>
      <c r="E100" s="274" t="s">
        <v>521</v>
      </c>
    </row>
    <row r="101" spans="1:5" s="90" customFormat="1">
      <c r="A101" s="266">
        <v>1</v>
      </c>
      <c r="B101" s="267" t="s">
        <v>415</v>
      </c>
      <c r="C101" s="267" t="s">
        <v>416</v>
      </c>
      <c r="D101" s="268" t="s">
        <v>626</v>
      </c>
      <c r="E101" s="269" t="s">
        <v>539</v>
      </c>
    </row>
    <row r="102" spans="1:5" s="78" customFormat="1" ht="17" customHeight="1">
      <c r="A102" s="270"/>
      <c r="B102" s="199"/>
      <c r="C102" s="199"/>
      <c r="D102" s="371" t="s">
        <v>517</v>
      </c>
      <c r="E102" s="375"/>
    </row>
    <row r="103" spans="1:5" s="78" customFormat="1" ht="24" customHeight="1">
      <c r="A103" s="270"/>
      <c r="B103" s="199"/>
      <c r="C103" s="199"/>
      <c r="D103" s="376" t="s">
        <v>489</v>
      </c>
      <c r="E103" s="375"/>
    </row>
    <row r="104" spans="1:5" s="78" customFormat="1" ht="41" customHeight="1">
      <c r="A104" s="266">
        <f>A101+1</f>
        <v>2</v>
      </c>
      <c r="B104" s="267" t="s">
        <v>417</v>
      </c>
      <c r="C104" s="267" t="s">
        <v>418</v>
      </c>
      <c r="D104" s="268" t="s">
        <v>614</v>
      </c>
      <c r="E104" s="269" t="s">
        <v>592</v>
      </c>
    </row>
    <row r="105" spans="1:5" s="78" customFormat="1" ht="13" customHeight="1">
      <c r="A105" s="270"/>
      <c r="B105" s="199"/>
      <c r="C105" s="199"/>
      <c r="D105" s="371" t="s">
        <v>517</v>
      </c>
      <c r="E105" s="375"/>
    </row>
    <row r="106" spans="1:5" s="78" customFormat="1" ht="15" customHeight="1" thickBot="1">
      <c r="A106" s="278"/>
      <c r="B106" s="279"/>
      <c r="C106" s="279"/>
      <c r="D106" s="377" t="s">
        <v>670</v>
      </c>
      <c r="E106" s="378"/>
    </row>
    <row r="107" spans="1:5" s="78" customFormat="1" ht="30" customHeight="1">
      <c r="A107" s="295"/>
      <c r="B107" s="295"/>
      <c r="C107" s="295"/>
      <c r="D107" s="283"/>
      <c r="E107" s="283"/>
    </row>
    <row r="108" spans="1:5" s="289" customFormat="1" ht="20" customHeight="1" thickBot="1">
      <c r="A108" s="280" t="s">
        <v>518</v>
      </c>
      <c r="B108" s="280">
        <f>B97+1</f>
        <v>2</v>
      </c>
      <c r="C108" s="281"/>
      <c r="D108" s="282"/>
      <c r="E108" s="339" t="s">
        <v>507</v>
      </c>
    </row>
    <row r="109" spans="1:5" s="78" customFormat="1" ht="14" customHeight="1">
      <c r="A109" s="305" t="s">
        <v>519</v>
      </c>
      <c r="B109" s="384" t="s">
        <v>555</v>
      </c>
      <c r="C109" s="384"/>
      <c r="D109" s="384"/>
      <c r="E109" s="385"/>
    </row>
    <row r="110" spans="1:5" s="78" customFormat="1" ht="12" customHeight="1">
      <c r="A110" s="202" t="s">
        <v>520</v>
      </c>
      <c r="B110" s="367" t="s">
        <v>225</v>
      </c>
      <c r="C110" s="367"/>
      <c r="D110" s="367"/>
      <c r="E110" s="368"/>
    </row>
    <row r="111" spans="1:5" s="78" customFormat="1">
      <c r="A111" s="219" t="s">
        <v>411</v>
      </c>
      <c r="B111" s="218" t="s">
        <v>412</v>
      </c>
      <c r="C111" s="218" t="s">
        <v>413</v>
      </c>
      <c r="D111" s="218" t="s">
        <v>414</v>
      </c>
      <c r="E111" s="220" t="s">
        <v>521</v>
      </c>
    </row>
    <row r="112" spans="1:5" s="90" customFormat="1">
      <c r="A112" s="343" t="s">
        <v>637</v>
      </c>
      <c r="B112" s="199"/>
      <c r="C112" s="199"/>
      <c r="D112" s="199"/>
      <c r="E112" s="299"/>
    </row>
    <row r="113" spans="1:5" s="78" customFormat="1">
      <c r="A113" s="270"/>
      <c r="B113" s="369" t="s">
        <v>551</v>
      </c>
      <c r="C113" s="369"/>
      <c r="D113" s="369"/>
      <c r="E113" s="370"/>
    </row>
    <row r="114" spans="1:5" s="78" customFormat="1" ht="25" customHeight="1">
      <c r="A114" s="270"/>
      <c r="B114" s="369" t="s">
        <v>671</v>
      </c>
      <c r="C114" s="369"/>
      <c r="D114" s="369"/>
      <c r="E114" s="370"/>
    </row>
    <row r="115" spans="1:5" s="78" customFormat="1" ht="15" customHeight="1">
      <c r="A115" s="343" t="s">
        <v>637</v>
      </c>
      <c r="B115" s="199"/>
      <c r="C115" s="199"/>
      <c r="D115" s="199"/>
      <c r="E115" s="299"/>
    </row>
    <row r="116" spans="1:5" s="78" customFormat="1" ht="24">
      <c r="A116" s="266">
        <v>1</v>
      </c>
      <c r="B116" s="267" t="s">
        <v>415</v>
      </c>
      <c r="C116" s="267" t="s">
        <v>416</v>
      </c>
      <c r="D116" s="268" t="s">
        <v>598</v>
      </c>
      <c r="E116" s="269" t="s">
        <v>578</v>
      </c>
    </row>
    <row r="117" spans="1:5" s="78" customFormat="1" ht="12" customHeight="1">
      <c r="A117" s="270"/>
      <c r="B117" s="199"/>
      <c r="C117" s="199"/>
      <c r="D117" s="371" t="s">
        <v>517</v>
      </c>
      <c r="E117" s="375"/>
    </row>
    <row r="118" spans="1:5" s="78" customFormat="1" ht="24" customHeight="1">
      <c r="A118" s="276"/>
      <c r="B118" s="277"/>
      <c r="C118" s="277"/>
      <c r="D118" s="373" t="s">
        <v>577</v>
      </c>
      <c r="E118" s="374"/>
    </row>
    <row r="119" spans="1:5" s="78" customFormat="1" ht="28" customHeight="1">
      <c r="A119" s="222">
        <f>A116+1</f>
        <v>2</v>
      </c>
      <c r="B119" s="223" t="s">
        <v>417</v>
      </c>
      <c r="C119" s="223" t="s">
        <v>418</v>
      </c>
      <c r="D119" s="224" t="s">
        <v>601</v>
      </c>
      <c r="E119" s="225">
        <v>1</v>
      </c>
    </row>
    <row r="120" spans="1:5" s="78" customFormat="1" ht="13" customHeight="1">
      <c r="A120" s="266">
        <f>A119+1</f>
        <v>3</v>
      </c>
      <c r="B120" s="267" t="s">
        <v>415</v>
      </c>
      <c r="C120" s="267" t="s">
        <v>416</v>
      </c>
      <c r="D120" s="268" t="s">
        <v>558</v>
      </c>
      <c r="E120" s="275" t="s">
        <v>575</v>
      </c>
    </row>
    <row r="121" spans="1:5" s="78" customFormat="1" ht="14" customHeight="1">
      <c r="A121" s="270"/>
      <c r="B121" s="199"/>
      <c r="C121" s="199"/>
      <c r="D121" s="371" t="s">
        <v>517</v>
      </c>
      <c r="E121" s="375"/>
    </row>
    <row r="122" spans="1:5" s="78" customFormat="1" ht="12" customHeight="1">
      <c r="A122" s="276"/>
      <c r="B122" s="277"/>
      <c r="C122" s="277"/>
      <c r="D122" s="373" t="s">
        <v>606</v>
      </c>
      <c r="E122" s="374"/>
    </row>
    <row r="123" spans="1:5" s="78" customFormat="1" ht="15" customHeight="1">
      <c r="A123" s="266">
        <f>A120+1</f>
        <v>4</v>
      </c>
      <c r="B123" s="267" t="s">
        <v>417</v>
      </c>
      <c r="C123" s="267" t="s">
        <v>418</v>
      </c>
      <c r="D123" s="268" t="s">
        <v>548</v>
      </c>
      <c r="E123" s="275">
        <v>1</v>
      </c>
    </row>
    <row r="124" spans="1:5" s="78" customFormat="1" ht="15" customHeight="1">
      <c r="A124" s="270"/>
      <c r="B124" s="199"/>
      <c r="C124" s="199"/>
      <c r="D124" s="371" t="s">
        <v>517</v>
      </c>
      <c r="E124" s="375"/>
    </row>
    <row r="125" spans="1:5" s="78" customFormat="1" ht="41" customHeight="1">
      <c r="A125" s="276"/>
      <c r="B125" s="277"/>
      <c r="C125" s="277"/>
      <c r="D125" s="373" t="s">
        <v>603</v>
      </c>
      <c r="E125" s="374"/>
    </row>
    <row r="126" spans="1:5" s="78" customFormat="1" ht="14" customHeight="1">
      <c r="A126" s="343" t="s">
        <v>637</v>
      </c>
      <c r="B126" s="199"/>
      <c r="C126" s="199"/>
      <c r="D126" s="199"/>
      <c r="E126" s="299"/>
    </row>
    <row r="127" spans="1:5" s="78" customFormat="1">
      <c r="A127" s="270"/>
      <c r="B127" s="369" t="s">
        <v>605</v>
      </c>
      <c r="C127" s="369"/>
      <c r="D127" s="369"/>
      <c r="E127" s="370"/>
    </row>
    <row r="128" spans="1:5" s="78" customFormat="1" ht="13" thickBot="1">
      <c r="A128" s="344" t="s">
        <v>637</v>
      </c>
      <c r="B128" s="279"/>
      <c r="C128" s="279"/>
      <c r="D128" s="279"/>
      <c r="E128" s="345"/>
    </row>
    <row r="129" spans="1:5" s="78" customFormat="1" ht="24">
      <c r="A129" s="266">
        <f>A123+1</f>
        <v>5</v>
      </c>
      <c r="B129" s="267" t="s">
        <v>415</v>
      </c>
      <c r="C129" s="267" t="s">
        <v>416</v>
      </c>
      <c r="D129" s="268" t="s">
        <v>641</v>
      </c>
      <c r="E129" s="269" t="s">
        <v>672</v>
      </c>
    </row>
    <row r="130" spans="1:5" s="78" customFormat="1" ht="13" customHeight="1">
      <c r="A130" s="270"/>
      <c r="B130" s="199"/>
      <c r="C130" s="199"/>
      <c r="D130" s="371" t="s">
        <v>517</v>
      </c>
      <c r="E130" s="375"/>
    </row>
    <row r="131" spans="1:5" s="78" customFormat="1" ht="12" customHeight="1">
      <c r="A131" s="270"/>
      <c r="B131" s="199"/>
      <c r="C131" s="199"/>
      <c r="D131" s="376" t="s">
        <v>606</v>
      </c>
      <c r="E131" s="375"/>
    </row>
    <row r="132" spans="1:5" s="78" customFormat="1" ht="25" customHeight="1">
      <c r="A132" s="266">
        <f>A129+1</f>
        <v>6</v>
      </c>
      <c r="B132" s="267" t="s">
        <v>417</v>
      </c>
      <c r="C132" s="267" t="s">
        <v>418</v>
      </c>
      <c r="D132" s="268" t="s">
        <v>642</v>
      </c>
      <c r="E132" s="275">
        <v>1</v>
      </c>
    </row>
    <row r="133" spans="1:5" s="78" customFormat="1" ht="14" customHeight="1">
      <c r="A133" s="270"/>
      <c r="B133" s="199"/>
      <c r="C133" s="199"/>
      <c r="D133" s="371" t="s">
        <v>517</v>
      </c>
      <c r="E133" s="375"/>
    </row>
    <row r="134" spans="1:5" s="78" customFormat="1" ht="42" customHeight="1" thickBot="1">
      <c r="A134" s="278"/>
      <c r="B134" s="279"/>
      <c r="C134" s="279"/>
      <c r="D134" s="377" t="s">
        <v>643</v>
      </c>
      <c r="E134" s="378"/>
    </row>
    <row r="135" spans="1:5" s="78" customFormat="1" ht="30" customHeight="1">
      <c r="A135" s="295"/>
      <c r="B135" s="295"/>
      <c r="C135" s="295"/>
      <c r="D135" s="283"/>
      <c r="E135" s="283"/>
    </row>
    <row r="136" spans="1:5" s="289" customFormat="1" ht="20" customHeight="1" thickBot="1">
      <c r="A136" s="280" t="s">
        <v>518</v>
      </c>
      <c r="B136" s="280">
        <f>B108+1</f>
        <v>3</v>
      </c>
      <c r="C136" s="281"/>
      <c r="D136" s="282"/>
      <c r="E136" s="339" t="s">
        <v>507</v>
      </c>
    </row>
    <row r="137" spans="1:5" s="78" customFormat="1" ht="16" customHeight="1">
      <c r="A137" s="305" t="s">
        <v>519</v>
      </c>
      <c r="B137" s="384" t="s">
        <v>540</v>
      </c>
      <c r="C137" s="384"/>
      <c r="D137" s="384"/>
      <c r="E137" s="385"/>
    </row>
    <row r="138" spans="1:5" s="78" customFormat="1" ht="12" customHeight="1">
      <c r="A138" s="202" t="s">
        <v>520</v>
      </c>
      <c r="B138" s="367" t="s">
        <v>225</v>
      </c>
      <c r="C138" s="367"/>
      <c r="D138" s="367"/>
      <c r="E138" s="368"/>
    </row>
    <row r="139" spans="1:5" s="78" customFormat="1">
      <c r="A139" s="219" t="s">
        <v>411</v>
      </c>
      <c r="B139" s="218" t="s">
        <v>412</v>
      </c>
      <c r="C139" s="218" t="s">
        <v>413</v>
      </c>
      <c r="D139" s="218" t="s">
        <v>414</v>
      </c>
      <c r="E139" s="220" t="s">
        <v>521</v>
      </c>
    </row>
    <row r="140" spans="1:5" s="90" customFormat="1">
      <c r="A140" s="266" t="s">
        <v>525</v>
      </c>
      <c r="B140" s="267"/>
      <c r="C140" s="267"/>
      <c r="D140" s="268"/>
      <c r="E140" s="269"/>
    </row>
    <row r="141" spans="1:5" s="78" customFormat="1">
      <c r="A141" s="270"/>
      <c r="B141" s="369" t="s">
        <v>618</v>
      </c>
      <c r="C141" s="369"/>
      <c r="D141" s="369"/>
      <c r="E141" s="370"/>
    </row>
    <row r="142" spans="1:5" s="78" customFormat="1">
      <c r="A142" s="270"/>
      <c r="B142" s="369" t="s">
        <v>541</v>
      </c>
      <c r="C142" s="369"/>
      <c r="D142" s="369"/>
      <c r="E142" s="370"/>
    </row>
    <row r="143" spans="1:5" s="78" customFormat="1" ht="15" customHeight="1">
      <c r="A143" s="270"/>
      <c r="B143" s="369" t="s">
        <v>542</v>
      </c>
      <c r="C143" s="369"/>
      <c r="D143" s="369"/>
      <c r="E143" s="370"/>
    </row>
    <row r="144" spans="1:5" s="78" customFormat="1" ht="15" customHeight="1">
      <c r="A144" s="276" t="s">
        <v>525</v>
      </c>
      <c r="B144" s="277"/>
      <c r="C144" s="277"/>
      <c r="D144" s="297"/>
      <c r="E144" s="298"/>
    </row>
    <row r="145" spans="1:5" s="78" customFormat="1">
      <c r="A145" s="222">
        <v>1</v>
      </c>
      <c r="B145" s="223" t="s">
        <v>415</v>
      </c>
      <c r="C145" s="223" t="s">
        <v>416</v>
      </c>
      <c r="D145" s="224" t="s">
        <v>628</v>
      </c>
      <c r="E145" s="225" t="s">
        <v>547</v>
      </c>
    </row>
    <row r="146" spans="1:5" s="78" customFormat="1" ht="24" customHeight="1">
      <c r="A146" s="270">
        <f>A145+1</f>
        <v>2</v>
      </c>
      <c r="B146" s="199" t="s">
        <v>417</v>
      </c>
      <c r="C146" s="199" t="s">
        <v>418</v>
      </c>
      <c r="D146" s="200" t="s">
        <v>549</v>
      </c>
      <c r="E146" s="299" t="s">
        <v>550</v>
      </c>
    </row>
    <row r="147" spans="1:5" s="78" customFormat="1" ht="17" customHeight="1">
      <c r="A147" s="222">
        <f>A146+1</f>
        <v>3</v>
      </c>
      <c r="B147" s="223" t="s">
        <v>415</v>
      </c>
      <c r="C147" s="223" t="s">
        <v>416</v>
      </c>
      <c r="D147" s="224" t="s">
        <v>615</v>
      </c>
      <c r="E147" s="225" t="s">
        <v>616</v>
      </c>
    </row>
    <row r="148" spans="1:5" s="78" customFormat="1" ht="24" customHeight="1">
      <c r="A148" s="270">
        <f>A147+1</f>
        <v>4</v>
      </c>
      <c r="B148" s="199" t="s">
        <v>417</v>
      </c>
      <c r="C148" s="199" t="s">
        <v>418</v>
      </c>
      <c r="D148" s="200" t="s">
        <v>617</v>
      </c>
      <c r="E148" s="299">
        <v>4</v>
      </c>
    </row>
    <row r="149" spans="1:5" s="78" customFormat="1" ht="15" customHeight="1">
      <c r="A149" s="222">
        <f>A148+1</f>
        <v>5</v>
      </c>
      <c r="B149" s="223" t="s">
        <v>415</v>
      </c>
      <c r="C149" s="223" t="s">
        <v>416</v>
      </c>
      <c r="D149" s="224" t="s">
        <v>543</v>
      </c>
      <c r="E149" s="225" t="s">
        <v>544</v>
      </c>
    </row>
    <row r="150" spans="1:5" s="78" customFormat="1" ht="28" customHeight="1">
      <c r="A150" s="270">
        <f>A149+1</f>
        <v>6</v>
      </c>
      <c r="B150" s="199" t="s">
        <v>417</v>
      </c>
      <c r="C150" s="199" t="s">
        <v>418</v>
      </c>
      <c r="D150" s="200" t="s">
        <v>545</v>
      </c>
      <c r="E150" s="299">
        <v>1</v>
      </c>
    </row>
    <row r="151" spans="1:5" s="78" customFormat="1" ht="12" customHeight="1">
      <c r="A151" s="270"/>
      <c r="B151" s="199"/>
      <c r="C151" s="199"/>
      <c r="D151" s="371" t="s">
        <v>517</v>
      </c>
      <c r="E151" s="372"/>
    </row>
    <row r="152" spans="1:5" s="78" customFormat="1" ht="12" customHeight="1">
      <c r="A152" s="276"/>
      <c r="B152" s="277"/>
      <c r="C152" s="277"/>
      <c r="D152" s="373" t="s">
        <v>586</v>
      </c>
      <c r="E152" s="374"/>
    </row>
    <row r="153" spans="1:5" s="78" customFormat="1" ht="13" customHeight="1">
      <c r="A153" s="266" t="s">
        <v>525</v>
      </c>
      <c r="B153" s="267"/>
      <c r="C153" s="267"/>
      <c r="D153" s="268"/>
      <c r="E153" s="269"/>
    </row>
    <row r="154" spans="1:5" s="78" customFormat="1">
      <c r="A154" s="270"/>
      <c r="B154" s="369" t="s">
        <v>546</v>
      </c>
      <c r="C154" s="369"/>
      <c r="D154" s="369"/>
      <c r="E154" s="370"/>
    </row>
    <row r="155" spans="1:5" s="78" customFormat="1">
      <c r="A155" s="276" t="s">
        <v>525</v>
      </c>
      <c r="B155" s="277"/>
      <c r="C155" s="277"/>
      <c r="D155" s="297"/>
      <c r="E155" s="298"/>
    </row>
    <row r="156" spans="1:5" s="78" customFormat="1">
      <c r="A156" s="266">
        <f>A150+1</f>
        <v>7</v>
      </c>
      <c r="B156" s="267" t="s">
        <v>415</v>
      </c>
      <c r="C156" s="267" t="s">
        <v>416</v>
      </c>
      <c r="D156" s="268" t="s">
        <v>560</v>
      </c>
      <c r="E156" s="275" t="s">
        <v>552</v>
      </c>
    </row>
    <row r="157" spans="1:5" s="78" customFormat="1" ht="28" customHeight="1">
      <c r="A157" s="266">
        <f>A156+1</f>
        <v>8</v>
      </c>
      <c r="B157" s="267" t="s">
        <v>417</v>
      </c>
      <c r="C157" s="267" t="s">
        <v>418</v>
      </c>
      <c r="D157" s="268" t="s">
        <v>553</v>
      </c>
      <c r="E157" s="275" t="s">
        <v>554</v>
      </c>
    </row>
    <row r="158" spans="1:5" s="78" customFormat="1" ht="13" customHeight="1">
      <c r="A158" s="270"/>
      <c r="B158" s="199"/>
      <c r="C158" s="199"/>
      <c r="D158" s="371" t="s">
        <v>517</v>
      </c>
      <c r="E158" s="372"/>
    </row>
    <row r="159" spans="1:5" s="78" customFormat="1" ht="27" customHeight="1">
      <c r="A159" s="276"/>
      <c r="B159" s="277"/>
      <c r="C159" s="277"/>
      <c r="D159" s="373" t="s">
        <v>697</v>
      </c>
      <c r="E159" s="374"/>
    </row>
    <row r="160" spans="1:5" s="78" customFormat="1" ht="16" customHeight="1">
      <c r="A160" s="270">
        <f>A156+1</f>
        <v>8</v>
      </c>
      <c r="B160" s="199" t="s">
        <v>415</v>
      </c>
      <c r="C160" s="199" t="s">
        <v>416</v>
      </c>
      <c r="D160" s="200" t="s">
        <v>559</v>
      </c>
      <c r="E160" s="299" t="s">
        <v>629</v>
      </c>
    </row>
    <row r="161" spans="1:5" s="78" customFormat="1" ht="29" customHeight="1">
      <c r="A161" s="266">
        <f>A160+1</f>
        <v>9</v>
      </c>
      <c r="B161" s="267" t="s">
        <v>417</v>
      </c>
      <c r="C161" s="267" t="s">
        <v>418</v>
      </c>
      <c r="D161" s="268" t="s">
        <v>631</v>
      </c>
      <c r="E161" s="275" t="s">
        <v>630</v>
      </c>
    </row>
    <row r="162" spans="1:5" s="78" customFormat="1" ht="12" customHeight="1">
      <c r="A162" s="270"/>
      <c r="B162" s="199"/>
      <c r="C162" s="199"/>
      <c r="D162" s="371" t="s">
        <v>517</v>
      </c>
      <c r="E162" s="372"/>
    </row>
    <row r="163" spans="1:5" s="78" customFormat="1" ht="12" customHeight="1" thickBot="1">
      <c r="A163" s="278"/>
      <c r="B163" s="279"/>
      <c r="C163" s="279"/>
      <c r="D163" s="377" t="s">
        <v>606</v>
      </c>
      <c r="E163" s="378"/>
    </row>
    <row r="164" spans="1:5" s="78" customFormat="1" ht="30" customHeight="1">
      <c r="A164" s="105"/>
      <c r="B164" s="105"/>
      <c r="C164" s="105"/>
      <c r="D164" s="296"/>
      <c r="E164" s="296"/>
    </row>
    <row r="165" spans="1:5" s="78" customFormat="1" ht="20" customHeight="1" thickBot="1">
      <c r="A165" s="280" t="s">
        <v>518</v>
      </c>
      <c r="B165" s="280">
        <f>B136+1</f>
        <v>4</v>
      </c>
      <c r="C165" s="281"/>
      <c r="D165" s="282"/>
      <c r="E165" s="339" t="s">
        <v>508</v>
      </c>
    </row>
    <row r="166" spans="1:5" s="78" customFormat="1" ht="16" customHeight="1">
      <c r="A166" s="201" t="s">
        <v>519</v>
      </c>
      <c r="B166" s="384" t="s">
        <v>556</v>
      </c>
      <c r="C166" s="384"/>
      <c r="D166" s="384"/>
      <c r="E166" s="385"/>
    </row>
    <row r="167" spans="1:5" s="78" customFormat="1" ht="15" customHeight="1">
      <c r="A167" s="202" t="s">
        <v>520</v>
      </c>
      <c r="B167" s="367" t="s">
        <v>225</v>
      </c>
      <c r="C167" s="367"/>
      <c r="D167" s="367"/>
      <c r="E167" s="368"/>
    </row>
    <row r="168" spans="1:5" s="78" customFormat="1">
      <c r="A168" s="263" t="s">
        <v>411</v>
      </c>
      <c r="B168" s="264" t="s">
        <v>412</v>
      </c>
      <c r="C168" s="264" t="s">
        <v>413</v>
      </c>
      <c r="D168" s="264" t="s">
        <v>414</v>
      </c>
      <c r="E168" s="265" t="s">
        <v>521</v>
      </c>
    </row>
    <row r="169" spans="1:5" s="90" customFormat="1" ht="36">
      <c r="A169" s="266">
        <v>1</v>
      </c>
      <c r="B169" s="267" t="s">
        <v>415</v>
      </c>
      <c r="C169" s="267" t="s">
        <v>416</v>
      </c>
      <c r="D169" s="310" t="s">
        <v>673</v>
      </c>
      <c r="E169" s="269" t="s">
        <v>576</v>
      </c>
    </row>
    <row r="170" spans="1:5" s="78" customFormat="1" ht="29" customHeight="1" thickBot="1">
      <c r="A170" s="203">
        <f>A169+1</f>
        <v>2</v>
      </c>
      <c r="B170" s="213" t="s">
        <v>417</v>
      </c>
      <c r="C170" s="213" t="s">
        <v>418</v>
      </c>
      <c r="D170" s="214" t="s">
        <v>510</v>
      </c>
      <c r="E170" s="215" t="s">
        <v>503</v>
      </c>
    </row>
    <row r="171" spans="1:5" s="78" customFormat="1" ht="30" customHeight="1">
      <c r="A171" s="105"/>
      <c r="B171" s="199"/>
      <c r="C171" s="199"/>
      <c r="D171" s="200"/>
      <c r="E171" s="199"/>
    </row>
    <row r="172" spans="1:5" s="78" customFormat="1" ht="20" customHeight="1" thickBot="1">
      <c r="A172" s="280" t="s">
        <v>518</v>
      </c>
      <c r="B172" s="280">
        <f>B165+1</f>
        <v>5</v>
      </c>
      <c r="C172" s="281"/>
      <c r="D172" s="282"/>
      <c r="E172" s="338" t="s">
        <v>508</v>
      </c>
    </row>
    <row r="173" spans="1:5" s="78" customFormat="1" ht="15" customHeight="1">
      <c r="A173" s="201" t="s">
        <v>519</v>
      </c>
      <c r="B173" s="384" t="s">
        <v>579</v>
      </c>
      <c r="C173" s="384"/>
      <c r="D173" s="384"/>
      <c r="E173" s="385"/>
    </row>
    <row r="174" spans="1:5" s="78" customFormat="1" ht="12" customHeight="1">
      <c r="A174" s="202" t="s">
        <v>520</v>
      </c>
      <c r="B174" s="367" t="s">
        <v>225</v>
      </c>
      <c r="C174" s="367"/>
      <c r="D174" s="367"/>
      <c r="E174" s="368"/>
    </row>
    <row r="175" spans="1:5" s="78" customFormat="1" ht="16" customHeight="1">
      <c r="A175" s="219" t="s">
        <v>411</v>
      </c>
      <c r="B175" s="218" t="s">
        <v>412</v>
      </c>
      <c r="C175" s="218" t="s">
        <v>413</v>
      </c>
      <c r="D175" s="218" t="s">
        <v>414</v>
      </c>
      <c r="E175" s="220" t="s">
        <v>521</v>
      </c>
    </row>
    <row r="176" spans="1:5" s="90" customFormat="1">
      <c r="A176" s="343" t="s">
        <v>637</v>
      </c>
      <c r="B176" s="199"/>
      <c r="C176" s="199"/>
      <c r="D176" s="199"/>
      <c r="E176" s="299"/>
    </row>
    <row r="177" spans="1:5" s="78" customFormat="1">
      <c r="A177" s="270"/>
      <c r="B177" s="369" t="s">
        <v>604</v>
      </c>
      <c r="C177" s="369"/>
      <c r="D177" s="369"/>
      <c r="E177" s="370"/>
    </row>
    <row r="178" spans="1:5" s="78" customFormat="1">
      <c r="A178" s="343" t="s">
        <v>637</v>
      </c>
      <c r="B178" s="199"/>
      <c r="C178" s="199"/>
      <c r="D178" s="199"/>
      <c r="E178" s="299"/>
    </row>
    <row r="179" spans="1:5" s="78" customFormat="1">
      <c r="A179" s="222">
        <v>1</v>
      </c>
      <c r="B179" s="223" t="s">
        <v>415</v>
      </c>
      <c r="C179" s="223" t="s">
        <v>416</v>
      </c>
      <c r="D179" s="224" t="s">
        <v>580</v>
      </c>
      <c r="E179" s="288" t="s">
        <v>581</v>
      </c>
    </row>
    <row r="180" spans="1:5" s="78" customFormat="1" ht="28" customHeight="1">
      <c r="A180" s="270">
        <f>A179+1</f>
        <v>2</v>
      </c>
      <c r="B180" s="199" t="s">
        <v>417</v>
      </c>
      <c r="C180" s="199" t="s">
        <v>418</v>
      </c>
      <c r="D180" s="200" t="s">
        <v>582</v>
      </c>
      <c r="E180" s="299" t="s">
        <v>503</v>
      </c>
    </row>
    <row r="181" spans="1:5" s="78" customFormat="1" ht="11" customHeight="1">
      <c r="A181" s="270"/>
      <c r="B181" s="199"/>
      <c r="C181" s="199"/>
      <c r="D181" s="371" t="s">
        <v>517</v>
      </c>
      <c r="E181" s="375"/>
    </row>
    <row r="182" spans="1:5" s="78" customFormat="1" ht="12" customHeight="1" thickBot="1">
      <c r="A182" s="278"/>
      <c r="B182" s="279"/>
      <c r="C182" s="279"/>
      <c r="D182" s="377" t="s">
        <v>583</v>
      </c>
      <c r="E182" s="378"/>
    </row>
    <row r="183" spans="1:5" s="78" customFormat="1" ht="27" customHeight="1">
      <c r="A183" s="105"/>
      <c r="B183" s="199"/>
      <c r="C183" s="199"/>
      <c r="D183" s="200"/>
      <c r="E183" s="199"/>
    </row>
    <row r="184" spans="1:5" s="78" customFormat="1" ht="20" customHeight="1" thickBot="1">
      <c r="A184" s="280" t="s">
        <v>518</v>
      </c>
      <c r="B184" s="280">
        <f>B172+1</f>
        <v>6</v>
      </c>
      <c r="C184" s="281"/>
      <c r="D184" s="282"/>
      <c r="E184" s="338" t="s">
        <v>508</v>
      </c>
    </row>
    <row r="185" spans="1:5" s="78" customFormat="1" ht="16" customHeight="1">
      <c r="A185" s="201" t="s">
        <v>519</v>
      </c>
      <c r="B185" s="384" t="s">
        <v>658</v>
      </c>
      <c r="C185" s="384"/>
      <c r="D185" s="384"/>
      <c r="E185" s="385"/>
    </row>
    <row r="186" spans="1:5" s="78" customFormat="1" ht="12" customHeight="1">
      <c r="A186" s="202" t="s">
        <v>520</v>
      </c>
      <c r="B186" s="367" t="s">
        <v>225</v>
      </c>
      <c r="C186" s="367"/>
      <c r="D186" s="367"/>
      <c r="E186" s="368"/>
    </row>
    <row r="187" spans="1:5" s="78" customFormat="1" ht="16" customHeight="1">
      <c r="A187" s="219" t="s">
        <v>411</v>
      </c>
      <c r="B187" s="218" t="s">
        <v>412</v>
      </c>
      <c r="C187" s="218" t="s">
        <v>413</v>
      </c>
      <c r="D187" s="218" t="s">
        <v>414</v>
      </c>
      <c r="E187" s="220" t="s">
        <v>521</v>
      </c>
    </row>
    <row r="188" spans="1:5" s="90" customFormat="1">
      <c r="A188" s="343" t="s">
        <v>637</v>
      </c>
      <c r="B188" s="199"/>
      <c r="C188" s="199"/>
      <c r="D188" s="199"/>
      <c r="E188" s="299"/>
    </row>
    <row r="189" spans="1:5" s="78" customFormat="1">
      <c r="A189" s="270"/>
      <c r="B189" s="369" t="s">
        <v>604</v>
      </c>
      <c r="C189" s="369"/>
      <c r="D189" s="369"/>
      <c r="E189" s="370"/>
    </row>
    <row r="190" spans="1:5" s="78" customFormat="1">
      <c r="A190" s="270"/>
      <c r="B190" s="369" t="s">
        <v>659</v>
      </c>
      <c r="C190" s="369"/>
      <c r="D190" s="369"/>
      <c r="E190" s="370"/>
    </row>
    <row r="191" spans="1:5" s="78" customFormat="1" ht="18" customHeight="1">
      <c r="A191" s="343" t="s">
        <v>637</v>
      </c>
      <c r="B191" s="199"/>
      <c r="C191" s="199"/>
      <c r="D191" s="199"/>
      <c r="E191" s="299"/>
    </row>
    <row r="192" spans="1:5" s="78" customFormat="1" ht="24">
      <c r="A192" s="222">
        <v>1</v>
      </c>
      <c r="B192" s="223" t="s">
        <v>415</v>
      </c>
      <c r="C192" s="223" t="s">
        <v>416</v>
      </c>
      <c r="D192" s="224" t="s">
        <v>694</v>
      </c>
      <c r="E192" s="288" t="s">
        <v>578</v>
      </c>
    </row>
    <row r="193" spans="1:5" s="78" customFormat="1" ht="28" customHeight="1">
      <c r="A193" s="270">
        <f>A192+1</f>
        <v>2</v>
      </c>
      <c r="B193" s="199" t="s">
        <v>417</v>
      </c>
      <c r="C193" s="199" t="s">
        <v>418</v>
      </c>
      <c r="D193" s="200" t="s">
        <v>660</v>
      </c>
      <c r="E193" s="299" t="s">
        <v>503</v>
      </c>
    </row>
    <row r="194" spans="1:5" s="78" customFormat="1" ht="12" customHeight="1">
      <c r="A194" s="270"/>
      <c r="B194" s="199"/>
      <c r="C194" s="199"/>
      <c r="D194" s="371" t="s">
        <v>517</v>
      </c>
      <c r="E194" s="375"/>
    </row>
    <row r="195" spans="1:5" s="78" customFormat="1" ht="12" customHeight="1" thickBot="1">
      <c r="A195" s="278"/>
      <c r="B195" s="279"/>
      <c r="C195" s="279"/>
      <c r="D195" s="377" t="s">
        <v>583</v>
      </c>
      <c r="E195" s="378"/>
    </row>
    <row r="196" spans="1:5" s="78" customFormat="1" ht="30" customHeight="1">
      <c r="A196" s="105"/>
      <c r="B196" s="199"/>
      <c r="C196" s="199"/>
      <c r="D196" s="200"/>
      <c r="E196" s="199"/>
    </row>
    <row r="197" spans="1:5" s="78" customFormat="1" ht="20" customHeight="1" thickBot="1">
      <c r="A197" s="280" t="s">
        <v>518</v>
      </c>
      <c r="B197" s="280">
        <f>B184+1</f>
        <v>7</v>
      </c>
      <c r="C197" s="281"/>
      <c r="D197" s="282"/>
      <c r="E197" s="338" t="s">
        <v>508</v>
      </c>
    </row>
    <row r="198" spans="1:5" s="78" customFormat="1" ht="16" customHeight="1">
      <c r="A198" s="201" t="s">
        <v>519</v>
      </c>
      <c r="B198" s="384" t="s">
        <v>593</v>
      </c>
      <c r="C198" s="384"/>
      <c r="D198" s="384"/>
      <c r="E198" s="385"/>
    </row>
    <row r="199" spans="1:5" s="78" customFormat="1" ht="12" customHeight="1">
      <c r="A199" s="202" t="s">
        <v>520</v>
      </c>
      <c r="B199" s="367" t="s">
        <v>225</v>
      </c>
      <c r="C199" s="367"/>
      <c r="D199" s="367"/>
      <c r="E199" s="368"/>
    </row>
    <row r="200" spans="1:5" s="78" customFormat="1" ht="16" customHeight="1">
      <c r="A200" s="219" t="s">
        <v>411</v>
      </c>
      <c r="B200" s="218" t="s">
        <v>412</v>
      </c>
      <c r="C200" s="218" t="s">
        <v>413</v>
      </c>
      <c r="D200" s="218" t="s">
        <v>414</v>
      </c>
      <c r="E200" s="220" t="s">
        <v>521</v>
      </c>
    </row>
    <row r="201" spans="1:5" s="90" customFormat="1">
      <c r="A201" s="343" t="s">
        <v>637</v>
      </c>
      <c r="B201" s="199"/>
      <c r="C201" s="199"/>
      <c r="D201" s="199"/>
      <c r="E201" s="299"/>
    </row>
    <row r="202" spans="1:5" s="78" customFormat="1">
      <c r="A202" s="270"/>
      <c r="B202" s="369" t="s">
        <v>698</v>
      </c>
      <c r="C202" s="369"/>
      <c r="D202" s="369"/>
      <c r="E202" s="370"/>
    </row>
    <row r="203" spans="1:5" s="78" customFormat="1">
      <c r="A203" s="270"/>
      <c r="B203" s="369" t="s">
        <v>656</v>
      </c>
      <c r="C203" s="369"/>
      <c r="D203" s="369"/>
      <c r="E203" s="370"/>
    </row>
    <row r="204" spans="1:5" s="78" customFormat="1" ht="18" customHeight="1">
      <c r="A204" s="343" t="s">
        <v>637</v>
      </c>
      <c r="B204" s="199"/>
      <c r="C204" s="199"/>
      <c r="D204" s="199"/>
      <c r="E204" s="299"/>
    </row>
    <row r="205" spans="1:5" s="78" customFormat="1" ht="24">
      <c r="A205" s="222">
        <v>1</v>
      </c>
      <c r="B205" s="223" t="s">
        <v>415</v>
      </c>
      <c r="C205" s="223" t="s">
        <v>416</v>
      </c>
      <c r="D205" s="224" t="s">
        <v>674</v>
      </c>
      <c r="E205" s="288" t="s">
        <v>595</v>
      </c>
    </row>
    <row r="206" spans="1:5" s="78" customFormat="1" ht="28" customHeight="1">
      <c r="A206" s="270">
        <f>A205+1</f>
        <v>2</v>
      </c>
      <c r="B206" s="199" t="s">
        <v>417</v>
      </c>
      <c r="C206" s="199" t="s">
        <v>418</v>
      </c>
      <c r="D206" s="200" t="s">
        <v>657</v>
      </c>
      <c r="E206" s="299" t="s">
        <v>503</v>
      </c>
    </row>
    <row r="207" spans="1:5" s="78" customFormat="1" ht="14" customHeight="1">
      <c r="A207" s="270"/>
      <c r="B207" s="199"/>
      <c r="C207" s="199"/>
      <c r="D207" s="371" t="s">
        <v>517</v>
      </c>
      <c r="E207" s="375"/>
    </row>
    <row r="208" spans="1:5" s="78" customFormat="1" ht="12" customHeight="1" thickBot="1">
      <c r="A208" s="278"/>
      <c r="B208" s="279"/>
      <c r="C208" s="279"/>
      <c r="D208" s="377" t="s">
        <v>583</v>
      </c>
      <c r="E208" s="378"/>
    </row>
    <row r="209" spans="1:5" s="78" customFormat="1" ht="30" customHeight="1">
      <c r="A209" s="105"/>
      <c r="B209" s="199"/>
      <c r="C209" s="199"/>
      <c r="D209" s="200"/>
      <c r="E209" s="199"/>
    </row>
    <row r="210" spans="1:5" s="78" customFormat="1" ht="20" customHeight="1" thickBot="1">
      <c r="A210" s="280" t="s">
        <v>518</v>
      </c>
      <c r="B210" s="280">
        <f>B197+1</f>
        <v>8</v>
      </c>
      <c r="C210" s="281"/>
      <c r="D210" s="282"/>
      <c r="E210" s="338" t="s">
        <v>508</v>
      </c>
    </row>
    <row r="211" spans="1:5" s="78" customFormat="1" ht="14" customHeight="1">
      <c r="A211" s="201" t="s">
        <v>519</v>
      </c>
      <c r="B211" s="384" t="s">
        <v>584</v>
      </c>
      <c r="C211" s="384"/>
      <c r="D211" s="384"/>
      <c r="E211" s="385"/>
    </row>
    <row r="212" spans="1:5" s="78" customFormat="1" ht="12" customHeight="1">
      <c r="A212" s="202" t="s">
        <v>520</v>
      </c>
      <c r="B212" s="367" t="s">
        <v>225</v>
      </c>
      <c r="C212" s="367"/>
      <c r="D212" s="367"/>
      <c r="E212" s="368"/>
    </row>
    <row r="213" spans="1:5" s="78" customFormat="1" ht="16" customHeight="1">
      <c r="A213" s="219" t="s">
        <v>411</v>
      </c>
      <c r="B213" s="218" t="s">
        <v>412</v>
      </c>
      <c r="C213" s="218" t="s">
        <v>413</v>
      </c>
      <c r="D213" s="218" t="s">
        <v>414</v>
      </c>
      <c r="E213" s="220" t="s">
        <v>521</v>
      </c>
    </row>
    <row r="214" spans="1:5" s="90" customFormat="1">
      <c r="A214" s="343" t="s">
        <v>637</v>
      </c>
      <c r="B214" s="199"/>
      <c r="C214" s="199"/>
      <c r="D214" s="199"/>
      <c r="E214" s="299"/>
    </row>
    <row r="215" spans="1:5" s="78" customFormat="1">
      <c r="A215" s="270"/>
      <c r="B215" s="369" t="s">
        <v>604</v>
      </c>
      <c r="C215" s="369"/>
      <c r="D215" s="369"/>
      <c r="E215" s="370"/>
    </row>
    <row r="216" spans="1:5" s="78" customFormat="1">
      <c r="A216" s="270"/>
      <c r="B216" s="369" t="s">
        <v>541</v>
      </c>
      <c r="C216" s="369"/>
      <c r="D216" s="369"/>
      <c r="E216" s="370"/>
    </row>
    <row r="217" spans="1:5" s="78" customFormat="1" ht="13" customHeight="1">
      <c r="A217" s="343" t="s">
        <v>637</v>
      </c>
      <c r="B217" s="199"/>
      <c r="C217" s="199"/>
      <c r="D217" s="199"/>
      <c r="E217" s="299"/>
    </row>
    <row r="218" spans="1:5" s="78" customFormat="1" ht="24">
      <c r="A218" s="266">
        <v>1</v>
      </c>
      <c r="B218" s="267" t="s">
        <v>415</v>
      </c>
      <c r="C218" s="267" t="s">
        <v>416</v>
      </c>
      <c r="D218" s="268" t="s">
        <v>676</v>
      </c>
      <c r="E218" s="275" t="s">
        <v>602</v>
      </c>
    </row>
    <row r="219" spans="1:5" s="78" customFormat="1" ht="28" customHeight="1">
      <c r="A219" s="266">
        <f>A218+1</f>
        <v>2</v>
      </c>
      <c r="B219" s="267" t="s">
        <v>417</v>
      </c>
      <c r="C219" s="267" t="s">
        <v>418</v>
      </c>
      <c r="D219" s="268" t="s">
        <v>585</v>
      </c>
      <c r="E219" s="275" t="s">
        <v>503</v>
      </c>
    </row>
    <row r="220" spans="1:5" s="78" customFormat="1" ht="13" customHeight="1">
      <c r="A220" s="270"/>
      <c r="B220" s="199"/>
      <c r="C220" s="199"/>
      <c r="D220" s="371" t="s">
        <v>517</v>
      </c>
      <c r="E220" s="372"/>
    </row>
    <row r="221" spans="1:5" s="78" customFormat="1" ht="12" customHeight="1">
      <c r="A221" s="276"/>
      <c r="B221" s="277"/>
      <c r="C221" s="277"/>
      <c r="D221" s="373" t="s">
        <v>583</v>
      </c>
      <c r="E221" s="374"/>
    </row>
    <row r="222" spans="1:5" s="78" customFormat="1" ht="16" customHeight="1">
      <c r="A222" s="343" t="s">
        <v>637</v>
      </c>
      <c r="B222" s="199"/>
      <c r="C222" s="199"/>
      <c r="D222" s="199"/>
      <c r="E222" s="299"/>
    </row>
    <row r="223" spans="1:5" s="78" customFormat="1">
      <c r="A223" s="270"/>
      <c r="B223" s="369" t="s">
        <v>605</v>
      </c>
      <c r="C223" s="369"/>
      <c r="D223" s="369"/>
      <c r="E223" s="370"/>
    </row>
    <row r="224" spans="1:5" s="78" customFormat="1" ht="13" thickBot="1">
      <c r="A224" s="344" t="s">
        <v>637</v>
      </c>
      <c r="B224" s="279"/>
      <c r="C224" s="279"/>
      <c r="D224" s="279"/>
      <c r="E224" s="345"/>
    </row>
    <row r="225" spans="1:5" s="78" customFormat="1" ht="30" customHeight="1">
      <c r="A225" s="105"/>
      <c r="B225" s="199"/>
      <c r="C225" s="199"/>
      <c r="D225" s="200"/>
      <c r="E225" s="199"/>
    </row>
    <row r="226" spans="1:5" s="78" customFormat="1" ht="21" customHeight="1" thickBot="1">
      <c r="A226" s="280" t="s">
        <v>518</v>
      </c>
      <c r="B226" s="280">
        <f>B210+1</f>
        <v>9</v>
      </c>
      <c r="C226" s="281"/>
      <c r="D226" s="282"/>
      <c r="E226" s="338" t="s">
        <v>508</v>
      </c>
    </row>
    <row r="227" spans="1:5" s="78" customFormat="1" ht="14" customHeight="1">
      <c r="A227" s="201" t="s">
        <v>519</v>
      </c>
      <c r="B227" s="384" t="s">
        <v>587</v>
      </c>
      <c r="C227" s="384"/>
      <c r="D227" s="384"/>
      <c r="E227" s="385"/>
    </row>
    <row r="228" spans="1:5" s="78" customFormat="1" ht="12" customHeight="1">
      <c r="A228" s="202" t="s">
        <v>520</v>
      </c>
      <c r="B228" s="367" t="s">
        <v>225</v>
      </c>
      <c r="C228" s="367"/>
      <c r="D228" s="367"/>
      <c r="E228" s="368"/>
    </row>
    <row r="229" spans="1:5" s="78" customFormat="1" ht="16" customHeight="1">
      <c r="A229" s="219" t="s">
        <v>411</v>
      </c>
      <c r="B229" s="218" t="s">
        <v>412</v>
      </c>
      <c r="C229" s="218" t="s">
        <v>413</v>
      </c>
      <c r="D229" s="218" t="s">
        <v>414</v>
      </c>
      <c r="E229" s="220" t="s">
        <v>521</v>
      </c>
    </row>
    <row r="230" spans="1:5" s="90" customFormat="1">
      <c r="A230" s="343" t="s">
        <v>637</v>
      </c>
      <c r="B230" s="199"/>
      <c r="C230" s="199"/>
      <c r="D230" s="199"/>
      <c r="E230" s="299"/>
    </row>
    <row r="231" spans="1:5" s="78" customFormat="1">
      <c r="A231" s="270"/>
      <c r="B231" s="369" t="s">
        <v>604</v>
      </c>
      <c r="C231" s="369"/>
      <c r="D231" s="369"/>
      <c r="E231" s="370"/>
    </row>
    <row r="232" spans="1:5" s="78" customFormat="1">
      <c r="A232" s="270"/>
      <c r="B232" s="369" t="s">
        <v>541</v>
      </c>
      <c r="C232" s="369"/>
      <c r="D232" s="369"/>
      <c r="E232" s="370"/>
    </row>
    <row r="233" spans="1:5" s="78" customFormat="1" ht="15" customHeight="1">
      <c r="A233" s="343" t="s">
        <v>637</v>
      </c>
      <c r="B233" s="199"/>
      <c r="C233" s="199"/>
      <c r="D233" s="199"/>
      <c r="E233" s="299"/>
    </row>
    <row r="234" spans="1:5" s="78" customFormat="1" ht="29" customHeight="1">
      <c r="A234" s="341">
        <v>1</v>
      </c>
      <c r="B234" s="223" t="s">
        <v>415</v>
      </c>
      <c r="C234" s="223" t="s">
        <v>416</v>
      </c>
      <c r="D234" s="224" t="s">
        <v>675</v>
      </c>
      <c r="E234" s="342" t="s">
        <v>588</v>
      </c>
    </row>
    <row r="235" spans="1:5" s="78" customFormat="1" ht="27" customHeight="1">
      <c r="A235" s="266">
        <f>A234+1</f>
        <v>2</v>
      </c>
      <c r="B235" s="267" t="s">
        <v>417</v>
      </c>
      <c r="C235" s="267" t="s">
        <v>418</v>
      </c>
      <c r="D235" s="268" t="s">
        <v>585</v>
      </c>
      <c r="E235" s="299" t="s">
        <v>503</v>
      </c>
    </row>
    <row r="236" spans="1:5" s="78" customFormat="1" ht="13" customHeight="1">
      <c r="A236" s="270"/>
      <c r="B236" s="199"/>
      <c r="C236" s="199"/>
      <c r="D236" s="371" t="s">
        <v>517</v>
      </c>
      <c r="E236" s="375"/>
    </row>
    <row r="237" spans="1:5" s="78" customFormat="1" ht="12" customHeight="1" thickBot="1">
      <c r="A237" s="278"/>
      <c r="B237" s="279"/>
      <c r="C237" s="279"/>
      <c r="D237" s="377" t="s">
        <v>583</v>
      </c>
      <c r="E237" s="378"/>
    </row>
    <row r="238" spans="1:5" s="78" customFormat="1" ht="30" customHeight="1">
      <c r="A238" s="105"/>
      <c r="B238" s="105"/>
      <c r="C238" s="105"/>
      <c r="D238" s="283"/>
      <c r="E238" s="283"/>
    </row>
    <row r="239" spans="1:5" s="78" customFormat="1" ht="31" customHeight="1">
      <c r="A239" s="381" t="s">
        <v>677</v>
      </c>
      <c r="B239" s="381"/>
      <c r="C239" s="381"/>
      <c r="D239" s="381"/>
      <c r="E239" s="381"/>
    </row>
    <row r="240" spans="1:5" s="78" customFormat="1" ht="29" customHeight="1" thickBot="1">
      <c r="A240" s="280" t="s">
        <v>518</v>
      </c>
      <c r="B240" s="280">
        <v>1</v>
      </c>
      <c r="C240" s="281"/>
      <c r="D240" s="282"/>
      <c r="E240" s="339" t="s">
        <v>507</v>
      </c>
    </row>
    <row r="241" spans="1:5" s="78" customFormat="1" ht="16" customHeight="1">
      <c r="A241" s="201" t="s">
        <v>519</v>
      </c>
      <c r="B241" s="365" t="s">
        <v>589</v>
      </c>
      <c r="C241" s="365"/>
      <c r="D241" s="365"/>
      <c r="E241" s="366"/>
    </row>
    <row r="242" spans="1:5" s="78" customFormat="1">
      <c r="A242" s="202" t="s">
        <v>520</v>
      </c>
      <c r="B242" s="367" t="s">
        <v>225</v>
      </c>
      <c r="C242" s="367"/>
      <c r="D242" s="367"/>
      <c r="E242" s="368"/>
    </row>
    <row r="243" spans="1:5" s="78" customFormat="1">
      <c r="A243" s="272" t="s">
        <v>411</v>
      </c>
      <c r="B243" s="273" t="s">
        <v>412</v>
      </c>
      <c r="C243" s="273" t="s">
        <v>413</v>
      </c>
      <c r="D243" s="273" t="s">
        <v>414</v>
      </c>
      <c r="E243" s="274" t="s">
        <v>521</v>
      </c>
    </row>
    <row r="244" spans="1:5" s="90" customFormat="1">
      <c r="A244" s="266">
        <v>1</v>
      </c>
      <c r="B244" s="267" t="s">
        <v>415</v>
      </c>
      <c r="C244" s="267" t="s">
        <v>416</v>
      </c>
      <c r="D244" s="268" t="s">
        <v>590</v>
      </c>
      <c r="E244" s="269" t="s">
        <v>591</v>
      </c>
    </row>
    <row r="245" spans="1:5" s="78" customFormat="1" ht="17" customHeight="1">
      <c r="A245" s="270"/>
      <c r="B245" s="199"/>
      <c r="C245" s="199"/>
      <c r="D245" s="371" t="s">
        <v>517</v>
      </c>
      <c r="E245" s="375"/>
    </row>
    <row r="246" spans="1:5" s="78" customFormat="1" ht="14" customHeight="1">
      <c r="A246" s="276"/>
      <c r="B246" s="277"/>
      <c r="C246" s="277"/>
      <c r="D246" s="373" t="s">
        <v>489</v>
      </c>
      <c r="E246" s="374"/>
    </row>
    <row r="247" spans="1:5" s="78" customFormat="1" ht="29" customHeight="1" thickBot="1">
      <c r="A247" s="203">
        <f>A244+1</f>
        <v>2</v>
      </c>
      <c r="B247" s="213" t="s">
        <v>417</v>
      </c>
      <c r="C247" s="213" t="s">
        <v>418</v>
      </c>
      <c r="D247" s="214" t="s">
        <v>699</v>
      </c>
      <c r="E247" s="271" t="s">
        <v>700</v>
      </c>
    </row>
    <row r="248" spans="1:5" s="78" customFormat="1" ht="28" customHeight="1">
      <c r="A248" s="295"/>
      <c r="B248" s="295"/>
      <c r="C248" s="295"/>
      <c r="D248" s="283"/>
      <c r="E248" s="283"/>
    </row>
    <row r="249" spans="1:5" s="289" customFormat="1" ht="31" customHeight="1" thickBot="1">
      <c r="A249" s="280" t="s">
        <v>518</v>
      </c>
      <c r="B249" s="280">
        <f>B240+1</f>
        <v>2</v>
      </c>
      <c r="C249" s="281"/>
      <c r="D249" s="282"/>
      <c r="E249" s="339" t="s">
        <v>507</v>
      </c>
    </row>
    <row r="250" spans="1:5" s="78" customFormat="1" ht="15" customHeight="1">
      <c r="A250" s="305" t="s">
        <v>519</v>
      </c>
      <c r="B250" s="384" t="s">
        <v>661</v>
      </c>
      <c r="C250" s="384"/>
      <c r="D250" s="384"/>
      <c r="E250" s="385"/>
    </row>
    <row r="251" spans="1:5" s="78" customFormat="1" ht="12" customHeight="1">
      <c r="A251" s="202" t="s">
        <v>520</v>
      </c>
      <c r="B251" s="367" t="s">
        <v>225</v>
      </c>
      <c r="C251" s="367"/>
      <c r="D251" s="367"/>
      <c r="E251" s="368"/>
    </row>
    <row r="252" spans="1:5" s="78" customFormat="1">
      <c r="A252" s="219" t="s">
        <v>411</v>
      </c>
      <c r="B252" s="218" t="s">
        <v>412</v>
      </c>
      <c r="C252" s="218" t="s">
        <v>413</v>
      </c>
      <c r="D252" s="218" t="s">
        <v>414</v>
      </c>
      <c r="E252" s="220" t="s">
        <v>521</v>
      </c>
    </row>
    <row r="253" spans="1:5" s="90" customFormat="1">
      <c r="A253" s="343" t="s">
        <v>637</v>
      </c>
      <c r="B253" s="199"/>
      <c r="C253" s="199"/>
      <c r="D253" s="199"/>
      <c r="E253" s="299"/>
    </row>
    <row r="254" spans="1:5" s="78" customFormat="1">
      <c r="A254" s="270"/>
      <c r="B254" s="369" t="s">
        <v>686</v>
      </c>
      <c r="C254" s="369"/>
      <c r="D254" s="369"/>
      <c r="E254" s="370"/>
    </row>
    <row r="255" spans="1:5" s="78" customFormat="1">
      <c r="A255" s="270"/>
      <c r="B255" s="369" t="s">
        <v>701</v>
      </c>
      <c r="C255" s="369"/>
      <c r="D255" s="369"/>
      <c r="E255" s="370"/>
    </row>
    <row r="256" spans="1:5" s="78" customFormat="1" ht="15" customHeight="1">
      <c r="A256" s="343" t="s">
        <v>637</v>
      </c>
      <c r="B256" s="199"/>
      <c r="C256" s="199"/>
      <c r="D256" s="199"/>
      <c r="E256" s="299"/>
    </row>
    <row r="257" spans="1:5" s="78" customFormat="1">
      <c r="A257" s="266">
        <v>1</v>
      </c>
      <c r="B257" s="267" t="s">
        <v>415</v>
      </c>
      <c r="C257" s="267" t="s">
        <v>416</v>
      </c>
      <c r="D257" s="268" t="s">
        <v>662</v>
      </c>
      <c r="E257" s="269" t="s">
        <v>609</v>
      </c>
    </row>
    <row r="258" spans="1:5" s="78" customFormat="1" ht="15" customHeight="1">
      <c r="A258" s="270"/>
      <c r="B258" s="199"/>
      <c r="C258" s="199"/>
      <c r="D258" s="371" t="s">
        <v>517</v>
      </c>
      <c r="E258" s="375"/>
    </row>
    <row r="259" spans="1:5" s="78" customFormat="1" ht="12" customHeight="1">
      <c r="A259" s="276"/>
      <c r="B259" s="277"/>
      <c r="C259" s="277"/>
      <c r="D259" s="373" t="s">
        <v>663</v>
      </c>
      <c r="E259" s="374"/>
    </row>
    <row r="260" spans="1:5" s="78" customFormat="1" ht="28" customHeight="1" thickBot="1">
      <c r="A260" s="203">
        <f>A257+1</f>
        <v>2</v>
      </c>
      <c r="B260" s="213" t="s">
        <v>417</v>
      </c>
      <c r="C260" s="213" t="s">
        <v>418</v>
      </c>
      <c r="D260" s="214" t="s">
        <v>702</v>
      </c>
      <c r="E260" s="215">
        <v>1</v>
      </c>
    </row>
    <row r="261" spans="1:5" s="78" customFormat="1" ht="26" customHeight="1">
      <c r="A261" s="266">
        <f>A260+1</f>
        <v>3</v>
      </c>
      <c r="B261" s="267" t="s">
        <v>415</v>
      </c>
      <c r="C261" s="267" t="s">
        <v>416</v>
      </c>
      <c r="D261" s="268" t="s">
        <v>678</v>
      </c>
      <c r="E261" s="269" t="s">
        <v>687</v>
      </c>
    </row>
    <row r="262" spans="1:5" s="78" customFormat="1" ht="15" customHeight="1">
      <c r="A262" s="270"/>
      <c r="B262" s="199"/>
      <c r="C262" s="199"/>
      <c r="D262" s="371" t="s">
        <v>517</v>
      </c>
      <c r="E262" s="375"/>
    </row>
    <row r="263" spans="1:5" s="78" customFormat="1" ht="12" customHeight="1" thickBot="1">
      <c r="A263" s="276"/>
      <c r="B263" s="277"/>
      <c r="C263" s="277"/>
      <c r="D263" s="377" t="s">
        <v>606</v>
      </c>
      <c r="E263" s="378"/>
    </row>
    <row r="264" spans="1:5" s="78" customFormat="1" ht="25" customHeight="1" thickBot="1">
      <c r="A264" s="203">
        <f>A261+1</f>
        <v>4</v>
      </c>
      <c r="B264" s="213" t="s">
        <v>417</v>
      </c>
      <c r="C264" s="213" t="s">
        <v>418</v>
      </c>
      <c r="D264" s="214" t="s">
        <v>664</v>
      </c>
      <c r="E264" s="215">
        <v>0</v>
      </c>
    </row>
    <row r="265" spans="1:5" s="78" customFormat="1" ht="31" customHeight="1">
      <c r="A265" s="295"/>
      <c r="B265" s="295"/>
      <c r="C265" s="295"/>
      <c r="D265" s="283"/>
      <c r="E265" s="283"/>
    </row>
    <row r="266" spans="1:5" s="289" customFormat="1" ht="23" customHeight="1" thickBot="1">
      <c r="A266" s="280" t="s">
        <v>518</v>
      </c>
      <c r="B266" s="280">
        <f>B249+1</f>
        <v>3</v>
      </c>
      <c r="C266" s="281"/>
      <c r="D266" s="282"/>
      <c r="E266" s="339" t="s">
        <v>507</v>
      </c>
    </row>
    <row r="267" spans="1:5" s="78" customFormat="1" ht="13" customHeight="1">
      <c r="A267" s="305" t="s">
        <v>519</v>
      </c>
      <c r="B267" s="384" t="s">
        <v>665</v>
      </c>
      <c r="C267" s="384"/>
      <c r="D267" s="384"/>
      <c r="E267" s="385"/>
    </row>
    <row r="268" spans="1:5" s="78" customFormat="1" ht="12" customHeight="1">
      <c r="A268" s="202" t="s">
        <v>520</v>
      </c>
      <c r="B268" s="367" t="s">
        <v>225</v>
      </c>
      <c r="C268" s="367"/>
      <c r="D268" s="367"/>
      <c r="E268" s="368"/>
    </row>
    <row r="269" spans="1:5" s="78" customFormat="1">
      <c r="A269" s="219" t="s">
        <v>411</v>
      </c>
      <c r="B269" s="218" t="s">
        <v>412</v>
      </c>
      <c r="C269" s="218" t="s">
        <v>413</v>
      </c>
      <c r="D269" s="218" t="s">
        <v>414</v>
      </c>
      <c r="E269" s="220" t="s">
        <v>521</v>
      </c>
    </row>
    <row r="270" spans="1:5" s="90" customFormat="1">
      <c r="A270" s="266" t="s">
        <v>525</v>
      </c>
      <c r="B270" s="267"/>
      <c r="C270" s="267"/>
      <c r="D270" s="268"/>
      <c r="E270" s="269"/>
    </row>
    <row r="271" spans="1:5" s="78" customFormat="1">
      <c r="A271" s="270"/>
      <c r="B271" s="369" t="s">
        <v>607</v>
      </c>
      <c r="C271" s="369"/>
      <c r="D271" s="369"/>
      <c r="E271" s="370"/>
    </row>
    <row r="272" spans="1:5" s="78" customFormat="1" ht="15" customHeight="1">
      <c r="A272" s="270"/>
      <c r="B272" s="369" t="s">
        <v>621</v>
      </c>
      <c r="C272" s="369"/>
      <c r="D272" s="369"/>
      <c r="E272" s="370"/>
    </row>
    <row r="273" spans="1:5" s="78" customFormat="1" ht="25" customHeight="1">
      <c r="A273" s="270"/>
      <c r="B273" s="369" t="s">
        <v>608</v>
      </c>
      <c r="C273" s="369"/>
      <c r="D273" s="369"/>
      <c r="E273" s="370"/>
    </row>
    <row r="274" spans="1:5" s="78" customFormat="1" ht="24" customHeight="1">
      <c r="A274" s="276" t="s">
        <v>525</v>
      </c>
      <c r="B274" s="277"/>
      <c r="C274" s="277"/>
      <c r="D274" s="297"/>
      <c r="E274" s="298"/>
    </row>
    <row r="275" spans="1:5" s="78" customFormat="1">
      <c r="A275" s="222">
        <v>1</v>
      </c>
      <c r="B275" s="223" t="s">
        <v>415</v>
      </c>
      <c r="C275" s="223" t="s">
        <v>416</v>
      </c>
      <c r="D275" s="224" t="s">
        <v>610</v>
      </c>
      <c r="E275" s="225" t="s">
        <v>611</v>
      </c>
    </row>
    <row r="276" spans="1:5" s="78" customFormat="1" ht="27" customHeight="1">
      <c r="A276" s="270">
        <f>A275+1</f>
        <v>2</v>
      </c>
      <c r="B276" s="199" t="s">
        <v>417</v>
      </c>
      <c r="C276" s="199" t="s">
        <v>418</v>
      </c>
      <c r="D276" s="200" t="s">
        <v>612</v>
      </c>
      <c r="E276" s="299" t="s">
        <v>613</v>
      </c>
    </row>
    <row r="277" spans="1:5" s="78" customFormat="1" ht="15" customHeight="1">
      <c r="A277" s="266">
        <v>1</v>
      </c>
      <c r="B277" s="267" t="s">
        <v>415</v>
      </c>
      <c r="C277" s="267" t="s">
        <v>416</v>
      </c>
      <c r="D277" s="268" t="s">
        <v>619</v>
      </c>
      <c r="E277" s="275" t="s">
        <v>620</v>
      </c>
    </row>
    <row r="278" spans="1:5" s="78" customFormat="1" ht="17" customHeight="1">
      <c r="A278" s="266">
        <f>A277+1</f>
        <v>2</v>
      </c>
      <c r="B278" s="267" t="s">
        <v>417</v>
      </c>
      <c r="C278" s="267" t="s">
        <v>418</v>
      </c>
      <c r="D278" s="268" t="s">
        <v>703</v>
      </c>
      <c r="E278" s="275">
        <v>1</v>
      </c>
    </row>
    <row r="279" spans="1:5" s="78" customFormat="1" ht="15" customHeight="1">
      <c r="A279" s="270"/>
      <c r="B279" s="199"/>
      <c r="C279" s="199"/>
      <c r="D279" s="371" t="s">
        <v>517</v>
      </c>
      <c r="E279" s="372"/>
    </row>
    <row r="280" spans="1:5" s="78" customFormat="1" ht="12" customHeight="1">
      <c r="A280" s="276"/>
      <c r="B280" s="277"/>
      <c r="C280" s="277"/>
      <c r="D280" s="373" t="s">
        <v>688</v>
      </c>
      <c r="E280" s="374"/>
    </row>
    <row r="281" spans="1:5" s="78" customFormat="1" ht="26" customHeight="1">
      <c r="A281" s="276">
        <f>A276+1</f>
        <v>3</v>
      </c>
      <c r="B281" s="277" t="s">
        <v>415</v>
      </c>
      <c r="C281" s="277" t="s">
        <v>416</v>
      </c>
      <c r="D281" s="297" t="s">
        <v>689</v>
      </c>
      <c r="E281" s="298" t="s">
        <v>622</v>
      </c>
    </row>
    <row r="282" spans="1:5" s="78" customFormat="1" ht="28" customHeight="1">
      <c r="A282" s="270">
        <f>A281+1</f>
        <v>4</v>
      </c>
      <c r="B282" s="199" t="s">
        <v>417</v>
      </c>
      <c r="C282" s="199" t="s">
        <v>418</v>
      </c>
      <c r="D282" s="200" t="s">
        <v>623</v>
      </c>
      <c r="E282" s="299" t="s">
        <v>684</v>
      </c>
    </row>
    <row r="283" spans="1:5" s="78" customFormat="1" ht="13" customHeight="1">
      <c r="A283" s="270"/>
      <c r="B283" s="199"/>
      <c r="C283" s="199"/>
      <c r="D283" s="371" t="s">
        <v>517</v>
      </c>
      <c r="E283" s="372"/>
    </row>
    <row r="284" spans="1:5" s="78" customFormat="1" ht="12" customHeight="1" thickBot="1">
      <c r="A284" s="276"/>
      <c r="B284" s="277"/>
      <c r="C284" s="277"/>
      <c r="D284" s="377" t="s">
        <v>606</v>
      </c>
      <c r="E284" s="378"/>
    </row>
    <row r="285" spans="1:5" s="78" customFormat="1" ht="24" customHeight="1">
      <c r="A285" s="222">
        <f>A282+1</f>
        <v>5</v>
      </c>
      <c r="B285" s="223" t="s">
        <v>415</v>
      </c>
      <c r="C285" s="223" t="s">
        <v>416</v>
      </c>
      <c r="D285" s="224" t="s">
        <v>624</v>
      </c>
      <c r="E285" s="225" t="s">
        <v>625</v>
      </c>
    </row>
    <row r="286" spans="1:5" s="78" customFormat="1" ht="29" customHeight="1">
      <c r="A286" s="270">
        <f>A285+1</f>
        <v>6</v>
      </c>
      <c r="B286" s="199" t="s">
        <v>417</v>
      </c>
      <c r="C286" s="199" t="s">
        <v>418</v>
      </c>
      <c r="D286" s="200" t="s">
        <v>690</v>
      </c>
      <c r="E286" s="299" t="s">
        <v>684</v>
      </c>
    </row>
    <row r="287" spans="1:5" s="78" customFormat="1" ht="16" customHeight="1">
      <c r="A287" s="270"/>
      <c r="B287" s="199"/>
      <c r="C287" s="199"/>
      <c r="D287" s="371" t="s">
        <v>517</v>
      </c>
      <c r="E287" s="372"/>
    </row>
    <row r="288" spans="1:5" s="78" customFormat="1" ht="12" customHeight="1" thickBot="1">
      <c r="A288" s="278"/>
      <c r="B288" s="279"/>
      <c r="C288" s="279"/>
      <c r="D288" s="377" t="s">
        <v>606</v>
      </c>
      <c r="E288" s="378"/>
    </row>
    <row r="289" spans="1:5" s="78" customFormat="1" ht="30" customHeight="1">
      <c r="A289" s="105"/>
      <c r="B289" s="105"/>
      <c r="C289" s="105"/>
      <c r="D289" s="296"/>
      <c r="E289" s="296"/>
    </row>
    <row r="290" spans="1:5" s="78" customFormat="1" ht="21" customHeight="1" thickBot="1">
      <c r="A290" s="280" t="s">
        <v>518</v>
      </c>
      <c r="B290" s="280">
        <f>B266+1</f>
        <v>4</v>
      </c>
      <c r="C290" s="281"/>
      <c r="D290" s="282"/>
      <c r="E290" s="339" t="s">
        <v>508</v>
      </c>
    </row>
    <row r="291" spans="1:5" s="78" customFormat="1" ht="14" customHeight="1">
      <c r="A291" s="201" t="s">
        <v>519</v>
      </c>
      <c r="B291" s="384" t="s">
        <v>627</v>
      </c>
      <c r="C291" s="384"/>
      <c r="D291" s="384"/>
      <c r="E291" s="385"/>
    </row>
    <row r="292" spans="1:5" s="78" customFormat="1" ht="15" customHeight="1">
      <c r="A292" s="202" t="s">
        <v>520</v>
      </c>
      <c r="B292" s="367" t="s">
        <v>225</v>
      </c>
      <c r="C292" s="367"/>
      <c r="D292" s="367"/>
      <c r="E292" s="368"/>
    </row>
    <row r="293" spans="1:5" s="78" customFormat="1">
      <c r="A293" s="263" t="s">
        <v>411</v>
      </c>
      <c r="B293" s="264" t="s">
        <v>412</v>
      </c>
      <c r="C293" s="264" t="s">
        <v>413</v>
      </c>
      <c r="D293" s="264" t="s">
        <v>414</v>
      </c>
      <c r="E293" s="265" t="s">
        <v>521</v>
      </c>
    </row>
    <row r="294" spans="1:5" s="90" customFormat="1" ht="36">
      <c r="A294" s="266">
        <v>1</v>
      </c>
      <c r="B294" s="267" t="s">
        <v>415</v>
      </c>
      <c r="C294" s="267" t="s">
        <v>416</v>
      </c>
      <c r="D294" s="268" t="s">
        <v>679</v>
      </c>
      <c r="E294" s="269" t="s">
        <v>685</v>
      </c>
    </row>
    <row r="295" spans="1:5" s="78" customFormat="1" ht="29" customHeight="1" thickBot="1">
      <c r="A295" s="203">
        <f>A294+1</f>
        <v>2</v>
      </c>
      <c r="B295" s="213" t="s">
        <v>417</v>
      </c>
      <c r="C295" s="213" t="s">
        <v>418</v>
      </c>
      <c r="D295" s="214" t="s">
        <v>510</v>
      </c>
      <c r="E295" s="215" t="s">
        <v>503</v>
      </c>
    </row>
    <row r="296" spans="1:5" s="78" customFormat="1" ht="30" customHeight="1">
      <c r="A296" s="105"/>
      <c r="B296" s="199"/>
      <c r="C296" s="199"/>
      <c r="D296" s="200"/>
      <c r="E296" s="199"/>
    </row>
    <row r="297" spans="1:5" s="78" customFormat="1" ht="20" customHeight="1" thickBot="1">
      <c r="A297" s="280" t="s">
        <v>518</v>
      </c>
      <c r="B297" s="280">
        <f>B290+1</f>
        <v>5</v>
      </c>
      <c r="C297" s="281"/>
      <c r="D297" s="282"/>
      <c r="E297" s="338" t="s">
        <v>508</v>
      </c>
    </row>
    <row r="298" spans="1:5" s="78" customFormat="1" ht="15" customHeight="1">
      <c r="A298" s="201" t="s">
        <v>519</v>
      </c>
      <c r="B298" s="384" t="s">
        <v>644</v>
      </c>
      <c r="C298" s="384"/>
      <c r="D298" s="384"/>
      <c r="E298" s="385"/>
    </row>
    <row r="299" spans="1:5" s="78" customFormat="1" ht="12" customHeight="1">
      <c r="A299" s="202" t="s">
        <v>520</v>
      </c>
      <c r="B299" s="367" t="s">
        <v>225</v>
      </c>
      <c r="C299" s="367"/>
      <c r="D299" s="367"/>
      <c r="E299" s="368"/>
    </row>
    <row r="300" spans="1:5" s="78" customFormat="1" ht="16" customHeight="1">
      <c r="A300" s="219" t="s">
        <v>411</v>
      </c>
      <c r="B300" s="218" t="s">
        <v>412</v>
      </c>
      <c r="C300" s="218" t="s">
        <v>413</v>
      </c>
      <c r="D300" s="218" t="s">
        <v>414</v>
      </c>
      <c r="E300" s="220" t="s">
        <v>521</v>
      </c>
    </row>
    <row r="301" spans="1:5" s="90" customFormat="1">
      <c r="A301" s="266" t="s">
        <v>525</v>
      </c>
      <c r="B301" s="267"/>
      <c r="C301" s="267"/>
      <c r="D301" s="268"/>
      <c r="E301" s="269"/>
    </row>
    <row r="302" spans="1:5" s="78" customFormat="1">
      <c r="A302" s="270"/>
      <c r="B302" s="369" t="s">
        <v>607</v>
      </c>
      <c r="C302" s="369"/>
      <c r="D302" s="369"/>
      <c r="E302" s="370"/>
    </row>
    <row r="303" spans="1:5" s="78" customFormat="1" ht="15" customHeight="1">
      <c r="A303" s="276" t="s">
        <v>525</v>
      </c>
      <c r="B303" s="277"/>
      <c r="C303" s="277"/>
      <c r="D303" s="297"/>
      <c r="E303" s="298"/>
    </row>
    <row r="304" spans="1:5" s="78" customFormat="1">
      <c r="A304" s="222">
        <v>1</v>
      </c>
      <c r="B304" s="223" t="s">
        <v>415</v>
      </c>
      <c r="C304" s="223" t="s">
        <v>416</v>
      </c>
      <c r="D304" s="224" t="s">
        <v>680</v>
      </c>
      <c r="E304" s="288" t="s">
        <v>691</v>
      </c>
    </row>
    <row r="305" spans="1:5" s="78" customFormat="1" ht="29" customHeight="1">
      <c r="A305" s="270">
        <f>A304+1</f>
        <v>2</v>
      </c>
      <c r="B305" s="199" t="s">
        <v>417</v>
      </c>
      <c r="C305" s="199" t="s">
        <v>418</v>
      </c>
      <c r="D305" s="200" t="s">
        <v>704</v>
      </c>
      <c r="E305" s="299" t="s">
        <v>503</v>
      </c>
    </row>
    <row r="306" spans="1:5" s="78" customFormat="1" ht="13" customHeight="1">
      <c r="A306" s="270"/>
      <c r="B306" s="199"/>
      <c r="C306" s="199"/>
      <c r="D306" s="371" t="s">
        <v>517</v>
      </c>
      <c r="E306" s="375"/>
    </row>
    <row r="307" spans="1:5" s="78" customFormat="1" ht="12" customHeight="1" thickBot="1">
      <c r="A307" s="278"/>
      <c r="B307" s="279"/>
      <c r="C307" s="279"/>
      <c r="D307" s="377" t="s">
        <v>692</v>
      </c>
      <c r="E307" s="378"/>
    </row>
    <row r="308" spans="1:5" s="78" customFormat="1" ht="31" customHeight="1">
      <c r="A308" s="105"/>
      <c r="B308" s="199"/>
      <c r="C308" s="199"/>
      <c r="D308" s="200"/>
      <c r="E308" s="199"/>
    </row>
    <row r="309" spans="1:5" s="78" customFormat="1" ht="21" customHeight="1" thickBot="1">
      <c r="A309" s="280" t="s">
        <v>518</v>
      </c>
      <c r="B309" s="280">
        <f>B297+1</f>
        <v>6</v>
      </c>
      <c r="C309" s="281"/>
      <c r="D309" s="282"/>
      <c r="E309" s="338" t="s">
        <v>508</v>
      </c>
    </row>
    <row r="310" spans="1:5" s="78" customFormat="1" ht="15" customHeight="1">
      <c r="A310" s="201" t="s">
        <v>519</v>
      </c>
      <c r="B310" s="384" t="s">
        <v>645</v>
      </c>
      <c r="C310" s="384"/>
      <c r="D310" s="384"/>
      <c r="E310" s="385"/>
    </row>
    <row r="311" spans="1:5" s="78" customFormat="1" ht="12" customHeight="1">
      <c r="A311" s="202" t="s">
        <v>520</v>
      </c>
      <c r="B311" s="367" t="s">
        <v>225</v>
      </c>
      <c r="C311" s="367"/>
      <c r="D311" s="367"/>
      <c r="E311" s="368"/>
    </row>
    <row r="312" spans="1:5" s="78" customFormat="1" ht="16" customHeight="1">
      <c r="A312" s="219" t="s">
        <v>411</v>
      </c>
      <c r="B312" s="218" t="s">
        <v>412</v>
      </c>
      <c r="C312" s="218" t="s">
        <v>413</v>
      </c>
      <c r="D312" s="218" t="s">
        <v>414</v>
      </c>
      <c r="E312" s="220" t="s">
        <v>521</v>
      </c>
    </row>
    <row r="313" spans="1:5" s="90" customFormat="1">
      <c r="A313" s="343" t="s">
        <v>637</v>
      </c>
      <c r="B313" s="199"/>
      <c r="C313" s="199"/>
      <c r="D313" s="199"/>
      <c r="E313" s="299"/>
    </row>
    <row r="314" spans="1:5" s="78" customFormat="1">
      <c r="A314" s="270"/>
      <c r="B314" s="369" t="s">
        <v>607</v>
      </c>
      <c r="C314" s="369"/>
      <c r="D314" s="369"/>
      <c r="E314" s="370"/>
    </row>
    <row r="315" spans="1:5" s="78" customFormat="1" ht="15" customHeight="1">
      <c r="A315" s="270"/>
      <c r="B315" s="369" t="s">
        <v>693</v>
      </c>
      <c r="C315" s="369"/>
      <c r="D315" s="369"/>
      <c r="E315" s="370"/>
    </row>
    <row r="316" spans="1:5" s="78" customFormat="1">
      <c r="A316" s="343" t="s">
        <v>637</v>
      </c>
      <c r="B316" s="199"/>
      <c r="C316" s="199"/>
      <c r="D316" s="199"/>
      <c r="E316" s="299"/>
    </row>
    <row r="317" spans="1:5" s="78" customFormat="1">
      <c r="A317" s="222">
        <v>1</v>
      </c>
      <c r="B317" s="223" t="s">
        <v>415</v>
      </c>
      <c r="C317" s="223" t="s">
        <v>416</v>
      </c>
      <c r="D317" s="224" t="s">
        <v>695</v>
      </c>
      <c r="E317" s="288" t="s">
        <v>609</v>
      </c>
    </row>
    <row r="318" spans="1:5" s="78" customFormat="1" ht="28" customHeight="1">
      <c r="A318" s="270">
        <f>A317+1</f>
        <v>2</v>
      </c>
      <c r="B318" s="199" t="s">
        <v>417</v>
      </c>
      <c r="C318" s="199" t="s">
        <v>418</v>
      </c>
      <c r="D318" s="200" t="s">
        <v>660</v>
      </c>
      <c r="E318" s="299" t="s">
        <v>503</v>
      </c>
    </row>
    <row r="319" spans="1:5" s="78" customFormat="1" ht="12" customHeight="1">
      <c r="A319" s="270"/>
      <c r="B319" s="199"/>
      <c r="C319" s="199"/>
      <c r="D319" s="371" t="s">
        <v>517</v>
      </c>
      <c r="E319" s="375"/>
    </row>
    <row r="320" spans="1:5" s="78" customFormat="1" ht="12" customHeight="1" thickBot="1">
      <c r="A320" s="278"/>
      <c r="B320" s="279"/>
      <c r="C320" s="279"/>
      <c r="D320" s="377" t="s">
        <v>692</v>
      </c>
      <c r="E320" s="378"/>
    </row>
    <row r="321" spans="1:5" s="78" customFormat="1" ht="30" customHeight="1">
      <c r="A321" s="105"/>
      <c r="B321" s="199"/>
      <c r="C321" s="199"/>
      <c r="D321" s="200"/>
      <c r="E321" s="199"/>
    </row>
    <row r="322" spans="1:5" s="78" customFormat="1" ht="22" customHeight="1" thickBot="1">
      <c r="A322" s="280" t="s">
        <v>518</v>
      </c>
      <c r="B322" s="280">
        <f>B309+1</f>
        <v>7</v>
      </c>
      <c r="C322" s="281"/>
      <c r="D322" s="282"/>
      <c r="E322" s="338" t="s">
        <v>508</v>
      </c>
    </row>
    <row r="323" spans="1:5" s="78" customFormat="1" ht="14" customHeight="1">
      <c r="A323" s="201" t="s">
        <v>519</v>
      </c>
      <c r="B323" s="384" t="s">
        <v>696</v>
      </c>
      <c r="C323" s="384"/>
      <c r="D323" s="384"/>
      <c r="E323" s="385"/>
    </row>
    <row r="324" spans="1:5" s="78" customFormat="1" ht="12" customHeight="1">
      <c r="A324" s="202" t="s">
        <v>520</v>
      </c>
      <c r="B324" s="367" t="s">
        <v>225</v>
      </c>
      <c r="C324" s="367"/>
      <c r="D324" s="367"/>
      <c r="E324" s="368"/>
    </row>
    <row r="325" spans="1:5" s="78" customFormat="1" ht="16" customHeight="1">
      <c r="A325" s="219" t="s">
        <v>411</v>
      </c>
      <c r="B325" s="218" t="s">
        <v>412</v>
      </c>
      <c r="C325" s="218" t="s">
        <v>413</v>
      </c>
      <c r="D325" s="218" t="s">
        <v>414</v>
      </c>
      <c r="E325" s="220" t="s">
        <v>521</v>
      </c>
    </row>
    <row r="326" spans="1:5" s="90" customFormat="1">
      <c r="A326" s="343" t="s">
        <v>637</v>
      </c>
      <c r="B326" s="199"/>
      <c r="C326" s="199"/>
      <c r="D326" s="199"/>
      <c r="E326" s="299"/>
    </row>
    <row r="327" spans="1:5" s="78" customFormat="1">
      <c r="A327" s="270"/>
      <c r="B327" s="369" t="s">
        <v>607</v>
      </c>
      <c r="C327" s="369"/>
      <c r="D327" s="369"/>
      <c r="E327" s="370"/>
    </row>
    <row r="328" spans="1:5" s="78" customFormat="1" ht="15" customHeight="1">
      <c r="A328" s="270"/>
      <c r="B328" s="369" t="s">
        <v>639</v>
      </c>
      <c r="C328" s="369"/>
      <c r="D328" s="369"/>
      <c r="E328" s="370"/>
    </row>
    <row r="329" spans="1:5" s="78" customFormat="1">
      <c r="A329" s="270"/>
      <c r="B329" s="369" t="s">
        <v>640</v>
      </c>
      <c r="C329" s="369"/>
      <c r="D329" s="369"/>
      <c r="E329" s="370"/>
    </row>
    <row r="330" spans="1:5" s="78" customFormat="1" ht="18" customHeight="1">
      <c r="A330" s="343" t="s">
        <v>637</v>
      </c>
      <c r="B330" s="199"/>
      <c r="C330" s="199"/>
      <c r="D330" s="199"/>
      <c r="E330" s="299"/>
    </row>
    <row r="331" spans="1:5" s="78" customFormat="1" ht="24">
      <c r="A331" s="222">
        <v>1</v>
      </c>
      <c r="B331" s="223" t="s">
        <v>415</v>
      </c>
      <c r="C331" s="223" t="s">
        <v>416</v>
      </c>
      <c r="D331" s="224" t="s">
        <v>650</v>
      </c>
      <c r="E331" s="288" t="s">
        <v>647</v>
      </c>
    </row>
    <row r="332" spans="1:5" s="78" customFormat="1" ht="28" customHeight="1">
      <c r="A332" s="270">
        <f>A331+1</f>
        <v>2</v>
      </c>
      <c r="B332" s="199" t="s">
        <v>417</v>
      </c>
      <c r="C332" s="199" t="s">
        <v>418</v>
      </c>
      <c r="D332" s="200" t="s">
        <v>646</v>
      </c>
      <c r="E332" s="299" t="s">
        <v>503</v>
      </c>
    </row>
    <row r="333" spans="1:5" s="78" customFormat="1" ht="12" customHeight="1">
      <c r="A333" s="270"/>
      <c r="B333" s="199"/>
      <c r="C333" s="199"/>
      <c r="D333" s="371" t="s">
        <v>517</v>
      </c>
      <c r="E333" s="375"/>
    </row>
    <row r="334" spans="1:5" s="78" customFormat="1" ht="12" customHeight="1" thickBot="1">
      <c r="A334" s="278"/>
      <c r="B334" s="279"/>
      <c r="C334" s="279"/>
      <c r="D334" s="377" t="s">
        <v>692</v>
      </c>
      <c r="E334" s="378"/>
    </row>
    <row r="335" spans="1:5" s="78" customFormat="1" ht="31" customHeight="1">
      <c r="A335" s="105"/>
      <c r="B335" s="199"/>
      <c r="C335" s="199"/>
      <c r="D335" s="200"/>
      <c r="E335" s="199"/>
    </row>
    <row r="336" spans="1:5" s="78" customFormat="1" ht="20" customHeight="1" thickBot="1">
      <c r="A336" s="280" t="s">
        <v>518</v>
      </c>
      <c r="B336" s="280">
        <f>B322+1</f>
        <v>8</v>
      </c>
      <c r="C336" s="281"/>
      <c r="D336" s="282"/>
      <c r="E336" s="338" t="s">
        <v>508</v>
      </c>
    </row>
    <row r="337" spans="1:5" s="78" customFormat="1" ht="16" customHeight="1">
      <c r="A337" s="201" t="s">
        <v>519</v>
      </c>
      <c r="B337" s="384" t="s">
        <v>648</v>
      </c>
      <c r="C337" s="384"/>
      <c r="D337" s="384"/>
      <c r="E337" s="385"/>
    </row>
    <row r="338" spans="1:5" s="78" customFormat="1" ht="12" customHeight="1">
      <c r="A338" s="202" t="s">
        <v>520</v>
      </c>
      <c r="B338" s="367" t="s">
        <v>225</v>
      </c>
      <c r="C338" s="367"/>
      <c r="D338" s="367"/>
      <c r="E338" s="368"/>
    </row>
    <row r="339" spans="1:5" s="78" customFormat="1" ht="16" customHeight="1">
      <c r="A339" s="346" t="s">
        <v>411</v>
      </c>
      <c r="B339" s="347" t="s">
        <v>412</v>
      </c>
      <c r="C339" s="347" t="s">
        <v>413</v>
      </c>
      <c r="D339" s="347" t="s">
        <v>414</v>
      </c>
      <c r="E339" s="348" t="s">
        <v>521</v>
      </c>
    </row>
    <row r="340" spans="1:5" s="90" customFormat="1">
      <c r="A340" s="351" t="s">
        <v>637</v>
      </c>
      <c r="B340" s="267"/>
      <c r="C340" s="267"/>
      <c r="D340" s="267"/>
      <c r="E340" s="275"/>
    </row>
    <row r="341" spans="1:5" s="78" customFormat="1">
      <c r="A341" s="270"/>
      <c r="B341" s="369" t="s">
        <v>607</v>
      </c>
      <c r="C341" s="369"/>
      <c r="D341" s="369"/>
      <c r="E341" s="370"/>
    </row>
    <row r="342" spans="1:5" s="78" customFormat="1" ht="30" customHeight="1">
      <c r="A342" s="270"/>
      <c r="B342" s="369" t="s">
        <v>621</v>
      </c>
      <c r="C342" s="369"/>
      <c r="D342" s="369"/>
      <c r="E342" s="370"/>
    </row>
    <row r="343" spans="1:5" s="78" customFormat="1" ht="16" customHeight="1">
      <c r="A343" s="343" t="s">
        <v>637</v>
      </c>
      <c r="B343" s="199"/>
      <c r="C343" s="199"/>
      <c r="D343" s="199"/>
      <c r="E343" s="299"/>
    </row>
    <row r="344" spans="1:5" s="78" customFormat="1" ht="24">
      <c r="A344" s="266">
        <v>1</v>
      </c>
      <c r="B344" s="267" t="s">
        <v>415</v>
      </c>
      <c r="C344" s="267" t="s">
        <v>416</v>
      </c>
      <c r="D344" s="268" t="s">
        <v>681</v>
      </c>
      <c r="E344" s="275" t="s">
        <v>649</v>
      </c>
    </row>
    <row r="345" spans="1:5" s="78" customFormat="1" ht="25" customHeight="1">
      <c r="A345" s="270">
        <f>A344+1</f>
        <v>2</v>
      </c>
      <c r="B345" s="199" t="s">
        <v>417</v>
      </c>
      <c r="C345" s="199" t="s">
        <v>418</v>
      </c>
      <c r="D345" s="200" t="s">
        <v>682</v>
      </c>
      <c r="E345" s="299" t="s">
        <v>503</v>
      </c>
    </row>
    <row r="346" spans="1:5" s="78" customFormat="1" ht="13" customHeight="1">
      <c r="A346" s="270"/>
      <c r="B346" s="199"/>
      <c r="C346" s="199"/>
      <c r="D346" s="371" t="s">
        <v>517</v>
      </c>
      <c r="E346" s="375"/>
    </row>
    <row r="347" spans="1:5" s="78" customFormat="1" ht="12" customHeight="1" thickBot="1">
      <c r="A347" s="278"/>
      <c r="B347" s="279"/>
      <c r="C347" s="279"/>
      <c r="D347" s="377" t="s">
        <v>583</v>
      </c>
      <c r="E347" s="378"/>
    </row>
    <row r="348" spans="1:5" s="78" customFormat="1" ht="15" customHeight="1">
      <c r="A348" s="343" t="s">
        <v>637</v>
      </c>
      <c r="B348" s="199"/>
      <c r="C348" s="199"/>
      <c r="D348" s="199"/>
      <c r="E348" s="299"/>
    </row>
    <row r="349" spans="1:5" s="78" customFormat="1">
      <c r="A349" s="270"/>
      <c r="B349" s="369" t="s">
        <v>651</v>
      </c>
      <c r="C349" s="369"/>
      <c r="D349" s="369"/>
      <c r="E349" s="370"/>
    </row>
    <row r="350" spans="1:5" s="78" customFormat="1" ht="13" thickBot="1">
      <c r="A350" s="344" t="s">
        <v>637</v>
      </c>
      <c r="B350" s="279"/>
      <c r="C350" s="279"/>
      <c r="D350" s="279"/>
      <c r="E350" s="345"/>
    </row>
    <row r="351" spans="1:5" s="78" customFormat="1">
      <c r="A351" s="217"/>
      <c r="B351"/>
      <c r="C351"/>
      <c r="D351"/>
      <c r="E351"/>
    </row>
    <row r="353" spans="1:7">
      <c r="A353" s="17" t="s">
        <v>718</v>
      </c>
      <c r="B353" s="314" t="s">
        <v>719</v>
      </c>
    </row>
    <row r="354" spans="1:7" ht="16" customHeight="1">
      <c r="A354" s="356" t="s">
        <v>128</v>
      </c>
      <c r="B354" s="396" t="s">
        <v>707</v>
      </c>
      <c r="C354" s="396"/>
      <c r="D354" s="396"/>
      <c r="E354" s="396"/>
    </row>
    <row r="355" spans="1:7" ht="16" customHeight="1">
      <c r="A355" s="356" t="s">
        <v>708</v>
      </c>
      <c r="B355" s="396" t="s">
        <v>225</v>
      </c>
      <c r="C355" s="396"/>
      <c r="D355" s="396"/>
      <c r="E355" s="396"/>
    </row>
    <row r="356" spans="1:7" ht="16">
      <c r="A356" s="356" t="s">
        <v>709</v>
      </c>
      <c r="B356" s="356" t="s">
        <v>196</v>
      </c>
      <c r="C356" s="356" t="s">
        <v>710</v>
      </c>
      <c r="D356" s="356" t="s">
        <v>198</v>
      </c>
      <c r="E356" s="356" t="s">
        <v>711</v>
      </c>
    </row>
    <row r="357" spans="1:7" ht="16">
      <c r="A357" s="356" t="s">
        <v>712</v>
      </c>
      <c r="B357" s="356"/>
      <c r="C357" s="356"/>
      <c r="D357" s="356"/>
      <c r="E357" s="356"/>
    </row>
    <row r="358" spans="1:7" ht="16" customHeight="1">
      <c r="A358" s="356"/>
      <c r="B358" s="396" t="s">
        <v>713</v>
      </c>
      <c r="C358" s="396"/>
      <c r="D358" s="396"/>
      <c r="E358" s="396"/>
    </row>
    <row r="359" spans="1:7" ht="16" customHeight="1">
      <c r="A359" s="356"/>
      <c r="B359" s="396" t="s">
        <v>714</v>
      </c>
      <c r="C359" s="396"/>
      <c r="D359" s="396"/>
      <c r="E359" s="396"/>
    </row>
    <row r="360" spans="1:7" ht="16">
      <c r="A360" s="356" t="s">
        <v>712</v>
      </c>
      <c r="B360" s="356"/>
      <c r="C360" s="356"/>
      <c r="D360" s="356"/>
      <c r="E360" s="356"/>
    </row>
    <row r="361" spans="1:7" ht="32">
      <c r="A361" s="356">
        <v>1</v>
      </c>
      <c r="B361" s="356" t="s">
        <v>415</v>
      </c>
      <c r="C361" s="356" t="s">
        <v>416</v>
      </c>
      <c r="D361" s="356" t="s">
        <v>715</v>
      </c>
      <c r="E361" s="356" t="s">
        <v>716</v>
      </c>
    </row>
    <row r="362" spans="1:7" ht="48">
      <c r="A362" s="356">
        <v>2</v>
      </c>
      <c r="B362" s="356" t="s">
        <v>417</v>
      </c>
      <c r="C362" s="356" t="s">
        <v>418</v>
      </c>
      <c r="D362" s="356" t="s">
        <v>717</v>
      </c>
      <c r="E362" s="356" t="s">
        <v>503</v>
      </c>
    </row>
    <row r="363" spans="1:7" ht="16" customHeight="1">
      <c r="A363" s="356"/>
      <c r="B363" s="356"/>
      <c r="C363" s="356"/>
      <c r="D363" s="396" t="s">
        <v>517</v>
      </c>
      <c r="E363" s="396"/>
    </row>
    <row r="364" spans="1:7" ht="16" customHeight="1">
      <c r="A364" s="356"/>
      <c r="B364" s="356"/>
      <c r="C364" s="356"/>
      <c r="D364" s="396" t="s">
        <v>583</v>
      </c>
      <c r="E364" s="396"/>
    </row>
    <row r="366" spans="1:7">
      <c r="A366" s="17" t="s">
        <v>720</v>
      </c>
      <c r="F366" s="355" t="s">
        <v>741</v>
      </c>
      <c r="G366" s="355" t="s">
        <v>742</v>
      </c>
    </row>
    <row r="368" spans="1:7" ht="32">
      <c r="A368" s="357" t="s">
        <v>128</v>
      </c>
      <c r="B368" s="397" t="s">
        <v>721</v>
      </c>
      <c r="C368" s="397"/>
      <c r="D368" s="397"/>
      <c r="E368" s="397"/>
    </row>
    <row r="369" spans="1:5" ht="32">
      <c r="A369" s="357" t="s">
        <v>708</v>
      </c>
      <c r="B369" s="397" t="s">
        <v>225</v>
      </c>
      <c r="C369" s="397"/>
      <c r="D369" s="397"/>
      <c r="E369" s="397"/>
    </row>
    <row r="370" spans="1:5" ht="16">
      <c r="A370" s="357" t="s">
        <v>709</v>
      </c>
      <c r="B370" s="357" t="s">
        <v>196</v>
      </c>
      <c r="C370" s="357" t="s">
        <v>710</v>
      </c>
      <c r="D370" s="357" t="s">
        <v>198</v>
      </c>
      <c r="E370" s="357" t="s">
        <v>711</v>
      </c>
    </row>
    <row r="371" spans="1:5" ht="16">
      <c r="A371" s="357" t="s">
        <v>712</v>
      </c>
      <c r="B371" s="357"/>
      <c r="C371" s="357"/>
      <c r="D371" s="357"/>
      <c r="E371" s="357"/>
    </row>
    <row r="372" spans="1:5" ht="16" customHeight="1">
      <c r="A372" s="357"/>
      <c r="B372" s="397" t="s">
        <v>722</v>
      </c>
      <c r="C372" s="397"/>
      <c r="D372" s="397"/>
      <c r="E372" s="397"/>
    </row>
    <row r="373" spans="1:5" ht="16">
      <c r="A373" s="357" t="s">
        <v>712</v>
      </c>
      <c r="B373" s="357"/>
      <c r="C373" s="357"/>
      <c r="D373" s="357"/>
      <c r="E373" s="357"/>
    </row>
    <row r="374" spans="1:5" ht="48">
      <c r="A374" s="357">
        <v>1</v>
      </c>
      <c r="B374" s="357" t="s">
        <v>415</v>
      </c>
      <c r="C374" s="357" t="s">
        <v>416</v>
      </c>
      <c r="D374" s="357" t="s">
        <v>738</v>
      </c>
      <c r="E374" s="357" t="s">
        <v>739</v>
      </c>
    </row>
    <row r="375" spans="1:5" ht="48">
      <c r="A375" s="357">
        <v>2</v>
      </c>
      <c r="B375" s="357" t="s">
        <v>417</v>
      </c>
      <c r="C375" s="357" t="s">
        <v>418</v>
      </c>
      <c r="D375" s="357" t="s">
        <v>740</v>
      </c>
      <c r="E375" s="357" t="s">
        <v>503</v>
      </c>
    </row>
  </sheetData>
  <mergeCells count="169">
    <mergeCell ref="B355:E355"/>
    <mergeCell ref="B358:E358"/>
    <mergeCell ref="B359:E359"/>
    <mergeCell ref="D363:E363"/>
    <mergeCell ref="D364:E364"/>
    <mergeCell ref="B368:E368"/>
    <mergeCell ref="B369:E369"/>
    <mergeCell ref="B372:E372"/>
    <mergeCell ref="B255:E255"/>
    <mergeCell ref="B271:E271"/>
    <mergeCell ref="D307:E307"/>
    <mergeCell ref="B310:E310"/>
    <mergeCell ref="B311:E311"/>
    <mergeCell ref="B315:E315"/>
    <mergeCell ref="B273:E273"/>
    <mergeCell ref="D283:E283"/>
    <mergeCell ref="D284:E284"/>
    <mergeCell ref="B267:E267"/>
    <mergeCell ref="D258:E258"/>
    <mergeCell ref="D259:E259"/>
    <mergeCell ref="B292:E292"/>
    <mergeCell ref="B298:E298"/>
    <mergeCell ref="B299:E299"/>
    <mergeCell ref="D262:E262"/>
    <mergeCell ref="D287:E287"/>
    <mergeCell ref="D288:E288"/>
    <mergeCell ref="B302:E302"/>
    <mergeCell ref="B314:E314"/>
    <mergeCell ref="B354:E354"/>
    <mergeCell ref="B328:E328"/>
    <mergeCell ref="B329:E329"/>
    <mergeCell ref="D333:E333"/>
    <mergeCell ref="B327:E327"/>
    <mergeCell ref="D334:E334"/>
    <mergeCell ref="B349:E349"/>
    <mergeCell ref="B337:E337"/>
    <mergeCell ref="B338:E338"/>
    <mergeCell ref="B341:E341"/>
    <mergeCell ref="B342:E342"/>
    <mergeCell ref="D346:E346"/>
    <mergeCell ref="D347:E347"/>
    <mergeCell ref="D319:E319"/>
    <mergeCell ref="D320:E320"/>
    <mergeCell ref="B323:E323"/>
    <mergeCell ref="B324:E324"/>
    <mergeCell ref="D306:E306"/>
    <mergeCell ref="D263:E263"/>
    <mergeCell ref="D279:E279"/>
    <mergeCell ref="D280:E280"/>
    <mergeCell ref="B291:E291"/>
    <mergeCell ref="B268:E268"/>
    <mergeCell ref="B272:E272"/>
    <mergeCell ref="A1:E1"/>
    <mergeCell ref="B23:E23"/>
    <mergeCell ref="A10:E10"/>
    <mergeCell ref="B24:E24"/>
    <mergeCell ref="D27:E27"/>
    <mergeCell ref="D31:E31"/>
    <mergeCell ref="D28:E28"/>
    <mergeCell ref="D29:E29"/>
    <mergeCell ref="B154:E154"/>
    <mergeCell ref="D151:E151"/>
    <mergeCell ref="D152:E152"/>
    <mergeCell ref="B41:E41"/>
    <mergeCell ref="B86:E86"/>
    <mergeCell ref="B60:E60"/>
    <mergeCell ref="B98:E98"/>
    <mergeCell ref="D46:E46"/>
    <mergeCell ref="B137:E137"/>
    <mergeCell ref="B138:E138"/>
    <mergeCell ref="A3:E3"/>
    <mergeCell ref="B198:E198"/>
    <mergeCell ref="B199:E199"/>
    <mergeCell ref="A11:E11"/>
    <mergeCell ref="B12:D12"/>
    <mergeCell ref="B13:D13"/>
    <mergeCell ref="B14:D14"/>
    <mergeCell ref="B15:D15"/>
    <mergeCell ref="B16:D16"/>
    <mergeCell ref="A18:E18"/>
    <mergeCell ref="A19:E19"/>
    <mergeCell ref="D30:E30"/>
    <mergeCell ref="A21:E21"/>
    <mergeCell ref="B74:E74"/>
    <mergeCell ref="D78:E78"/>
    <mergeCell ref="D79:E79"/>
    <mergeCell ref="B61:E61"/>
    <mergeCell ref="D33:E33"/>
    <mergeCell ref="D105:E105"/>
    <mergeCell ref="D106:E106"/>
    <mergeCell ref="B166:E166"/>
    <mergeCell ref="B141:E141"/>
    <mergeCell ref="B142:E142"/>
    <mergeCell ref="B167:E167"/>
    <mergeCell ref="D162:E162"/>
    <mergeCell ref="D163:E163"/>
    <mergeCell ref="B143:E143"/>
    <mergeCell ref="B190:E190"/>
    <mergeCell ref="B109:E109"/>
    <mergeCell ref="B110:E110"/>
    <mergeCell ref="D181:E181"/>
    <mergeCell ref="D121:E121"/>
    <mergeCell ref="D125:E125"/>
    <mergeCell ref="B113:E113"/>
    <mergeCell ref="B114:E114"/>
    <mergeCell ref="D117:E117"/>
    <mergeCell ref="D118:E118"/>
    <mergeCell ref="D236:E236"/>
    <mergeCell ref="B227:E227"/>
    <mergeCell ref="B228:E228"/>
    <mergeCell ref="B203:E203"/>
    <mergeCell ref="B185:E185"/>
    <mergeCell ref="B186:E186"/>
    <mergeCell ref="B173:E173"/>
    <mergeCell ref="B174:E174"/>
    <mergeCell ref="B177:E177"/>
    <mergeCell ref="B223:E223"/>
    <mergeCell ref="B189:E189"/>
    <mergeCell ref="B211:E211"/>
    <mergeCell ref="B212:E212"/>
    <mergeCell ref="B215:E215"/>
    <mergeCell ref="D220:E220"/>
    <mergeCell ref="D221:E221"/>
    <mergeCell ref="B216:E216"/>
    <mergeCell ref="D207:E207"/>
    <mergeCell ref="D208:E208"/>
    <mergeCell ref="B231:E231"/>
    <mergeCell ref="B232:E232"/>
    <mergeCell ref="B202:E202"/>
    <mergeCell ref="D182:E182"/>
    <mergeCell ref="D194:E194"/>
    <mergeCell ref="D34:E34"/>
    <mergeCell ref="B38:E38"/>
    <mergeCell ref="B66:E66"/>
    <mergeCell ref="B254:E254"/>
    <mergeCell ref="D134:E134"/>
    <mergeCell ref="A96:E96"/>
    <mergeCell ref="A239:E239"/>
    <mergeCell ref="D246:E246"/>
    <mergeCell ref="D195:E195"/>
    <mergeCell ref="D122:E122"/>
    <mergeCell ref="B37:E37"/>
    <mergeCell ref="D90:E90"/>
    <mergeCell ref="D91:E91"/>
    <mergeCell ref="B250:E250"/>
    <mergeCell ref="B251:E251"/>
    <mergeCell ref="D51:E51"/>
    <mergeCell ref="D52:E52"/>
    <mergeCell ref="D47:E47"/>
    <mergeCell ref="B54:E54"/>
    <mergeCell ref="D237:E237"/>
    <mergeCell ref="B241:E241"/>
    <mergeCell ref="B242:E242"/>
    <mergeCell ref="D245:E245"/>
    <mergeCell ref="D124:E124"/>
    <mergeCell ref="B70:E70"/>
    <mergeCell ref="B71:E71"/>
    <mergeCell ref="B93:E93"/>
    <mergeCell ref="B127:E127"/>
    <mergeCell ref="D158:E158"/>
    <mergeCell ref="D159:E159"/>
    <mergeCell ref="D130:E130"/>
    <mergeCell ref="D131:E131"/>
    <mergeCell ref="D133:E133"/>
    <mergeCell ref="B82:E82"/>
    <mergeCell ref="B83:E83"/>
    <mergeCell ref="B99:E99"/>
    <mergeCell ref="D102:E102"/>
    <mergeCell ref="D103:E103"/>
  </mergeCells>
  <phoneticPr fontId="9" type="noConversion"/>
  <dataValidations count="3">
    <dataValidation type="list" allowBlank="1" showInputMessage="1" showErrorMessage="1" sqref="B63:B64 B344:B347 B76:B80 B68 B301 B257:B265 B303:B308 B331:B335 B129:B135 B144:B153 B294:B296 B317:B321 B192:B196 B179:B183 B205:B209 B234:B238 B225 B101:B107 B244:B248 B88:B91 B56:B58 B43:B52 B26:B35 B169:B171 B155:B164 B218:B221 B140 B270 B95 B274:B289 B116:B125">
      <formula1>#REF!</formula1>
    </dataValidation>
    <dataValidation type="list" allowBlank="1" showInputMessage="1" showErrorMessage="1" sqref="C63:C64 C344:C347 C76:C80 C68 C301 C257:C266 C303:C309 C331:C336 C129:C136 C144:C153 C294:C297 C317:C322 C192:C197 C179:C184 C205:C210 C234:C238 C225:C226 C101:C108 C244:C249 C88:C91 C43:C52 C26:C36 C169:C172 C155:C165 C218:C221 C140 C270 C95 C274:C290 C116:C125 C56:C58">
      <formula1>#REF!</formula1>
    </dataValidation>
    <dataValidation type="list" allowBlank="1" showInputMessage="1" showErrorMessage="1" sqref="B24:E24 B71:E71 B311:E311 B324:E324 B338:E338 B251:E251 B299:E299 B268:E268 B292:E292 B186:E186 B199:E199 B242:E242 B228:E228 B212:E212 B38:E38 B61:E61 B83:E83 B99:E99 B110:E110 B174:E174 B138:E138 B167:E167">
      <formula1>#REF!</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1"/>
  <sheetViews>
    <sheetView showGridLines="0" workbookViewId="0">
      <selection activeCell="A2" sqref="A2:IV105"/>
    </sheetView>
  </sheetViews>
  <sheetFormatPr baseColWidth="10" defaultColWidth="8.83203125" defaultRowHeight="12"/>
  <cols>
    <col min="1" max="1" width="11.5" customWidth="1"/>
    <col min="2" max="2" width="19.83203125" customWidth="1"/>
    <col min="3" max="3" width="11.83203125" bestFit="1" customWidth="1"/>
    <col min="4" max="4" width="12.6640625" customWidth="1"/>
    <col min="5" max="5" width="11.5" customWidth="1"/>
    <col min="6" max="6" width="13.33203125" customWidth="1"/>
    <col min="7" max="7" width="12.6640625" customWidth="1"/>
    <col min="8" max="256" width="11.5" customWidth="1"/>
  </cols>
  <sheetData>
    <row r="1" spans="1:6" ht="18">
      <c r="A1" s="362" t="s">
        <v>516</v>
      </c>
      <c r="B1" s="362"/>
      <c r="C1" s="362"/>
      <c r="D1" s="362"/>
      <c r="E1" s="362"/>
      <c r="F1" s="362"/>
    </row>
  </sheetData>
  <mergeCells count="1">
    <mergeCell ref="A1:F1"/>
  </mergeCell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Q188"/>
  <sheetViews>
    <sheetView showGridLines="0" topLeftCell="A45" workbookViewId="0">
      <selection activeCell="A126" sqref="A126:B126"/>
    </sheetView>
  </sheetViews>
  <sheetFormatPr baseColWidth="10" defaultColWidth="8.83203125" defaultRowHeight="12"/>
  <cols>
    <col min="2" max="2" width="22" customWidth="1"/>
    <col min="4" max="4" width="18.33203125" customWidth="1"/>
    <col min="12" max="12" width="10" customWidth="1"/>
    <col min="13" max="13" width="14.6640625" customWidth="1"/>
  </cols>
  <sheetData>
    <row r="1" spans="1:8" s="3" customFormat="1" hidden="1">
      <c r="A1" s="318" t="str">
        <f>Constants!A1</f>
        <v>Constants</v>
      </c>
      <c r="B1" s="318" t="str">
        <f>Constants!B1</f>
        <v xml:space="preserve"> </v>
      </c>
      <c r="C1" s="318" t="str">
        <f>Constants!C1</f>
        <v xml:space="preserve"> </v>
      </c>
      <c r="D1" s="318" t="str">
        <f>Constants!D1</f>
        <v xml:space="preserve"> </v>
      </c>
      <c r="E1" s="318" t="str">
        <f>Constants!E1</f>
        <v xml:space="preserve"> </v>
      </c>
      <c r="F1" s="318">
        <f>Constants!F1</f>
        <v>2</v>
      </c>
      <c r="G1" s="36"/>
      <c r="H1" s="36"/>
    </row>
    <row r="2" spans="1:8" s="3" customFormat="1" hidden="1">
      <c r="A2" s="318" t="str">
        <f>Constants!A2</f>
        <v>Start date:</v>
      </c>
      <c r="B2" s="318">
        <f>Constants!B2</f>
        <v>36526</v>
      </c>
      <c r="C2" s="318" t="str">
        <f>Constants!C2</f>
        <v xml:space="preserve"> </v>
      </c>
      <c r="D2" s="318" t="str">
        <f>Constants!D2</f>
        <v>Grades:</v>
      </c>
      <c r="E2" s="318" t="str">
        <f>Constants!E2</f>
        <v>AA</v>
      </c>
      <c r="F2" s="318">
        <f>Constants!F2</f>
        <v>1</v>
      </c>
      <c r="G2" s="36"/>
      <c r="H2" s="36"/>
    </row>
    <row r="3" spans="1:8" s="3" customFormat="1" hidden="1">
      <c r="A3" s="318" t="str">
        <f>Constants!A3</f>
        <v>End date:</v>
      </c>
      <c r="B3" s="318">
        <f>Constants!B3</f>
        <v>73051</v>
      </c>
      <c r="C3" s="318" t="str">
        <f>Constants!C3</f>
        <v xml:space="preserve"> </v>
      </c>
      <c r="D3" s="318" t="str">
        <f>Constants!D3</f>
        <v xml:space="preserve"> </v>
      </c>
      <c r="E3" s="318" t="str">
        <f>Constants!E3</f>
        <v>A</v>
      </c>
      <c r="F3" s="318">
        <f>Constants!F3</f>
        <v>0.95</v>
      </c>
      <c r="G3" s="36"/>
      <c r="H3" s="36"/>
    </row>
    <row r="4" spans="1:8" s="3" customFormat="1" hidden="1">
      <c r="A4" s="318" t="str">
        <f>Constants!A4</f>
        <v>Phases:</v>
      </c>
      <c r="B4" s="318" t="str">
        <f>Constants!B4</f>
        <v>Analysis</v>
      </c>
      <c r="C4" s="318" t="str">
        <f>Constants!C4</f>
        <v xml:space="preserve"> </v>
      </c>
      <c r="D4" s="318" t="str">
        <f>Constants!D4</f>
        <v xml:space="preserve"> </v>
      </c>
      <c r="E4" s="318" t="str">
        <f>Constants!E4</f>
        <v>AB</v>
      </c>
      <c r="F4" s="318">
        <f>Constants!F4</f>
        <v>0.9</v>
      </c>
      <c r="G4" s="36"/>
      <c r="H4" s="36"/>
    </row>
    <row r="5" spans="1:8" s="3" customFormat="1" hidden="1">
      <c r="A5" s="318" t="str">
        <f>Constants!A5</f>
        <v xml:space="preserve"> </v>
      </c>
      <c r="B5" s="318" t="str">
        <f>Constants!B5</f>
        <v>Architecture</v>
      </c>
      <c r="C5" s="318" t="str">
        <f>Constants!C5</f>
        <v xml:space="preserve"> </v>
      </c>
      <c r="D5" s="318" t="str">
        <f>Constants!D5</f>
        <v xml:space="preserve"> </v>
      </c>
      <c r="E5" s="318" t="str">
        <f>Constants!E5</f>
        <v>B</v>
      </c>
      <c r="F5" s="318">
        <f>Constants!F5</f>
        <v>0.85</v>
      </c>
      <c r="G5" s="36"/>
      <c r="H5" s="36"/>
    </row>
    <row r="6" spans="1:8" s="3" customFormat="1" hidden="1">
      <c r="A6" s="318" t="str">
        <f>Constants!A6</f>
        <v xml:space="preserve"> </v>
      </c>
      <c r="B6" s="318" t="str">
        <f>Constants!B6</f>
        <v>Project planning</v>
      </c>
      <c r="C6" s="318" t="str">
        <f>Constants!C6</f>
        <v xml:space="preserve"> </v>
      </c>
      <c r="D6" s="318" t="str">
        <f>Constants!D6</f>
        <v xml:space="preserve"> </v>
      </c>
      <c r="E6" s="318" t="str">
        <f>Constants!E6</f>
        <v>BC</v>
      </c>
      <c r="F6" s="318">
        <f>Constants!F6</f>
        <v>0.8</v>
      </c>
      <c r="G6" s="36"/>
      <c r="H6" s="36"/>
    </row>
    <row r="7" spans="1:8" s="3" customFormat="1" hidden="1">
      <c r="A7" s="318" t="str">
        <f>Constants!A7</f>
        <v xml:space="preserve"> </v>
      </c>
      <c r="B7" s="318" t="str">
        <f>Constants!B7</f>
        <v>Interation planning</v>
      </c>
      <c r="C7" s="318" t="str">
        <f>Constants!C7</f>
        <v xml:space="preserve"> </v>
      </c>
      <c r="D7" s="318" t="str">
        <f>Constants!D7</f>
        <v xml:space="preserve"> </v>
      </c>
      <c r="E7" s="318" t="str">
        <f>Constants!E7</f>
        <v>C</v>
      </c>
      <c r="F7" s="318">
        <f>Constants!F7</f>
        <v>0.75</v>
      </c>
      <c r="G7" s="36"/>
      <c r="H7" s="36"/>
    </row>
    <row r="8" spans="1:8" s="3" customFormat="1" hidden="1">
      <c r="A8" s="318" t="str">
        <f>Constants!A8</f>
        <v xml:space="preserve"> </v>
      </c>
      <c r="B8" s="318" t="str">
        <f>Constants!B8</f>
        <v>Construction</v>
      </c>
      <c r="C8" s="318" t="str">
        <f>Constants!C8</f>
        <v xml:space="preserve"> </v>
      </c>
      <c r="D8" s="318" t="str">
        <f>Constants!D8</f>
        <v xml:space="preserve"> </v>
      </c>
      <c r="E8" s="318" t="str">
        <f>Constants!E8</f>
        <v>CD</v>
      </c>
      <c r="F8" s="318">
        <f>Constants!F8</f>
        <v>0.7</v>
      </c>
      <c r="G8" s="36"/>
      <c r="H8" s="36"/>
    </row>
    <row r="9" spans="1:8" s="3" customFormat="1" hidden="1">
      <c r="A9" s="318" t="str">
        <f>Constants!A9</f>
        <v xml:space="preserve"> </v>
      </c>
      <c r="B9" s="318" t="str">
        <f>Constants!B9</f>
        <v>Refactoring</v>
      </c>
      <c r="C9" s="318" t="str">
        <f>Constants!C9</f>
        <v xml:space="preserve"> </v>
      </c>
      <c r="D9" s="318" t="str">
        <f>Constants!D9</f>
        <v xml:space="preserve"> </v>
      </c>
      <c r="E9" s="318" t="str">
        <f>Constants!E9</f>
        <v>D</v>
      </c>
      <c r="F9" s="318">
        <f>Constants!F9</f>
        <v>0.65</v>
      </c>
      <c r="G9" s="36"/>
      <c r="H9" s="36"/>
    </row>
    <row r="10" spans="1:8" s="3" customFormat="1" hidden="1">
      <c r="A10" s="318" t="str">
        <f>Constants!A10</f>
        <v xml:space="preserve"> </v>
      </c>
      <c r="B10" s="318" t="str">
        <f>Constants!B10</f>
        <v>Review</v>
      </c>
      <c r="C10" s="318" t="str">
        <f>Constants!C10</f>
        <v xml:space="preserve"> </v>
      </c>
      <c r="D10" s="318" t="str">
        <f>Constants!D10</f>
        <v xml:space="preserve"> </v>
      </c>
      <c r="E10" s="318" t="str">
        <f>Constants!E10</f>
        <v>F</v>
      </c>
      <c r="F10" s="318">
        <f>Constants!F10</f>
        <v>0.5</v>
      </c>
      <c r="G10" s="36"/>
      <c r="H10" s="36"/>
    </row>
    <row r="11" spans="1:8" s="3" customFormat="1" hidden="1">
      <c r="A11" s="318" t="str">
        <f>Constants!A11</f>
        <v xml:space="preserve"> </v>
      </c>
      <c r="B11" s="318" t="str">
        <f>Constants!B11</f>
        <v>Integration test</v>
      </c>
      <c r="C11" s="318" t="str">
        <f>Constants!C11</f>
        <v xml:space="preserve"> </v>
      </c>
      <c r="D11" s="318" t="str">
        <f>Constants!D11</f>
        <v xml:space="preserve"> </v>
      </c>
      <c r="E11" s="318" t="str">
        <f>Constants!E11</f>
        <v xml:space="preserve"> </v>
      </c>
      <c r="F11" s="318" t="str">
        <f>Constants!F11</f>
        <v xml:space="preserve"> </v>
      </c>
      <c r="G11" s="36"/>
      <c r="H11" s="36"/>
    </row>
    <row r="12" spans="1:8" s="3" customFormat="1" hidden="1">
      <c r="A12" s="318" t="str">
        <f>Constants!A12</f>
        <v xml:space="preserve"> </v>
      </c>
      <c r="B12" s="318" t="str">
        <f>Constants!B12</f>
        <v>Repatterning</v>
      </c>
      <c r="C12" s="318" t="str">
        <f>Constants!C12</f>
        <v xml:space="preserve"> </v>
      </c>
      <c r="D12" s="318" t="str">
        <f>Constants!D12</f>
        <v xml:space="preserve"> </v>
      </c>
      <c r="E12" s="318" t="str">
        <f>Constants!E12</f>
        <v xml:space="preserve"> </v>
      </c>
      <c r="F12" s="318" t="str">
        <f>Constants!F12</f>
        <v xml:space="preserve"> </v>
      </c>
      <c r="G12" s="36"/>
      <c r="H12" s="36"/>
    </row>
    <row r="13" spans="1:8" s="3" customFormat="1" hidden="1">
      <c r="A13" s="318" t="str">
        <f>Constants!A13</f>
        <v xml:space="preserve"> </v>
      </c>
      <c r="B13" s="318" t="str">
        <f>Constants!B13</f>
        <v>Postmortem</v>
      </c>
      <c r="C13" s="318" t="str">
        <f>Constants!C13</f>
        <v xml:space="preserve"> </v>
      </c>
      <c r="D13" s="318" t="str">
        <f>Constants!D13</f>
        <v xml:space="preserve"> </v>
      </c>
      <c r="E13" s="318" t="str">
        <f>Constants!E13</f>
        <v xml:space="preserve"> </v>
      </c>
      <c r="F13" s="318" t="str">
        <f>Constants!F13</f>
        <v xml:space="preserve"> </v>
      </c>
      <c r="G13" s="36"/>
      <c r="H13" s="36"/>
    </row>
    <row r="14" spans="1:8" s="3" customFormat="1" hidden="1">
      <c r="A14" s="318" t="str">
        <f>Constants!A14</f>
        <v xml:space="preserve"> </v>
      </c>
      <c r="B14" s="318" t="str">
        <f>Constants!B14</f>
        <v>Sandbox</v>
      </c>
      <c r="C14" s="318" t="str">
        <f>Constants!C14</f>
        <v xml:space="preserve"> </v>
      </c>
      <c r="D14" s="318" t="str">
        <f>Constants!D14</f>
        <v xml:space="preserve"> </v>
      </c>
      <c r="E14" s="318" t="str">
        <f>Constants!E14</f>
        <v xml:space="preserve"> </v>
      </c>
      <c r="F14" s="318" t="str">
        <f>Constants!F14</f>
        <v xml:space="preserve"> </v>
      </c>
      <c r="G14" s="36"/>
      <c r="H14" s="36"/>
    </row>
    <row r="15" spans="1:8" s="3" customFormat="1" hidden="1">
      <c r="A15" s="318" t="str">
        <f>Constants!A15</f>
        <v xml:space="preserve"> </v>
      </c>
      <c r="B15" s="318" t="str">
        <f>Constants!B15</f>
        <v xml:space="preserve"> </v>
      </c>
      <c r="C15" s="318" t="str">
        <f>Constants!C15</f>
        <v xml:space="preserve"> </v>
      </c>
      <c r="D15" s="318" t="str">
        <f>Constants!D15</f>
        <v xml:space="preserve"> </v>
      </c>
      <c r="E15" s="318" t="str">
        <f>Constants!E15</f>
        <v xml:space="preserve"> </v>
      </c>
      <c r="F15" s="318" t="str">
        <f>Constants!F15</f>
        <v xml:space="preserve"> </v>
      </c>
      <c r="G15" s="36"/>
      <c r="H15" s="36"/>
    </row>
    <row r="16" spans="1:8" s="3" customFormat="1" hidden="1">
      <c r="A16" s="318" t="str">
        <f>Constants!A16</f>
        <v xml:space="preserve"> </v>
      </c>
      <c r="B16" s="318" t="str">
        <f>Constants!B16</f>
        <v xml:space="preserve"> </v>
      </c>
      <c r="C16" s="318" t="str">
        <f>Constants!C16</f>
        <v xml:space="preserve"> </v>
      </c>
      <c r="D16" s="318" t="str">
        <f>Constants!D16</f>
        <v xml:space="preserve"> </v>
      </c>
      <c r="E16" s="318" t="str">
        <f>Constants!E16</f>
        <v xml:space="preserve"> </v>
      </c>
      <c r="F16" s="318" t="str">
        <f>Constants!F16</f>
        <v xml:space="preserve"> </v>
      </c>
      <c r="G16" s="36"/>
      <c r="H16" s="36"/>
    </row>
    <row r="17" spans="1:8" s="3" customFormat="1" hidden="1">
      <c r="A17" s="318" t="str">
        <f>Constants!A17</f>
        <v xml:space="preserve"> </v>
      </c>
      <c r="B17" s="318" t="str">
        <f>Constants!B17</f>
        <v xml:space="preserve"> </v>
      </c>
      <c r="C17" s="318" t="str">
        <f>Constants!C17</f>
        <v xml:space="preserve"> </v>
      </c>
      <c r="D17" s="318" t="str">
        <f>Constants!D17</f>
        <v xml:space="preserve"> </v>
      </c>
      <c r="E17" s="318" t="str">
        <f>Constants!E17</f>
        <v xml:space="preserve"> </v>
      </c>
      <c r="F17" s="318" t="str">
        <f>Constants!F17</f>
        <v xml:space="preserve"> </v>
      </c>
      <c r="G17" s="36"/>
      <c r="H17" s="36"/>
    </row>
    <row r="18" spans="1:8" s="3" customFormat="1" hidden="1">
      <c r="A18" s="318" t="str">
        <f>Constants!A18</f>
        <v xml:space="preserve"> </v>
      </c>
      <c r="B18" s="318" t="str">
        <f>Constants!B18</f>
        <v xml:space="preserve"> </v>
      </c>
      <c r="C18" s="318" t="str">
        <f>Constants!C18</f>
        <v xml:space="preserve"> </v>
      </c>
      <c r="D18" s="318" t="str">
        <f>Constants!D18</f>
        <v xml:space="preserve"> </v>
      </c>
      <c r="E18" s="318" t="str">
        <f>Constants!E18</f>
        <v xml:space="preserve"> </v>
      </c>
      <c r="F18" s="318" t="str">
        <f>Constants!F18</f>
        <v xml:space="preserve"> </v>
      </c>
      <c r="G18" s="36"/>
      <c r="H18" s="36"/>
    </row>
    <row r="19" spans="1:8" s="3" customFormat="1" hidden="1">
      <c r="A19" s="318" t="str">
        <f>Constants!A19</f>
        <v>Defect Types:</v>
      </c>
      <c r="B19" s="318" t="str">
        <f>Constants!B19</f>
        <v>Documentation</v>
      </c>
      <c r="C19" s="318" t="str">
        <f>Constants!C19</f>
        <v xml:space="preserve"> </v>
      </c>
      <c r="D19" s="318" t="str">
        <f>Constants!D19</f>
        <v>Iteration</v>
      </c>
      <c r="E19" s="318" t="str">
        <f>Constants!E19</f>
        <v>NA</v>
      </c>
      <c r="F19" s="318" t="str">
        <f>Constants!F19</f>
        <v xml:space="preserve"> </v>
      </c>
      <c r="G19" s="36"/>
      <c r="H19" s="36"/>
    </row>
    <row r="20" spans="1:8" s="3" customFormat="1" hidden="1">
      <c r="A20" s="318" t="str">
        <f>Constants!A20</f>
        <v xml:space="preserve"> </v>
      </c>
      <c r="B20" s="318" t="str">
        <f>Constants!B20</f>
        <v>Build</v>
      </c>
      <c r="C20" s="318" t="str">
        <f>Constants!C20</f>
        <v xml:space="preserve"> </v>
      </c>
      <c r="D20" s="318" t="str">
        <f>Constants!D20</f>
        <v xml:space="preserve"> </v>
      </c>
      <c r="E20" s="318">
        <f>Constants!E20</f>
        <v>1</v>
      </c>
      <c r="F20" s="318" t="str">
        <f>Constants!F20</f>
        <v xml:space="preserve"> </v>
      </c>
      <c r="G20" s="36"/>
      <c r="H20" s="36"/>
    </row>
    <row r="21" spans="1:8" s="3" customFormat="1" hidden="1">
      <c r="A21" s="318" t="str">
        <f>Constants!A21</f>
        <v xml:space="preserve"> </v>
      </c>
      <c r="B21" s="318" t="str">
        <f>Constants!B21</f>
        <v>Product syntax</v>
      </c>
      <c r="C21" s="318" t="str">
        <f>Constants!C21</f>
        <v xml:space="preserve"> </v>
      </c>
      <c r="D21" s="318" t="str">
        <f>Constants!D21</f>
        <v xml:space="preserve"> </v>
      </c>
      <c r="E21" s="318">
        <f>Constants!E21</f>
        <v>2</v>
      </c>
      <c r="F21" s="318" t="str">
        <f>Constants!F21</f>
        <v xml:space="preserve"> </v>
      </c>
      <c r="G21" s="36"/>
      <c r="H21" s="36"/>
    </row>
    <row r="22" spans="1:8" s="3" customFormat="1" hidden="1">
      <c r="A22" s="318" t="str">
        <f>Constants!A22</f>
        <v xml:space="preserve"> </v>
      </c>
      <c r="B22" s="318" t="str">
        <f>Constants!B22</f>
        <v>Product logic</v>
      </c>
      <c r="C22" s="318" t="str">
        <f>Constants!C22</f>
        <v xml:space="preserve"> </v>
      </c>
      <c r="D22" s="318" t="str">
        <f>Constants!D22</f>
        <v xml:space="preserve"> </v>
      </c>
      <c r="E22" s="318">
        <f>Constants!E22</f>
        <v>3</v>
      </c>
      <c r="F22" s="318" t="str">
        <f>Constants!F22</f>
        <v xml:space="preserve"> </v>
      </c>
      <c r="G22" s="36"/>
      <c r="H22" s="36"/>
    </row>
    <row r="23" spans="1:8" s="3" customFormat="1" hidden="1">
      <c r="A23" s="318" t="str">
        <f>Constants!A23</f>
        <v xml:space="preserve"> </v>
      </c>
      <c r="B23" s="318" t="str">
        <f>Constants!B23</f>
        <v>Product interface</v>
      </c>
      <c r="C23" s="318" t="str">
        <f>Constants!C23</f>
        <v xml:space="preserve"> </v>
      </c>
      <c r="D23" s="318" t="str">
        <f>Constants!D23</f>
        <v xml:space="preserve"> </v>
      </c>
      <c r="E23" s="318">
        <f>Constants!E23</f>
        <v>4</v>
      </c>
      <c r="F23" s="318" t="str">
        <f>Constants!F23</f>
        <v xml:space="preserve"> </v>
      </c>
      <c r="G23" s="36"/>
      <c r="H23" s="36"/>
    </row>
    <row r="24" spans="1:8" s="3" customFormat="1" hidden="1">
      <c r="A24" s="318" t="str">
        <f>Constants!A24</f>
        <v xml:space="preserve"> </v>
      </c>
      <c r="B24" s="318" t="str">
        <f>Constants!B24</f>
        <v>Product checking</v>
      </c>
      <c r="C24" s="318" t="str">
        <f>Constants!C24</f>
        <v xml:space="preserve"> </v>
      </c>
      <c r="D24" s="318" t="str">
        <f>Constants!D24</f>
        <v xml:space="preserve"> </v>
      </c>
      <c r="E24" s="318">
        <f>Constants!E24</f>
        <v>5</v>
      </c>
      <c r="F24" s="318" t="str">
        <f>Constants!F24</f>
        <v xml:space="preserve"> </v>
      </c>
      <c r="G24" s="36"/>
      <c r="H24" s="36"/>
    </row>
    <row r="25" spans="1:8" s="3" customFormat="1" hidden="1">
      <c r="A25" s="318" t="str">
        <f>Constants!A25</f>
        <v xml:space="preserve"> </v>
      </c>
      <c r="B25" s="318" t="str">
        <f>Constants!B25</f>
        <v>Test syntax</v>
      </c>
      <c r="C25" s="318" t="str">
        <f>Constants!C25</f>
        <v xml:space="preserve"> </v>
      </c>
      <c r="D25" s="318" t="str">
        <f>Constants!D25</f>
        <v xml:space="preserve"> </v>
      </c>
      <c r="E25" s="318">
        <f>Constants!E25</f>
        <v>6</v>
      </c>
      <c r="F25" s="318" t="str">
        <f>Constants!F25</f>
        <v xml:space="preserve"> </v>
      </c>
      <c r="G25" s="36"/>
      <c r="H25" s="36"/>
    </row>
    <row r="26" spans="1:8" s="3" customFormat="1" hidden="1">
      <c r="A26" s="318" t="str">
        <f>Constants!A26</f>
        <v xml:space="preserve"> </v>
      </c>
      <c r="B26" s="318" t="str">
        <f>Constants!B26</f>
        <v>Test logic</v>
      </c>
      <c r="C26" s="318" t="str">
        <f>Constants!C26</f>
        <v xml:space="preserve"> </v>
      </c>
      <c r="D26" s="318" t="str">
        <f>Constants!D26</f>
        <v xml:space="preserve"> </v>
      </c>
      <c r="E26" s="318">
        <f>Constants!E26</f>
        <v>7</v>
      </c>
      <c r="F26" s="318" t="str">
        <f>Constants!F26</f>
        <v xml:space="preserve"> </v>
      </c>
      <c r="G26" s="36"/>
      <c r="H26" s="36"/>
    </row>
    <row r="27" spans="1:8" s="3" customFormat="1" hidden="1">
      <c r="A27" s="318" t="str">
        <f>Constants!A27</f>
        <v xml:space="preserve"> </v>
      </c>
      <c r="B27" s="318" t="str">
        <f>Constants!B27</f>
        <v>Test interface</v>
      </c>
      <c r="C27" s="318" t="str">
        <f>Constants!C27</f>
        <v xml:space="preserve"> </v>
      </c>
      <c r="D27" s="318" t="str">
        <f>Constants!D27</f>
        <v xml:space="preserve"> </v>
      </c>
      <c r="E27" s="318">
        <f>Constants!E27</f>
        <v>8</v>
      </c>
      <c r="F27" s="318" t="str">
        <f>Constants!F27</f>
        <v xml:space="preserve"> </v>
      </c>
      <c r="G27" s="36"/>
      <c r="H27" s="36"/>
    </row>
    <row r="28" spans="1:8" s="3" customFormat="1" hidden="1">
      <c r="A28" s="318" t="str">
        <f>Constants!A28</f>
        <v xml:space="preserve"> </v>
      </c>
      <c r="B28" s="318" t="str">
        <f>Constants!B28</f>
        <v>Test checking</v>
      </c>
      <c r="C28" s="318" t="str">
        <f>Constants!C28</f>
        <v xml:space="preserve"> </v>
      </c>
      <c r="D28" s="318" t="str">
        <f>Constants!D28</f>
        <v xml:space="preserve"> </v>
      </c>
      <c r="E28" s="318">
        <f>Constants!E28</f>
        <v>9</v>
      </c>
      <c r="F28" s="318" t="str">
        <f>Constants!F28</f>
        <v xml:space="preserve"> </v>
      </c>
      <c r="G28" s="36"/>
      <c r="H28" s="36"/>
    </row>
    <row r="29" spans="1:8" s="3" customFormat="1" hidden="1">
      <c r="A29" s="318" t="str">
        <f>Constants!A29</f>
        <v xml:space="preserve"> </v>
      </c>
      <c r="B29" s="318" t="str">
        <f>Constants!B29</f>
        <v>Bad Smell</v>
      </c>
      <c r="C29" s="318" t="str">
        <f>Constants!C29</f>
        <v xml:space="preserve"> </v>
      </c>
      <c r="D29" s="318" t="str">
        <f>Constants!D29</f>
        <v xml:space="preserve"> </v>
      </c>
      <c r="E29" s="318">
        <f>Constants!E29</f>
        <v>10</v>
      </c>
      <c r="F29" s="318">
        <f>Constants!F29</f>
        <v>0</v>
      </c>
      <c r="G29" s="36"/>
      <c r="H29" s="36"/>
    </row>
    <row r="30" spans="1:8" s="3" customFormat="1" hidden="1">
      <c r="A30" s="318" t="str">
        <f>Constants!A30</f>
        <v>Y/N:</v>
      </c>
      <c r="B30" s="318" t="str">
        <f>Constants!B30</f>
        <v>Yes</v>
      </c>
      <c r="C30" s="318" t="str">
        <f>Constants!C30</f>
        <v xml:space="preserve"> </v>
      </c>
      <c r="D30" s="318" t="str">
        <f>Constants!D30</f>
        <v xml:space="preserve"> </v>
      </c>
      <c r="E30" s="318" t="str">
        <f>Constants!E30</f>
        <v>Passed</v>
      </c>
      <c r="F30" s="318">
        <f>Constants!F30</f>
        <v>0</v>
      </c>
      <c r="G30" s="36"/>
      <c r="H30" s="36"/>
    </row>
    <row r="31" spans="1:8" s="23" customFormat="1" hidden="1">
      <c r="A31" s="318" t="str">
        <f>Constants!A31</f>
        <v xml:space="preserve"> </v>
      </c>
      <c r="B31" s="318" t="str">
        <f>Constants!B31</f>
        <v>No</v>
      </c>
      <c r="C31" s="318" t="str">
        <f>Constants!C31</f>
        <v xml:space="preserve"> </v>
      </c>
      <c r="D31" s="318" t="str">
        <f>Constants!D31</f>
        <v xml:space="preserve"> </v>
      </c>
      <c r="E31" s="318" t="str">
        <f>Constants!E31</f>
        <v>Passed with issues</v>
      </c>
      <c r="F31" s="318">
        <f>Constants!F31</f>
        <v>0</v>
      </c>
      <c r="G31" s="8"/>
      <c r="H31" s="8"/>
    </row>
    <row r="32" spans="1:8" s="3" customFormat="1" hidden="1">
      <c r="A32" s="318" t="str">
        <f>Constants!A32</f>
        <v>Proxy Types:</v>
      </c>
      <c r="B32" s="318" t="str">
        <f>Constants!B32</f>
        <v>Calculation</v>
      </c>
      <c r="C32" s="318" t="str">
        <f>Constants!C32</f>
        <v xml:space="preserve"> </v>
      </c>
      <c r="D32" s="318" t="str">
        <f>Constants!D32</f>
        <v xml:space="preserve"> </v>
      </c>
      <c r="E32" s="318" t="str">
        <f>Constants!E32</f>
        <v>Failed</v>
      </c>
      <c r="F32" s="318" t="str">
        <f>Constants!F32</f>
        <v xml:space="preserve"> </v>
      </c>
      <c r="G32" s="8"/>
      <c r="H32" s="36"/>
    </row>
    <row r="33" spans="1:12" s="3" customFormat="1" hidden="1">
      <c r="A33" s="318" t="str">
        <f>Constants!A33</f>
        <v xml:space="preserve"> </v>
      </c>
      <c r="B33" s="318" t="str">
        <f>Constants!B33</f>
        <v>Data</v>
      </c>
      <c r="C33" s="318" t="str">
        <f>Constants!C33</f>
        <v xml:space="preserve"> </v>
      </c>
      <c r="D33" s="318" t="str">
        <f>Constants!D33</f>
        <v xml:space="preserve"> </v>
      </c>
      <c r="E33" s="318" t="str">
        <f>Constants!E33</f>
        <v>Not tested</v>
      </c>
      <c r="F33" s="318" t="str">
        <f>Constants!F33</f>
        <v xml:space="preserve"> </v>
      </c>
      <c r="G33" s="8"/>
      <c r="H33" s="36"/>
    </row>
    <row r="34" spans="1:12" s="3" customFormat="1" hidden="1">
      <c r="A34" s="318" t="str">
        <f>Constants!A34</f>
        <v xml:space="preserve"> </v>
      </c>
      <c r="B34" s="318" t="str">
        <f>Constants!B34</f>
        <v>I/O</v>
      </c>
      <c r="C34" s="318" t="str">
        <f>Constants!C34</f>
        <v xml:space="preserve"> </v>
      </c>
      <c r="D34" s="318" t="str">
        <f>Constants!D34</f>
        <v xml:space="preserve"> </v>
      </c>
      <c r="E34" s="318" t="str">
        <f>Constants!E34</f>
        <v>Not applicable</v>
      </c>
      <c r="F34" s="318" t="str">
        <f>Constants!F34</f>
        <v xml:space="preserve"> </v>
      </c>
      <c r="G34" s="8"/>
      <c r="H34" s="36"/>
    </row>
    <row r="35" spans="1:12" s="3" customFormat="1" hidden="1">
      <c r="A35" s="318" t="str">
        <f>Constants!A35</f>
        <v xml:space="preserve"> </v>
      </c>
      <c r="B35" s="318" t="str">
        <f>Constants!B35</f>
        <v>Logic</v>
      </c>
      <c r="C35" s="318" t="str">
        <f>Constants!C35</f>
        <v xml:space="preserve"> </v>
      </c>
      <c r="D35" s="318" t="str">
        <f>Constants!D35</f>
        <v xml:space="preserve"> </v>
      </c>
      <c r="E35" s="318" t="str">
        <f>Constants!E35</f>
        <v xml:space="preserve"> </v>
      </c>
      <c r="F35" s="318" t="str">
        <f>Constants!F35</f>
        <v xml:space="preserve"> </v>
      </c>
      <c r="G35" s="8"/>
      <c r="H35" s="36"/>
    </row>
    <row r="36" spans="1:12" s="3" customFormat="1" hidden="1">
      <c r="A36" s="318" t="str">
        <f>Constants!A36</f>
        <v xml:space="preserve"> </v>
      </c>
      <c r="B36" s="318" t="str">
        <f>Constants!B36</f>
        <v xml:space="preserve"> </v>
      </c>
      <c r="C36" s="318" t="str">
        <f>Constants!C36</f>
        <v xml:space="preserve"> </v>
      </c>
      <c r="D36" s="318" t="str">
        <f>Constants!D36</f>
        <v xml:space="preserve"> </v>
      </c>
      <c r="E36" s="318" t="str">
        <f>Constants!E36</f>
        <v xml:space="preserve"> </v>
      </c>
      <c r="F36" s="318" t="str">
        <f>Constants!F36</f>
        <v xml:space="preserve"> </v>
      </c>
      <c r="G36" s="8"/>
      <c r="H36" s="36"/>
    </row>
    <row r="37" spans="1:12" s="3" customFormat="1" hidden="1">
      <c r="A37" s="318" t="str">
        <f>Constants!A37</f>
        <v xml:space="preserve"> </v>
      </c>
      <c r="B37" s="318" t="str">
        <f>Constants!B37</f>
        <v xml:space="preserve"> </v>
      </c>
      <c r="C37" s="318" t="str">
        <f>Constants!C37</f>
        <v xml:space="preserve"> </v>
      </c>
      <c r="D37" s="318" t="str">
        <f>Constants!D37</f>
        <v xml:space="preserve"> </v>
      </c>
      <c r="E37" s="318" t="str">
        <f>Constants!E37</f>
        <v xml:space="preserve"> </v>
      </c>
      <c r="F37" s="318" t="str">
        <f>Constants!F37</f>
        <v xml:space="preserve"> </v>
      </c>
      <c r="G37" s="8"/>
      <c r="H37" s="36"/>
    </row>
    <row r="38" spans="1:12" s="3" customFormat="1" hidden="1">
      <c r="A38" s="318" t="str">
        <f>Constants!A38</f>
        <v>Sizes:</v>
      </c>
      <c r="B38" s="318" t="str">
        <f>Constants!B38</f>
        <v>VS</v>
      </c>
      <c r="C38" s="318" t="str">
        <f>Constants!C38</f>
        <v xml:space="preserve"> </v>
      </c>
      <c r="D38" s="318" t="str">
        <f>Constants!D38</f>
        <v xml:space="preserve"> </v>
      </c>
      <c r="E38" s="318" t="str">
        <f>Constants!E38</f>
        <v xml:space="preserve"> </v>
      </c>
      <c r="F38" s="318" t="str">
        <f>Constants!F38</f>
        <v xml:space="preserve"> </v>
      </c>
      <c r="G38" s="8"/>
      <c r="H38" s="36"/>
    </row>
    <row r="39" spans="1:12" s="3" customFormat="1" hidden="1">
      <c r="A39" s="318" t="str">
        <f>Constants!A39</f>
        <v xml:space="preserve"> </v>
      </c>
      <c r="B39" s="318" t="str">
        <f>Constants!B39</f>
        <v>S</v>
      </c>
      <c r="C39" s="318" t="str">
        <f>Constants!C39</f>
        <v xml:space="preserve"> </v>
      </c>
      <c r="D39" s="318" t="str">
        <f>Constants!D39</f>
        <v xml:space="preserve"> </v>
      </c>
      <c r="E39" s="318" t="str">
        <f>Constants!E39</f>
        <v xml:space="preserve"> </v>
      </c>
      <c r="F39" s="318" t="str">
        <f>Constants!F39</f>
        <v xml:space="preserve"> </v>
      </c>
      <c r="G39" s="8"/>
      <c r="H39" s="36"/>
    </row>
    <row r="40" spans="1:12" s="3" customFormat="1" hidden="1">
      <c r="A40" s="318" t="str">
        <f>Constants!A40</f>
        <v xml:space="preserve"> </v>
      </c>
      <c r="B40" s="318" t="str">
        <f>Constants!B40</f>
        <v>M</v>
      </c>
      <c r="C40" s="318" t="str">
        <f>Constants!C40</f>
        <v xml:space="preserve"> </v>
      </c>
      <c r="D40" s="318" t="str">
        <f>Constants!D40</f>
        <v xml:space="preserve"> </v>
      </c>
      <c r="E40" s="318" t="str">
        <f>Constants!E40</f>
        <v xml:space="preserve"> </v>
      </c>
      <c r="F40" s="318" t="str">
        <f>Constants!F40</f>
        <v xml:space="preserve"> </v>
      </c>
      <c r="G40" s="8"/>
      <c r="H40" s="36"/>
    </row>
    <row r="41" spans="1:12" s="3" customFormat="1" hidden="1">
      <c r="A41" s="318" t="str">
        <f>Constants!A41</f>
        <v xml:space="preserve"> </v>
      </c>
      <c r="B41" s="318" t="str">
        <f>Constants!B41</f>
        <v>L</v>
      </c>
      <c r="C41" s="318" t="str">
        <f>Constants!C41</f>
        <v xml:space="preserve"> </v>
      </c>
      <c r="D41" s="318" t="str">
        <f>Constants!D41</f>
        <v xml:space="preserve"> </v>
      </c>
      <c r="E41" s="318" t="str">
        <f>Constants!E41</f>
        <v xml:space="preserve"> </v>
      </c>
      <c r="F41" s="318" t="str">
        <f>Constants!F41</f>
        <v xml:space="preserve"> </v>
      </c>
      <c r="G41" s="8"/>
      <c r="H41" s="36"/>
    </row>
    <row r="42" spans="1:12" s="3" customFormat="1" hidden="1">
      <c r="A42" s="318" t="str">
        <f>Constants!A42</f>
        <v xml:space="preserve"> </v>
      </c>
      <c r="B42" s="318" t="str">
        <f>Constants!B42</f>
        <v>VL</v>
      </c>
      <c r="C42" s="318" t="str">
        <f>Constants!C42</f>
        <v xml:space="preserve"> </v>
      </c>
      <c r="D42" s="318" t="str">
        <f>Constants!D42</f>
        <v xml:space="preserve"> </v>
      </c>
      <c r="E42" s="318" t="str">
        <f>Constants!E42</f>
        <v xml:space="preserve"> </v>
      </c>
      <c r="F42" s="318" t="str">
        <f>Constants!F42</f>
        <v xml:space="preserve"> </v>
      </c>
      <c r="G42" s="8"/>
      <c r="H42" s="36"/>
    </row>
    <row r="43" spans="1:12" hidden="1">
      <c r="A43" s="318" t="str">
        <f>Constants!A43</f>
        <v xml:space="preserve"> </v>
      </c>
      <c r="B43" s="318" t="str">
        <f>Constants!B43</f>
        <v xml:space="preserve"> </v>
      </c>
      <c r="C43" s="318" t="str">
        <f>Constants!C43</f>
        <v xml:space="preserve"> </v>
      </c>
      <c r="D43" s="318" t="str">
        <f>Constants!D43</f>
        <v xml:space="preserve"> </v>
      </c>
      <c r="E43" s="318" t="str">
        <f>Constants!E43</f>
        <v xml:space="preserve"> </v>
      </c>
      <c r="F43" s="318" t="str">
        <f>Constants!F43</f>
        <v xml:space="preserve"> </v>
      </c>
      <c r="G43" s="50"/>
      <c r="H43" s="50"/>
    </row>
    <row r="44" spans="1:12" s="18" customFormat="1" hidden="1">
      <c r="A44" s="318" t="str">
        <f>Constants!A44</f>
        <v>&lt;-- Mandatory</v>
      </c>
      <c r="B44" s="318" t="str">
        <f>Constants!B44</f>
        <v xml:space="preserve"> </v>
      </c>
      <c r="C44" s="318" t="str">
        <f>Constants!C44</f>
        <v>✔</v>
      </c>
      <c r="D44" s="318" t="str">
        <f>Constants!D44</f>
        <v xml:space="preserve"> </v>
      </c>
      <c r="E44" s="318" t="str">
        <f>Constants!E44</f>
        <v xml:space="preserve"> </v>
      </c>
      <c r="F44" s="318" t="str">
        <f>Constants!F44</f>
        <v xml:space="preserve"> </v>
      </c>
      <c r="G44" s="30"/>
      <c r="H44" s="30"/>
      <c r="I44" s="30"/>
      <c r="J44" s="30"/>
      <c r="K44" s="30"/>
    </row>
    <row r="45" spans="1:12" ht="18">
      <c r="A45" s="398" t="s">
        <v>97</v>
      </c>
      <c r="B45" s="398"/>
      <c r="C45" s="398"/>
    </row>
    <row r="46" spans="1:12" ht="10" customHeight="1">
      <c r="A46" s="31"/>
      <c r="B46" s="31"/>
      <c r="C46" s="255"/>
    </row>
    <row r="47" spans="1:12" ht="15" customHeight="1">
      <c r="A47" s="476" t="s">
        <v>98</v>
      </c>
      <c r="B47" s="477"/>
      <c r="C47" s="480" t="s">
        <v>167</v>
      </c>
      <c r="D47" s="480"/>
      <c r="E47" s="480"/>
      <c r="F47" s="480"/>
      <c r="G47" s="480"/>
      <c r="H47" s="480"/>
      <c r="I47" s="480"/>
      <c r="J47" s="480"/>
      <c r="K47" s="480"/>
      <c r="L47" s="425"/>
    </row>
    <row r="48" spans="1:12" ht="15" customHeight="1">
      <c r="A48" s="478"/>
      <c r="B48" s="479"/>
      <c r="C48" s="410" t="s">
        <v>168</v>
      </c>
      <c r="D48" s="410"/>
      <c r="E48" s="410"/>
      <c r="F48" s="410"/>
      <c r="G48" s="410"/>
      <c r="H48" s="410"/>
      <c r="I48" s="410"/>
      <c r="J48" s="410"/>
      <c r="K48" s="410"/>
      <c r="L48" s="434"/>
    </row>
    <row r="49" spans="1:17">
      <c r="A49" s="478"/>
      <c r="B49" s="479"/>
      <c r="C49" s="193"/>
      <c r="D49" s="258" t="s">
        <v>154</v>
      </c>
      <c r="E49" s="486" t="s">
        <v>172</v>
      </c>
      <c r="F49" s="486"/>
      <c r="G49" s="486"/>
      <c r="H49" s="486"/>
      <c r="I49" s="486"/>
      <c r="J49" s="486"/>
      <c r="K49" s="486"/>
      <c r="L49" s="487"/>
      <c r="O49" s="50"/>
      <c r="P49" s="50"/>
      <c r="Q49" s="50"/>
    </row>
    <row r="50" spans="1:17">
      <c r="A50" s="478"/>
      <c r="B50" s="479"/>
      <c r="C50" s="193"/>
      <c r="D50" s="259" t="str">
        <f>B19</f>
        <v>Documentation</v>
      </c>
      <c r="E50" s="428" t="s">
        <v>104</v>
      </c>
      <c r="F50" s="428"/>
      <c r="G50" s="428"/>
      <c r="H50" s="428"/>
      <c r="I50" s="428"/>
      <c r="J50" s="428"/>
      <c r="K50" s="428"/>
      <c r="L50" s="429"/>
      <c r="O50" s="50"/>
      <c r="P50" s="50"/>
      <c r="Q50" s="50"/>
    </row>
    <row r="51" spans="1:17">
      <c r="A51" s="478"/>
      <c r="B51" s="479"/>
      <c r="C51" s="193"/>
      <c r="D51" s="260" t="str">
        <f>B20</f>
        <v>Build</v>
      </c>
      <c r="E51" s="428" t="s">
        <v>209</v>
      </c>
      <c r="F51" s="428"/>
      <c r="G51" s="428"/>
      <c r="H51" s="428"/>
      <c r="I51" s="428"/>
      <c r="J51" s="428"/>
      <c r="K51" s="428"/>
      <c r="L51" s="429"/>
      <c r="O51" s="50"/>
      <c r="P51" s="50"/>
      <c r="Q51" s="50"/>
    </row>
    <row r="52" spans="1:17">
      <c r="A52" s="478"/>
      <c r="B52" s="479"/>
      <c r="C52" s="193"/>
      <c r="D52" s="260" t="str">
        <f t="shared" ref="D52:D60" si="0">B21</f>
        <v>Product syntax</v>
      </c>
      <c r="E52" s="428" t="s">
        <v>81</v>
      </c>
      <c r="F52" s="428"/>
      <c r="G52" s="428"/>
      <c r="H52" s="428"/>
      <c r="I52" s="428"/>
      <c r="J52" s="428"/>
      <c r="K52" s="428"/>
      <c r="L52" s="429"/>
      <c r="O52" s="50"/>
      <c r="P52" s="50"/>
      <c r="Q52" s="50"/>
    </row>
    <row r="53" spans="1:17">
      <c r="A53" s="478"/>
      <c r="B53" s="479"/>
      <c r="C53" s="193"/>
      <c r="D53" s="260" t="str">
        <f t="shared" si="0"/>
        <v>Product logic</v>
      </c>
      <c r="E53" s="428" t="s">
        <v>173</v>
      </c>
      <c r="F53" s="428"/>
      <c r="G53" s="428"/>
      <c r="H53" s="428"/>
      <c r="I53" s="428"/>
      <c r="J53" s="428"/>
      <c r="K53" s="428"/>
      <c r="L53" s="429"/>
      <c r="O53" s="50"/>
      <c r="P53" s="50"/>
      <c r="Q53" s="50"/>
    </row>
    <row r="54" spans="1:17">
      <c r="A54" s="478"/>
      <c r="B54" s="479"/>
      <c r="C54" s="193"/>
      <c r="D54" s="260" t="str">
        <f t="shared" si="0"/>
        <v>Product interface</v>
      </c>
      <c r="E54" s="428" t="s">
        <v>116</v>
      </c>
      <c r="F54" s="428"/>
      <c r="G54" s="428"/>
      <c r="H54" s="428"/>
      <c r="I54" s="428"/>
      <c r="J54" s="428"/>
      <c r="K54" s="428"/>
      <c r="L54" s="429"/>
      <c r="O54" s="50"/>
      <c r="P54" s="50"/>
      <c r="Q54" s="50"/>
    </row>
    <row r="55" spans="1:17">
      <c r="A55" s="478"/>
      <c r="B55" s="479"/>
      <c r="C55" s="193"/>
      <c r="D55" s="260" t="str">
        <f t="shared" si="0"/>
        <v>Product checking</v>
      </c>
      <c r="E55" s="428" t="s">
        <v>330</v>
      </c>
      <c r="F55" s="428"/>
      <c r="G55" s="428"/>
      <c r="H55" s="428"/>
      <c r="I55" s="428"/>
      <c r="J55" s="428"/>
      <c r="K55" s="428"/>
      <c r="L55" s="429"/>
      <c r="O55" s="50"/>
      <c r="P55" s="50"/>
      <c r="Q55" s="50"/>
    </row>
    <row r="56" spans="1:17">
      <c r="A56" s="478"/>
      <c r="B56" s="479"/>
      <c r="C56" s="193"/>
      <c r="D56" s="260" t="str">
        <f t="shared" si="0"/>
        <v>Test syntax</v>
      </c>
      <c r="E56" s="428" t="s">
        <v>271</v>
      </c>
      <c r="F56" s="428"/>
      <c r="G56" s="428"/>
      <c r="H56" s="428"/>
      <c r="I56" s="428"/>
      <c r="J56" s="428"/>
      <c r="K56" s="428"/>
      <c r="L56" s="429"/>
      <c r="O56" s="50"/>
      <c r="P56" s="50"/>
      <c r="Q56" s="50"/>
    </row>
    <row r="57" spans="1:17">
      <c r="A57" s="478"/>
      <c r="B57" s="479"/>
      <c r="C57" s="193"/>
      <c r="D57" s="260" t="str">
        <f t="shared" si="0"/>
        <v>Test logic</v>
      </c>
      <c r="E57" s="428" t="s">
        <v>272</v>
      </c>
      <c r="F57" s="428"/>
      <c r="G57" s="428"/>
      <c r="H57" s="428"/>
      <c r="I57" s="428"/>
      <c r="J57" s="428"/>
      <c r="K57" s="428"/>
      <c r="L57" s="429"/>
      <c r="O57" s="50"/>
      <c r="P57" s="50"/>
      <c r="Q57" s="50"/>
    </row>
    <row r="58" spans="1:17">
      <c r="A58" s="478"/>
      <c r="B58" s="479"/>
      <c r="C58" s="193"/>
      <c r="D58" s="260" t="str">
        <f t="shared" si="0"/>
        <v>Test interface</v>
      </c>
      <c r="E58" s="428" t="s">
        <v>273</v>
      </c>
      <c r="F58" s="428"/>
      <c r="G58" s="428"/>
      <c r="H58" s="428"/>
      <c r="I58" s="428"/>
      <c r="J58" s="428"/>
      <c r="K58" s="428"/>
      <c r="L58" s="429"/>
      <c r="O58" s="50"/>
      <c r="P58" s="50"/>
      <c r="Q58" s="50"/>
    </row>
    <row r="59" spans="1:17">
      <c r="A59" s="478"/>
      <c r="B59" s="479"/>
      <c r="C59" s="193"/>
      <c r="D59" s="260" t="str">
        <f t="shared" si="0"/>
        <v>Test checking</v>
      </c>
      <c r="E59" s="428" t="s">
        <v>274</v>
      </c>
      <c r="F59" s="428"/>
      <c r="G59" s="428"/>
      <c r="H59" s="428"/>
      <c r="I59" s="428"/>
      <c r="J59" s="428"/>
      <c r="K59" s="428"/>
      <c r="L59" s="429"/>
      <c r="O59" s="50"/>
      <c r="P59" s="50"/>
      <c r="Q59" s="50"/>
    </row>
    <row r="60" spans="1:17" ht="12" customHeight="1">
      <c r="A60" s="478"/>
      <c r="B60" s="479"/>
      <c r="C60" s="193"/>
      <c r="D60" s="260" t="str">
        <f t="shared" si="0"/>
        <v>Bad Smell</v>
      </c>
      <c r="E60" s="98" t="s">
        <v>77</v>
      </c>
      <c r="F60" s="98"/>
      <c r="G60" s="98"/>
      <c r="H60" s="98"/>
      <c r="I60" s="98"/>
      <c r="J60" s="98"/>
      <c r="K60" s="98"/>
      <c r="L60" s="257"/>
      <c r="O60" s="50"/>
      <c r="P60" s="50"/>
      <c r="Q60" s="50"/>
    </row>
    <row r="61" spans="1:17">
      <c r="A61" s="478"/>
      <c r="B61" s="479"/>
      <c r="C61" s="98" t="s">
        <v>512</v>
      </c>
      <c r="D61" s="98"/>
      <c r="E61" s="98"/>
      <c r="F61" s="98"/>
      <c r="G61" s="98"/>
      <c r="H61" s="98"/>
      <c r="I61" s="98"/>
      <c r="J61" s="98"/>
      <c r="K61" s="98"/>
      <c r="L61" s="257"/>
      <c r="O61" s="50"/>
      <c r="P61" s="50"/>
      <c r="Q61" s="50"/>
    </row>
    <row r="62" spans="1:17">
      <c r="A62" s="478"/>
      <c r="B62" s="479"/>
      <c r="C62" s="98"/>
      <c r="D62" s="261" t="s">
        <v>444</v>
      </c>
      <c r="E62" s="411" t="s">
        <v>198</v>
      </c>
      <c r="F62" s="411"/>
      <c r="G62" s="411"/>
      <c r="H62" s="411"/>
      <c r="I62" s="411"/>
      <c r="J62" s="411"/>
      <c r="K62" s="411"/>
      <c r="L62" s="412"/>
      <c r="O62" s="50"/>
      <c r="P62" s="50"/>
      <c r="Q62" s="50"/>
    </row>
    <row r="63" spans="1:17">
      <c r="A63" s="478"/>
      <c r="B63" s="479"/>
      <c r="C63" s="256" t="str">
        <f>IF(M63=$A$44,$C$44,"")</f>
        <v>✔</v>
      </c>
      <c r="D63" s="259" t="str">
        <f>B4</f>
        <v>Analysis</v>
      </c>
      <c r="E63" s="428" t="s">
        <v>141</v>
      </c>
      <c r="F63" s="428"/>
      <c r="G63" s="428"/>
      <c r="H63" s="428"/>
      <c r="I63" s="428"/>
      <c r="J63" s="428"/>
      <c r="K63" s="428"/>
      <c r="L63" s="429"/>
      <c r="M63" t="s">
        <v>459</v>
      </c>
      <c r="O63" s="50"/>
      <c r="P63" s="50"/>
      <c r="Q63" s="50"/>
    </row>
    <row r="64" spans="1:17">
      <c r="A64" s="478"/>
      <c r="B64" s="479"/>
      <c r="C64" s="256" t="str">
        <f t="shared" ref="C64:C73" si="1">IF(M64=$A$44,$C$44,"")</f>
        <v/>
      </c>
      <c r="D64" s="260" t="str">
        <f>B5</f>
        <v>Architecture</v>
      </c>
      <c r="E64" s="399" t="s">
        <v>142</v>
      </c>
      <c r="F64" s="399"/>
      <c r="G64" s="399"/>
      <c r="H64" s="399"/>
      <c r="I64" s="399"/>
      <c r="J64" s="399"/>
      <c r="K64" s="399"/>
      <c r="L64" s="400"/>
      <c r="M64" t="s">
        <v>464</v>
      </c>
      <c r="O64" s="50"/>
      <c r="P64" s="50"/>
      <c r="Q64" s="50"/>
    </row>
    <row r="65" spans="1:17">
      <c r="A65" s="478"/>
      <c r="B65" s="479"/>
      <c r="C65" s="256" t="str">
        <f t="shared" si="1"/>
        <v>✔</v>
      </c>
      <c r="D65" s="260" t="str">
        <f t="shared" ref="D65:D73" si="2">B6</f>
        <v>Project planning</v>
      </c>
      <c r="E65" s="404" t="s">
        <v>466</v>
      </c>
      <c r="F65" s="405"/>
      <c r="G65" s="405"/>
      <c r="H65" s="405"/>
      <c r="I65" s="405"/>
      <c r="J65" s="405"/>
      <c r="K65" s="405"/>
      <c r="L65" s="406"/>
      <c r="M65" t="s">
        <v>459</v>
      </c>
      <c r="O65" s="50"/>
      <c r="P65" s="50"/>
      <c r="Q65" s="50"/>
    </row>
    <row r="66" spans="1:17">
      <c r="A66" s="478"/>
      <c r="B66" s="479"/>
      <c r="C66" s="256" t="str">
        <f t="shared" si="1"/>
        <v/>
      </c>
      <c r="D66" s="260" t="str">
        <f t="shared" si="2"/>
        <v>Interation planning</v>
      </c>
      <c r="E66" s="405" t="s">
        <v>467</v>
      </c>
      <c r="F66" s="399"/>
      <c r="G66" s="399"/>
      <c r="H66" s="399"/>
      <c r="I66" s="399"/>
      <c r="J66" s="399"/>
      <c r="K66" s="399"/>
      <c r="L66" s="400"/>
      <c r="M66" t="s">
        <v>464</v>
      </c>
      <c r="O66" s="50"/>
      <c r="P66" s="50"/>
      <c r="Q66" s="50"/>
    </row>
    <row r="67" spans="1:17">
      <c r="A67" s="478"/>
      <c r="B67" s="479"/>
      <c r="C67" s="256" t="str">
        <f t="shared" si="1"/>
        <v>✔</v>
      </c>
      <c r="D67" s="260" t="str">
        <f t="shared" si="2"/>
        <v>Construction</v>
      </c>
      <c r="E67" s="399" t="s">
        <v>122</v>
      </c>
      <c r="F67" s="399"/>
      <c r="G67" s="399"/>
      <c r="H67" s="399"/>
      <c r="I67" s="399"/>
      <c r="J67" s="399"/>
      <c r="K67" s="399"/>
      <c r="L67" s="400"/>
      <c r="M67" t="s">
        <v>459</v>
      </c>
      <c r="O67" s="50"/>
      <c r="P67" s="50"/>
      <c r="Q67" s="50"/>
    </row>
    <row r="68" spans="1:17">
      <c r="A68" s="478"/>
      <c r="B68" s="479"/>
      <c r="C68" s="256" t="str">
        <f t="shared" si="1"/>
        <v/>
      </c>
      <c r="D68" s="260" t="str">
        <f t="shared" si="2"/>
        <v>Refactoring</v>
      </c>
      <c r="E68" s="399" t="s">
        <v>165</v>
      </c>
      <c r="F68" s="399"/>
      <c r="G68" s="399"/>
      <c r="H68" s="399"/>
      <c r="I68" s="399"/>
      <c r="J68" s="399"/>
      <c r="K68" s="399"/>
      <c r="L68" s="400"/>
      <c r="M68" t="s">
        <v>464</v>
      </c>
      <c r="O68" s="50"/>
      <c r="P68" s="50"/>
      <c r="Q68" s="50"/>
    </row>
    <row r="69" spans="1:17">
      <c r="A69" s="478"/>
      <c r="B69" s="479"/>
      <c r="C69" s="256" t="str">
        <f t="shared" si="1"/>
        <v/>
      </c>
      <c r="D69" s="260" t="str">
        <f t="shared" si="2"/>
        <v>Review</v>
      </c>
      <c r="E69" s="399" t="s">
        <v>203</v>
      </c>
      <c r="F69" s="399"/>
      <c r="G69" s="399"/>
      <c r="H69" s="399"/>
      <c r="I69" s="399"/>
      <c r="J69" s="399"/>
      <c r="K69" s="399"/>
      <c r="L69" s="400"/>
      <c r="M69" t="s">
        <v>464</v>
      </c>
      <c r="O69" s="50"/>
      <c r="P69" s="50"/>
      <c r="Q69" s="50"/>
    </row>
    <row r="70" spans="1:17">
      <c r="A70" s="478"/>
      <c r="B70" s="479"/>
      <c r="C70" s="256" t="str">
        <f t="shared" si="1"/>
        <v/>
      </c>
      <c r="D70" s="260" t="str">
        <f t="shared" si="2"/>
        <v>Integration test</v>
      </c>
      <c r="E70" s="399" t="s">
        <v>101</v>
      </c>
      <c r="F70" s="399"/>
      <c r="G70" s="399"/>
      <c r="H70" s="399"/>
      <c r="I70" s="399"/>
      <c r="J70" s="399"/>
      <c r="K70" s="399"/>
      <c r="L70" s="400"/>
      <c r="M70" t="s">
        <v>464</v>
      </c>
      <c r="O70" s="50"/>
      <c r="P70" s="50"/>
      <c r="Q70" s="50"/>
    </row>
    <row r="71" spans="1:17">
      <c r="A71" s="478"/>
      <c r="B71" s="479"/>
      <c r="C71" s="256" t="str">
        <f t="shared" si="1"/>
        <v/>
      </c>
      <c r="D71" s="260" t="str">
        <f t="shared" si="2"/>
        <v>Repatterning</v>
      </c>
      <c r="E71" s="405" t="s">
        <v>452</v>
      </c>
      <c r="F71" s="399"/>
      <c r="G71" s="399"/>
      <c r="H71" s="399"/>
      <c r="I71" s="399"/>
      <c r="J71" s="399"/>
      <c r="K71" s="399"/>
      <c r="L71" s="400"/>
      <c r="M71" t="s">
        <v>464</v>
      </c>
      <c r="O71" s="50"/>
      <c r="P71" s="50"/>
      <c r="Q71" s="50"/>
    </row>
    <row r="72" spans="1:17">
      <c r="A72" s="478"/>
      <c r="B72" s="479"/>
      <c r="C72" s="256" t="str">
        <f t="shared" si="1"/>
        <v>✔</v>
      </c>
      <c r="D72" s="260" t="str">
        <f t="shared" si="2"/>
        <v>Postmortem</v>
      </c>
      <c r="E72" s="399" t="s">
        <v>103</v>
      </c>
      <c r="F72" s="399"/>
      <c r="G72" s="399"/>
      <c r="H72" s="399"/>
      <c r="I72" s="399"/>
      <c r="J72" s="399"/>
      <c r="K72" s="399"/>
      <c r="L72" s="400"/>
      <c r="M72" t="s">
        <v>459</v>
      </c>
      <c r="O72" s="50"/>
      <c r="P72" s="50"/>
      <c r="Q72" s="50"/>
    </row>
    <row r="73" spans="1:17">
      <c r="A73" s="478"/>
      <c r="B73" s="479"/>
      <c r="C73" s="256" t="str">
        <f t="shared" si="1"/>
        <v/>
      </c>
      <c r="D73" s="260" t="str">
        <f t="shared" si="2"/>
        <v>Sandbox</v>
      </c>
      <c r="E73" s="401" t="s">
        <v>465</v>
      </c>
      <c r="F73" s="402"/>
      <c r="G73" s="402"/>
      <c r="H73" s="402"/>
      <c r="I73" s="402"/>
      <c r="J73" s="402"/>
      <c r="K73" s="402"/>
      <c r="L73" s="403"/>
      <c r="M73" t="s">
        <v>464</v>
      </c>
      <c r="O73" s="50"/>
      <c r="P73" s="50"/>
      <c r="Q73" s="50"/>
    </row>
    <row r="74" spans="1:17" ht="26" customHeight="1">
      <c r="A74" s="325" t="s">
        <v>404</v>
      </c>
      <c r="B74" s="252" t="s">
        <v>444</v>
      </c>
      <c r="C74" s="253" t="s">
        <v>198</v>
      </c>
      <c r="D74" s="254"/>
      <c r="E74" s="51"/>
      <c r="F74" s="51"/>
      <c r="G74" s="51"/>
      <c r="H74" s="51"/>
      <c r="I74" s="51"/>
      <c r="J74" s="51"/>
      <c r="K74" s="413" t="s">
        <v>445</v>
      </c>
      <c r="L74" s="414"/>
      <c r="O74" s="50"/>
      <c r="P74" s="50"/>
      <c r="Q74" s="50"/>
    </row>
    <row r="75" spans="1:17" ht="12" customHeight="1">
      <c r="A75" s="326"/>
      <c r="B75" s="312" t="str">
        <f>D63</f>
        <v>Analysis</v>
      </c>
      <c r="C75" s="415" t="s">
        <v>469</v>
      </c>
      <c r="D75" s="415"/>
      <c r="E75" s="415"/>
      <c r="F75" s="415"/>
      <c r="G75" s="415"/>
      <c r="H75" s="415"/>
      <c r="I75" s="415"/>
      <c r="J75" s="415"/>
      <c r="K75" s="481" t="s">
        <v>462</v>
      </c>
      <c r="L75" s="414"/>
      <c r="O75" s="50"/>
      <c r="P75" s="50"/>
      <c r="Q75" s="50"/>
    </row>
    <row r="76" spans="1:17" ht="13" customHeight="1">
      <c r="A76" s="326"/>
      <c r="B76" s="331" t="str">
        <f>D65</f>
        <v>Project planning</v>
      </c>
      <c r="C76" s="415" t="s">
        <v>441</v>
      </c>
      <c r="D76" s="415"/>
      <c r="E76" s="415"/>
      <c r="F76" s="415"/>
      <c r="G76" s="415"/>
      <c r="H76" s="415"/>
      <c r="I76" s="415"/>
      <c r="J76" s="415"/>
      <c r="K76" s="401" t="s">
        <v>327</v>
      </c>
      <c r="L76" s="483"/>
      <c r="O76" s="50"/>
      <c r="P76" s="50"/>
      <c r="Q76" s="50"/>
    </row>
    <row r="77" spans="1:17">
      <c r="A77" s="326"/>
      <c r="B77" s="332" t="str">
        <f>D67</f>
        <v>Construction</v>
      </c>
      <c r="C77" s="415" t="s">
        <v>468</v>
      </c>
      <c r="D77" s="415"/>
      <c r="E77" s="415"/>
      <c r="F77" s="415"/>
      <c r="G77" s="415"/>
      <c r="H77" s="415"/>
      <c r="I77" s="415"/>
      <c r="J77" s="415"/>
      <c r="K77" s="426" t="s">
        <v>369</v>
      </c>
      <c r="L77" s="427"/>
      <c r="O77" s="50"/>
      <c r="P77" s="50"/>
      <c r="Q77" s="50"/>
    </row>
    <row r="78" spans="1:17">
      <c r="A78" s="326"/>
      <c r="B78" s="407" t="s">
        <v>487</v>
      </c>
      <c r="C78" s="328" t="s">
        <v>442</v>
      </c>
      <c r="D78" s="328"/>
      <c r="E78" s="328"/>
      <c r="F78" s="328"/>
      <c r="G78" s="328"/>
      <c r="H78" s="328"/>
      <c r="I78" s="328"/>
      <c r="J78" s="329"/>
      <c r="K78" s="330" t="s">
        <v>462</v>
      </c>
      <c r="L78" s="329"/>
      <c r="O78" s="50"/>
      <c r="P78" s="50"/>
      <c r="Q78" s="50"/>
    </row>
    <row r="79" spans="1:17">
      <c r="A79" s="326"/>
      <c r="B79" s="408"/>
      <c r="C79" s="428" t="s">
        <v>443</v>
      </c>
      <c r="D79" s="428"/>
      <c r="E79" s="428"/>
      <c r="F79" s="428"/>
      <c r="G79" s="428"/>
      <c r="H79" s="428"/>
      <c r="I79" s="428"/>
      <c r="J79" s="429"/>
      <c r="K79" s="430" t="s">
        <v>190</v>
      </c>
      <c r="L79" s="429"/>
      <c r="O79" s="50"/>
      <c r="P79" s="50"/>
      <c r="Q79" s="50"/>
    </row>
    <row r="80" spans="1:17">
      <c r="A80" s="327"/>
      <c r="B80" s="409"/>
      <c r="C80" s="411" t="s">
        <v>511</v>
      </c>
      <c r="D80" s="411"/>
      <c r="E80" s="411"/>
      <c r="F80" s="411"/>
      <c r="G80" s="411"/>
      <c r="H80" s="411"/>
      <c r="I80" s="411"/>
      <c r="J80" s="412"/>
      <c r="K80" s="432"/>
      <c r="L80" s="412"/>
      <c r="O80" s="50"/>
      <c r="P80" s="50"/>
      <c r="Q80" s="50"/>
    </row>
    <row r="81" spans="1:17" s="333" customFormat="1" ht="30" customHeight="1">
      <c r="A81" s="327"/>
      <c r="B81" s="335" t="s">
        <v>470</v>
      </c>
      <c r="C81" s="416" t="s">
        <v>471</v>
      </c>
      <c r="D81" s="417"/>
      <c r="E81" s="417"/>
      <c r="F81" s="417"/>
      <c r="G81" s="417"/>
      <c r="H81" s="417"/>
      <c r="I81" s="417"/>
      <c r="J81" s="417"/>
      <c r="K81" s="417"/>
      <c r="L81" s="418"/>
      <c r="O81" s="334"/>
      <c r="P81" s="334"/>
      <c r="Q81" s="334"/>
    </row>
    <row r="82" spans="1:17" ht="20" customHeight="1">
      <c r="A82" s="431" t="s">
        <v>125</v>
      </c>
      <c r="B82" s="423"/>
      <c r="C82" s="421" t="s">
        <v>446</v>
      </c>
      <c r="D82" s="422"/>
      <c r="E82" s="422"/>
      <c r="F82" s="422"/>
      <c r="G82" s="422"/>
      <c r="H82" s="422"/>
      <c r="I82" s="422"/>
      <c r="J82" s="422"/>
      <c r="K82" s="422"/>
      <c r="L82" s="423"/>
    </row>
    <row r="83" spans="1:17" ht="20" customHeight="1">
      <c r="A83" s="424" t="s">
        <v>151</v>
      </c>
      <c r="B83" s="425"/>
      <c r="C83" s="447" t="s">
        <v>152</v>
      </c>
      <c r="D83" s="447"/>
      <c r="E83" s="447"/>
      <c r="F83" s="447"/>
      <c r="G83" s="447"/>
      <c r="H83" s="447"/>
      <c r="I83" s="447"/>
      <c r="J83" s="447"/>
      <c r="K83" s="447"/>
      <c r="L83" s="447"/>
    </row>
    <row r="84" spans="1:17">
      <c r="A84" s="421"/>
      <c r="B84" s="423"/>
      <c r="C84" s="447" t="s">
        <v>67</v>
      </c>
      <c r="D84" s="447"/>
      <c r="E84" s="447"/>
      <c r="F84" s="447"/>
      <c r="G84" s="447"/>
      <c r="H84" s="447"/>
      <c r="I84" s="447"/>
      <c r="J84" s="447"/>
      <c r="K84" s="447"/>
      <c r="L84" s="447"/>
    </row>
    <row r="85" spans="1:17" hidden="1"/>
    <row r="86" spans="1:17" hidden="1">
      <c r="A86" s="469" t="s">
        <v>166</v>
      </c>
      <c r="B86" s="469" t="s">
        <v>123</v>
      </c>
      <c r="C86" s="454" t="s">
        <v>345</v>
      </c>
      <c r="D86" s="455"/>
      <c r="E86" s="455"/>
      <c r="F86" s="455"/>
      <c r="G86" s="455"/>
      <c r="H86" s="455"/>
      <c r="I86" s="455"/>
      <c r="J86" s="455"/>
      <c r="K86" s="455"/>
      <c r="L86" s="456"/>
    </row>
    <row r="87" spans="1:17" hidden="1">
      <c r="A87" s="419"/>
      <c r="B87" s="419"/>
      <c r="C87" s="473" t="s">
        <v>360</v>
      </c>
      <c r="D87" s="474"/>
      <c r="E87" s="474"/>
      <c r="F87" s="474"/>
      <c r="G87" s="474"/>
      <c r="H87" s="474"/>
      <c r="I87" s="474"/>
      <c r="J87" s="474"/>
      <c r="K87" s="474"/>
      <c r="L87" s="475"/>
    </row>
    <row r="88" spans="1:17" hidden="1">
      <c r="A88" s="419"/>
      <c r="B88" s="419"/>
      <c r="C88" s="473" t="s">
        <v>361</v>
      </c>
      <c r="D88" s="474"/>
      <c r="E88" s="474"/>
      <c r="F88" s="474"/>
      <c r="G88" s="474"/>
      <c r="H88" s="474"/>
      <c r="I88" s="474"/>
      <c r="J88" s="474"/>
      <c r="K88" s="474"/>
      <c r="L88" s="475"/>
    </row>
    <row r="89" spans="1:17" hidden="1">
      <c r="A89" s="419"/>
      <c r="B89" s="419"/>
      <c r="C89" s="435" t="s">
        <v>373</v>
      </c>
      <c r="D89" s="436"/>
      <c r="E89" s="436"/>
      <c r="F89" s="436"/>
      <c r="G89" s="436"/>
      <c r="H89" s="436"/>
      <c r="I89" s="436"/>
      <c r="J89" s="436"/>
      <c r="K89" s="436"/>
      <c r="L89" s="437"/>
    </row>
    <row r="90" spans="1:17" hidden="1">
      <c r="A90" s="419"/>
      <c r="B90" s="419"/>
      <c r="C90" s="451" t="s">
        <v>372</v>
      </c>
      <c r="D90" s="452"/>
      <c r="E90" s="452"/>
      <c r="F90" s="452"/>
      <c r="G90" s="452"/>
      <c r="H90" s="452"/>
      <c r="I90" s="452"/>
      <c r="J90" s="452"/>
      <c r="K90" s="452"/>
      <c r="L90" s="453"/>
    </row>
    <row r="91" spans="1:17" hidden="1">
      <c r="A91" s="419"/>
      <c r="B91" s="419"/>
      <c r="C91" s="438" t="s">
        <v>328</v>
      </c>
      <c r="D91" s="439"/>
      <c r="E91" s="439"/>
      <c r="F91" s="439"/>
      <c r="G91" s="439"/>
      <c r="H91" s="439"/>
      <c r="I91" s="439"/>
      <c r="J91" s="439"/>
      <c r="K91" s="439"/>
      <c r="L91" s="440"/>
    </row>
    <row r="92" spans="1:17" hidden="1">
      <c r="A92" s="419"/>
      <c r="B92" s="419"/>
      <c r="C92" s="438" t="s">
        <v>365</v>
      </c>
      <c r="D92" s="439"/>
      <c r="E92" s="439"/>
      <c r="F92" s="439"/>
      <c r="G92" s="439"/>
      <c r="H92" s="439"/>
      <c r="I92" s="439"/>
      <c r="J92" s="439"/>
      <c r="K92" s="439"/>
      <c r="L92" s="440"/>
    </row>
    <row r="93" spans="1:17" hidden="1">
      <c r="A93" s="419"/>
      <c r="B93" s="420"/>
      <c r="C93" s="438" t="s">
        <v>394</v>
      </c>
      <c r="D93" s="439"/>
      <c r="E93" s="439"/>
      <c r="F93" s="439"/>
      <c r="G93" s="439"/>
      <c r="H93" s="439"/>
      <c r="I93" s="439"/>
      <c r="J93" s="439"/>
      <c r="K93" s="439"/>
      <c r="L93" s="440"/>
    </row>
    <row r="94" spans="1:17" hidden="1">
      <c r="A94" s="419"/>
      <c r="B94" s="469" t="s">
        <v>124</v>
      </c>
      <c r="C94" s="441" t="s">
        <v>395</v>
      </c>
      <c r="D94" s="441"/>
      <c r="E94" s="441"/>
      <c r="F94" s="441"/>
      <c r="G94" s="441"/>
      <c r="H94" s="441"/>
      <c r="I94" s="441"/>
      <c r="J94" s="441"/>
      <c r="K94" s="441"/>
      <c r="L94" s="441"/>
    </row>
    <row r="95" spans="1:17" hidden="1">
      <c r="A95" s="419"/>
      <c r="B95" s="419"/>
      <c r="C95" s="441" t="s">
        <v>396</v>
      </c>
      <c r="D95" s="441"/>
      <c r="E95" s="441"/>
      <c r="F95" s="441"/>
      <c r="G95" s="441"/>
      <c r="H95" s="441"/>
      <c r="I95" s="441"/>
      <c r="J95" s="441"/>
      <c r="K95" s="441"/>
      <c r="L95" s="441"/>
    </row>
    <row r="96" spans="1:17" hidden="1">
      <c r="A96" s="419"/>
      <c r="B96" s="419"/>
      <c r="C96" s="441" t="s">
        <v>397</v>
      </c>
      <c r="D96" s="441"/>
      <c r="E96" s="441"/>
      <c r="F96" s="441"/>
      <c r="G96" s="441"/>
      <c r="H96" s="441"/>
      <c r="I96" s="441"/>
      <c r="J96" s="441"/>
      <c r="K96" s="441"/>
      <c r="L96" s="441"/>
    </row>
    <row r="97" spans="1:12" hidden="1">
      <c r="A97" s="419"/>
      <c r="B97" s="419"/>
      <c r="C97" s="441" t="s">
        <v>398</v>
      </c>
      <c r="D97" s="441"/>
      <c r="E97" s="441"/>
      <c r="F97" s="441"/>
      <c r="G97" s="441"/>
      <c r="H97" s="441"/>
      <c r="I97" s="441"/>
      <c r="J97" s="441"/>
      <c r="K97" s="441"/>
      <c r="L97" s="441"/>
    </row>
    <row r="98" spans="1:12" hidden="1">
      <c r="A98" s="419"/>
      <c r="B98" s="420"/>
      <c r="C98" s="441" t="s">
        <v>399</v>
      </c>
      <c r="D98" s="441"/>
      <c r="E98" s="441"/>
      <c r="F98" s="441"/>
      <c r="G98" s="441"/>
      <c r="H98" s="441"/>
      <c r="I98" s="441"/>
      <c r="J98" s="441"/>
      <c r="K98" s="441"/>
      <c r="L98" s="441"/>
    </row>
    <row r="99" spans="1:12" hidden="1">
      <c r="A99" s="420"/>
      <c r="B99" s="114" t="s">
        <v>145</v>
      </c>
      <c r="C99" s="441" t="s">
        <v>400</v>
      </c>
      <c r="D99" s="441"/>
      <c r="E99" s="441"/>
      <c r="F99" s="441"/>
      <c r="G99" s="441"/>
      <c r="H99" s="441"/>
      <c r="I99" s="441"/>
      <c r="J99" s="441"/>
      <c r="K99" s="441"/>
      <c r="L99" s="441"/>
    </row>
    <row r="100" spans="1:12" hidden="1">
      <c r="A100" s="419" t="s">
        <v>404</v>
      </c>
      <c r="B100" s="469" t="s">
        <v>483</v>
      </c>
      <c r="C100" s="460" t="s">
        <v>403</v>
      </c>
      <c r="D100" s="461"/>
      <c r="E100" s="461"/>
      <c r="F100" s="461"/>
      <c r="G100" s="461"/>
      <c r="H100" s="461"/>
      <c r="I100" s="461"/>
      <c r="J100" s="461"/>
      <c r="K100" s="461"/>
      <c r="L100" s="462"/>
    </row>
    <row r="101" spans="1:12" hidden="1">
      <c r="A101" s="419"/>
      <c r="B101" s="420"/>
      <c r="C101" s="445" t="s">
        <v>473</v>
      </c>
      <c r="D101" s="445"/>
      <c r="E101" s="446"/>
      <c r="F101" s="446"/>
      <c r="G101" s="446"/>
      <c r="H101" s="446"/>
      <c r="I101" s="446"/>
      <c r="J101" s="446"/>
      <c r="K101" s="446"/>
      <c r="L101" s="446"/>
    </row>
    <row r="102" spans="1:12" hidden="1">
      <c r="A102" s="419"/>
      <c r="B102" s="209" t="s">
        <v>163</v>
      </c>
      <c r="C102" s="468" t="s">
        <v>484</v>
      </c>
      <c r="D102" s="468"/>
      <c r="E102" s="468"/>
      <c r="F102" s="468"/>
      <c r="G102" s="468"/>
      <c r="H102" s="468"/>
      <c r="I102" s="468"/>
      <c r="J102" s="468"/>
      <c r="K102" s="468"/>
      <c r="L102" s="468"/>
    </row>
    <row r="103" spans="1:12" hidden="1">
      <c r="A103" s="419"/>
      <c r="B103" s="419" t="s">
        <v>265</v>
      </c>
      <c r="C103" s="445" t="s">
        <v>485</v>
      </c>
      <c r="D103" s="445"/>
      <c r="E103" s="446"/>
      <c r="F103" s="446"/>
      <c r="G103" s="446"/>
      <c r="H103" s="446"/>
      <c r="I103" s="446"/>
      <c r="J103" s="446"/>
      <c r="K103" s="446"/>
      <c r="L103" s="446"/>
    </row>
    <row r="104" spans="1:12" hidden="1">
      <c r="A104" s="419"/>
      <c r="B104" s="419"/>
      <c r="C104" s="463" t="s">
        <v>410</v>
      </c>
      <c r="D104" s="464"/>
      <c r="E104" s="464"/>
      <c r="F104" s="464"/>
      <c r="G104" s="464"/>
      <c r="H104" s="464"/>
      <c r="I104" s="464"/>
      <c r="J104" s="464"/>
      <c r="K104" s="464"/>
      <c r="L104" s="465"/>
    </row>
    <row r="105" spans="1:12" hidden="1">
      <c r="A105" s="419"/>
      <c r="B105" s="419"/>
      <c r="C105" s="442" t="s">
        <v>409</v>
      </c>
      <c r="D105" s="443"/>
      <c r="E105" s="443"/>
      <c r="F105" s="443"/>
      <c r="G105" s="443"/>
      <c r="H105" s="443"/>
      <c r="I105" s="443"/>
      <c r="J105" s="443"/>
      <c r="K105" s="443"/>
      <c r="L105" s="444"/>
    </row>
    <row r="106" spans="1:12" ht="19" hidden="1" customHeight="1">
      <c r="A106" s="419"/>
      <c r="B106" s="420"/>
      <c r="C106" s="448" t="s">
        <v>440</v>
      </c>
      <c r="D106" s="449"/>
      <c r="E106" s="449"/>
      <c r="F106" s="449"/>
      <c r="G106" s="449"/>
      <c r="H106" s="449"/>
      <c r="I106" s="449"/>
      <c r="J106" s="449"/>
      <c r="K106" s="449"/>
      <c r="L106" s="450"/>
    </row>
    <row r="107" spans="1:12" ht="25" hidden="1" customHeight="1">
      <c r="A107" s="419"/>
      <c r="B107" s="221"/>
      <c r="C107" s="250"/>
      <c r="D107" s="250"/>
      <c r="E107" s="250"/>
      <c r="F107" s="250"/>
      <c r="G107" s="250"/>
      <c r="H107" s="250"/>
      <c r="I107" s="250"/>
      <c r="J107" s="250"/>
      <c r="K107" s="250"/>
      <c r="L107" s="251"/>
    </row>
    <row r="108" spans="1:12" hidden="1">
      <c r="A108" s="419"/>
      <c r="B108" s="458" t="s">
        <v>406</v>
      </c>
      <c r="C108" s="482"/>
      <c r="D108" s="482"/>
      <c r="E108" s="482"/>
      <c r="F108" s="482"/>
      <c r="G108" s="482"/>
      <c r="H108" s="482"/>
      <c r="I108" s="482"/>
      <c r="J108" s="482"/>
      <c r="K108" s="482"/>
      <c r="L108" s="459"/>
    </row>
    <row r="109" spans="1:12" hidden="1">
      <c r="A109" s="419"/>
      <c r="B109" s="210" t="s">
        <v>405</v>
      </c>
      <c r="C109" s="433" t="s">
        <v>477</v>
      </c>
      <c r="D109" s="433"/>
      <c r="E109" s="433"/>
      <c r="F109" s="433"/>
      <c r="G109" s="433"/>
      <c r="H109" s="433"/>
      <c r="I109" s="433"/>
      <c r="J109" s="433"/>
      <c r="K109" s="433"/>
      <c r="L109" s="433"/>
    </row>
    <row r="110" spans="1:12" ht="14" hidden="1" customHeight="1">
      <c r="A110" s="419"/>
      <c r="B110" s="211" t="s">
        <v>266</v>
      </c>
      <c r="C110" s="470" t="s">
        <v>478</v>
      </c>
      <c r="D110" s="471"/>
      <c r="E110" s="471"/>
      <c r="F110" s="471"/>
      <c r="G110" s="471"/>
      <c r="H110" s="471"/>
      <c r="I110" s="471"/>
      <c r="J110" s="471"/>
      <c r="K110" s="471"/>
      <c r="L110" s="472"/>
    </row>
    <row r="111" spans="1:12" hidden="1">
      <c r="A111" s="419"/>
      <c r="B111" s="466" t="s">
        <v>486</v>
      </c>
      <c r="C111" s="433" t="s">
        <v>479</v>
      </c>
      <c r="D111" s="433"/>
      <c r="E111" s="433"/>
      <c r="F111" s="433"/>
      <c r="G111" s="433"/>
      <c r="H111" s="433"/>
      <c r="I111" s="433"/>
      <c r="J111" s="433"/>
      <c r="K111" s="433"/>
      <c r="L111" s="433"/>
    </row>
    <row r="112" spans="1:12" hidden="1">
      <c r="A112" s="419"/>
      <c r="B112" s="467"/>
      <c r="C112" s="433" t="s">
        <v>488</v>
      </c>
      <c r="D112" s="433"/>
      <c r="E112" s="433"/>
      <c r="F112" s="433"/>
      <c r="G112" s="433"/>
      <c r="H112" s="433"/>
      <c r="I112" s="433"/>
      <c r="J112" s="433"/>
      <c r="K112" s="433"/>
      <c r="L112" s="433"/>
    </row>
    <row r="113" spans="1:12" hidden="1">
      <c r="A113" s="419"/>
      <c r="B113" s="469" t="s">
        <v>487</v>
      </c>
      <c r="C113" s="433" t="s">
        <v>386</v>
      </c>
      <c r="D113" s="433"/>
      <c r="E113" s="433"/>
      <c r="F113" s="433"/>
      <c r="G113" s="433"/>
      <c r="H113" s="433"/>
      <c r="I113" s="433"/>
      <c r="J113" s="433"/>
      <c r="K113" s="433"/>
      <c r="L113" s="433"/>
    </row>
    <row r="114" spans="1:12" hidden="1">
      <c r="A114" s="420"/>
      <c r="B114" s="420"/>
      <c r="C114" s="433" t="s">
        <v>387</v>
      </c>
      <c r="D114" s="433"/>
      <c r="E114" s="433"/>
      <c r="F114" s="433"/>
      <c r="G114" s="433"/>
      <c r="H114" s="433"/>
      <c r="I114" s="433"/>
      <c r="J114" s="433"/>
      <c r="K114" s="433"/>
      <c r="L114" s="433"/>
    </row>
    <row r="115" spans="1:12" hidden="1">
      <c r="A115" s="458" t="s">
        <v>125</v>
      </c>
      <c r="B115" s="459"/>
      <c r="C115" s="460" t="s">
        <v>126</v>
      </c>
      <c r="D115" s="461"/>
      <c r="E115" s="461"/>
      <c r="F115" s="461"/>
      <c r="G115" s="461"/>
      <c r="H115" s="461"/>
      <c r="I115" s="461"/>
      <c r="J115" s="461"/>
      <c r="K115" s="461"/>
      <c r="L115" s="462"/>
    </row>
    <row r="116" spans="1:12" hidden="1">
      <c r="A116" s="457" t="s">
        <v>151</v>
      </c>
      <c r="B116" s="457"/>
      <c r="C116" s="433" t="s">
        <v>152</v>
      </c>
      <c r="D116" s="433"/>
      <c r="E116" s="433"/>
      <c r="F116" s="433"/>
      <c r="G116" s="433"/>
      <c r="H116" s="433"/>
      <c r="I116" s="433"/>
      <c r="J116" s="433"/>
      <c r="K116" s="433"/>
      <c r="L116" s="433"/>
    </row>
    <row r="117" spans="1:12" hidden="1">
      <c r="A117" s="457"/>
      <c r="B117" s="457"/>
      <c r="C117" s="433" t="s">
        <v>67</v>
      </c>
      <c r="D117" s="433"/>
      <c r="E117" s="433"/>
      <c r="F117" s="433"/>
      <c r="G117" s="433"/>
      <c r="H117" s="433"/>
      <c r="I117" s="433"/>
      <c r="J117" s="433"/>
      <c r="K117" s="433"/>
      <c r="L117" s="433"/>
    </row>
    <row r="118" spans="1:12">
      <c r="A118" s="18"/>
      <c r="B118" s="410"/>
      <c r="C118" s="410"/>
      <c r="D118" s="410"/>
      <c r="E118" s="410"/>
      <c r="F118" s="410"/>
      <c r="G118" s="410"/>
      <c r="H118" s="410"/>
      <c r="I118" s="410"/>
      <c r="J118" s="410"/>
      <c r="K118" s="410"/>
      <c r="L118" s="410"/>
    </row>
    <row r="119" spans="1:12">
      <c r="A119" s="18"/>
      <c r="B119" s="410"/>
      <c r="C119" s="410"/>
      <c r="D119" s="410"/>
      <c r="E119" s="410"/>
      <c r="F119" s="410"/>
      <c r="G119" s="410"/>
      <c r="H119" s="410"/>
      <c r="I119" s="410"/>
      <c r="J119" s="410"/>
      <c r="K119" s="410"/>
      <c r="L119" s="410"/>
    </row>
    <row r="120" spans="1:12">
      <c r="A120" s="484"/>
      <c r="B120" s="484"/>
      <c r="C120" s="484"/>
      <c r="D120" s="484"/>
      <c r="E120" s="484"/>
      <c r="F120" s="484"/>
      <c r="G120" s="484"/>
      <c r="H120" s="484"/>
      <c r="I120" s="484"/>
      <c r="J120" s="484"/>
      <c r="K120" s="484"/>
      <c r="L120" s="484"/>
    </row>
    <row r="121" spans="1:12">
      <c r="A121" s="18"/>
      <c r="B121" s="410"/>
      <c r="C121" s="410"/>
      <c r="D121" s="410"/>
      <c r="E121" s="410"/>
      <c r="F121" s="410"/>
      <c r="G121" s="410"/>
      <c r="H121" s="410"/>
      <c r="I121" s="410"/>
      <c r="J121" s="410"/>
      <c r="K121" s="410"/>
      <c r="L121" s="410"/>
    </row>
    <row r="122" spans="1:12">
      <c r="A122" s="18"/>
      <c r="B122" s="410"/>
      <c r="C122" s="410"/>
      <c r="D122" s="410"/>
      <c r="E122" s="410"/>
      <c r="F122" s="410"/>
      <c r="G122" s="410"/>
      <c r="H122" s="410"/>
      <c r="I122" s="410"/>
      <c r="J122" s="410"/>
      <c r="K122" s="410"/>
      <c r="L122" s="410"/>
    </row>
    <row r="123" spans="1:12">
      <c r="A123" s="18"/>
      <c r="B123" s="410"/>
      <c r="C123" s="410"/>
      <c r="D123" s="410"/>
      <c r="E123" s="410"/>
      <c r="F123" s="410"/>
      <c r="G123" s="410"/>
      <c r="H123" s="410"/>
      <c r="I123" s="410"/>
      <c r="J123" s="410"/>
      <c r="K123" s="410"/>
      <c r="L123" s="410"/>
    </row>
    <row r="124" spans="1:12">
      <c r="A124" s="18"/>
      <c r="B124" s="410"/>
      <c r="C124" s="410"/>
      <c r="D124" s="410"/>
      <c r="E124" s="410"/>
      <c r="F124" s="410"/>
      <c r="G124" s="410"/>
      <c r="H124" s="410"/>
      <c r="I124" s="410"/>
      <c r="J124" s="410"/>
      <c r="K124" s="410"/>
      <c r="L124" s="410"/>
    </row>
    <row r="125" spans="1:12">
      <c r="A125" s="18"/>
      <c r="B125" s="410"/>
      <c r="C125" s="410"/>
      <c r="D125" s="410"/>
      <c r="E125" s="410"/>
      <c r="F125" s="410"/>
      <c r="G125" s="410"/>
      <c r="H125" s="410"/>
      <c r="I125" s="410"/>
      <c r="J125" s="410"/>
      <c r="K125" s="410"/>
      <c r="L125" s="410"/>
    </row>
    <row r="126" spans="1:12">
      <c r="A126" s="484"/>
      <c r="B126" s="484"/>
      <c r="C126" s="30"/>
      <c r="D126" s="30"/>
      <c r="E126" s="30"/>
      <c r="F126" s="30"/>
      <c r="G126" s="30"/>
      <c r="H126" s="30"/>
      <c r="I126" s="30"/>
      <c r="J126" s="30"/>
      <c r="K126" s="30"/>
      <c r="L126" s="30"/>
    </row>
    <row r="127" spans="1:12">
      <c r="A127" s="18"/>
      <c r="B127" s="410"/>
      <c r="C127" s="410"/>
      <c r="D127" s="410"/>
      <c r="E127" s="410"/>
      <c r="F127" s="410"/>
      <c r="G127" s="410"/>
      <c r="H127" s="410"/>
      <c r="I127" s="410"/>
      <c r="J127" s="410"/>
      <c r="K127" s="410"/>
      <c r="L127" s="410"/>
    </row>
    <row r="128" spans="1:12">
      <c r="A128" s="18"/>
      <c r="B128" s="410"/>
      <c r="C128" s="410"/>
      <c r="D128" s="410"/>
      <c r="E128" s="410"/>
      <c r="F128" s="410"/>
      <c r="G128" s="410"/>
      <c r="H128" s="410"/>
      <c r="I128" s="410"/>
      <c r="J128" s="410"/>
      <c r="K128" s="410"/>
      <c r="L128" s="410"/>
    </row>
    <row r="129" spans="1:12">
      <c r="A129" s="18"/>
      <c r="B129" s="410"/>
      <c r="C129" s="410"/>
      <c r="D129" s="410"/>
      <c r="E129" s="410"/>
      <c r="F129" s="410"/>
      <c r="G129" s="410"/>
      <c r="H129" s="410"/>
      <c r="I129" s="410"/>
      <c r="J129" s="410"/>
      <c r="K129" s="410"/>
      <c r="L129" s="410"/>
    </row>
    <row r="130" spans="1:12">
      <c r="A130" s="18"/>
      <c r="B130" s="410"/>
      <c r="C130" s="410"/>
      <c r="D130" s="410"/>
      <c r="E130" s="410"/>
      <c r="F130" s="410"/>
      <c r="G130" s="410"/>
      <c r="H130" s="410"/>
      <c r="I130" s="410"/>
      <c r="J130" s="410"/>
      <c r="K130" s="410"/>
      <c r="L130" s="410"/>
    </row>
    <row r="131" spans="1:12">
      <c r="A131" s="484"/>
      <c r="B131" s="484"/>
      <c r="C131" s="30"/>
      <c r="D131" s="30"/>
      <c r="E131" s="30"/>
      <c r="F131" s="30"/>
      <c r="G131" s="30"/>
      <c r="H131" s="30"/>
      <c r="I131" s="30"/>
      <c r="J131" s="30"/>
      <c r="K131" s="30"/>
      <c r="L131" s="30"/>
    </row>
    <row r="132" spans="1:12">
      <c r="A132" s="18"/>
      <c r="B132" s="410"/>
      <c r="C132" s="410"/>
      <c r="D132" s="410"/>
      <c r="E132" s="410"/>
      <c r="F132" s="410"/>
      <c r="G132" s="410"/>
      <c r="H132" s="410"/>
      <c r="I132" s="410"/>
      <c r="J132" s="410"/>
      <c r="K132" s="410"/>
      <c r="L132" s="410"/>
    </row>
    <row r="133" spans="1:12">
      <c r="A133" s="18"/>
      <c r="B133" s="410"/>
      <c r="C133" s="410"/>
      <c r="D133" s="410"/>
      <c r="E133" s="410"/>
      <c r="F133" s="410"/>
      <c r="G133" s="410"/>
      <c r="H133" s="410"/>
      <c r="I133" s="410"/>
      <c r="J133" s="410"/>
      <c r="K133" s="410"/>
      <c r="L133" s="410"/>
    </row>
    <row r="134" spans="1:12">
      <c r="A134" s="18"/>
      <c r="B134" s="410"/>
      <c r="C134" s="410"/>
      <c r="D134" s="410"/>
      <c r="E134" s="410"/>
      <c r="F134" s="410"/>
      <c r="G134" s="410"/>
      <c r="H134" s="410"/>
      <c r="I134" s="410"/>
      <c r="J134" s="410"/>
      <c r="K134" s="410"/>
      <c r="L134" s="410"/>
    </row>
    <row r="135" spans="1:12">
      <c r="A135" s="18"/>
      <c r="B135" s="410"/>
      <c r="C135" s="410"/>
      <c r="D135" s="410"/>
      <c r="E135" s="410"/>
      <c r="F135" s="410"/>
      <c r="G135" s="410"/>
      <c r="H135" s="410"/>
      <c r="I135" s="410"/>
      <c r="J135" s="410"/>
      <c r="K135" s="410"/>
      <c r="L135" s="410"/>
    </row>
    <row r="136" spans="1:12">
      <c r="A136" s="484"/>
      <c r="B136" s="484"/>
      <c r="C136" s="30"/>
      <c r="D136" s="30"/>
      <c r="E136" s="30"/>
      <c r="F136" s="30"/>
      <c r="G136" s="30"/>
      <c r="H136" s="30"/>
      <c r="I136" s="30"/>
      <c r="J136" s="30"/>
      <c r="K136" s="30"/>
      <c r="L136" s="30"/>
    </row>
    <row r="137" spans="1:12">
      <c r="A137" s="18"/>
      <c r="B137" s="410"/>
      <c r="C137" s="410"/>
      <c r="D137" s="410"/>
      <c r="E137" s="410"/>
      <c r="F137" s="410"/>
      <c r="G137" s="410"/>
      <c r="H137" s="410"/>
      <c r="I137" s="410"/>
      <c r="J137" s="410"/>
      <c r="K137" s="410"/>
      <c r="L137" s="410"/>
    </row>
    <row r="138" spans="1:12">
      <c r="A138" s="18"/>
      <c r="B138" s="410"/>
      <c r="C138" s="410"/>
      <c r="D138" s="410"/>
      <c r="E138" s="410"/>
      <c r="F138" s="410"/>
      <c r="G138" s="410"/>
      <c r="H138" s="410"/>
      <c r="I138" s="410"/>
      <c r="J138" s="410"/>
      <c r="K138" s="410"/>
      <c r="L138" s="410"/>
    </row>
    <row r="139" spans="1:12">
      <c r="A139" s="18"/>
      <c r="B139" s="410"/>
      <c r="C139" s="410"/>
      <c r="D139" s="410"/>
      <c r="E139" s="410"/>
      <c r="F139" s="410"/>
      <c r="G139" s="410"/>
      <c r="H139" s="410"/>
      <c r="I139" s="410"/>
      <c r="J139" s="410"/>
      <c r="K139" s="410"/>
      <c r="L139" s="410"/>
    </row>
    <row r="140" spans="1:12">
      <c r="A140" s="18"/>
      <c r="B140" s="410"/>
      <c r="C140" s="410"/>
      <c r="D140" s="410"/>
      <c r="E140" s="410"/>
      <c r="F140" s="410"/>
      <c r="G140" s="410"/>
      <c r="H140" s="410"/>
      <c r="I140" s="410"/>
      <c r="J140" s="410"/>
      <c r="K140" s="410"/>
      <c r="L140" s="410"/>
    </row>
    <row r="141" spans="1:12">
      <c r="A141" s="18"/>
      <c r="B141" s="410"/>
      <c r="C141" s="410"/>
      <c r="D141" s="410"/>
      <c r="E141" s="410"/>
      <c r="F141" s="410"/>
      <c r="G141" s="410"/>
      <c r="H141" s="410"/>
      <c r="I141" s="410"/>
      <c r="J141" s="410"/>
      <c r="K141" s="410"/>
      <c r="L141" s="410"/>
    </row>
    <row r="142" spans="1:12" s="195" customFormat="1">
      <c r="A142" s="187"/>
      <c r="B142" s="485"/>
      <c r="C142" s="485"/>
      <c r="D142" s="485"/>
      <c r="E142" s="485"/>
      <c r="F142" s="485"/>
      <c r="G142" s="485"/>
      <c r="H142" s="485"/>
      <c r="I142" s="485"/>
      <c r="J142" s="485"/>
      <c r="K142" s="485"/>
      <c r="L142" s="485"/>
    </row>
    <row r="143" spans="1:12" s="195" customFormat="1" hidden="1">
      <c r="A143" s="484"/>
      <c r="B143" s="484"/>
      <c r="C143" s="186"/>
      <c r="D143" s="186"/>
      <c r="E143" s="186"/>
      <c r="F143" s="186"/>
      <c r="G143" s="186"/>
      <c r="H143" s="186"/>
      <c r="I143" s="186"/>
      <c r="J143" s="186"/>
      <c r="K143" s="186"/>
      <c r="L143" s="186"/>
    </row>
    <row r="144" spans="1:12" s="195" customFormat="1" hidden="1">
      <c r="A144" s="187"/>
      <c r="B144" s="485"/>
      <c r="C144" s="485"/>
      <c r="D144" s="485"/>
      <c r="E144" s="485"/>
      <c r="F144" s="485"/>
      <c r="G144" s="485"/>
      <c r="H144" s="485"/>
      <c r="I144" s="485"/>
      <c r="J144" s="485"/>
      <c r="K144" s="485"/>
      <c r="L144" s="485"/>
    </row>
    <row r="145" spans="1:12" s="195" customFormat="1" hidden="1">
      <c r="A145" s="187"/>
      <c r="B145" s="485"/>
      <c r="C145" s="485"/>
      <c r="D145" s="485"/>
      <c r="E145" s="485"/>
      <c r="F145" s="485"/>
      <c r="G145" s="485"/>
      <c r="H145" s="485"/>
      <c r="I145" s="485"/>
      <c r="J145" s="485"/>
      <c r="K145" s="485"/>
      <c r="L145" s="485"/>
    </row>
    <row r="146" spans="1:12" s="195" customFormat="1" hidden="1">
      <c r="A146" s="196"/>
      <c r="B146" s="194"/>
      <c r="C146" s="194"/>
      <c r="D146" s="194"/>
      <c r="E146" s="194"/>
      <c r="F146" s="194"/>
      <c r="G146" s="194"/>
      <c r="H146" s="194"/>
      <c r="I146" s="194"/>
      <c r="J146" s="194"/>
      <c r="K146" s="194"/>
      <c r="L146" s="194"/>
    </row>
    <row r="147" spans="1:12" s="195" customFormat="1" hidden="1">
      <c r="A147" s="187"/>
      <c r="B147" s="485"/>
      <c r="C147" s="485"/>
      <c r="D147" s="485"/>
      <c r="E147" s="485"/>
      <c r="F147" s="485"/>
      <c r="G147" s="485"/>
      <c r="H147" s="485"/>
      <c r="I147" s="485"/>
      <c r="J147" s="485"/>
      <c r="K147" s="485"/>
      <c r="L147" s="485"/>
    </row>
    <row r="148" spans="1:12" s="195" customFormat="1" hidden="1">
      <c r="A148" s="187"/>
      <c r="B148" s="485"/>
      <c r="C148" s="485"/>
      <c r="D148" s="485"/>
      <c r="E148" s="485"/>
      <c r="F148" s="485"/>
      <c r="G148" s="485"/>
      <c r="H148" s="485"/>
      <c r="I148" s="485"/>
      <c r="J148" s="485"/>
      <c r="K148" s="485"/>
      <c r="L148" s="485"/>
    </row>
    <row r="149" spans="1:12" s="195" customFormat="1" hidden="1">
      <c r="A149" s="187"/>
      <c r="B149" s="485"/>
      <c r="C149" s="485"/>
      <c r="D149" s="485"/>
      <c r="E149" s="485"/>
      <c r="F149" s="485"/>
      <c r="G149" s="485"/>
      <c r="H149" s="485"/>
      <c r="I149" s="485"/>
      <c r="J149" s="485"/>
      <c r="K149" s="485"/>
      <c r="L149" s="485"/>
    </row>
    <row r="150" spans="1:12" s="195" customFormat="1" hidden="1">
      <c r="A150" s="187"/>
      <c r="B150" s="485"/>
      <c r="C150" s="485"/>
      <c r="D150" s="485"/>
      <c r="E150" s="485"/>
      <c r="F150" s="485"/>
      <c r="G150" s="485"/>
      <c r="H150" s="485"/>
      <c r="I150" s="485"/>
      <c r="J150" s="485"/>
      <c r="K150" s="485"/>
      <c r="L150" s="485"/>
    </row>
    <row r="151" spans="1:12" s="195" customFormat="1" hidden="1">
      <c r="A151" s="187"/>
      <c r="B151" s="485"/>
      <c r="C151" s="485"/>
      <c r="D151" s="485"/>
      <c r="E151" s="485"/>
      <c r="F151" s="485"/>
      <c r="G151" s="485"/>
      <c r="H151" s="485"/>
      <c r="I151" s="485"/>
      <c r="J151" s="485"/>
      <c r="K151" s="485"/>
      <c r="L151" s="485"/>
    </row>
    <row r="152" spans="1:12" s="195" customFormat="1" hidden="1">
      <c r="A152" s="196"/>
      <c r="B152" s="194"/>
      <c r="C152" s="194"/>
      <c r="D152" s="194"/>
      <c r="E152" s="194"/>
      <c r="F152" s="194"/>
      <c r="G152" s="194"/>
      <c r="H152" s="194"/>
      <c r="I152" s="194"/>
      <c r="J152" s="194"/>
      <c r="K152" s="194"/>
      <c r="L152" s="194"/>
    </row>
    <row r="153" spans="1:12" s="195" customFormat="1" hidden="1">
      <c r="A153" s="187"/>
      <c r="B153" s="485"/>
      <c r="C153" s="485"/>
      <c r="D153" s="485"/>
      <c r="E153" s="485"/>
      <c r="F153" s="485"/>
      <c r="G153" s="485"/>
      <c r="H153" s="485"/>
      <c r="I153" s="485"/>
      <c r="J153" s="485"/>
      <c r="K153" s="485"/>
      <c r="L153" s="485"/>
    </row>
    <row r="154" spans="1:12" s="195" customFormat="1" hidden="1">
      <c r="A154" s="187"/>
      <c r="B154" s="485"/>
      <c r="C154" s="485"/>
      <c r="D154" s="485"/>
      <c r="E154" s="485"/>
      <c r="F154" s="485"/>
      <c r="G154" s="485"/>
      <c r="H154" s="485"/>
      <c r="I154" s="485"/>
      <c r="J154" s="485"/>
      <c r="K154" s="485"/>
      <c r="L154" s="485"/>
    </row>
    <row r="155" spans="1:12" s="195" customFormat="1" hidden="1">
      <c r="A155" s="187"/>
      <c r="B155" s="485"/>
      <c r="C155" s="485"/>
      <c r="D155" s="485"/>
      <c r="E155" s="485"/>
      <c r="F155" s="485"/>
      <c r="G155" s="485"/>
      <c r="H155" s="485"/>
      <c r="I155" s="485"/>
      <c r="J155" s="485"/>
      <c r="K155" s="485"/>
      <c r="L155" s="485"/>
    </row>
    <row r="156" spans="1:12" s="195" customFormat="1" hidden="1">
      <c r="A156" s="187"/>
      <c r="B156" s="485"/>
      <c r="C156" s="485"/>
      <c r="D156" s="485"/>
      <c r="E156" s="485"/>
      <c r="F156" s="485"/>
      <c r="G156" s="485"/>
      <c r="H156" s="485"/>
      <c r="I156" s="485"/>
      <c r="J156" s="485"/>
      <c r="K156" s="485"/>
      <c r="L156" s="485"/>
    </row>
    <row r="157" spans="1:12" s="195" customFormat="1" hidden="1">
      <c r="A157" s="110"/>
      <c r="B157" s="262"/>
      <c r="C157" s="262"/>
      <c r="D157" s="262"/>
      <c r="E157" s="262"/>
      <c r="F157" s="262"/>
      <c r="G157" s="262"/>
      <c r="H157" s="262"/>
      <c r="I157" s="262"/>
      <c r="J157" s="262"/>
      <c r="K157" s="262"/>
      <c r="L157" s="262"/>
    </row>
    <row r="158" spans="1:12" s="195" customFormat="1" hidden="1">
      <c r="B158" s="488"/>
      <c r="C158" s="488"/>
      <c r="D158" s="488"/>
      <c r="E158" s="488"/>
      <c r="F158" s="488"/>
      <c r="G158" s="488"/>
      <c r="H158" s="488"/>
      <c r="I158" s="488"/>
      <c r="J158" s="488"/>
      <c r="K158" s="488"/>
      <c r="L158" s="488"/>
    </row>
    <row r="159" spans="1:12" s="195" customFormat="1" hidden="1">
      <c r="B159" s="488"/>
      <c r="C159" s="488"/>
      <c r="D159" s="488"/>
      <c r="E159" s="488"/>
      <c r="F159" s="488"/>
      <c r="G159" s="488"/>
      <c r="H159" s="488"/>
      <c r="I159" s="488"/>
      <c r="J159" s="488"/>
      <c r="K159" s="488"/>
      <c r="L159" s="488"/>
    </row>
    <row r="160" spans="1:12" s="195" customFormat="1" hidden="1">
      <c r="B160" s="488"/>
      <c r="C160" s="488"/>
      <c r="D160" s="488"/>
      <c r="E160" s="488"/>
      <c r="F160" s="488"/>
      <c r="G160" s="488"/>
      <c r="H160" s="488"/>
      <c r="I160" s="488"/>
      <c r="J160" s="488"/>
      <c r="K160" s="488"/>
      <c r="L160" s="488"/>
    </row>
    <row r="161" spans="1:12" s="195" customFormat="1" hidden="1">
      <c r="B161" s="488"/>
      <c r="C161" s="488"/>
      <c r="D161" s="488"/>
      <c r="E161" s="488"/>
      <c r="F161" s="488"/>
      <c r="G161" s="488"/>
      <c r="H161" s="488"/>
      <c r="I161" s="488"/>
      <c r="J161" s="488"/>
      <c r="K161" s="488"/>
      <c r="L161" s="488"/>
    </row>
    <row r="162" spans="1:12" s="195" customFormat="1" hidden="1">
      <c r="B162" s="488"/>
      <c r="C162" s="488"/>
      <c r="D162" s="488"/>
      <c r="E162" s="488"/>
      <c r="F162" s="488"/>
      <c r="G162" s="488"/>
      <c r="H162" s="488"/>
      <c r="I162" s="488"/>
      <c r="J162" s="488"/>
      <c r="K162" s="488"/>
      <c r="L162" s="488"/>
    </row>
    <row r="163" spans="1:12" s="195" customFormat="1" hidden="1">
      <c r="A163" s="110"/>
      <c r="B163" s="262"/>
      <c r="C163" s="262"/>
      <c r="D163" s="262"/>
      <c r="E163" s="262"/>
      <c r="F163" s="262"/>
      <c r="G163" s="262"/>
      <c r="H163" s="262"/>
      <c r="I163" s="262"/>
      <c r="J163" s="262"/>
      <c r="K163" s="262"/>
      <c r="L163" s="262"/>
    </row>
    <row r="164" spans="1:12" s="195" customFormat="1" hidden="1">
      <c r="A164" s="110"/>
      <c r="B164" s="488"/>
      <c r="C164" s="488"/>
      <c r="D164" s="488"/>
      <c r="E164" s="488"/>
      <c r="F164" s="488"/>
      <c r="G164" s="488"/>
      <c r="H164" s="488"/>
      <c r="I164" s="488"/>
      <c r="J164" s="488"/>
      <c r="K164" s="488"/>
      <c r="L164" s="488"/>
    </row>
    <row r="165" spans="1:12" s="195" customFormat="1" hidden="1">
      <c r="A165" s="110"/>
      <c r="B165" s="488"/>
      <c r="C165" s="488"/>
      <c r="D165" s="488"/>
      <c r="E165" s="488"/>
      <c r="F165" s="488"/>
      <c r="G165" s="488"/>
      <c r="H165" s="488"/>
      <c r="I165" s="488"/>
      <c r="J165" s="488"/>
      <c r="K165" s="488"/>
      <c r="L165" s="488"/>
    </row>
    <row r="166" spans="1:12" s="107" customFormat="1" hidden="1">
      <c r="A166" s="110"/>
      <c r="B166" s="110"/>
      <c r="C166" s="108"/>
      <c r="D166" s="108"/>
      <c r="E166" s="108"/>
      <c r="F166" s="108"/>
      <c r="G166" s="108"/>
      <c r="H166" s="108"/>
      <c r="I166" s="108"/>
      <c r="J166" s="108"/>
      <c r="K166" s="108"/>
      <c r="L166" s="108"/>
    </row>
    <row r="167" spans="1:12" s="107" customFormat="1" hidden="1">
      <c r="A167" s="110"/>
      <c r="B167" s="489"/>
      <c r="C167" s="489"/>
      <c r="D167" s="489"/>
      <c r="E167" s="489"/>
      <c r="F167" s="489"/>
      <c r="G167" s="489"/>
      <c r="H167" s="489"/>
      <c r="I167" s="489"/>
      <c r="J167" s="489"/>
      <c r="K167" s="489"/>
      <c r="L167" s="489"/>
    </row>
    <row r="168" spans="1:12" s="107" customFormat="1" hidden="1">
      <c r="A168" s="110"/>
      <c r="B168" s="489"/>
      <c r="C168" s="489"/>
      <c r="D168" s="489"/>
      <c r="E168" s="489"/>
      <c r="F168" s="489"/>
      <c r="G168" s="489"/>
      <c r="H168" s="489"/>
      <c r="I168" s="489"/>
      <c r="J168" s="489"/>
      <c r="K168" s="489"/>
      <c r="L168" s="489"/>
    </row>
    <row r="169" spans="1:12" s="107" customFormat="1" hidden="1">
      <c r="A169" s="110"/>
      <c r="B169" s="489"/>
      <c r="C169" s="489"/>
      <c r="D169" s="489"/>
      <c r="E169" s="489"/>
      <c r="F169" s="489"/>
      <c r="G169" s="489"/>
      <c r="H169" s="489"/>
      <c r="I169" s="489"/>
      <c r="J169" s="489"/>
      <c r="K169" s="489"/>
      <c r="L169" s="489"/>
    </row>
    <row r="170" spans="1:12" s="107" customFormat="1" hidden="1">
      <c r="A170" s="109"/>
      <c r="B170" s="489"/>
      <c r="C170" s="489"/>
      <c r="D170" s="489"/>
      <c r="E170" s="489"/>
      <c r="F170" s="489"/>
      <c r="G170" s="489"/>
      <c r="H170" s="489"/>
      <c r="I170" s="489"/>
      <c r="J170" s="489"/>
      <c r="K170" s="489"/>
      <c r="L170" s="489"/>
    </row>
    <row r="171" spans="1:12" s="195" customFormat="1" hidden="1">
      <c r="A171" s="187"/>
      <c r="B171" s="488"/>
      <c r="C171" s="488"/>
      <c r="D171" s="488"/>
      <c r="E171" s="488"/>
      <c r="F171" s="488"/>
      <c r="G171" s="488"/>
      <c r="H171" s="488"/>
      <c r="I171" s="488"/>
      <c r="J171" s="488"/>
      <c r="K171" s="488"/>
      <c r="L171" s="488"/>
    </row>
    <row r="172" spans="1:12" s="195" customFormat="1" hidden="1">
      <c r="A172" s="484"/>
      <c r="B172" s="484"/>
      <c r="C172" s="186"/>
      <c r="D172" s="186"/>
      <c r="E172" s="186"/>
      <c r="F172" s="186"/>
      <c r="G172" s="186"/>
      <c r="H172" s="186"/>
      <c r="I172" s="186"/>
      <c r="J172" s="186"/>
      <c r="K172" s="186"/>
      <c r="L172" s="186"/>
    </row>
    <row r="173" spans="1:12" s="195" customFormat="1" hidden="1">
      <c r="A173" s="187"/>
      <c r="B173" s="485"/>
      <c r="C173" s="485"/>
      <c r="D173" s="485"/>
      <c r="E173" s="485"/>
      <c r="F173" s="485"/>
      <c r="G173" s="485"/>
      <c r="H173" s="485"/>
      <c r="I173" s="485"/>
      <c r="J173" s="485"/>
      <c r="K173" s="485"/>
      <c r="L173" s="485"/>
    </row>
    <row r="174" spans="1:12" s="195" customFormat="1" hidden="1">
      <c r="A174" s="187"/>
      <c r="B174" s="485"/>
      <c r="C174" s="485"/>
      <c r="D174" s="485"/>
      <c r="E174" s="485"/>
      <c r="F174" s="485"/>
      <c r="G174" s="485"/>
      <c r="H174" s="485"/>
      <c r="I174" s="485"/>
      <c r="J174" s="485"/>
      <c r="K174" s="485"/>
      <c r="L174" s="485"/>
    </row>
    <row r="175" spans="1:12" s="195" customFormat="1" hidden="1">
      <c r="A175" s="187"/>
      <c r="B175" s="485"/>
      <c r="C175" s="485"/>
      <c r="D175" s="485"/>
      <c r="E175" s="485"/>
      <c r="F175" s="485"/>
      <c r="G175" s="485"/>
      <c r="H175" s="485"/>
      <c r="I175" s="485"/>
      <c r="J175" s="485"/>
      <c r="K175" s="485"/>
      <c r="L175" s="485"/>
    </row>
    <row r="176" spans="1:12" s="195" customFormat="1" hidden="1">
      <c r="A176" s="304"/>
      <c r="B176" s="304"/>
      <c r="C176" s="186"/>
      <c r="D176" s="186"/>
      <c r="E176" s="186"/>
      <c r="F176" s="186"/>
      <c r="G176" s="186"/>
      <c r="H176" s="186"/>
      <c r="I176" s="186"/>
      <c r="J176" s="186"/>
      <c r="K176" s="186"/>
    </row>
    <row r="177" spans="1:12" s="195" customFormat="1" hidden="1">
      <c r="A177" s="187"/>
      <c r="B177" s="485"/>
      <c r="C177" s="485"/>
      <c r="D177" s="485"/>
      <c r="E177" s="485"/>
      <c r="F177" s="485"/>
      <c r="G177" s="485"/>
      <c r="H177" s="485"/>
      <c r="I177" s="485"/>
      <c r="J177" s="485"/>
      <c r="K177" s="485"/>
    </row>
    <row r="178" spans="1:12" s="195" customFormat="1" hidden="1">
      <c r="A178" s="187"/>
      <c r="B178" s="485"/>
      <c r="C178" s="485"/>
      <c r="D178" s="485"/>
      <c r="E178" s="485"/>
      <c r="F178" s="485"/>
      <c r="G178" s="485"/>
      <c r="H178" s="485"/>
      <c r="I178" s="485"/>
      <c r="J178" s="485"/>
      <c r="K178" s="485"/>
    </row>
    <row r="179" spans="1:12" s="195" customFormat="1" hidden="1">
      <c r="A179" s="187"/>
      <c r="B179" s="485"/>
      <c r="C179" s="485"/>
      <c r="D179" s="485"/>
      <c r="E179" s="485"/>
      <c r="F179" s="485"/>
      <c r="G179" s="485"/>
      <c r="H179" s="485"/>
      <c r="I179" s="485"/>
      <c r="J179" s="485"/>
      <c r="K179" s="485"/>
    </row>
    <row r="180" spans="1:12" s="195" customFormat="1" hidden="1">
      <c r="A180" s="187"/>
      <c r="B180" s="485"/>
      <c r="C180" s="485"/>
      <c r="D180" s="485"/>
      <c r="E180" s="485"/>
      <c r="F180" s="485"/>
      <c r="G180" s="485"/>
      <c r="H180" s="485"/>
      <c r="I180" s="485"/>
      <c r="J180" s="485"/>
      <c r="K180" s="485"/>
    </row>
    <row r="181" spans="1:12" s="195" customFormat="1" hidden="1">
      <c r="A181" s="187"/>
      <c r="B181" s="485"/>
      <c r="C181" s="485"/>
      <c r="D181" s="485"/>
      <c r="E181" s="485"/>
      <c r="F181" s="485"/>
      <c r="G181" s="485"/>
      <c r="H181" s="485"/>
      <c r="I181" s="485"/>
      <c r="J181" s="485"/>
      <c r="K181" s="485"/>
    </row>
    <row r="182" spans="1:12" s="195" customFormat="1" hidden="1">
      <c r="A182" s="187"/>
      <c r="B182" s="485"/>
      <c r="C182" s="485"/>
      <c r="D182" s="485"/>
      <c r="E182" s="485"/>
      <c r="F182" s="485"/>
      <c r="G182" s="485"/>
      <c r="H182" s="485"/>
      <c r="I182" s="485"/>
      <c r="J182" s="485"/>
      <c r="K182" s="485"/>
    </row>
    <row r="183" spans="1:12" hidden="1">
      <c r="A183" s="188"/>
      <c r="B183" s="189"/>
      <c r="C183" s="189"/>
      <c r="D183" s="189"/>
      <c r="E183" s="189"/>
      <c r="F183" s="189"/>
      <c r="G183" s="189"/>
      <c r="H183" s="189"/>
      <c r="I183" s="189"/>
      <c r="J183" s="189"/>
      <c r="K183" s="189"/>
      <c r="L183" s="189"/>
    </row>
    <row r="184" spans="1:12" hidden="1">
      <c r="A184" s="109"/>
      <c r="B184" s="490"/>
      <c r="C184" s="490"/>
      <c r="D184" s="490"/>
      <c r="E184" s="490"/>
      <c r="F184" s="490"/>
      <c r="G184" s="490"/>
      <c r="H184" s="490"/>
      <c r="I184" s="490"/>
      <c r="J184" s="490"/>
      <c r="K184" s="490"/>
      <c r="L184" s="490"/>
    </row>
    <row r="185" spans="1:12" hidden="1">
      <c r="A185" s="109"/>
      <c r="B185" s="490"/>
      <c r="C185" s="490"/>
      <c r="D185" s="490"/>
      <c r="E185" s="490"/>
      <c r="F185" s="490"/>
      <c r="G185" s="490"/>
      <c r="H185" s="490"/>
      <c r="I185" s="490"/>
      <c r="J185" s="490"/>
      <c r="K185" s="490"/>
      <c r="L185" s="490"/>
    </row>
    <row r="186" spans="1:12" hidden="1">
      <c r="A186" s="109"/>
      <c r="B186" s="490"/>
      <c r="C186" s="490"/>
      <c r="D186" s="490"/>
      <c r="E186" s="490"/>
      <c r="F186" s="490"/>
      <c r="G186" s="490"/>
      <c r="H186" s="490"/>
      <c r="I186" s="490"/>
      <c r="J186" s="490"/>
      <c r="K186" s="490"/>
      <c r="L186" s="490"/>
    </row>
    <row r="187" spans="1:12" hidden="1">
      <c r="A187" s="109"/>
      <c r="B187" s="490"/>
      <c r="C187" s="490"/>
      <c r="D187" s="490"/>
      <c r="E187" s="490"/>
      <c r="F187" s="490"/>
      <c r="G187" s="490"/>
      <c r="H187" s="490"/>
      <c r="I187" s="490"/>
      <c r="J187" s="490"/>
      <c r="K187" s="490"/>
      <c r="L187" s="490"/>
    </row>
    <row r="188" spans="1:12" hidden="1">
      <c r="A188" s="109"/>
      <c r="B188" s="490"/>
      <c r="C188" s="490"/>
      <c r="D188" s="490"/>
      <c r="E188" s="490"/>
      <c r="F188" s="490"/>
      <c r="G188" s="490"/>
      <c r="H188" s="490"/>
      <c r="I188" s="490"/>
      <c r="J188" s="490"/>
      <c r="K188" s="490"/>
      <c r="L188" s="490"/>
    </row>
  </sheetData>
  <sheetProtection sheet="1" objects="1" scenarios="1"/>
  <mergeCells count="150">
    <mergeCell ref="B184:L184"/>
    <mergeCell ref="B188:L188"/>
    <mergeCell ref="B185:L185"/>
    <mergeCell ref="B186:L186"/>
    <mergeCell ref="B187:L187"/>
    <mergeCell ref="B182:K182"/>
    <mergeCell ref="B178:K178"/>
    <mergeCell ref="B177:K177"/>
    <mergeCell ref="B179:K179"/>
    <mergeCell ref="B180:K180"/>
    <mergeCell ref="B181:K181"/>
    <mergeCell ref="B175:L175"/>
    <mergeCell ref="B170:L170"/>
    <mergeCell ref="B171:L171"/>
    <mergeCell ref="B168:L168"/>
    <mergeCell ref="B169:L169"/>
    <mergeCell ref="B174:L174"/>
    <mergeCell ref="B154:L154"/>
    <mergeCell ref="B155:L155"/>
    <mergeCell ref="B161:L161"/>
    <mergeCell ref="B164:L164"/>
    <mergeCell ref="A172:B172"/>
    <mergeCell ref="B173:L173"/>
    <mergeCell ref="B162:L162"/>
    <mergeCell ref="B159:L159"/>
    <mergeCell ref="B167:L167"/>
    <mergeCell ref="B160:L160"/>
    <mergeCell ref="B165:L165"/>
    <mergeCell ref="B153:L153"/>
    <mergeCell ref="B140:L140"/>
    <mergeCell ref="A136:B136"/>
    <mergeCell ref="B145:L145"/>
    <mergeCell ref="B149:L149"/>
    <mergeCell ref="B150:L150"/>
    <mergeCell ref="B151:L151"/>
    <mergeCell ref="B127:L127"/>
    <mergeCell ref="B158:L158"/>
    <mergeCell ref="B156:L156"/>
    <mergeCell ref="B148:L148"/>
    <mergeCell ref="B137:L137"/>
    <mergeCell ref="B134:L134"/>
    <mergeCell ref="B142:L142"/>
    <mergeCell ref="B141:L141"/>
    <mergeCell ref="B128:L128"/>
    <mergeCell ref="B138:L138"/>
    <mergeCell ref="A126:B126"/>
    <mergeCell ref="B132:L132"/>
    <mergeCell ref="B147:L147"/>
    <mergeCell ref="B144:L144"/>
    <mergeCell ref="A143:B143"/>
    <mergeCell ref="E49:L49"/>
    <mergeCell ref="E52:L52"/>
    <mergeCell ref="A120:L120"/>
    <mergeCell ref="B129:L129"/>
    <mergeCell ref="A131:B131"/>
    <mergeCell ref="B130:L130"/>
    <mergeCell ref="B125:L125"/>
    <mergeCell ref="B124:L124"/>
    <mergeCell ref="B121:L121"/>
    <mergeCell ref="B123:L123"/>
    <mergeCell ref="E53:L53"/>
    <mergeCell ref="E54:L54"/>
    <mergeCell ref="E58:L58"/>
    <mergeCell ref="E59:L59"/>
    <mergeCell ref="B122:L122"/>
    <mergeCell ref="C75:J75"/>
    <mergeCell ref="B119:L119"/>
    <mergeCell ref="B118:L118"/>
    <mergeCell ref="C117:L117"/>
    <mergeCell ref="K75:L75"/>
    <mergeCell ref="C92:L92"/>
    <mergeCell ref="C96:L96"/>
    <mergeCell ref="B113:B114"/>
    <mergeCell ref="B108:L108"/>
    <mergeCell ref="C115:L115"/>
    <mergeCell ref="K76:L76"/>
    <mergeCell ref="E55:L55"/>
    <mergeCell ref="E56:L56"/>
    <mergeCell ref="E50:L50"/>
    <mergeCell ref="A115:B115"/>
    <mergeCell ref="C100:L100"/>
    <mergeCell ref="C103:L103"/>
    <mergeCell ref="C104:L104"/>
    <mergeCell ref="B111:B112"/>
    <mergeCell ref="C102:L102"/>
    <mergeCell ref="B100:B101"/>
    <mergeCell ref="C110:L110"/>
    <mergeCell ref="A86:A99"/>
    <mergeCell ref="C88:L88"/>
    <mergeCell ref="B86:B93"/>
    <mergeCell ref="B94:B98"/>
    <mergeCell ref="E68:L68"/>
    <mergeCell ref="A100:A114"/>
    <mergeCell ref="C113:L113"/>
    <mergeCell ref="C94:L94"/>
    <mergeCell ref="C98:L98"/>
    <mergeCell ref="C111:L111"/>
    <mergeCell ref="C87:L87"/>
    <mergeCell ref="C109:L109"/>
    <mergeCell ref="A47:B73"/>
    <mergeCell ref="E63:L63"/>
    <mergeCell ref="C47:L47"/>
    <mergeCell ref="C48:L48"/>
    <mergeCell ref="E51:L51"/>
    <mergeCell ref="C89:L89"/>
    <mergeCell ref="E57:L57"/>
    <mergeCell ref="E64:L64"/>
    <mergeCell ref="E67:L67"/>
    <mergeCell ref="E66:L66"/>
    <mergeCell ref="B139:L139"/>
    <mergeCell ref="C91:L91"/>
    <mergeCell ref="C97:L97"/>
    <mergeCell ref="C76:J76"/>
    <mergeCell ref="C105:L105"/>
    <mergeCell ref="C101:L101"/>
    <mergeCell ref="C116:L116"/>
    <mergeCell ref="C83:L83"/>
    <mergeCell ref="C84:L84"/>
    <mergeCell ref="C106:L106"/>
    <mergeCell ref="C112:L112"/>
    <mergeCell ref="C93:L93"/>
    <mergeCell ref="C90:L90"/>
    <mergeCell ref="C86:L86"/>
    <mergeCell ref="C99:L99"/>
    <mergeCell ref="C95:L95"/>
    <mergeCell ref="A116:B117"/>
    <mergeCell ref="A45:C45"/>
    <mergeCell ref="E72:L72"/>
    <mergeCell ref="E73:L73"/>
    <mergeCell ref="E65:L65"/>
    <mergeCell ref="B78:B80"/>
    <mergeCell ref="B135:L135"/>
    <mergeCell ref="E62:L62"/>
    <mergeCell ref="K74:L74"/>
    <mergeCell ref="C77:J77"/>
    <mergeCell ref="E69:L69"/>
    <mergeCell ref="C81:L81"/>
    <mergeCell ref="B133:L133"/>
    <mergeCell ref="B103:B106"/>
    <mergeCell ref="C82:L82"/>
    <mergeCell ref="A83:B84"/>
    <mergeCell ref="K77:L77"/>
    <mergeCell ref="C79:J79"/>
    <mergeCell ref="K79:L79"/>
    <mergeCell ref="A82:B82"/>
    <mergeCell ref="C80:J80"/>
    <mergeCell ref="K80:L80"/>
    <mergeCell ref="E70:L70"/>
    <mergeCell ref="E71:L71"/>
    <mergeCell ref="C114:L114"/>
  </mergeCells>
  <phoneticPr fontId="9" type="noConversion"/>
  <dataValidations disablePrompts="1" count="2">
    <dataValidation type="list" allowBlank="1" showInputMessage="1" showErrorMessage="1" sqref="M63:M73">
      <formula1>$A$44:$B$44</formula1>
    </dataValidation>
    <dataValidation type="list" allowBlank="1" showInputMessage="1" showErrorMessage="1" sqref="M74:M81">
      <formula1>$A$1:$A$44</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1" enableFormatConditionsCalculation="0">
    <pageSetUpPr fitToPage="1"/>
  </sheetPr>
  <dimension ref="A1:L172"/>
  <sheetViews>
    <sheetView showGridLines="0" topLeftCell="A63" workbookViewId="0">
      <selection activeCell="C49" sqref="C49:D49"/>
    </sheetView>
  </sheetViews>
  <sheetFormatPr baseColWidth="10" defaultColWidth="8.83203125" defaultRowHeight="12"/>
  <cols>
    <col min="1" max="1" width="12.6640625" style="3" customWidth="1"/>
    <col min="2" max="2" width="12" style="3" customWidth="1"/>
    <col min="3" max="4" width="12.6640625" style="3" customWidth="1"/>
    <col min="5" max="5" width="71.6640625" style="3" customWidth="1"/>
    <col min="6" max="256" width="11.5" style="3" customWidth="1"/>
    <col min="257" max="16384" width="8.83203125" style="3"/>
  </cols>
  <sheetData>
    <row r="1" spans="1:9" hidden="1">
      <c r="A1" s="318" t="str">
        <f>Constants!A1</f>
        <v>Constants</v>
      </c>
      <c r="B1" s="318" t="str">
        <f>Constants!B1</f>
        <v xml:space="preserve"> </v>
      </c>
      <c r="C1" s="318" t="str">
        <f>Constants!C1</f>
        <v xml:space="preserve"> </v>
      </c>
      <c r="D1" s="318" t="str">
        <f>Constants!D1</f>
        <v xml:space="preserve"> </v>
      </c>
      <c r="E1" s="318" t="str">
        <f>Constants!E1</f>
        <v xml:space="preserve"> </v>
      </c>
      <c r="F1" s="318">
        <f>Constants!F1</f>
        <v>2</v>
      </c>
      <c r="G1" s="36" t="s">
        <v>464</v>
      </c>
      <c r="H1" s="36" t="s">
        <v>464</v>
      </c>
      <c r="I1" s="36" t="s">
        <v>464</v>
      </c>
    </row>
    <row r="2" spans="1:9" hidden="1">
      <c r="A2" s="318" t="str">
        <f>Constants!A2</f>
        <v>Start date:</v>
      </c>
      <c r="B2" s="318">
        <f>Constants!B2</f>
        <v>36526</v>
      </c>
      <c r="C2" s="318" t="str">
        <f>Constants!C2</f>
        <v xml:space="preserve"> </v>
      </c>
      <c r="D2" s="318" t="str">
        <f>Constants!D2</f>
        <v>Grades:</v>
      </c>
      <c r="E2" s="318" t="str">
        <f>Constants!E2</f>
        <v>AA</v>
      </c>
      <c r="F2" s="318">
        <f>Constants!F2</f>
        <v>1</v>
      </c>
      <c r="G2" s="36"/>
      <c r="H2" s="36"/>
    </row>
    <row r="3" spans="1:9" hidden="1">
      <c r="A3" s="318" t="str">
        <f>Constants!A3</f>
        <v>End date:</v>
      </c>
      <c r="B3" s="318">
        <f>Constants!B3</f>
        <v>73051</v>
      </c>
      <c r="C3" s="318" t="str">
        <f>Constants!C3</f>
        <v xml:space="preserve"> </v>
      </c>
      <c r="D3" s="318" t="str">
        <f>Constants!D3</f>
        <v xml:space="preserve"> </v>
      </c>
      <c r="E3" s="318" t="str">
        <f>Constants!E3</f>
        <v>A</v>
      </c>
      <c r="F3" s="318">
        <f>Constants!F3</f>
        <v>0.95</v>
      </c>
      <c r="G3" s="36"/>
      <c r="H3" s="36"/>
    </row>
    <row r="4" spans="1:9" hidden="1">
      <c r="A4" s="318" t="str">
        <f>Constants!A4</f>
        <v>Phases:</v>
      </c>
      <c r="B4" s="318" t="str">
        <f>Constants!B4</f>
        <v>Analysis</v>
      </c>
      <c r="C4" s="318" t="str">
        <f>Constants!C4</f>
        <v xml:space="preserve"> </v>
      </c>
      <c r="D4" s="318" t="str">
        <f>Constants!D4</f>
        <v xml:space="preserve"> </v>
      </c>
      <c r="E4" s="318" t="str">
        <f>Constants!E4</f>
        <v>AB</v>
      </c>
      <c r="F4" s="318">
        <f>Constants!F4</f>
        <v>0.9</v>
      </c>
      <c r="G4" s="36"/>
      <c r="H4" s="36"/>
    </row>
    <row r="5" spans="1:9" hidden="1">
      <c r="A5" s="318" t="str">
        <f>Constants!A5</f>
        <v xml:space="preserve"> </v>
      </c>
      <c r="B5" s="318" t="str">
        <f>Constants!B5</f>
        <v>Architecture</v>
      </c>
      <c r="C5" s="318" t="str">
        <f>Constants!C5</f>
        <v xml:space="preserve"> </v>
      </c>
      <c r="D5" s="318" t="str">
        <f>Constants!D5</f>
        <v xml:space="preserve"> </v>
      </c>
      <c r="E5" s="318" t="str">
        <f>Constants!E5</f>
        <v>B</v>
      </c>
      <c r="F5" s="318">
        <f>Constants!F5</f>
        <v>0.85</v>
      </c>
      <c r="G5" s="36"/>
      <c r="H5" s="36"/>
    </row>
    <row r="6" spans="1:9" hidden="1">
      <c r="A6" s="318" t="str">
        <f>Constants!A6</f>
        <v xml:space="preserve"> </v>
      </c>
      <c r="B6" s="318" t="str">
        <f>Constants!B6</f>
        <v>Project planning</v>
      </c>
      <c r="C6" s="318" t="str">
        <f>Constants!C6</f>
        <v xml:space="preserve"> </v>
      </c>
      <c r="D6" s="318" t="str">
        <f>Constants!D6</f>
        <v xml:space="preserve"> </v>
      </c>
      <c r="E6" s="318" t="str">
        <f>Constants!E6</f>
        <v>BC</v>
      </c>
      <c r="F6" s="318">
        <f>Constants!F6</f>
        <v>0.8</v>
      </c>
      <c r="G6" s="36"/>
      <c r="H6" s="36"/>
    </row>
    <row r="7" spans="1:9" hidden="1">
      <c r="A7" s="318" t="str">
        <f>Constants!A7</f>
        <v xml:space="preserve"> </v>
      </c>
      <c r="B7" s="318" t="str">
        <f>Constants!B7</f>
        <v>Interation planning</v>
      </c>
      <c r="C7" s="318" t="str">
        <f>Constants!C7</f>
        <v xml:space="preserve"> </v>
      </c>
      <c r="D7" s="318" t="str">
        <f>Constants!D7</f>
        <v xml:space="preserve"> </v>
      </c>
      <c r="E7" s="318" t="str">
        <f>Constants!E7</f>
        <v>C</v>
      </c>
      <c r="F7" s="318">
        <f>Constants!F7</f>
        <v>0.75</v>
      </c>
      <c r="G7" s="36"/>
      <c r="H7" s="36"/>
    </row>
    <row r="8" spans="1:9" hidden="1">
      <c r="A8" s="318" t="str">
        <f>Constants!A8</f>
        <v xml:space="preserve"> </v>
      </c>
      <c r="B8" s="318" t="str">
        <f>Constants!B8</f>
        <v>Construction</v>
      </c>
      <c r="C8" s="318" t="str">
        <f>Constants!C8</f>
        <v xml:space="preserve"> </v>
      </c>
      <c r="D8" s="318" t="str">
        <f>Constants!D8</f>
        <v xml:space="preserve"> </v>
      </c>
      <c r="E8" s="318" t="str">
        <f>Constants!E8</f>
        <v>CD</v>
      </c>
      <c r="F8" s="318">
        <f>Constants!F8</f>
        <v>0.7</v>
      </c>
      <c r="G8" s="36"/>
      <c r="H8" s="36"/>
    </row>
    <row r="9" spans="1:9" hidden="1">
      <c r="A9" s="318" t="str">
        <f>Constants!A9</f>
        <v xml:space="preserve"> </v>
      </c>
      <c r="B9" s="318" t="str">
        <f>Constants!B9</f>
        <v>Refactoring</v>
      </c>
      <c r="C9" s="318" t="str">
        <f>Constants!C9</f>
        <v xml:space="preserve"> </v>
      </c>
      <c r="D9" s="318" t="str">
        <f>Constants!D9</f>
        <v xml:space="preserve"> </v>
      </c>
      <c r="E9" s="318" t="str">
        <f>Constants!E9</f>
        <v>D</v>
      </c>
      <c r="F9" s="318">
        <f>Constants!F9</f>
        <v>0.65</v>
      </c>
      <c r="G9" s="36"/>
      <c r="H9" s="36"/>
    </row>
    <row r="10" spans="1:9" hidden="1">
      <c r="A10" s="318" t="str">
        <f>Constants!A10</f>
        <v xml:space="preserve"> </v>
      </c>
      <c r="B10" s="318" t="str">
        <f>Constants!B10</f>
        <v>Review</v>
      </c>
      <c r="C10" s="318" t="str">
        <f>Constants!C10</f>
        <v xml:space="preserve"> </v>
      </c>
      <c r="D10" s="318" t="str">
        <f>Constants!D10</f>
        <v xml:space="preserve"> </v>
      </c>
      <c r="E10" s="318" t="str">
        <f>Constants!E10</f>
        <v>F</v>
      </c>
      <c r="F10" s="318">
        <f>Constants!F10</f>
        <v>0.5</v>
      </c>
      <c r="G10" s="36"/>
      <c r="H10" s="36"/>
    </row>
    <row r="11" spans="1:9" hidden="1">
      <c r="A11" s="318" t="str">
        <f>Constants!A11</f>
        <v xml:space="preserve"> </v>
      </c>
      <c r="B11" s="318" t="str">
        <f>Constants!B11</f>
        <v>Integration test</v>
      </c>
      <c r="C11" s="318" t="str">
        <f>Constants!C11</f>
        <v xml:space="preserve"> </v>
      </c>
      <c r="D11" s="318" t="str">
        <f>Constants!D11</f>
        <v xml:space="preserve"> </v>
      </c>
      <c r="E11" s="318" t="str">
        <f>Constants!E11</f>
        <v xml:space="preserve"> </v>
      </c>
      <c r="F11" s="318" t="str">
        <f>Constants!F11</f>
        <v xml:space="preserve"> </v>
      </c>
      <c r="G11" s="36"/>
      <c r="H11" s="36"/>
    </row>
    <row r="12" spans="1:9" hidden="1">
      <c r="A12" s="318" t="str">
        <f>Constants!A12</f>
        <v xml:space="preserve"> </v>
      </c>
      <c r="B12" s="318" t="str">
        <f>Constants!B12</f>
        <v>Repatterning</v>
      </c>
      <c r="C12" s="318" t="str">
        <f>Constants!C12</f>
        <v xml:space="preserve"> </v>
      </c>
      <c r="D12" s="318" t="str">
        <f>Constants!D12</f>
        <v xml:space="preserve"> </v>
      </c>
      <c r="E12" s="318" t="str">
        <f>Constants!E12</f>
        <v xml:space="preserve"> </v>
      </c>
      <c r="F12" s="318" t="str">
        <f>Constants!F12</f>
        <v xml:space="preserve"> </v>
      </c>
      <c r="G12" s="36"/>
      <c r="H12" s="36"/>
    </row>
    <row r="13" spans="1:9" hidden="1">
      <c r="A13" s="318" t="str">
        <f>Constants!A13</f>
        <v xml:space="preserve"> </v>
      </c>
      <c r="B13" s="318" t="str">
        <f>Constants!B13</f>
        <v>Postmortem</v>
      </c>
      <c r="C13" s="318" t="str">
        <f>Constants!C13</f>
        <v xml:space="preserve"> </v>
      </c>
      <c r="D13" s="318" t="str">
        <f>Constants!D13</f>
        <v xml:space="preserve"> </v>
      </c>
      <c r="E13" s="318" t="str">
        <f>Constants!E13</f>
        <v xml:space="preserve"> </v>
      </c>
      <c r="F13" s="318" t="str">
        <f>Constants!F13</f>
        <v xml:space="preserve"> </v>
      </c>
      <c r="G13" s="36"/>
      <c r="H13" s="36"/>
    </row>
    <row r="14" spans="1:9" hidden="1">
      <c r="A14" s="318" t="str">
        <f>Constants!A14</f>
        <v xml:space="preserve"> </v>
      </c>
      <c r="B14" s="318" t="str">
        <f>Constants!B14</f>
        <v>Sandbox</v>
      </c>
      <c r="C14" s="318" t="str">
        <f>Constants!C14</f>
        <v xml:space="preserve"> </v>
      </c>
      <c r="D14" s="318" t="str">
        <f>Constants!D14</f>
        <v xml:space="preserve"> </v>
      </c>
      <c r="E14" s="318" t="str">
        <f>Constants!E14</f>
        <v xml:space="preserve"> </v>
      </c>
      <c r="F14" s="318" t="str">
        <f>Constants!F14</f>
        <v xml:space="preserve"> </v>
      </c>
      <c r="G14" s="36"/>
      <c r="H14" s="36"/>
    </row>
    <row r="15" spans="1:9" hidden="1">
      <c r="A15" s="318" t="str">
        <f>Constants!A15</f>
        <v xml:space="preserve"> </v>
      </c>
      <c r="B15" s="318" t="str">
        <f>Constants!B15</f>
        <v xml:space="preserve"> </v>
      </c>
      <c r="C15" s="318" t="str">
        <f>Constants!C15</f>
        <v xml:space="preserve"> </v>
      </c>
      <c r="D15" s="318" t="str">
        <f>Constants!D15</f>
        <v xml:space="preserve"> </v>
      </c>
      <c r="E15" s="318" t="str">
        <f>Constants!E15</f>
        <v xml:space="preserve"> </v>
      </c>
      <c r="F15" s="318" t="str">
        <f>Constants!F15</f>
        <v xml:space="preserve"> </v>
      </c>
      <c r="G15" s="36"/>
      <c r="H15" s="36"/>
    </row>
    <row r="16" spans="1:9" hidden="1">
      <c r="A16" s="318" t="str">
        <f>Constants!A16</f>
        <v xml:space="preserve"> </v>
      </c>
      <c r="B16" s="318" t="str">
        <f>Constants!B16</f>
        <v xml:space="preserve"> </v>
      </c>
      <c r="C16" s="318" t="str">
        <f>Constants!C16</f>
        <v xml:space="preserve"> </v>
      </c>
      <c r="D16" s="318" t="str">
        <f>Constants!D16</f>
        <v xml:space="preserve"> </v>
      </c>
      <c r="E16" s="318" t="str">
        <f>Constants!E16</f>
        <v xml:space="preserve"> </v>
      </c>
      <c r="F16" s="318" t="str">
        <f>Constants!F16</f>
        <v xml:space="preserve"> </v>
      </c>
      <c r="G16" s="36"/>
      <c r="H16" s="36"/>
    </row>
    <row r="17" spans="1:9" hidden="1">
      <c r="A17" s="318" t="str">
        <f>Constants!A17</f>
        <v xml:space="preserve"> </v>
      </c>
      <c r="B17" s="318" t="str">
        <f>Constants!B17</f>
        <v xml:space="preserve"> </v>
      </c>
      <c r="C17" s="318" t="str">
        <f>Constants!C17</f>
        <v xml:space="preserve"> </v>
      </c>
      <c r="D17" s="318" t="str">
        <f>Constants!D17</f>
        <v xml:space="preserve"> </v>
      </c>
      <c r="E17" s="318" t="str">
        <f>Constants!E17</f>
        <v xml:space="preserve"> </v>
      </c>
      <c r="F17" s="318" t="str">
        <f>Constants!F17</f>
        <v xml:space="preserve"> </v>
      </c>
      <c r="G17" s="36"/>
      <c r="H17" s="36"/>
    </row>
    <row r="18" spans="1:9" hidden="1">
      <c r="A18" s="318" t="str">
        <f>Constants!A18</f>
        <v xml:space="preserve"> </v>
      </c>
      <c r="B18" s="318" t="str">
        <f>Constants!B18</f>
        <v xml:space="preserve"> </v>
      </c>
      <c r="C18" s="318" t="str">
        <f>Constants!C18</f>
        <v xml:space="preserve"> </v>
      </c>
      <c r="D18" s="318" t="str">
        <f>Constants!D18</f>
        <v xml:space="preserve"> </v>
      </c>
      <c r="E18" s="318" t="str">
        <f>Constants!E18</f>
        <v xml:space="preserve"> </v>
      </c>
      <c r="F18" s="318" t="str">
        <f>Constants!F18</f>
        <v xml:space="preserve"> </v>
      </c>
      <c r="G18" s="36"/>
      <c r="H18" s="36"/>
    </row>
    <row r="19" spans="1:9" hidden="1">
      <c r="A19" s="318" t="str">
        <f>Constants!A19</f>
        <v>Defect Types:</v>
      </c>
      <c r="B19" s="318" t="str">
        <f>Constants!B19</f>
        <v>Documentation</v>
      </c>
      <c r="C19" s="318" t="str">
        <f>Constants!C19</f>
        <v xml:space="preserve"> </v>
      </c>
      <c r="D19" s="318" t="str">
        <f>Constants!D19</f>
        <v>Iteration</v>
      </c>
      <c r="E19" s="318" t="str">
        <f>Constants!E19</f>
        <v>NA</v>
      </c>
      <c r="F19" s="318" t="str">
        <f>Constants!F19</f>
        <v xml:space="preserve"> </v>
      </c>
      <c r="G19" s="36"/>
      <c r="H19" s="36"/>
    </row>
    <row r="20" spans="1:9" hidden="1">
      <c r="A20" s="318" t="str">
        <f>Constants!A20</f>
        <v xml:space="preserve"> </v>
      </c>
      <c r="B20" s="318" t="str">
        <f>Constants!B20</f>
        <v>Build</v>
      </c>
      <c r="C20" s="318" t="str">
        <f>Constants!C20</f>
        <v xml:space="preserve"> </v>
      </c>
      <c r="D20" s="318" t="str">
        <f>Constants!D20</f>
        <v xml:space="preserve"> </v>
      </c>
      <c r="E20" s="318">
        <f>Constants!E20</f>
        <v>1</v>
      </c>
      <c r="F20" s="318" t="str">
        <f>Constants!F20</f>
        <v xml:space="preserve"> </v>
      </c>
      <c r="G20" s="36"/>
      <c r="H20" s="36"/>
    </row>
    <row r="21" spans="1:9" hidden="1">
      <c r="A21" s="318" t="str">
        <f>Constants!A21</f>
        <v xml:space="preserve"> </v>
      </c>
      <c r="B21" s="318" t="str">
        <f>Constants!B21</f>
        <v>Product syntax</v>
      </c>
      <c r="C21" s="318" t="str">
        <f>Constants!C21</f>
        <v xml:space="preserve"> </v>
      </c>
      <c r="D21" s="318" t="str">
        <f>Constants!D21</f>
        <v xml:space="preserve"> </v>
      </c>
      <c r="E21" s="318">
        <f>Constants!E21</f>
        <v>2</v>
      </c>
      <c r="F21" s="318" t="str">
        <f>Constants!F21</f>
        <v xml:space="preserve"> </v>
      </c>
      <c r="G21" s="36"/>
      <c r="H21" s="36"/>
    </row>
    <row r="22" spans="1:9" hidden="1">
      <c r="A22" s="318" t="str">
        <f>Constants!A22</f>
        <v xml:space="preserve"> </v>
      </c>
      <c r="B22" s="318" t="str">
        <f>Constants!B22</f>
        <v>Product logic</v>
      </c>
      <c r="C22" s="318" t="str">
        <f>Constants!C22</f>
        <v xml:space="preserve"> </v>
      </c>
      <c r="D22" s="318" t="str">
        <f>Constants!D22</f>
        <v xml:space="preserve"> </v>
      </c>
      <c r="E22" s="318">
        <f>Constants!E22</f>
        <v>3</v>
      </c>
      <c r="F22" s="318" t="str">
        <f>Constants!F22</f>
        <v xml:space="preserve"> </v>
      </c>
      <c r="G22" s="36"/>
      <c r="H22" s="36"/>
    </row>
    <row r="23" spans="1:9" hidden="1">
      <c r="A23" s="318" t="str">
        <f>Constants!A23</f>
        <v xml:space="preserve"> </v>
      </c>
      <c r="B23" s="318" t="str">
        <f>Constants!B23</f>
        <v>Product interface</v>
      </c>
      <c r="C23" s="318" t="str">
        <f>Constants!C23</f>
        <v xml:space="preserve"> </v>
      </c>
      <c r="D23" s="318" t="str">
        <f>Constants!D23</f>
        <v xml:space="preserve"> </v>
      </c>
      <c r="E23" s="318">
        <f>Constants!E23</f>
        <v>4</v>
      </c>
      <c r="F23" s="318" t="str">
        <f>Constants!F23</f>
        <v xml:space="preserve"> </v>
      </c>
      <c r="G23" s="36"/>
      <c r="H23" s="36"/>
    </row>
    <row r="24" spans="1:9" hidden="1">
      <c r="A24" s="318" t="str">
        <f>Constants!A24</f>
        <v xml:space="preserve"> </v>
      </c>
      <c r="B24" s="318" t="str">
        <f>Constants!B24</f>
        <v>Product checking</v>
      </c>
      <c r="C24" s="318" t="str">
        <f>Constants!C24</f>
        <v xml:space="preserve"> </v>
      </c>
      <c r="D24" s="318" t="str">
        <f>Constants!D24</f>
        <v xml:space="preserve"> </v>
      </c>
      <c r="E24" s="318">
        <f>Constants!E24</f>
        <v>5</v>
      </c>
      <c r="F24" s="318" t="str">
        <f>Constants!F24</f>
        <v xml:space="preserve"> </v>
      </c>
      <c r="G24" s="36"/>
      <c r="H24" s="36"/>
    </row>
    <row r="25" spans="1:9" hidden="1">
      <c r="A25" s="318" t="str">
        <f>Constants!A25</f>
        <v xml:space="preserve"> </v>
      </c>
      <c r="B25" s="318" t="str">
        <f>Constants!B25</f>
        <v>Test syntax</v>
      </c>
      <c r="C25" s="318" t="str">
        <f>Constants!C25</f>
        <v xml:space="preserve"> </v>
      </c>
      <c r="D25" s="318" t="str">
        <f>Constants!D25</f>
        <v xml:space="preserve"> </v>
      </c>
      <c r="E25" s="318">
        <f>Constants!E25</f>
        <v>6</v>
      </c>
      <c r="F25" s="318" t="str">
        <f>Constants!F25</f>
        <v xml:space="preserve"> </v>
      </c>
      <c r="G25" s="36"/>
      <c r="H25" s="36"/>
    </row>
    <row r="26" spans="1:9" hidden="1">
      <c r="A26" s="318" t="str">
        <f>Constants!A26</f>
        <v xml:space="preserve"> </v>
      </c>
      <c r="B26" s="318" t="str">
        <f>Constants!B26</f>
        <v>Test logic</v>
      </c>
      <c r="C26" s="318" t="str">
        <f>Constants!C26</f>
        <v xml:space="preserve"> </v>
      </c>
      <c r="D26" s="318" t="str">
        <f>Constants!D26</f>
        <v xml:space="preserve"> </v>
      </c>
      <c r="E26" s="318">
        <f>Constants!E26</f>
        <v>7</v>
      </c>
      <c r="F26" s="318" t="str">
        <f>Constants!F26</f>
        <v xml:space="preserve"> </v>
      </c>
      <c r="G26" s="36"/>
      <c r="H26" s="36"/>
    </row>
    <row r="27" spans="1:9" hidden="1">
      <c r="A27" s="318" t="str">
        <f>Constants!A27</f>
        <v xml:space="preserve"> </v>
      </c>
      <c r="B27" s="318" t="str">
        <f>Constants!B27</f>
        <v>Test interface</v>
      </c>
      <c r="C27" s="318" t="str">
        <f>Constants!C27</f>
        <v xml:space="preserve"> </v>
      </c>
      <c r="D27" s="318" t="str">
        <f>Constants!D27</f>
        <v xml:space="preserve"> </v>
      </c>
      <c r="E27" s="318">
        <f>Constants!E27</f>
        <v>8</v>
      </c>
      <c r="F27" s="318" t="str">
        <f>Constants!F27</f>
        <v xml:space="preserve"> </v>
      </c>
      <c r="G27" s="36"/>
      <c r="H27" s="36"/>
    </row>
    <row r="28" spans="1:9" hidden="1">
      <c r="A28" s="318" t="str">
        <f>Constants!A28</f>
        <v xml:space="preserve"> </v>
      </c>
      <c r="B28" s="318" t="str">
        <f>Constants!B28</f>
        <v>Test checking</v>
      </c>
      <c r="C28" s="318" t="str">
        <f>Constants!C28</f>
        <v xml:space="preserve"> </v>
      </c>
      <c r="D28" s="318" t="str">
        <f>Constants!D28</f>
        <v xml:space="preserve"> </v>
      </c>
      <c r="E28" s="318">
        <f>Constants!E28</f>
        <v>9</v>
      </c>
      <c r="F28" s="318" t="str">
        <f>Constants!F28</f>
        <v xml:space="preserve"> </v>
      </c>
      <c r="G28" s="36"/>
      <c r="H28" s="36"/>
    </row>
    <row r="29" spans="1:9" hidden="1">
      <c r="A29" s="318" t="str">
        <f>Constants!A29</f>
        <v xml:space="preserve"> </v>
      </c>
      <c r="B29" s="318" t="str">
        <f>Constants!B29</f>
        <v>Bad Smell</v>
      </c>
      <c r="C29" s="318" t="str">
        <f>Constants!C29</f>
        <v xml:space="preserve"> </v>
      </c>
      <c r="D29" s="318" t="str">
        <f>Constants!D29</f>
        <v xml:space="preserve"> </v>
      </c>
      <c r="E29" s="318">
        <f>Constants!E29</f>
        <v>10</v>
      </c>
      <c r="F29" s="318">
        <f>Constants!F29</f>
        <v>0</v>
      </c>
      <c r="G29" s="36"/>
      <c r="H29" s="36"/>
    </row>
    <row r="30" spans="1:9" hidden="1">
      <c r="A30" s="318" t="str">
        <f>Constants!A30</f>
        <v>Y/N:</v>
      </c>
      <c r="B30" s="318" t="str">
        <f>Constants!B30</f>
        <v>Yes</v>
      </c>
      <c r="C30" s="318" t="str">
        <f>Constants!C30</f>
        <v xml:space="preserve"> </v>
      </c>
      <c r="D30" s="318" t="str">
        <f>Constants!D30</f>
        <v xml:space="preserve"> </v>
      </c>
      <c r="E30" s="318" t="str">
        <f>Constants!E30</f>
        <v>Passed</v>
      </c>
      <c r="F30" s="318">
        <f>Constants!F30</f>
        <v>0</v>
      </c>
      <c r="G30" s="36"/>
      <c r="H30" s="36"/>
    </row>
    <row r="31" spans="1:9" s="23" customFormat="1" hidden="1">
      <c r="A31" s="318" t="str">
        <f>Constants!A31</f>
        <v xml:space="preserve"> </v>
      </c>
      <c r="B31" s="318" t="str">
        <f>Constants!B31</f>
        <v>No</v>
      </c>
      <c r="C31" s="318" t="str">
        <f>Constants!C31</f>
        <v xml:space="preserve"> </v>
      </c>
      <c r="D31" s="318" t="str">
        <f>Constants!D31</f>
        <v xml:space="preserve"> </v>
      </c>
      <c r="E31" s="318" t="str">
        <f>Constants!E31</f>
        <v>Passed with issues</v>
      </c>
      <c r="F31" s="318">
        <f>Constants!F31</f>
        <v>0</v>
      </c>
      <c r="G31" s="8"/>
      <c r="H31" s="8"/>
      <c r="I31" s="3"/>
    </row>
    <row r="32" spans="1:9" hidden="1">
      <c r="A32" s="318" t="str">
        <f>Constants!A32</f>
        <v>Proxy Types:</v>
      </c>
      <c r="B32" s="318" t="str">
        <f>Constants!B32</f>
        <v>Calculation</v>
      </c>
      <c r="C32" s="318" t="str">
        <f>Constants!C32</f>
        <v xml:space="preserve"> </v>
      </c>
      <c r="D32" s="318" t="str">
        <f>Constants!D32</f>
        <v xml:space="preserve"> </v>
      </c>
      <c r="E32" s="318" t="str">
        <f>Constants!E32</f>
        <v>Failed</v>
      </c>
      <c r="F32" s="318" t="str">
        <f>Constants!F32</f>
        <v xml:space="preserve"> </v>
      </c>
      <c r="G32" s="8"/>
      <c r="H32" s="36"/>
    </row>
    <row r="33" spans="1:11" hidden="1">
      <c r="A33" s="318" t="str">
        <f>Constants!A33</f>
        <v xml:space="preserve"> </v>
      </c>
      <c r="B33" s="318" t="str">
        <f>Constants!B33</f>
        <v>Data</v>
      </c>
      <c r="C33" s="318" t="str">
        <f>Constants!C33</f>
        <v xml:space="preserve"> </v>
      </c>
      <c r="D33" s="318" t="str">
        <f>Constants!D33</f>
        <v xml:space="preserve"> </v>
      </c>
      <c r="E33" s="318" t="str">
        <f>Constants!E33</f>
        <v>Not tested</v>
      </c>
      <c r="F33" s="318" t="str">
        <f>Constants!F33</f>
        <v xml:space="preserve"> </v>
      </c>
      <c r="G33" s="8"/>
      <c r="H33" s="36"/>
    </row>
    <row r="34" spans="1:11" hidden="1">
      <c r="A34" s="318" t="str">
        <f>Constants!A34</f>
        <v xml:space="preserve"> </v>
      </c>
      <c r="B34" s="318" t="str">
        <f>Constants!B34</f>
        <v>I/O</v>
      </c>
      <c r="C34" s="318" t="str">
        <f>Constants!C34</f>
        <v xml:space="preserve"> </v>
      </c>
      <c r="D34" s="318" t="str">
        <f>Constants!D34</f>
        <v xml:space="preserve"> </v>
      </c>
      <c r="E34" s="318" t="str">
        <f>Constants!E34</f>
        <v>Not applicable</v>
      </c>
      <c r="F34" s="318" t="str">
        <f>Constants!F34</f>
        <v xml:space="preserve"> </v>
      </c>
      <c r="G34" s="8"/>
      <c r="H34" s="36"/>
    </row>
    <row r="35" spans="1:11" hidden="1">
      <c r="A35" s="318" t="str">
        <f>Constants!A35</f>
        <v xml:space="preserve"> </v>
      </c>
      <c r="B35" s="318" t="str">
        <f>Constants!B35</f>
        <v>Logic</v>
      </c>
      <c r="C35" s="318" t="str">
        <f>Constants!C35</f>
        <v xml:space="preserve"> </v>
      </c>
      <c r="D35" s="318" t="str">
        <f>Constants!D35</f>
        <v xml:space="preserve"> </v>
      </c>
      <c r="E35" s="318" t="str">
        <f>Constants!E35</f>
        <v xml:space="preserve"> </v>
      </c>
      <c r="F35" s="318" t="str">
        <f>Constants!F35</f>
        <v xml:space="preserve"> </v>
      </c>
      <c r="G35" s="8"/>
      <c r="H35" s="36"/>
    </row>
    <row r="36" spans="1:11" hidden="1">
      <c r="A36" s="318" t="str">
        <f>Constants!A36</f>
        <v xml:space="preserve"> </v>
      </c>
      <c r="B36" s="318" t="str">
        <f>Constants!B36</f>
        <v xml:space="preserve"> </v>
      </c>
      <c r="C36" s="318" t="str">
        <f>Constants!C36</f>
        <v xml:space="preserve"> </v>
      </c>
      <c r="D36" s="318" t="str">
        <f>Constants!D36</f>
        <v xml:space="preserve"> </v>
      </c>
      <c r="E36" s="318" t="str">
        <f>Constants!E36</f>
        <v xml:space="preserve"> </v>
      </c>
      <c r="F36" s="318" t="str">
        <f>Constants!F36</f>
        <v xml:space="preserve"> </v>
      </c>
      <c r="G36" s="8"/>
      <c r="H36" s="36"/>
    </row>
    <row r="37" spans="1:11" hidden="1">
      <c r="A37" s="318" t="str">
        <f>Constants!A37</f>
        <v xml:space="preserve"> </v>
      </c>
      <c r="B37" s="318" t="str">
        <f>Constants!B37</f>
        <v xml:space="preserve"> </v>
      </c>
      <c r="C37" s="318" t="str">
        <f>Constants!C37</f>
        <v xml:space="preserve"> </v>
      </c>
      <c r="D37" s="318" t="str">
        <f>Constants!D37</f>
        <v xml:space="preserve"> </v>
      </c>
      <c r="E37" s="318" t="str">
        <f>Constants!E37</f>
        <v xml:space="preserve"> </v>
      </c>
      <c r="F37" s="318" t="str">
        <f>Constants!F37</f>
        <v xml:space="preserve"> </v>
      </c>
      <c r="G37" s="8"/>
      <c r="H37" s="36"/>
    </row>
    <row r="38" spans="1:11" hidden="1">
      <c r="A38" s="318" t="str">
        <f>Constants!A38</f>
        <v>Sizes:</v>
      </c>
      <c r="B38" s="318" t="str">
        <f>Constants!B38</f>
        <v>VS</v>
      </c>
      <c r="C38" s="318" t="str">
        <f>Constants!C38</f>
        <v xml:space="preserve"> </v>
      </c>
      <c r="D38" s="318" t="str">
        <f>Constants!D38</f>
        <v xml:space="preserve"> </v>
      </c>
      <c r="E38" s="318" t="str">
        <f>Constants!E38</f>
        <v xml:space="preserve"> </v>
      </c>
      <c r="F38" s="318" t="str">
        <f>Constants!F38</f>
        <v xml:space="preserve"> </v>
      </c>
      <c r="G38" s="8"/>
      <c r="H38" s="36"/>
    </row>
    <row r="39" spans="1:11" hidden="1">
      <c r="A39" s="318" t="str">
        <f>Constants!A39</f>
        <v xml:space="preserve"> </v>
      </c>
      <c r="B39" s="318" t="str">
        <f>Constants!B39</f>
        <v>S</v>
      </c>
      <c r="C39" s="318" t="str">
        <f>Constants!C39</f>
        <v xml:space="preserve"> </v>
      </c>
      <c r="D39" s="318" t="str">
        <f>Constants!D39</f>
        <v xml:space="preserve"> </v>
      </c>
      <c r="E39" s="318" t="str">
        <f>Constants!E39</f>
        <v xml:space="preserve"> </v>
      </c>
      <c r="F39" s="318" t="str">
        <f>Constants!F39</f>
        <v xml:space="preserve"> </v>
      </c>
      <c r="G39" s="8"/>
      <c r="H39" s="36"/>
    </row>
    <row r="40" spans="1:11" hidden="1">
      <c r="A40" s="318" t="str">
        <f>Constants!A40</f>
        <v xml:space="preserve"> </v>
      </c>
      <c r="B40" s="318" t="str">
        <f>Constants!B40</f>
        <v>M</v>
      </c>
      <c r="C40" s="318" t="str">
        <f>Constants!C40</f>
        <v xml:space="preserve"> </v>
      </c>
      <c r="D40" s="318" t="str">
        <f>Constants!D40</f>
        <v xml:space="preserve"> </v>
      </c>
      <c r="E40" s="318" t="str">
        <f>Constants!E40</f>
        <v xml:space="preserve"> </v>
      </c>
      <c r="F40" s="318" t="str">
        <f>Constants!F40</f>
        <v xml:space="preserve"> </v>
      </c>
      <c r="G40" s="8"/>
      <c r="H40" s="36"/>
    </row>
    <row r="41" spans="1:11" hidden="1">
      <c r="A41" s="318" t="str">
        <f>Constants!A41</f>
        <v xml:space="preserve"> </v>
      </c>
      <c r="B41" s="318" t="str">
        <f>Constants!B41</f>
        <v>L</v>
      </c>
      <c r="C41" s="318" t="str">
        <f>Constants!C41</f>
        <v xml:space="preserve"> </v>
      </c>
      <c r="D41" s="318" t="str">
        <f>Constants!D41</f>
        <v xml:space="preserve"> </v>
      </c>
      <c r="E41" s="318" t="str">
        <f>Constants!E41</f>
        <v xml:space="preserve"> </v>
      </c>
      <c r="F41" s="318" t="str">
        <f>Constants!F41</f>
        <v xml:space="preserve"> </v>
      </c>
      <c r="G41" s="8"/>
      <c r="H41" s="36"/>
    </row>
    <row r="42" spans="1:11" hidden="1">
      <c r="A42" s="318" t="str">
        <f>Constants!A42</f>
        <v xml:space="preserve"> </v>
      </c>
      <c r="B42" s="318" t="str">
        <f>Constants!B42</f>
        <v>VL</v>
      </c>
      <c r="C42" s="318" t="str">
        <f>Constants!C42</f>
        <v xml:space="preserve"> </v>
      </c>
      <c r="D42" s="318" t="str">
        <f>Constants!D42</f>
        <v xml:space="preserve"> </v>
      </c>
      <c r="E42" s="318" t="str">
        <f>Constants!E42</f>
        <v xml:space="preserve"> </v>
      </c>
      <c r="F42" s="318" t="str">
        <f>Constants!F42</f>
        <v xml:space="preserve"> </v>
      </c>
      <c r="G42" s="8"/>
      <c r="H42" s="36"/>
    </row>
    <row r="43" spans="1:11" customFormat="1" hidden="1">
      <c r="A43" s="318" t="str">
        <f>Constants!A43</f>
        <v xml:space="preserve"> </v>
      </c>
      <c r="B43" s="318" t="str">
        <f>Constants!B43</f>
        <v xml:space="preserve"> </v>
      </c>
      <c r="C43" s="318" t="str">
        <f>Constants!C43</f>
        <v xml:space="preserve"> </v>
      </c>
      <c r="D43" s="318" t="str">
        <f>Constants!D43</f>
        <v xml:space="preserve"> </v>
      </c>
      <c r="E43" s="318" t="str">
        <f>Constants!E43</f>
        <v xml:space="preserve"> </v>
      </c>
      <c r="F43" s="318" t="str">
        <f>Constants!F43</f>
        <v xml:space="preserve"> </v>
      </c>
      <c r="G43" s="50"/>
      <c r="H43" s="50"/>
    </row>
    <row r="44" spans="1:11" s="18" customFormat="1" hidden="1">
      <c r="A44" s="318" t="str">
        <f>Constants!A44</f>
        <v>&lt;-- Mandatory</v>
      </c>
      <c r="B44" s="318" t="str">
        <f>Constants!B44</f>
        <v xml:space="preserve"> </v>
      </c>
      <c r="C44" s="318" t="str">
        <f>Constants!C44</f>
        <v>✔</v>
      </c>
      <c r="D44" s="318" t="str">
        <f>Constants!D44</f>
        <v xml:space="preserve"> </v>
      </c>
      <c r="E44" s="318" t="str">
        <f>Constants!E44</f>
        <v xml:space="preserve"> </v>
      </c>
      <c r="F44" s="318" t="str">
        <f>Constants!F44</f>
        <v xml:space="preserve"> </v>
      </c>
      <c r="G44" s="30"/>
      <c r="H44" s="30"/>
      <c r="I44" s="30"/>
      <c r="J44" s="30"/>
      <c r="K44" s="30"/>
    </row>
    <row r="45" spans="1:11" hidden="1"/>
    <row r="46" spans="1:11" ht="18">
      <c r="A46" s="493" t="s">
        <v>155</v>
      </c>
      <c r="B46" s="493"/>
      <c r="C46" s="493"/>
    </row>
    <row r="47" spans="1:11" ht="17">
      <c r="A47" s="42"/>
      <c r="B47" s="42"/>
      <c r="C47" s="42"/>
    </row>
    <row r="48" spans="1:11">
      <c r="A48" s="3" t="s">
        <v>133</v>
      </c>
      <c r="B48" s="26"/>
      <c r="C48" s="494" t="s">
        <v>705</v>
      </c>
      <c r="D48" s="494"/>
      <c r="E48" s="8"/>
    </row>
    <row r="49" spans="1:5">
      <c r="A49" s="3" t="s">
        <v>268</v>
      </c>
      <c r="B49" s="26"/>
      <c r="C49" s="494" t="s">
        <v>706</v>
      </c>
      <c r="D49" s="494"/>
      <c r="E49" s="8"/>
    </row>
    <row r="50" spans="1:5" ht="13" thickBot="1">
      <c r="A50" s="15"/>
      <c r="B50" s="15"/>
      <c r="C50" s="15"/>
      <c r="D50" s="15"/>
      <c r="E50" s="15"/>
    </row>
    <row r="51" spans="1:5" ht="18">
      <c r="A51" s="1" t="s">
        <v>127</v>
      </c>
      <c r="B51" s="1"/>
      <c r="C51" s="1"/>
      <c r="D51" s="1"/>
      <c r="E51" s="1"/>
    </row>
    <row r="54" spans="1:5">
      <c r="A54" s="3" t="s">
        <v>158</v>
      </c>
      <c r="B54" s="46"/>
    </row>
    <row r="55" spans="1:5">
      <c r="A55" s="3" t="s">
        <v>170</v>
      </c>
      <c r="B55" s="46" t="str">
        <f>IF(ISBLANK(B54),"",VLOOKUP(B54,B59:C67,2,FALSE))</f>
        <v/>
      </c>
      <c r="C55" s="47" t="s">
        <v>566</v>
      </c>
      <c r="D55" s="3">
        <v>100</v>
      </c>
    </row>
    <row r="58" spans="1:5">
      <c r="A58" s="3" t="s">
        <v>96</v>
      </c>
    </row>
    <row r="59" spans="1:5">
      <c r="B59" t="str">
        <f>E2</f>
        <v>AA</v>
      </c>
      <c r="C59" s="104">
        <f>$D$55*F2</f>
        <v>100</v>
      </c>
      <c r="D59" s="492" t="s">
        <v>204</v>
      </c>
      <c r="E59" s="492"/>
    </row>
    <row r="60" spans="1:5">
      <c r="B60" t="str">
        <f t="shared" ref="B60:B67" si="0">E3</f>
        <v>A</v>
      </c>
      <c r="C60" s="104">
        <f t="shared" ref="C60:C67" si="1">$D$55*F3</f>
        <v>95</v>
      </c>
      <c r="D60" s="492" t="s">
        <v>449</v>
      </c>
      <c r="E60" s="492"/>
    </row>
    <row r="61" spans="1:5">
      <c r="B61" t="str">
        <f t="shared" si="0"/>
        <v>AB</v>
      </c>
      <c r="C61" s="104">
        <f t="shared" si="1"/>
        <v>90</v>
      </c>
      <c r="D61" s="492" t="s">
        <v>16</v>
      </c>
      <c r="E61" s="492"/>
    </row>
    <row r="62" spans="1:5">
      <c r="B62" t="str">
        <f t="shared" si="0"/>
        <v>B</v>
      </c>
      <c r="C62" s="104">
        <f t="shared" si="1"/>
        <v>85</v>
      </c>
      <c r="D62" s="492" t="s">
        <v>20</v>
      </c>
      <c r="E62" s="492"/>
    </row>
    <row r="63" spans="1:5">
      <c r="B63" t="str">
        <f t="shared" si="0"/>
        <v>BC</v>
      </c>
      <c r="C63" s="104">
        <f t="shared" si="1"/>
        <v>80</v>
      </c>
      <c r="D63" s="492" t="s">
        <v>21</v>
      </c>
      <c r="E63" s="492"/>
    </row>
    <row r="64" spans="1:5">
      <c r="B64" t="str">
        <f t="shared" si="0"/>
        <v>C</v>
      </c>
      <c r="C64" s="104">
        <f t="shared" si="1"/>
        <v>75</v>
      </c>
      <c r="D64" s="492" t="s">
        <v>17</v>
      </c>
      <c r="E64" s="492"/>
    </row>
    <row r="65" spans="1:12">
      <c r="B65" t="str">
        <f t="shared" si="0"/>
        <v>CD</v>
      </c>
      <c r="C65" s="104">
        <f t="shared" si="1"/>
        <v>70</v>
      </c>
      <c r="D65" s="492" t="s">
        <v>18</v>
      </c>
      <c r="E65" s="492"/>
    </row>
    <row r="66" spans="1:12">
      <c r="B66" t="str">
        <f t="shared" si="0"/>
        <v>D</v>
      </c>
      <c r="C66" s="104">
        <f t="shared" si="1"/>
        <v>65</v>
      </c>
      <c r="D66" s="492" t="s">
        <v>32</v>
      </c>
      <c r="E66" s="492"/>
    </row>
    <row r="67" spans="1:12">
      <c r="B67" t="str">
        <f t="shared" si="0"/>
        <v>F</v>
      </c>
      <c r="C67" s="104">
        <f t="shared" si="1"/>
        <v>50</v>
      </c>
      <c r="D67" s="492" t="s">
        <v>33</v>
      </c>
      <c r="E67" s="492"/>
    </row>
    <row r="70" spans="1:12" ht="18">
      <c r="A70" s="491" t="s">
        <v>251</v>
      </c>
      <c r="B70" s="491"/>
      <c r="C70" s="336"/>
      <c r="D70" s="336"/>
      <c r="E70" s="336"/>
    </row>
    <row r="71" spans="1:12" customFormat="1">
      <c r="A71" s="484" t="s">
        <v>171</v>
      </c>
      <c r="B71" s="484"/>
      <c r="C71" s="484"/>
      <c r="D71" s="484"/>
      <c r="E71" s="484"/>
      <c r="F71" s="484"/>
      <c r="G71" s="484"/>
      <c r="H71" s="484"/>
      <c r="I71" s="484"/>
      <c r="J71" s="484"/>
      <c r="K71" s="484"/>
      <c r="L71" s="484"/>
    </row>
    <row r="72" spans="1:12" customFormat="1">
      <c r="A72" s="18"/>
      <c r="B72" s="410" t="s">
        <v>150</v>
      </c>
      <c r="C72" s="410"/>
      <c r="D72" s="410"/>
      <c r="E72" s="410"/>
      <c r="F72" s="410"/>
      <c r="G72" s="410"/>
      <c r="H72" s="410"/>
      <c r="I72" s="410"/>
      <c r="J72" s="410"/>
      <c r="K72" s="410"/>
      <c r="L72" s="410"/>
    </row>
    <row r="73" spans="1:12" customFormat="1">
      <c r="A73" s="18"/>
      <c r="B73" s="410" t="s">
        <v>472</v>
      </c>
      <c r="C73" s="410"/>
      <c r="D73" s="410"/>
      <c r="E73" s="410"/>
      <c r="F73" s="410"/>
      <c r="G73" s="410"/>
      <c r="H73" s="410"/>
      <c r="I73" s="410"/>
      <c r="J73" s="410"/>
      <c r="K73" s="410"/>
      <c r="L73" s="410"/>
    </row>
    <row r="74" spans="1:12" customFormat="1">
      <c r="A74" s="18"/>
      <c r="B74" s="410" t="s">
        <v>557</v>
      </c>
      <c r="C74" s="410"/>
      <c r="D74" s="410"/>
      <c r="E74" s="410"/>
      <c r="F74" s="410"/>
      <c r="G74" s="410"/>
      <c r="H74" s="410"/>
      <c r="I74" s="410"/>
      <c r="J74" s="410"/>
      <c r="K74" s="410"/>
      <c r="L74" s="410"/>
    </row>
    <row r="75" spans="1:12" customFormat="1">
      <c r="A75" s="484" t="s">
        <v>253</v>
      </c>
      <c r="B75" s="484"/>
      <c r="C75" s="484"/>
      <c r="D75" s="484"/>
      <c r="E75" s="484"/>
      <c r="F75" s="484"/>
      <c r="G75" s="484"/>
      <c r="H75" s="484"/>
      <c r="I75" s="484"/>
      <c r="J75" s="484"/>
      <c r="K75" s="484"/>
      <c r="L75" s="484"/>
    </row>
    <row r="76" spans="1:12" customFormat="1">
      <c r="A76" s="18"/>
      <c r="B76" s="410" t="s">
        <v>457</v>
      </c>
      <c r="C76" s="410"/>
      <c r="D76" s="410"/>
      <c r="E76" s="410"/>
      <c r="F76" s="410"/>
      <c r="G76" s="410"/>
      <c r="H76" s="410"/>
      <c r="I76" s="410"/>
      <c r="J76" s="410"/>
      <c r="K76" s="410"/>
      <c r="L76" s="410"/>
    </row>
    <row r="77" spans="1:12" customFormat="1">
      <c r="A77" s="18"/>
      <c r="B77" s="410" t="s">
        <v>47</v>
      </c>
      <c r="C77" s="410"/>
      <c r="D77" s="410"/>
      <c r="E77" s="410"/>
      <c r="F77" s="410"/>
      <c r="G77" s="410"/>
      <c r="H77" s="410"/>
      <c r="I77" s="410"/>
      <c r="J77" s="410"/>
      <c r="K77" s="410"/>
      <c r="L77" s="410"/>
    </row>
    <row r="78" spans="1:12" customFormat="1">
      <c r="A78" s="18"/>
      <c r="B78" s="410" t="s">
        <v>458</v>
      </c>
      <c r="C78" s="410"/>
      <c r="D78" s="410"/>
      <c r="E78" s="410"/>
      <c r="F78" s="410"/>
      <c r="G78" s="410"/>
      <c r="H78" s="410"/>
      <c r="I78" s="410"/>
      <c r="J78" s="410"/>
      <c r="K78" s="410"/>
      <c r="L78" s="410"/>
    </row>
    <row r="79" spans="1:12" customFormat="1">
      <c r="A79" s="484" t="s">
        <v>137</v>
      </c>
      <c r="B79" s="484"/>
      <c r="C79" s="484"/>
      <c r="D79" s="484"/>
      <c r="E79" s="484"/>
      <c r="F79" s="484"/>
      <c r="G79" s="484"/>
      <c r="H79" s="484"/>
      <c r="I79" s="484"/>
      <c r="J79" s="484"/>
      <c r="K79" s="484"/>
      <c r="L79" s="484"/>
    </row>
    <row r="80" spans="1:12" customFormat="1">
      <c r="A80" s="18"/>
      <c r="B80" s="410" t="s">
        <v>105</v>
      </c>
      <c r="C80" s="410"/>
      <c r="D80" s="410"/>
      <c r="E80" s="410"/>
      <c r="F80" s="410"/>
      <c r="G80" s="410"/>
      <c r="H80" s="410"/>
      <c r="I80" s="410"/>
      <c r="J80" s="410"/>
      <c r="K80" s="410"/>
      <c r="L80" s="410"/>
    </row>
    <row r="81" spans="1:12" customFormat="1">
      <c r="A81" s="18"/>
      <c r="B81" s="410" t="s">
        <v>106</v>
      </c>
      <c r="C81" s="410"/>
      <c r="D81" s="410"/>
      <c r="E81" s="410"/>
      <c r="F81" s="410"/>
      <c r="G81" s="410"/>
      <c r="H81" s="410"/>
      <c r="I81" s="410"/>
      <c r="J81" s="410"/>
      <c r="K81" s="410"/>
      <c r="L81" s="410"/>
    </row>
    <row r="82" spans="1:12" customFormat="1">
      <c r="A82" s="18"/>
      <c r="B82" s="410" t="s">
        <v>149</v>
      </c>
      <c r="C82" s="410"/>
      <c r="D82" s="410"/>
      <c r="E82" s="410"/>
      <c r="F82" s="410"/>
      <c r="G82" s="410"/>
      <c r="H82" s="410"/>
      <c r="I82" s="410"/>
      <c r="J82" s="410"/>
      <c r="K82" s="410"/>
      <c r="L82" s="410"/>
    </row>
    <row r="83" spans="1:12" customFormat="1">
      <c r="A83" s="18"/>
      <c r="B83" s="410" t="s">
        <v>329</v>
      </c>
      <c r="C83" s="410"/>
      <c r="D83" s="410"/>
      <c r="E83" s="410"/>
      <c r="F83" s="410"/>
      <c r="G83" s="410"/>
      <c r="H83" s="410"/>
      <c r="I83" s="410"/>
      <c r="J83" s="410"/>
      <c r="K83" s="410"/>
      <c r="L83" s="410"/>
    </row>
    <row r="84" spans="1:12" customFormat="1">
      <c r="A84" s="18"/>
      <c r="B84" s="410" t="s">
        <v>474</v>
      </c>
      <c r="C84" s="410"/>
      <c r="D84" s="410"/>
      <c r="E84" s="410"/>
      <c r="F84" s="410"/>
      <c r="G84" s="410"/>
      <c r="H84" s="410"/>
      <c r="I84" s="410"/>
      <c r="J84" s="410"/>
      <c r="K84" s="410"/>
      <c r="L84" s="410"/>
    </row>
    <row r="85" spans="1:12" customFormat="1">
      <c r="A85" s="484" t="s">
        <v>369</v>
      </c>
      <c r="B85" s="484"/>
      <c r="C85" s="30"/>
      <c r="D85" s="30"/>
      <c r="E85" s="30"/>
      <c r="F85" s="30"/>
      <c r="G85" s="30"/>
      <c r="H85" s="30"/>
      <c r="I85" s="30"/>
      <c r="J85" s="30"/>
      <c r="K85" s="30"/>
      <c r="L85" s="30"/>
    </row>
    <row r="86" spans="1:12" customFormat="1">
      <c r="A86" s="18"/>
      <c r="B86" s="410" t="s">
        <v>475</v>
      </c>
      <c r="C86" s="410"/>
      <c r="D86" s="410"/>
      <c r="E86" s="410"/>
      <c r="F86" s="410"/>
      <c r="G86" s="410"/>
      <c r="H86" s="410"/>
      <c r="I86" s="410"/>
      <c r="J86" s="410"/>
      <c r="K86" s="410"/>
      <c r="L86" s="410"/>
    </row>
    <row r="87" spans="1:12" customFormat="1">
      <c r="A87" s="18"/>
      <c r="B87" s="410" t="s">
        <v>561</v>
      </c>
      <c r="C87" s="410"/>
      <c r="D87" s="410"/>
      <c r="E87" s="410"/>
      <c r="F87" s="410"/>
      <c r="G87" s="410"/>
      <c r="H87" s="410"/>
      <c r="I87" s="410"/>
      <c r="J87" s="410"/>
      <c r="K87" s="410"/>
      <c r="L87" s="410"/>
    </row>
    <row r="88" spans="1:12" customFormat="1">
      <c r="A88" s="18"/>
      <c r="B88" s="410" t="s">
        <v>64</v>
      </c>
      <c r="C88" s="410"/>
      <c r="D88" s="410"/>
      <c r="E88" s="410"/>
      <c r="F88" s="410"/>
      <c r="G88" s="410"/>
      <c r="H88" s="410"/>
      <c r="I88" s="410"/>
      <c r="J88" s="410"/>
      <c r="K88" s="410"/>
      <c r="L88" s="410"/>
    </row>
    <row r="89" spans="1:12" customFormat="1">
      <c r="A89" s="18"/>
      <c r="B89" s="410" t="s">
        <v>107</v>
      </c>
      <c r="C89" s="410"/>
      <c r="D89" s="410"/>
      <c r="E89" s="410"/>
      <c r="F89" s="410"/>
      <c r="G89" s="410"/>
      <c r="H89" s="410"/>
      <c r="I89" s="410"/>
      <c r="J89" s="410"/>
      <c r="K89" s="410"/>
      <c r="L89" s="410"/>
    </row>
    <row r="90" spans="1:12" customFormat="1">
      <c r="A90" s="484" t="s">
        <v>562</v>
      </c>
      <c r="B90" s="484"/>
      <c r="C90" s="30"/>
      <c r="D90" s="30"/>
      <c r="E90" s="30"/>
      <c r="F90" s="30"/>
      <c r="G90" s="30"/>
      <c r="H90" s="30"/>
      <c r="I90" s="30"/>
      <c r="J90" s="30"/>
      <c r="K90" s="30"/>
      <c r="L90" s="30"/>
    </row>
    <row r="91" spans="1:12" customFormat="1">
      <c r="A91" s="18"/>
      <c r="B91" s="410" t="s">
        <v>169</v>
      </c>
      <c r="C91" s="410"/>
      <c r="D91" s="410"/>
      <c r="E91" s="410"/>
      <c r="F91" s="410"/>
      <c r="G91" s="410"/>
      <c r="H91" s="410"/>
      <c r="I91" s="410"/>
      <c r="J91" s="410"/>
      <c r="K91" s="410"/>
      <c r="L91" s="410"/>
    </row>
    <row r="92" spans="1:12" customFormat="1">
      <c r="A92" s="18"/>
      <c r="B92" s="410" t="s">
        <v>121</v>
      </c>
      <c r="C92" s="410"/>
      <c r="D92" s="410"/>
      <c r="E92" s="410"/>
      <c r="F92" s="410"/>
      <c r="G92" s="410"/>
      <c r="H92" s="410"/>
      <c r="I92" s="410"/>
      <c r="J92" s="410"/>
      <c r="K92" s="410"/>
      <c r="L92" s="410"/>
    </row>
    <row r="93" spans="1:12" customFormat="1">
      <c r="A93" s="18"/>
      <c r="B93" s="410" t="s">
        <v>206</v>
      </c>
      <c r="C93" s="410"/>
      <c r="D93" s="410"/>
      <c r="E93" s="410"/>
      <c r="F93" s="410"/>
      <c r="G93" s="410"/>
      <c r="H93" s="410"/>
      <c r="I93" s="410"/>
      <c r="J93" s="410"/>
      <c r="K93" s="410"/>
      <c r="L93" s="410"/>
    </row>
    <row r="94" spans="1:12" customFormat="1">
      <c r="A94" s="18"/>
      <c r="B94" s="410" t="s">
        <v>563</v>
      </c>
      <c r="C94" s="410"/>
      <c r="D94" s="410"/>
      <c r="E94" s="410"/>
      <c r="F94" s="410"/>
      <c r="G94" s="410"/>
      <c r="H94" s="410"/>
      <c r="I94" s="410"/>
      <c r="J94" s="410"/>
      <c r="K94" s="410"/>
      <c r="L94" s="410"/>
    </row>
    <row r="95" spans="1:12" customFormat="1">
      <c r="A95" s="484" t="s">
        <v>254</v>
      </c>
      <c r="B95" s="484"/>
      <c r="C95" s="30"/>
      <c r="D95" s="30"/>
      <c r="E95" s="30"/>
      <c r="F95" s="30"/>
      <c r="G95" s="30"/>
      <c r="H95" s="30"/>
      <c r="I95" s="30"/>
      <c r="J95" s="30"/>
      <c r="K95" s="30"/>
      <c r="L95" s="30"/>
    </row>
    <row r="96" spans="1:12" customFormat="1">
      <c r="A96" s="18"/>
      <c r="B96" s="410" t="s">
        <v>48</v>
      </c>
      <c r="C96" s="410"/>
      <c r="D96" s="410"/>
      <c r="E96" s="410"/>
      <c r="F96" s="410"/>
      <c r="G96" s="410"/>
      <c r="H96" s="410"/>
      <c r="I96" s="410"/>
      <c r="J96" s="410"/>
      <c r="K96" s="410"/>
      <c r="L96" s="410"/>
    </row>
    <row r="97" spans="1:12" customFormat="1">
      <c r="A97" s="18"/>
      <c r="B97" s="410" t="s">
        <v>564</v>
      </c>
      <c r="C97" s="410"/>
      <c r="D97" s="410"/>
      <c r="E97" s="410"/>
      <c r="F97" s="410"/>
      <c r="G97" s="410"/>
      <c r="H97" s="410"/>
      <c r="I97" s="410"/>
      <c r="J97" s="410"/>
      <c r="K97" s="410"/>
      <c r="L97" s="410"/>
    </row>
    <row r="98" spans="1:12" customFormat="1">
      <c r="A98" s="18"/>
      <c r="B98" s="410" t="s">
        <v>565</v>
      </c>
      <c r="C98" s="410"/>
      <c r="D98" s="410"/>
      <c r="E98" s="410"/>
      <c r="F98" s="410"/>
      <c r="G98" s="410"/>
      <c r="H98" s="410"/>
      <c r="I98" s="410"/>
      <c r="J98" s="410"/>
      <c r="K98" s="410"/>
      <c r="L98" s="410"/>
    </row>
    <row r="99" spans="1:12" customFormat="1">
      <c r="A99" s="18"/>
      <c r="B99" s="410" t="s">
        <v>250</v>
      </c>
      <c r="C99" s="410"/>
      <c r="D99" s="410"/>
      <c r="E99" s="410"/>
      <c r="F99" s="410"/>
      <c r="G99" s="410"/>
      <c r="H99" s="410"/>
      <c r="I99" s="410"/>
      <c r="J99" s="410"/>
      <c r="K99" s="410"/>
      <c r="L99" s="410"/>
    </row>
    <row r="100" spans="1:12" customFormat="1">
      <c r="A100" s="18"/>
      <c r="B100" s="410" t="s">
        <v>136</v>
      </c>
      <c r="C100" s="410"/>
      <c r="D100" s="410"/>
      <c r="E100" s="410"/>
      <c r="F100" s="410"/>
      <c r="G100" s="410"/>
      <c r="H100" s="410"/>
      <c r="I100" s="410"/>
      <c r="J100" s="410"/>
      <c r="K100" s="410"/>
      <c r="L100" s="410"/>
    </row>
    <row r="101" spans="1:12" s="195" customFormat="1">
      <c r="A101" s="187"/>
      <c r="B101" s="485" t="s">
        <v>244</v>
      </c>
      <c r="C101" s="485"/>
      <c r="D101" s="485"/>
      <c r="E101" s="485"/>
      <c r="F101" s="485"/>
      <c r="G101" s="485"/>
      <c r="H101" s="485"/>
      <c r="I101" s="485"/>
      <c r="J101" s="485"/>
      <c r="K101" s="485"/>
      <c r="L101" s="485"/>
    </row>
    <row r="102" spans="1:12" s="195" customFormat="1" hidden="1">
      <c r="A102" s="484" t="s">
        <v>36</v>
      </c>
      <c r="B102" s="484"/>
      <c r="C102" s="186"/>
      <c r="D102" s="186"/>
      <c r="E102" s="186"/>
      <c r="F102" s="186"/>
      <c r="G102" s="186"/>
      <c r="H102" s="186"/>
      <c r="I102" s="186"/>
      <c r="J102" s="186"/>
      <c r="K102" s="186"/>
      <c r="L102" s="186"/>
    </row>
    <row r="103" spans="1:12" s="195" customFormat="1" hidden="1">
      <c r="A103" s="187"/>
      <c r="B103" s="485" t="s">
        <v>37</v>
      </c>
      <c r="C103" s="485"/>
      <c r="D103" s="485"/>
      <c r="E103" s="485"/>
      <c r="F103" s="485"/>
      <c r="G103" s="485"/>
      <c r="H103" s="485"/>
      <c r="I103" s="485"/>
      <c r="J103" s="485"/>
      <c r="K103" s="485"/>
      <c r="L103" s="485"/>
    </row>
    <row r="104" spans="1:12" s="195" customFormat="1" hidden="1">
      <c r="A104" s="187"/>
      <c r="B104" s="485" t="s">
        <v>38</v>
      </c>
      <c r="C104" s="485"/>
      <c r="D104" s="485"/>
      <c r="E104" s="485"/>
      <c r="F104" s="485"/>
      <c r="G104" s="485"/>
      <c r="H104" s="485"/>
      <c r="I104" s="485"/>
      <c r="J104" s="485"/>
      <c r="K104" s="485"/>
      <c r="L104" s="485"/>
    </row>
    <row r="105" spans="1:12" s="195" customFormat="1" hidden="1">
      <c r="A105" s="196" t="s">
        <v>344</v>
      </c>
      <c r="B105" s="194"/>
      <c r="C105" s="194"/>
      <c r="D105" s="194"/>
      <c r="E105" s="194"/>
      <c r="F105" s="194"/>
      <c r="G105" s="194"/>
      <c r="H105" s="194"/>
      <c r="I105" s="194"/>
      <c r="J105" s="194"/>
      <c r="K105" s="194"/>
      <c r="L105" s="194"/>
    </row>
    <row r="106" spans="1:12" s="195" customFormat="1" hidden="1">
      <c r="A106" s="187"/>
      <c r="B106" s="485" t="s">
        <v>388</v>
      </c>
      <c r="C106" s="485"/>
      <c r="D106" s="485"/>
      <c r="E106" s="485"/>
      <c r="F106" s="485"/>
      <c r="G106" s="485"/>
      <c r="H106" s="485"/>
      <c r="I106" s="485"/>
      <c r="J106" s="485"/>
      <c r="K106" s="485"/>
      <c r="L106" s="485"/>
    </row>
    <row r="107" spans="1:12" s="195" customFormat="1" hidden="1">
      <c r="A107" s="187"/>
      <c r="B107" s="485" t="s">
        <v>336</v>
      </c>
      <c r="C107" s="485"/>
      <c r="D107" s="485"/>
      <c r="E107" s="485"/>
      <c r="F107" s="485"/>
      <c r="G107" s="485"/>
      <c r="H107" s="485"/>
      <c r="I107" s="485"/>
      <c r="J107" s="485"/>
      <c r="K107" s="485"/>
      <c r="L107" s="485"/>
    </row>
    <row r="108" spans="1:12" s="195" customFormat="1" hidden="1">
      <c r="A108" s="187"/>
      <c r="B108" s="485" t="s">
        <v>331</v>
      </c>
      <c r="C108" s="485"/>
      <c r="D108" s="485"/>
      <c r="E108" s="485"/>
      <c r="F108" s="485"/>
      <c r="G108" s="485"/>
      <c r="H108" s="485"/>
      <c r="I108" s="485"/>
      <c r="J108" s="485"/>
      <c r="K108" s="485"/>
      <c r="L108" s="485"/>
    </row>
    <row r="109" spans="1:12" s="195" customFormat="1" hidden="1">
      <c r="A109" s="187"/>
      <c r="B109" s="485" t="s">
        <v>256</v>
      </c>
      <c r="C109" s="485"/>
      <c r="D109" s="485"/>
      <c r="E109" s="485"/>
      <c r="F109" s="485"/>
      <c r="G109" s="485"/>
      <c r="H109" s="485"/>
      <c r="I109" s="485"/>
      <c r="J109" s="485"/>
      <c r="K109" s="485"/>
      <c r="L109" s="485"/>
    </row>
    <row r="110" spans="1:12" s="195" customFormat="1" hidden="1">
      <c r="A110" s="187"/>
      <c r="B110" s="485" t="s">
        <v>257</v>
      </c>
      <c r="C110" s="485"/>
      <c r="D110" s="485"/>
      <c r="E110" s="485"/>
      <c r="F110" s="485"/>
      <c r="G110" s="485"/>
      <c r="H110" s="485"/>
      <c r="I110" s="485"/>
      <c r="J110" s="485"/>
      <c r="K110" s="485"/>
      <c r="L110" s="485"/>
    </row>
    <row r="111" spans="1:12" s="195" customFormat="1" hidden="1">
      <c r="A111" s="196" t="s">
        <v>341</v>
      </c>
      <c r="B111" s="194"/>
      <c r="C111" s="194"/>
      <c r="D111" s="194"/>
      <c r="E111" s="194"/>
      <c r="F111" s="194"/>
      <c r="G111" s="194"/>
      <c r="H111" s="194"/>
      <c r="I111" s="194"/>
      <c r="J111" s="194"/>
      <c r="K111" s="194"/>
      <c r="L111" s="194"/>
    </row>
    <row r="112" spans="1:12" s="195" customFormat="1" hidden="1">
      <c r="A112" s="187"/>
      <c r="B112" s="485" t="s">
        <v>342</v>
      </c>
      <c r="C112" s="485"/>
      <c r="D112" s="485"/>
      <c r="E112" s="485"/>
      <c r="F112" s="485"/>
      <c r="G112" s="485"/>
      <c r="H112" s="485"/>
      <c r="I112" s="485"/>
      <c r="J112" s="485"/>
      <c r="K112" s="485"/>
      <c r="L112" s="485"/>
    </row>
    <row r="113" spans="1:12" s="195" customFormat="1" hidden="1">
      <c r="A113" s="187"/>
      <c r="B113" s="485" t="s">
        <v>45</v>
      </c>
      <c r="C113" s="485"/>
      <c r="D113" s="485"/>
      <c r="E113" s="485"/>
      <c r="F113" s="485"/>
      <c r="G113" s="485"/>
      <c r="H113" s="485"/>
      <c r="I113" s="485"/>
      <c r="J113" s="485"/>
      <c r="K113" s="485"/>
      <c r="L113" s="485"/>
    </row>
    <row r="114" spans="1:12" s="195" customFormat="1" hidden="1">
      <c r="A114" s="187"/>
      <c r="B114" s="485" t="s">
        <v>343</v>
      </c>
      <c r="C114" s="485"/>
      <c r="D114" s="485"/>
      <c r="E114" s="485"/>
      <c r="F114" s="485"/>
      <c r="G114" s="485"/>
      <c r="H114" s="485"/>
      <c r="I114" s="485"/>
      <c r="J114" s="485"/>
      <c r="K114" s="485"/>
      <c r="L114" s="485"/>
    </row>
    <row r="115" spans="1:12" s="195" customFormat="1" hidden="1">
      <c r="A115" s="187"/>
      <c r="B115" s="485" t="s">
        <v>389</v>
      </c>
      <c r="C115" s="485"/>
      <c r="D115" s="485"/>
      <c r="E115" s="485"/>
      <c r="F115" s="485"/>
      <c r="G115" s="485"/>
      <c r="H115" s="485"/>
      <c r="I115" s="485"/>
      <c r="J115" s="485"/>
      <c r="K115" s="485"/>
      <c r="L115" s="485"/>
    </row>
    <row r="116" spans="1:12" s="195" customFormat="1" hidden="1">
      <c r="A116" s="110" t="s">
        <v>266</v>
      </c>
      <c r="B116" s="262"/>
      <c r="C116" s="262"/>
      <c r="D116" s="262"/>
      <c r="E116" s="262"/>
      <c r="F116" s="262"/>
      <c r="G116" s="262"/>
      <c r="H116" s="262"/>
      <c r="I116" s="262"/>
      <c r="J116" s="262"/>
      <c r="K116" s="262"/>
      <c r="L116" s="262"/>
    </row>
    <row r="117" spans="1:12" s="195" customFormat="1" hidden="1">
      <c r="B117" s="488" t="s">
        <v>25</v>
      </c>
      <c r="C117" s="488"/>
      <c r="D117" s="488"/>
      <c r="E117" s="488"/>
      <c r="F117" s="488"/>
      <c r="G117" s="488"/>
      <c r="H117" s="488"/>
      <c r="I117" s="488"/>
      <c r="J117" s="488"/>
      <c r="K117" s="488"/>
      <c r="L117" s="488"/>
    </row>
    <row r="118" spans="1:12" s="195" customFormat="1" hidden="1">
      <c r="B118" s="488" t="s">
        <v>26</v>
      </c>
      <c r="C118" s="488"/>
      <c r="D118" s="488"/>
      <c r="E118" s="488"/>
      <c r="F118" s="488"/>
      <c r="G118" s="488"/>
      <c r="H118" s="488"/>
      <c r="I118" s="488"/>
      <c r="J118" s="488"/>
      <c r="K118" s="488"/>
      <c r="L118" s="488"/>
    </row>
    <row r="119" spans="1:12" s="195" customFormat="1" hidden="1">
      <c r="B119" s="488" t="s">
        <v>27</v>
      </c>
      <c r="C119" s="488"/>
      <c r="D119" s="488"/>
      <c r="E119" s="488"/>
      <c r="F119" s="488"/>
      <c r="G119" s="488"/>
      <c r="H119" s="488"/>
      <c r="I119" s="488"/>
      <c r="J119" s="488"/>
      <c r="K119" s="488"/>
      <c r="L119" s="488"/>
    </row>
    <row r="120" spans="1:12" s="195" customFormat="1" hidden="1">
      <c r="B120" s="488" t="s">
        <v>28</v>
      </c>
      <c r="C120" s="488"/>
      <c r="D120" s="488"/>
      <c r="E120" s="488"/>
      <c r="F120" s="488"/>
      <c r="G120" s="488"/>
      <c r="H120" s="488"/>
      <c r="I120" s="488"/>
      <c r="J120" s="488"/>
      <c r="K120" s="488"/>
      <c r="L120" s="488"/>
    </row>
    <row r="121" spans="1:12" s="195" customFormat="1" hidden="1">
      <c r="B121" s="488" t="s">
        <v>108</v>
      </c>
      <c r="C121" s="488"/>
      <c r="D121" s="488"/>
      <c r="E121" s="488"/>
      <c r="F121" s="488"/>
      <c r="G121" s="488"/>
      <c r="H121" s="488"/>
      <c r="I121" s="488"/>
      <c r="J121" s="488"/>
      <c r="K121" s="488"/>
      <c r="L121" s="488"/>
    </row>
    <row r="122" spans="1:12" s="195" customFormat="1" hidden="1">
      <c r="A122" s="110" t="s">
        <v>74</v>
      </c>
      <c r="B122" s="262"/>
      <c r="C122" s="262"/>
      <c r="D122" s="262"/>
      <c r="E122" s="262"/>
      <c r="F122" s="262"/>
      <c r="G122" s="262"/>
      <c r="H122" s="262"/>
      <c r="I122" s="262"/>
      <c r="J122" s="262"/>
      <c r="K122" s="262"/>
      <c r="L122" s="262"/>
    </row>
    <row r="123" spans="1:12" s="195" customFormat="1" hidden="1">
      <c r="A123" s="110"/>
      <c r="B123" s="488" t="s">
        <v>73</v>
      </c>
      <c r="C123" s="488"/>
      <c r="D123" s="488"/>
      <c r="E123" s="488"/>
      <c r="F123" s="488"/>
      <c r="G123" s="488"/>
      <c r="H123" s="488"/>
      <c r="I123" s="488"/>
      <c r="J123" s="488"/>
      <c r="K123" s="488"/>
      <c r="L123" s="488"/>
    </row>
    <row r="124" spans="1:12" s="195" customFormat="1" hidden="1">
      <c r="A124" s="110"/>
      <c r="B124" s="488" t="s">
        <v>476</v>
      </c>
      <c r="C124" s="488"/>
      <c r="D124" s="488"/>
      <c r="E124" s="488"/>
      <c r="F124" s="488"/>
      <c r="G124" s="488"/>
      <c r="H124" s="488"/>
      <c r="I124" s="488"/>
      <c r="J124" s="488"/>
      <c r="K124" s="488"/>
      <c r="L124" s="488"/>
    </row>
    <row r="125" spans="1:12" s="107" customFormat="1" hidden="1">
      <c r="A125" s="110" t="s">
        <v>76</v>
      </c>
      <c r="B125" s="110"/>
      <c r="C125" s="108"/>
      <c r="D125" s="108"/>
      <c r="E125" s="108"/>
      <c r="F125" s="108"/>
      <c r="G125" s="108"/>
      <c r="H125" s="108"/>
      <c r="I125" s="108"/>
      <c r="J125" s="108"/>
      <c r="K125" s="108"/>
      <c r="L125" s="108"/>
    </row>
    <row r="126" spans="1:12" s="107" customFormat="1" hidden="1">
      <c r="A126" s="110"/>
      <c r="B126" s="489" t="s">
        <v>68</v>
      </c>
      <c r="C126" s="489"/>
      <c r="D126" s="489"/>
      <c r="E126" s="489"/>
      <c r="F126" s="489"/>
      <c r="G126" s="489"/>
      <c r="H126" s="489"/>
      <c r="I126" s="489"/>
      <c r="J126" s="489"/>
      <c r="K126" s="489"/>
      <c r="L126" s="489"/>
    </row>
    <row r="127" spans="1:12" s="107" customFormat="1" hidden="1">
      <c r="A127" s="110"/>
      <c r="B127" s="489" t="s">
        <v>69</v>
      </c>
      <c r="C127" s="489"/>
      <c r="D127" s="489"/>
      <c r="E127" s="489"/>
      <c r="F127" s="489"/>
      <c r="G127" s="489"/>
      <c r="H127" s="489"/>
      <c r="I127" s="489"/>
      <c r="J127" s="489"/>
      <c r="K127" s="489"/>
      <c r="L127" s="489"/>
    </row>
    <row r="128" spans="1:12" s="107" customFormat="1" hidden="1">
      <c r="A128" s="110"/>
      <c r="B128" s="489" t="s">
        <v>70</v>
      </c>
      <c r="C128" s="489"/>
      <c r="D128" s="489"/>
      <c r="E128" s="489"/>
      <c r="F128" s="489"/>
      <c r="G128" s="489"/>
      <c r="H128" s="489"/>
      <c r="I128" s="489"/>
      <c r="J128" s="489"/>
      <c r="K128" s="489"/>
      <c r="L128" s="489"/>
    </row>
    <row r="129" spans="1:12" s="107" customFormat="1" hidden="1">
      <c r="A129" s="109"/>
      <c r="B129" s="489" t="s">
        <v>71</v>
      </c>
      <c r="C129" s="489"/>
      <c r="D129" s="489"/>
      <c r="E129" s="489"/>
      <c r="F129" s="489"/>
      <c r="G129" s="489"/>
      <c r="H129" s="489"/>
      <c r="I129" s="489"/>
      <c r="J129" s="489"/>
      <c r="K129" s="489"/>
      <c r="L129" s="489"/>
    </row>
    <row r="130" spans="1:12" s="195" customFormat="1" hidden="1">
      <c r="A130" s="187"/>
      <c r="B130" s="488" t="s">
        <v>72</v>
      </c>
      <c r="C130" s="488"/>
      <c r="D130" s="488"/>
      <c r="E130" s="488"/>
      <c r="F130" s="488"/>
      <c r="G130" s="488"/>
      <c r="H130" s="488"/>
      <c r="I130" s="488"/>
      <c r="J130" s="488"/>
      <c r="K130" s="488"/>
      <c r="L130" s="488"/>
    </row>
    <row r="131" spans="1:12" s="195" customFormat="1" hidden="1">
      <c r="A131" s="484" t="s">
        <v>163</v>
      </c>
      <c r="B131" s="484"/>
      <c r="C131" s="186"/>
      <c r="D131" s="186"/>
      <c r="E131" s="186"/>
      <c r="F131" s="186"/>
      <c r="G131" s="186"/>
      <c r="H131" s="186"/>
      <c r="I131" s="186"/>
      <c r="J131" s="186"/>
      <c r="K131" s="186"/>
      <c r="L131" s="186"/>
    </row>
    <row r="132" spans="1:12" s="195" customFormat="1" hidden="1">
      <c r="A132" s="187"/>
      <c r="B132" s="485" t="s">
        <v>245</v>
      </c>
      <c r="C132" s="485"/>
      <c r="D132" s="485"/>
      <c r="E132" s="485"/>
      <c r="F132" s="485"/>
      <c r="G132" s="485"/>
      <c r="H132" s="485"/>
      <c r="I132" s="485"/>
      <c r="J132" s="485"/>
      <c r="K132" s="485"/>
      <c r="L132" s="485"/>
    </row>
    <row r="133" spans="1:12" s="195" customFormat="1" hidden="1">
      <c r="A133" s="187"/>
      <c r="B133" s="485" t="s">
        <v>368</v>
      </c>
      <c r="C133" s="485"/>
      <c r="D133" s="485"/>
      <c r="E133" s="485"/>
      <c r="F133" s="485"/>
      <c r="G133" s="485"/>
      <c r="H133" s="485"/>
      <c r="I133" s="485"/>
      <c r="J133" s="485"/>
      <c r="K133" s="485"/>
      <c r="L133" s="485"/>
    </row>
    <row r="134" spans="1:12" s="195" customFormat="1" hidden="1">
      <c r="A134" s="187"/>
      <c r="B134" s="485" t="s">
        <v>367</v>
      </c>
      <c r="C134" s="485"/>
      <c r="D134" s="485"/>
      <c r="E134" s="485"/>
      <c r="F134" s="485"/>
      <c r="G134" s="485"/>
      <c r="H134" s="485"/>
      <c r="I134" s="485"/>
      <c r="J134" s="485"/>
      <c r="K134" s="485"/>
      <c r="L134" s="485"/>
    </row>
    <row r="135" spans="1:12" s="195" customFormat="1" hidden="1">
      <c r="A135" s="304" t="s">
        <v>401</v>
      </c>
      <c r="B135" s="304"/>
      <c r="C135" s="186"/>
      <c r="D135" s="186"/>
      <c r="E135" s="186"/>
      <c r="F135" s="186"/>
      <c r="G135" s="186"/>
      <c r="H135" s="186"/>
      <c r="I135" s="186"/>
      <c r="J135" s="186"/>
      <c r="K135" s="186"/>
    </row>
    <row r="136" spans="1:12" s="195" customFormat="1" hidden="1">
      <c r="A136" s="187"/>
      <c r="B136" s="485" t="s">
        <v>402</v>
      </c>
      <c r="C136" s="485"/>
      <c r="D136" s="485"/>
      <c r="E136" s="485"/>
      <c r="F136" s="485"/>
      <c r="G136" s="485"/>
      <c r="H136" s="485"/>
      <c r="I136" s="485"/>
      <c r="J136" s="485"/>
      <c r="K136" s="485"/>
    </row>
    <row r="137" spans="1:12" s="195" customFormat="1" hidden="1">
      <c r="A137" s="187"/>
      <c r="B137" s="485" t="s">
        <v>350</v>
      </c>
      <c r="C137" s="485"/>
      <c r="D137" s="485"/>
      <c r="E137" s="485"/>
      <c r="F137" s="485"/>
      <c r="G137" s="485"/>
      <c r="H137" s="485"/>
      <c r="I137" s="485"/>
      <c r="J137" s="485"/>
      <c r="K137" s="485"/>
    </row>
    <row r="138" spans="1:12" s="195" customFormat="1" hidden="1">
      <c r="A138" s="187"/>
      <c r="B138" s="485" t="s">
        <v>353</v>
      </c>
      <c r="C138" s="485"/>
      <c r="D138" s="485"/>
      <c r="E138" s="485"/>
      <c r="F138" s="485"/>
      <c r="G138" s="485"/>
      <c r="H138" s="485"/>
      <c r="I138" s="485"/>
      <c r="J138" s="485"/>
      <c r="K138" s="485"/>
    </row>
    <row r="139" spans="1:12" s="195" customFormat="1" hidden="1">
      <c r="A139" s="187"/>
      <c r="B139" s="485" t="s">
        <v>354</v>
      </c>
      <c r="C139" s="485"/>
      <c r="D139" s="485"/>
      <c r="E139" s="485"/>
      <c r="F139" s="485"/>
      <c r="G139" s="485"/>
      <c r="H139" s="485"/>
      <c r="I139" s="485"/>
      <c r="J139" s="485"/>
      <c r="K139" s="485"/>
    </row>
    <row r="140" spans="1:12" s="195" customFormat="1" hidden="1">
      <c r="A140" s="187"/>
      <c r="B140" s="485" t="s">
        <v>351</v>
      </c>
      <c r="C140" s="485"/>
      <c r="D140" s="485"/>
      <c r="E140" s="485"/>
      <c r="F140" s="485"/>
      <c r="G140" s="485"/>
      <c r="H140" s="485"/>
      <c r="I140" s="485"/>
      <c r="J140" s="485"/>
      <c r="K140" s="485"/>
    </row>
    <row r="141" spans="1:12" s="195" customFormat="1" hidden="1">
      <c r="A141" s="187"/>
      <c r="B141" s="485" t="s">
        <v>352</v>
      </c>
      <c r="C141" s="485"/>
      <c r="D141" s="485"/>
      <c r="E141" s="485"/>
      <c r="F141" s="485"/>
      <c r="G141" s="485"/>
      <c r="H141" s="485"/>
      <c r="I141" s="485"/>
      <c r="J141" s="485"/>
      <c r="K141" s="485"/>
    </row>
    <row r="142" spans="1:12" customFormat="1" hidden="1">
      <c r="A142" s="188" t="s">
        <v>439</v>
      </c>
      <c r="B142" s="189"/>
      <c r="C142" s="189"/>
      <c r="D142" s="189"/>
      <c r="E142" s="189"/>
      <c r="F142" s="189"/>
      <c r="G142" s="189"/>
      <c r="H142" s="189"/>
      <c r="I142" s="189"/>
      <c r="J142" s="189"/>
      <c r="K142" s="189"/>
      <c r="L142" s="189"/>
    </row>
    <row r="143" spans="1:12" customFormat="1" hidden="1">
      <c r="A143" s="109"/>
      <c r="B143" s="490" t="s">
        <v>358</v>
      </c>
      <c r="C143" s="490"/>
      <c r="D143" s="490"/>
      <c r="E143" s="490"/>
      <c r="F143" s="490"/>
      <c r="G143" s="490"/>
      <c r="H143" s="490"/>
      <c r="I143" s="490"/>
      <c r="J143" s="490"/>
      <c r="K143" s="490"/>
      <c r="L143" s="490"/>
    </row>
    <row r="144" spans="1:12" customFormat="1" hidden="1">
      <c r="A144" s="109"/>
      <c r="B144" s="490" t="s">
        <v>359</v>
      </c>
      <c r="C144" s="490"/>
      <c r="D144" s="490"/>
      <c r="E144" s="490"/>
      <c r="F144" s="490"/>
      <c r="G144" s="490"/>
      <c r="H144" s="490"/>
      <c r="I144" s="490"/>
      <c r="J144" s="490"/>
      <c r="K144" s="490"/>
      <c r="L144" s="490"/>
    </row>
    <row r="145" spans="1:12" customFormat="1" hidden="1">
      <c r="A145" s="109"/>
      <c r="B145" s="490" t="s">
        <v>355</v>
      </c>
      <c r="C145" s="490"/>
      <c r="D145" s="490"/>
      <c r="E145" s="490"/>
      <c r="F145" s="490"/>
      <c r="G145" s="490"/>
      <c r="H145" s="490"/>
      <c r="I145" s="490"/>
      <c r="J145" s="490"/>
      <c r="K145" s="490"/>
      <c r="L145" s="490"/>
    </row>
    <row r="146" spans="1:12" customFormat="1" hidden="1">
      <c r="A146" s="109"/>
      <c r="B146" s="490" t="s">
        <v>356</v>
      </c>
      <c r="C146" s="490"/>
      <c r="D146" s="490"/>
      <c r="E146" s="490"/>
      <c r="F146" s="490"/>
      <c r="G146" s="490"/>
      <c r="H146" s="490"/>
      <c r="I146" s="490"/>
      <c r="J146" s="490"/>
      <c r="K146" s="490"/>
      <c r="L146" s="490"/>
    </row>
    <row r="147" spans="1:12" customFormat="1" hidden="1">
      <c r="A147" s="109"/>
      <c r="B147" s="490" t="s">
        <v>357</v>
      </c>
      <c r="C147" s="490"/>
      <c r="D147" s="490"/>
      <c r="E147" s="490"/>
      <c r="F147" s="490"/>
      <c r="G147" s="490"/>
      <c r="H147" s="490"/>
      <c r="I147" s="490"/>
      <c r="J147" s="490"/>
      <c r="K147" s="490"/>
      <c r="L147" s="490"/>
    </row>
    <row r="148" spans="1:12" customFormat="1"/>
    <row r="149" spans="1:12" customFormat="1"/>
    <row r="150" spans="1:12" customFormat="1"/>
    <row r="151" spans="1:12" customFormat="1"/>
    <row r="152" spans="1:12" customFormat="1"/>
    <row r="153" spans="1:12" customFormat="1"/>
    <row r="154" spans="1:12" customFormat="1"/>
    <row r="155" spans="1:12" customFormat="1"/>
    <row r="156" spans="1:12" customFormat="1"/>
    <row r="157" spans="1:12" customFormat="1"/>
    <row r="158" spans="1:12" customFormat="1"/>
    <row r="159" spans="1:12" customFormat="1"/>
    <row r="160" spans="1:12"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sheetData>
  <sheetProtection sheet="1" objects="1" scenarios="1"/>
  <mergeCells count="83">
    <mergeCell ref="D67:E67"/>
    <mergeCell ref="A46:C46"/>
    <mergeCell ref="D59:E59"/>
    <mergeCell ref="D60:E60"/>
    <mergeCell ref="D61:E61"/>
    <mergeCell ref="D62:E62"/>
    <mergeCell ref="D63:E63"/>
    <mergeCell ref="C48:D48"/>
    <mergeCell ref="C49:D49"/>
    <mergeCell ref="D64:E64"/>
    <mergeCell ref="D65:E65"/>
    <mergeCell ref="D66:E66"/>
    <mergeCell ref="B81:L81"/>
    <mergeCell ref="A71:L71"/>
    <mergeCell ref="B72:L72"/>
    <mergeCell ref="B73:L73"/>
    <mergeCell ref="B74:L74"/>
    <mergeCell ref="A75:L75"/>
    <mergeCell ref="B76:L76"/>
    <mergeCell ref="B77:L77"/>
    <mergeCell ref="B78:L78"/>
    <mergeCell ref="A79:L79"/>
    <mergeCell ref="B80:L80"/>
    <mergeCell ref="B93:L93"/>
    <mergeCell ref="B82:L82"/>
    <mergeCell ref="B83:L83"/>
    <mergeCell ref="B84:L84"/>
    <mergeCell ref="A85:B85"/>
    <mergeCell ref="B86:L86"/>
    <mergeCell ref="B87:L87"/>
    <mergeCell ref="B88:L88"/>
    <mergeCell ref="B89:L89"/>
    <mergeCell ref="A90:B90"/>
    <mergeCell ref="B91:L91"/>
    <mergeCell ref="B92:L92"/>
    <mergeCell ref="B106:L106"/>
    <mergeCell ref="B94:L94"/>
    <mergeCell ref="A95:B95"/>
    <mergeCell ref="B96:L96"/>
    <mergeCell ref="B97:L97"/>
    <mergeCell ref="B98:L98"/>
    <mergeCell ref="B99:L99"/>
    <mergeCell ref="B100:L100"/>
    <mergeCell ref="B101:L101"/>
    <mergeCell ref="A102:B102"/>
    <mergeCell ref="B103:L103"/>
    <mergeCell ref="B104:L104"/>
    <mergeCell ref="B120:L120"/>
    <mergeCell ref="B107:L107"/>
    <mergeCell ref="B108:L108"/>
    <mergeCell ref="B109:L109"/>
    <mergeCell ref="B110:L110"/>
    <mergeCell ref="B112:L112"/>
    <mergeCell ref="B113:L113"/>
    <mergeCell ref="B140:K140"/>
    <mergeCell ref="B141:K141"/>
    <mergeCell ref="B129:L129"/>
    <mergeCell ref="B130:L130"/>
    <mergeCell ref="A131:B131"/>
    <mergeCell ref="B132:L132"/>
    <mergeCell ref="B133:L133"/>
    <mergeCell ref="B134:L134"/>
    <mergeCell ref="A70:B70"/>
    <mergeCell ref="B136:K136"/>
    <mergeCell ref="B137:K137"/>
    <mergeCell ref="B138:K138"/>
    <mergeCell ref="B139:K139"/>
    <mergeCell ref="B121:L121"/>
    <mergeCell ref="B123:L123"/>
    <mergeCell ref="B124:L124"/>
    <mergeCell ref="B126:L126"/>
    <mergeCell ref="B127:L127"/>
    <mergeCell ref="B128:L128"/>
    <mergeCell ref="B114:L114"/>
    <mergeCell ref="B115:L115"/>
    <mergeCell ref="B117:L117"/>
    <mergeCell ref="B118:L118"/>
    <mergeCell ref="B119:L119"/>
    <mergeCell ref="B143:L143"/>
    <mergeCell ref="B144:L144"/>
    <mergeCell ref="B145:L145"/>
    <mergeCell ref="B146:L146"/>
    <mergeCell ref="B147:L147"/>
  </mergeCells>
  <phoneticPr fontId="0" type="noConversion"/>
  <dataValidations count="1">
    <dataValidation type="list" allowBlank="1" showInputMessage="1" showErrorMessage="1" sqref="B54">
      <formula1>$B$59:$B$67</formula1>
    </dataValidation>
  </dataValidations>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O155"/>
  <sheetViews>
    <sheetView showGridLines="0" workbookViewId="0">
      <selection activeCell="C48" sqref="C48"/>
    </sheetView>
  </sheetViews>
  <sheetFormatPr baseColWidth="10" defaultColWidth="8.83203125" defaultRowHeight="12"/>
  <cols>
    <col min="1" max="1" width="14.6640625" style="3" customWidth="1"/>
    <col min="2" max="5" width="12.6640625" style="3" customWidth="1"/>
    <col min="6" max="6" width="14.1640625" style="3" customWidth="1"/>
    <col min="7" max="8" width="12.6640625" style="3" customWidth="1"/>
    <col min="9" max="9" width="9.1640625" style="3" customWidth="1"/>
    <col min="10" max="256" width="11.5" style="3" customWidth="1"/>
    <col min="257" max="16384" width="8.83203125" style="3"/>
  </cols>
  <sheetData>
    <row r="1" spans="1:8" ht="18">
      <c r="A1" s="493" t="s">
        <v>119</v>
      </c>
      <c r="B1" s="493"/>
      <c r="C1" s="493"/>
      <c r="D1" s="1"/>
      <c r="E1" s="1"/>
      <c r="F1" s="1"/>
      <c r="G1" s="1"/>
      <c r="H1" s="1"/>
    </row>
    <row r="2" spans="1:8" ht="10" customHeight="1">
      <c r="A2" s="1"/>
      <c r="B2" s="1"/>
      <c r="C2" s="1"/>
      <c r="D2" s="1"/>
      <c r="E2" s="1"/>
      <c r="F2" s="1"/>
      <c r="G2" s="1"/>
      <c r="H2" s="1"/>
    </row>
    <row r="3" spans="1:8" s="56" customFormat="1">
      <c r="A3" s="70" t="s">
        <v>182</v>
      </c>
      <c r="B3" s="70"/>
      <c r="C3" s="70">
        <f>Description!B3</f>
        <v>2</v>
      </c>
      <c r="D3" s="70" t="str">
        <f>CONCATENATE("CA",C3,".xls")</f>
        <v>CA2.xls</v>
      </c>
      <c r="E3" s="70"/>
      <c r="F3" s="70"/>
      <c r="G3" s="70"/>
      <c r="H3" s="70"/>
    </row>
    <row r="4" spans="1:8" s="56" customFormat="1">
      <c r="A4" s="70" t="s">
        <v>183</v>
      </c>
      <c r="B4" s="70"/>
      <c r="C4" s="70">
        <v>6</v>
      </c>
      <c r="D4" s="70" t="str">
        <f>CONCATENATE("CA",C4,".xls")</f>
        <v>CA6.xls</v>
      </c>
      <c r="E4" s="70"/>
      <c r="F4" s="70"/>
      <c r="G4" s="70"/>
      <c r="H4" s="70"/>
    </row>
    <row r="5" spans="1:8" ht="10" customHeight="1">
      <c r="A5" s="1"/>
      <c r="B5" s="1"/>
      <c r="C5" s="1"/>
      <c r="D5" s="1"/>
      <c r="E5" s="1"/>
      <c r="F5" s="1"/>
      <c r="G5" s="1"/>
      <c r="H5" s="1"/>
    </row>
    <row r="6" spans="1:8" s="88" customFormat="1" ht="17">
      <c r="A6" s="496" t="s">
        <v>35</v>
      </c>
      <c r="B6" s="496"/>
      <c r="C6" s="496"/>
      <c r="D6" s="42" t="str">
        <f>D4</f>
        <v>CA6.xls</v>
      </c>
      <c r="E6" s="42"/>
      <c r="F6" s="42"/>
      <c r="G6" s="42"/>
      <c r="H6" s="42"/>
    </row>
    <row r="7" spans="1:8" ht="13" hidden="1" thickBot="1">
      <c r="A7" s="32"/>
      <c r="B7" s="32"/>
      <c r="C7" s="32"/>
      <c r="D7" s="32"/>
      <c r="E7" s="32"/>
      <c r="F7" s="32"/>
      <c r="G7" s="32"/>
      <c r="H7" s="32"/>
    </row>
    <row r="8" spans="1:8" ht="18" hidden="1">
      <c r="A8" s="495" t="s">
        <v>255</v>
      </c>
      <c r="B8" s="495"/>
      <c r="C8" s="68"/>
      <c r="D8" s="68"/>
      <c r="E8" s="68"/>
      <c r="F8" s="33"/>
      <c r="G8" s="33"/>
      <c r="H8" s="33"/>
    </row>
    <row r="9" spans="1:8" hidden="1">
      <c r="A9" s="68" t="s">
        <v>193</v>
      </c>
      <c r="B9" s="69">
        <v>36526</v>
      </c>
      <c r="C9" s="68"/>
      <c r="D9" s="68" t="s">
        <v>159</v>
      </c>
      <c r="E9" s="68" t="s">
        <v>143</v>
      </c>
      <c r="F9" s="33"/>
      <c r="G9" s="33"/>
      <c r="H9" s="33"/>
    </row>
    <row r="10" spans="1:8" hidden="1">
      <c r="A10" s="68" t="s">
        <v>93</v>
      </c>
      <c r="B10" s="33">
        <v>40179</v>
      </c>
      <c r="C10" s="68"/>
      <c r="D10" s="68"/>
      <c r="E10" s="68" t="s">
        <v>160</v>
      </c>
      <c r="F10" s="33"/>
      <c r="G10" s="33"/>
      <c r="H10" s="33"/>
    </row>
    <row r="11" spans="1:8" hidden="1">
      <c r="A11" s="68" t="s">
        <v>194</v>
      </c>
      <c r="B11" s="68" t="str">
        <f>Process!D63</f>
        <v>Analysis</v>
      </c>
      <c r="C11" s="68"/>
      <c r="D11" s="68"/>
      <c r="E11" s="68" t="s">
        <v>90</v>
      </c>
      <c r="F11" s="33"/>
      <c r="G11" s="33"/>
      <c r="H11" s="33"/>
    </row>
    <row r="12" spans="1:8" hidden="1">
      <c r="A12" s="68"/>
      <c r="B12" s="68" t="str">
        <f>Process!D64</f>
        <v>Architecture</v>
      </c>
      <c r="C12" s="68"/>
      <c r="D12" s="68"/>
      <c r="E12" s="68" t="s">
        <v>91</v>
      </c>
      <c r="F12" s="33"/>
      <c r="G12" s="33"/>
      <c r="H12" s="33"/>
    </row>
    <row r="13" spans="1:8" hidden="1">
      <c r="A13" s="68"/>
      <c r="B13" s="68" t="str">
        <f>Process!D65</f>
        <v>Project planning</v>
      </c>
      <c r="C13" s="68"/>
      <c r="D13" s="68"/>
      <c r="E13" s="68" t="s">
        <v>41</v>
      </c>
      <c r="F13" s="33"/>
      <c r="G13" s="33"/>
      <c r="H13" s="33"/>
    </row>
    <row r="14" spans="1:8" hidden="1">
      <c r="A14" s="68"/>
      <c r="B14" s="68" t="str">
        <f>Process!D66</f>
        <v>Interation planning</v>
      </c>
      <c r="C14" s="68"/>
      <c r="D14" s="68"/>
      <c r="E14" s="68" t="s">
        <v>42</v>
      </c>
      <c r="F14" s="33"/>
      <c r="G14" s="33"/>
      <c r="H14" s="33"/>
    </row>
    <row r="15" spans="1:8" hidden="1">
      <c r="A15" s="68"/>
      <c r="B15" s="68" t="str">
        <f>Process!D67</f>
        <v>Construction</v>
      </c>
      <c r="C15" s="68"/>
      <c r="D15" s="68"/>
      <c r="E15" s="68" t="s">
        <v>43</v>
      </c>
      <c r="F15" s="33"/>
      <c r="G15" s="33"/>
      <c r="H15" s="33"/>
    </row>
    <row r="16" spans="1:8" hidden="1">
      <c r="A16" s="68"/>
      <c r="B16" s="68" t="str">
        <f>Process!D68</f>
        <v>Refactoring</v>
      </c>
      <c r="C16" s="68"/>
      <c r="D16" s="68"/>
      <c r="E16" s="68" t="s">
        <v>44</v>
      </c>
      <c r="F16" s="33"/>
      <c r="G16" s="33"/>
      <c r="H16" s="33"/>
    </row>
    <row r="17" spans="1:8" hidden="1">
      <c r="A17" s="68"/>
      <c r="B17" s="68" t="str">
        <f>Process!D69</f>
        <v>Review</v>
      </c>
      <c r="C17" s="68"/>
      <c r="D17" s="68"/>
      <c r="E17" s="68" t="s">
        <v>95</v>
      </c>
      <c r="F17" s="33"/>
      <c r="G17" s="33"/>
      <c r="H17" s="33"/>
    </row>
    <row r="18" spans="1:8" hidden="1">
      <c r="A18" s="68"/>
      <c r="B18" s="68" t="str">
        <f>Process!D70</f>
        <v>Integration test</v>
      </c>
      <c r="C18" s="68"/>
      <c r="D18" s="68"/>
      <c r="E18" s="68"/>
      <c r="F18" s="33"/>
      <c r="G18" s="33"/>
      <c r="H18" s="33"/>
    </row>
    <row r="19" spans="1:8" hidden="1">
      <c r="A19" s="68"/>
      <c r="B19" s="68" t="str">
        <f>Process!D71</f>
        <v>Repatterning</v>
      </c>
      <c r="C19" s="68"/>
      <c r="D19" s="68"/>
      <c r="E19" s="68"/>
      <c r="F19" s="33"/>
      <c r="G19" s="33"/>
      <c r="H19" s="33"/>
    </row>
    <row r="20" spans="1:8" hidden="1">
      <c r="A20" s="68"/>
      <c r="B20" s="68" t="e">
        <f>Process!#REF!</f>
        <v>#REF!</v>
      </c>
      <c r="C20" s="68"/>
      <c r="D20" s="68"/>
      <c r="E20" s="68"/>
      <c r="F20" s="33"/>
      <c r="G20" s="33"/>
      <c r="H20" s="33"/>
    </row>
    <row r="21" spans="1:8" hidden="1">
      <c r="A21" s="68" t="s">
        <v>199</v>
      </c>
      <c r="B21" s="68" t="str">
        <f>Process!D50</f>
        <v>Documentation</v>
      </c>
      <c r="C21" s="68"/>
      <c r="D21" s="68" t="s">
        <v>175</v>
      </c>
      <c r="E21" s="68" t="s">
        <v>176</v>
      </c>
      <c r="F21" s="33"/>
      <c r="G21" s="33"/>
      <c r="H21" s="33"/>
    </row>
    <row r="22" spans="1:8" hidden="1">
      <c r="A22" s="68"/>
      <c r="B22" s="68" t="str">
        <f>Process!D51</f>
        <v>Build</v>
      </c>
      <c r="C22" s="68"/>
      <c r="D22" s="68"/>
      <c r="E22" s="68">
        <v>1</v>
      </c>
      <c r="F22" s="33"/>
      <c r="G22" s="33"/>
      <c r="H22" s="33"/>
    </row>
    <row r="23" spans="1:8" hidden="1">
      <c r="A23" s="68"/>
      <c r="B23" s="68" t="str">
        <f>Process!D52</f>
        <v>Product syntax</v>
      </c>
      <c r="C23" s="68"/>
      <c r="D23" s="68"/>
      <c r="E23" s="68">
        <v>2</v>
      </c>
      <c r="F23" s="33"/>
      <c r="G23" s="33"/>
      <c r="H23" s="33"/>
    </row>
    <row r="24" spans="1:8" hidden="1">
      <c r="A24" s="68"/>
      <c r="B24" s="68" t="str">
        <f>Process!D53</f>
        <v>Product logic</v>
      </c>
      <c r="C24" s="68"/>
      <c r="D24" s="68"/>
      <c r="E24" s="68">
        <v>3</v>
      </c>
      <c r="F24" s="33"/>
      <c r="G24" s="33"/>
      <c r="H24" s="33"/>
    </row>
    <row r="25" spans="1:8" hidden="1">
      <c r="A25" s="68"/>
      <c r="B25" s="68" t="str">
        <f>Process!D54</f>
        <v>Product interface</v>
      </c>
      <c r="C25" s="68"/>
      <c r="D25" s="68"/>
      <c r="E25" s="68">
        <v>4</v>
      </c>
      <c r="F25" s="33"/>
      <c r="G25" s="33"/>
      <c r="H25" s="33"/>
    </row>
    <row r="26" spans="1:8" hidden="1">
      <c r="A26" s="68"/>
      <c r="B26" s="68" t="str">
        <f>Process!D55</f>
        <v>Product checking</v>
      </c>
      <c r="C26" s="68"/>
      <c r="D26" s="68"/>
      <c r="E26" s="68">
        <v>5</v>
      </c>
      <c r="F26" s="33"/>
      <c r="G26" s="33"/>
      <c r="H26" s="33"/>
    </row>
    <row r="27" spans="1:8" hidden="1">
      <c r="A27" s="68"/>
      <c r="B27" s="68" t="str">
        <f>Process!D56</f>
        <v>Test syntax</v>
      </c>
      <c r="C27" s="68"/>
      <c r="D27" s="68"/>
      <c r="E27" s="68">
        <v>6</v>
      </c>
      <c r="F27" s="33"/>
      <c r="G27" s="33"/>
      <c r="H27" s="33"/>
    </row>
    <row r="28" spans="1:8" hidden="1">
      <c r="A28" s="68"/>
      <c r="B28" s="68" t="str">
        <f>Process!D57</f>
        <v>Test logic</v>
      </c>
      <c r="C28" s="68"/>
      <c r="D28" s="68"/>
      <c r="E28" s="68">
        <v>7</v>
      </c>
      <c r="F28" s="33"/>
      <c r="G28" s="33"/>
      <c r="H28" s="33"/>
    </row>
    <row r="29" spans="1:8" hidden="1">
      <c r="A29" s="68"/>
      <c r="B29" s="68" t="str">
        <f>Process!D58</f>
        <v>Test interface</v>
      </c>
      <c r="C29" s="68"/>
      <c r="D29" s="68"/>
      <c r="E29" s="68">
        <v>8</v>
      </c>
      <c r="F29" s="33"/>
      <c r="G29" s="33"/>
      <c r="H29" s="33"/>
    </row>
    <row r="30" spans="1:8" hidden="1">
      <c r="A30" s="68"/>
      <c r="B30" s="68" t="str">
        <f>Process!D59</f>
        <v>Test checking</v>
      </c>
      <c r="C30" s="68"/>
      <c r="D30" s="68"/>
      <c r="E30" s="68">
        <v>9</v>
      </c>
      <c r="F30" s="33"/>
      <c r="G30" s="33"/>
      <c r="H30" s="33"/>
    </row>
    <row r="31" spans="1:8" hidden="1">
      <c r="A31" s="68"/>
      <c r="B31" s="68" t="str">
        <f>Process!D60</f>
        <v>Bad Smell</v>
      </c>
      <c r="C31" s="68"/>
      <c r="D31" s="68"/>
      <c r="E31" s="68">
        <v>10</v>
      </c>
      <c r="F31" s="33"/>
      <c r="G31" s="33"/>
      <c r="H31" s="33"/>
    </row>
    <row r="32" spans="1:8" hidden="1">
      <c r="A32" s="68" t="s">
        <v>51</v>
      </c>
      <c r="B32" s="68" t="s">
        <v>52</v>
      </c>
      <c r="C32" s="68"/>
      <c r="D32" s="68"/>
      <c r="E32" s="68"/>
      <c r="F32" s="33"/>
      <c r="G32" s="33"/>
      <c r="H32" s="33"/>
    </row>
    <row r="33" spans="1:8" s="23" customFormat="1" hidden="1">
      <c r="A33" s="68"/>
      <c r="B33" s="33" t="s">
        <v>53</v>
      </c>
      <c r="C33" s="68"/>
      <c r="D33" s="68"/>
      <c r="E33" s="68"/>
      <c r="F33" s="34"/>
      <c r="G33" s="34"/>
      <c r="H33" s="34"/>
    </row>
    <row r="34" spans="1:8" hidden="1">
      <c r="A34" s="68" t="s">
        <v>54</v>
      </c>
      <c r="B34" s="68" t="s">
        <v>390</v>
      </c>
      <c r="C34" s="68"/>
      <c r="D34" s="68"/>
      <c r="E34" s="68"/>
      <c r="F34" s="34"/>
      <c r="G34" s="34"/>
      <c r="H34" s="34"/>
    </row>
    <row r="35" spans="1:8" hidden="1">
      <c r="A35" s="68"/>
      <c r="B35" s="68" t="s">
        <v>55</v>
      </c>
      <c r="C35" s="68"/>
      <c r="D35" s="68"/>
      <c r="E35" s="68"/>
      <c r="F35" s="34"/>
      <c r="G35" s="34"/>
      <c r="H35" s="34"/>
    </row>
    <row r="36" spans="1:8" hidden="1">
      <c r="A36" s="68"/>
      <c r="B36" s="68" t="s">
        <v>201</v>
      </c>
      <c r="C36" s="68"/>
      <c r="D36" s="68"/>
      <c r="E36" s="68"/>
      <c r="F36" s="34"/>
      <c r="G36" s="34"/>
      <c r="H36" s="34"/>
    </row>
    <row r="37" spans="1:8" hidden="1">
      <c r="A37" s="68"/>
      <c r="B37" s="68" t="s">
        <v>57</v>
      </c>
      <c r="C37" s="68"/>
      <c r="D37" s="68"/>
      <c r="E37" s="68"/>
      <c r="F37" s="34"/>
      <c r="G37" s="34"/>
      <c r="H37" s="34"/>
    </row>
    <row r="38" spans="1:8" hidden="1">
      <c r="A38" s="68"/>
      <c r="B38" s="68" t="s">
        <v>56</v>
      </c>
      <c r="C38" s="68"/>
      <c r="D38" s="68"/>
      <c r="E38" s="68"/>
      <c r="F38" s="34"/>
      <c r="G38" s="34"/>
      <c r="H38" s="34"/>
    </row>
    <row r="39" spans="1:8" hidden="1">
      <c r="A39" s="68"/>
      <c r="B39" s="68"/>
      <c r="C39" s="68"/>
      <c r="D39" s="68"/>
      <c r="E39" s="68"/>
      <c r="F39" s="34"/>
      <c r="G39" s="34"/>
      <c r="H39" s="34"/>
    </row>
    <row r="40" spans="1:8" hidden="1">
      <c r="A40" s="68"/>
      <c r="B40" s="68"/>
      <c r="C40" s="68"/>
      <c r="D40" s="68"/>
      <c r="E40" s="68"/>
      <c r="F40" s="34"/>
      <c r="G40" s="34"/>
      <c r="H40" s="34"/>
    </row>
    <row r="41" spans="1:8" hidden="1">
      <c r="A41" s="68" t="s">
        <v>58</v>
      </c>
      <c r="B41" s="68" t="s">
        <v>390</v>
      </c>
      <c r="C41" s="68"/>
      <c r="D41" s="68"/>
      <c r="E41" s="68"/>
      <c r="F41" s="34"/>
      <c r="G41" s="34"/>
      <c r="H41" s="34"/>
    </row>
    <row r="42" spans="1:8" hidden="1">
      <c r="A42" s="68"/>
      <c r="B42" s="68" t="s">
        <v>59</v>
      </c>
      <c r="C42" s="68"/>
      <c r="D42" s="68"/>
      <c r="E42" s="68"/>
      <c r="F42" s="34"/>
      <c r="G42" s="34"/>
      <c r="H42" s="34"/>
    </row>
    <row r="43" spans="1:8" hidden="1">
      <c r="A43" s="68"/>
      <c r="B43" s="68" t="s">
        <v>60</v>
      </c>
      <c r="C43" s="68"/>
      <c r="D43" s="68"/>
      <c r="E43" s="68"/>
      <c r="F43" s="34"/>
      <c r="G43" s="34"/>
      <c r="H43" s="34"/>
    </row>
    <row r="44" spans="1:8" hidden="1">
      <c r="A44" s="68"/>
      <c r="B44" s="68" t="s">
        <v>61</v>
      </c>
      <c r="C44" s="68"/>
      <c r="D44" s="68"/>
      <c r="E44" s="68"/>
      <c r="F44" s="34"/>
      <c r="G44" s="34"/>
      <c r="H44" s="34"/>
    </row>
    <row r="45" spans="1:8" hidden="1">
      <c r="A45" s="68"/>
      <c r="B45" s="68" t="s">
        <v>62</v>
      </c>
      <c r="C45" s="68"/>
      <c r="D45" s="68"/>
      <c r="E45" s="68"/>
      <c r="F45" s="34"/>
      <c r="G45" s="34"/>
      <c r="H45" s="34"/>
    </row>
    <row r="46" spans="1:8" hidden="1">
      <c r="A46" s="68"/>
      <c r="B46" s="68" t="s">
        <v>63</v>
      </c>
      <c r="C46" s="68"/>
      <c r="D46" s="68"/>
      <c r="E46" s="68"/>
      <c r="F46" s="34"/>
      <c r="G46" s="34"/>
      <c r="H46" s="34"/>
    </row>
    <row r="47" spans="1:8">
      <c r="A47" s="2" t="s">
        <v>210</v>
      </c>
      <c r="C47" s="2" t="s">
        <v>190</v>
      </c>
      <c r="D47" s="2" t="s">
        <v>191</v>
      </c>
      <c r="E47" s="2" t="s">
        <v>192</v>
      </c>
    </row>
    <row r="48" spans="1:8">
      <c r="A48" s="56" t="s">
        <v>247</v>
      </c>
      <c r="B48" s="56"/>
      <c r="C48" s="57"/>
      <c r="D48" s="57"/>
      <c r="E48" s="57"/>
      <c r="G48" s="56"/>
      <c r="H48" s="56"/>
    </row>
    <row r="49" spans="1:8">
      <c r="A49" s="56" t="s">
        <v>248</v>
      </c>
      <c r="B49" s="56"/>
      <c r="C49" s="57"/>
      <c r="D49" s="57"/>
      <c r="E49" s="57"/>
      <c r="G49" s="56"/>
      <c r="H49" s="56"/>
    </row>
    <row r="50" spans="1:8">
      <c r="A50" s="56" t="s">
        <v>249</v>
      </c>
      <c r="B50" s="56"/>
      <c r="C50" s="57"/>
      <c r="D50" s="57"/>
      <c r="E50" s="57"/>
      <c r="G50" s="56"/>
      <c r="H50" s="56"/>
    </row>
    <row r="51" spans="1:8">
      <c r="A51" s="56" t="s">
        <v>111</v>
      </c>
      <c r="B51" s="56"/>
      <c r="C51" s="57"/>
      <c r="D51" s="57"/>
      <c r="E51" s="57"/>
      <c r="G51" s="56"/>
      <c r="H51" s="56"/>
    </row>
    <row r="52" spans="1:8">
      <c r="A52" s="56" t="s">
        <v>112</v>
      </c>
      <c r="B52" s="56"/>
      <c r="C52" s="57"/>
      <c r="D52" s="57"/>
      <c r="E52" s="57"/>
      <c r="G52" s="56"/>
      <c r="H52" s="56"/>
    </row>
    <row r="53" spans="1:8">
      <c r="A53" s="179" t="s">
        <v>526</v>
      </c>
      <c r="B53" s="56"/>
      <c r="C53" s="57"/>
      <c r="D53" s="57"/>
      <c r="E53" s="57"/>
      <c r="G53" s="56"/>
      <c r="H53" s="56"/>
    </row>
    <row r="54" spans="1:8">
      <c r="A54" s="179" t="s">
        <v>528</v>
      </c>
      <c r="B54" s="56"/>
      <c r="C54" s="57"/>
      <c r="D54" s="58"/>
      <c r="E54" s="91"/>
      <c r="G54" s="56"/>
      <c r="H54" s="56"/>
    </row>
    <row r="55" spans="1:8">
      <c r="C55" s="54"/>
      <c r="D55" s="54"/>
      <c r="E55" s="2"/>
    </row>
    <row r="56" spans="1:8" hidden="1">
      <c r="C56" s="2" t="s">
        <v>190</v>
      </c>
      <c r="D56" s="2" t="s">
        <v>191</v>
      </c>
      <c r="E56" s="2" t="s">
        <v>192</v>
      </c>
    </row>
    <row r="57" spans="1:8" hidden="1">
      <c r="A57" s="179" t="s">
        <v>455</v>
      </c>
      <c r="B57" s="56"/>
      <c r="C57" s="57"/>
      <c r="D57" s="57"/>
      <c r="E57" s="57"/>
      <c r="G57" s="56"/>
      <c r="H57" s="56"/>
    </row>
    <row r="58" spans="1:8" hidden="1">
      <c r="A58" s="179" t="s">
        <v>456</v>
      </c>
      <c r="B58" s="56"/>
      <c r="C58" s="57"/>
      <c r="D58" s="57"/>
      <c r="E58" s="57"/>
      <c r="G58" s="56"/>
      <c r="H58" s="56"/>
    </row>
    <row r="59" spans="1:8" hidden="1">
      <c r="A59" s="179" t="s">
        <v>453</v>
      </c>
      <c r="B59" s="56"/>
      <c r="C59" s="57"/>
      <c r="D59" s="57"/>
      <c r="E59" s="57"/>
      <c r="G59" s="56"/>
      <c r="H59" s="56"/>
    </row>
    <row r="60" spans="1:8" hidden="1">
      <c r="A60" s="179" t="s">
        <v>382</v>
      </c>
      <c r="B60" s="56"/>
      <c r="C60" s="57"/>
      <c r="D60" s="58"/>
      <c r="E60" s="91"/>
      <c r="G60" s="56"/>
      <c r="H60" s="56"/>
    </row>
    <row r="61" spans="1:8" hidden="1">
      <c r="C61" s="54"/>
      <c r="D61" s="54"/>
      <c r="E61" s="2"/>
    </row>
    <row r="62" spans="1:8" hidden="1">
      <c r="C62" s="54"/>
      <c r="D62" s="54"/>
      <c r="E62" s="2"/>
    </row>
    <row r="63" spans="1:8" s="2" customFormat="1">
      <c r="C63" s="54"/>
      <c r="D63" s="54"/>
      <c r="E63" s="2" t="s">
        <v>192</v>
      </c>
      <c r="F63" s="2" t="s">
        <v>211</v>
      </c>
    </row>
    <row r="64" spans="1:8">
      <c r="A64" s="2" t="s">
        <v>212</v>
      </c>
      <c r="B64" s="2"/>
      <c r="C64" s="54"/>
      <c r="D64" s="54"/>
      <c r="E64" s="2"/>
      <c r="F64" s="2"/>
      <c r="H64" s="2"/>
    </row>
    <row r="65" spans="1:8">
      <c r="A65" s="72" t="str">
        <f t="shared" ref="A65:A74" si="0">B11</f>
        <v>Analysis</v>
      </c>
      <c r="C65" s="71"/>
      <c r="D65" s="71"/>
      <c r="E65" s="7"/>
      <c r="F65" s="27">
        <f>IF(ISERR(E65/$E$75),0,E65/$E$75)</f>
        <v>0</v>
      </c>
    </row>
    <row r="66" spans="1:8">
      <c r="A66" s="72" t="str">
        <f t="shared" si="0"/>
        <v>Architecture</v>
      </c>
      <c r="C66" s="71"/>
      <c r="D66" s="71"/>
      <c r="E66" s="7"/>
      <c r="F66" s="27">
        <f t="shared" ref="F66:F74" si="1">IF(ISERR(E66/$E$75),0,E66/$E$75)</f>
        <v>0</v>
      </c>
    </row>
    <row r="67" spans="1:8">
      <c r="A67" s="72" t="str">
        <f t="shared" si="0"/>
        <v>Project planning</v>
      </c>
      <c r="C67" s="71"/>
      <c r="D67" s="71"/>
      <c r="E67" s="7"/>
      <c r="F67" s="27">
        <f t="shared" si="1"/>
        <v>0</v>
      </c>
    </row>
    <row r="68" spans="1:8">
      <c r="A68" s="72" t="str">
        <f t="shared" si="0"/>
        <v>Interation planning</v>
      </c>
      <c r="C68" s="71"/>
      <c r="D68" s="71"/>
      <c r="E68" s="7"/>
      <c r="F68" s="27">
        <f t="shared" si="1"/>
        <v>0</v>
      </c>
    </row>
    <row r="69" spans="1:8">
      <c r="A69" s="72" t="str">
        <f t="shared" si="0"/>
        <v>Construction</v>
      </c>
      <c r="C69" s="71"/>
      <c r="D69" s="71"/>
      <c r="E69" s="7"/>
      <c r="F69" s="27">
        <f t="shared" si="1"/>
        <v>0</v>
      </c>
    </row>
    <row r="70" spans="1:8">
      <c r="A70" s="72" t="str">
        <f t="shared" si="0"/>
        <v>Refactoring</v>
      </c>
      <c r="C70" s="71"/>
      <c r="D70" s="71"/>
      <c r="E70" s="7"/>
      <c r="F70" s="27"/>
    </row>
    <row r="71" spans="1:8">
      <c r="A71" s="72" t="str">
        <f t="shared" si="0"/>
        <v>Review</v>
      </c>
      <c r="C71" s="71"/>
      <c r="D71" s="71"/>
      <c r="E71" s="7"/>
      <c r="F71" s="27">
        <f t="shared" si="1"/>
        <v>0</v>
      </c>
    </row>
    <row r="72" spans="1:8">
      <c r="A72" s="72" t="str">
        <f t="shared" si="0"/>
        <v>Integration test</v>
      </c>
      <c r="C72" s="71"/>
      <c r="D72" s="71"/>
      <c r="E72" s="7"/>
      <c r="F72" s="27">
        <f t="shared" si="1"/>
        <v>0</v>
      </c>
    </row>
    <row r="73" spans="1:8">
      <c r="A73" s="72" t="str">
        <f t="shared" si="0"/>
        <v>Repatterning</v>
      </c>
      <c r="C73" s="71"/>
      <c r="D73" s="71"/>
      <c r="E73" s="7"/>
      <c r="F73" s="27">
        <f t="shared" si="1"/>
        <v>0</v>
      </c>
    </row>
    <row r="74" spans="1:8">
      <c r="A74" s="72" t="e">
        <f t="shared" si="0"/>
        <v>#REF!</v>
      </c>
      <c r="C74" s="71"/>
      <c r="D74" s="71"/>
      <c r="E74" s="7"/>
      <c r="F74" s="27">
        <f t="shared" si="1"/>
        <v>0</v>
      </c>
    </row>
    <row r="75" spans="1:8">
      <c r="A75" s="3" t="s">
        <v>214</v>
      </c>
      <c r="C75" s="7"/>
      <c r="D75" s="7"/>
      <c r="E75" s="25">
        <f>SUM(E65:E74)</f>
        <v>0</v>
      </c>
      <c r="F75" s="27"/>
    </row>
    <row r="76" spans="1:8">
      <c r="C76" s="8"/>
      <c r="D76" s="8"/>
    </row>
    <row r="77" spans="1:8">
      <c r="A77" s="2" t="s">
        <v>215</v>
      </c>
      <c r="B77" s="2"/>
      <c r="C77" s="54"/>
      <c r="D77" s="54"/>
      <c r="F77" s="2"/>
      <c r="H77" s="2"/>
    </row>
    <row r="78" spans="1:8">
      <c r="A78" s="3" t="str">
        <f t="shared" ref="A78:A87" si="2">B11</f>
        <v>Analysis</v>
      </c>
      <c r="C78" s="8"/>
      <c r="D78" s="71"/>
      <c r="E78" s="7"/>
    </row>
    <row r="79" spans="1:8">
      <c r="A79" s="3" t="str">
        <f t="shared" si="2"/>
        <v>Architecture</v>
      </c>
      <c r="C79" s="8"/>
      <c r="D79" s="71"/>
      <c r="E79" s="7"/>
    </row>
    <row r="80" spans="1:8">
      <c r="A80" s="3" t="str">
        <f t="shared" si="2"/>
        <v>Project planning</v>
      </c>
      <c r="C80" s="8"/>
      <c r="D80" s="71"/>
      <c r="E80" s="7"/>
    </row>
    <row r="81" spans="1:8">
      <c r="A81" s="3" t="str">
        <f t="shared" si="2"/>
        <v>Interation planning</v>
      </c>
      <c r="B81" s="8"/>
      <c r="C81" s="8"/>
      <c r="D81" s="71"/>
      <c r="E81" s="7"/>
      <c r="F81" s="8"/>
      <c r="H81" s="8"/>
    </row>
    <row r="82" spans="1:8">
      <c r="A82" s="3" t="str">
        <f t="shared" si="2"/>
        <v>Construction</v>
      </c>
      <c r="C82" s="8"/>
      <c r="D82" s="71"/>
      <c r="E82" s="7"/>
    </row>
    <row r="83" spans="1:8">
      <c r="A83" s="3" t="str">
        <f t="shared" si="2"/>
        <v>Refactoring</v>
      </c>
      <c r="C83" s="8"/>
      <c r="D83" s="71"/>
      <c r="E83" s="7"/>
    </row>
    <row r="84" spans="1:8">
      <c r="A84" s="3" t="str">
        <f t="shared" si="2"/>
        <v>Review</v>
      </c>
      <c r="C84" s="8"/>
      <c r="D84" s="71"/>
      <c r="E84" s="7"/>
    </row>
    <row r="85" spans="1:8">
      <c r="A85" s="3" t="str">
        <f t="shared" si="2"/>
        <v>Integration test</v>
      </c>
      <c r="C85" s="8"/>
      <c r="D85" s="71"/>
      <c r="E85" s="7"/>
    </row>
    <row r="86" spans="1:8">
      <c r="A86" s="3" t="str">
        <f t="shared" si="2"/>
        <v>Repatterning</v>
      </c>
      <c r="C86" s="8"/>
      <c r="D86" s="71"/>
      <c r="E86" s="7"/>
    </row>
    <row r="87" spans="1:8">
      <c r="A87" s="3" t="e">
        <f t="shared" si="2"/>
        <v>#REF!</v>
      </c>
      <c r="C87" s="8"/>
      <c r="D87" s="71"/>
      <c r="E87" s="7"/>
    </row>
    <row r="88" spans="1:8">
      <c r="A88" s="3" t="s">
        <v>134</v>
      </c>
      <c r="C88" s="8"/>
      <c r="D88" s="71"/>
      <c r="E88" s="25">
        <f>SUM(E78:E87)</f>
        <v>0</v>
      </c>
    </row>
    <row r="89" spans="1:8">
      <c r="C89" s="8"/>
      <c r="D89" s="8"/>
    </row>
    <row r="90" spans="1:8">
      <c r="A90" s="2" t="s">
        <v>135</v>
      </c>
      <c r="B90" s="2"/>
      <c r="C90" s="54"/>
      <c r="D90" s="54"/>
      <c r="F90" s="2"/>
      <c r="H90" s="2"/>
    </row>
    <row r="91" spans="1:8">
      <c r="A91" s="3" t="str">
        <f t="shared" ref="A91:A100" si="3">B11</f>
        <v>Analysis</v>
      </c>
      <c r="C91" s="8"/>
      <c r="D91" s="71"/>
      <c r="E91" s="7"/>
    </row>
    <row r="92" spans="1:8">
      <c r="A92" s="3" t="str">
        <f t="shared" si="3"/>
        <v>Architecture</v>
      </c>
      <c r="C92" s="8"/>
      <c r="D92" s="71"/>
      <c r="E92" s="7"/>
    </row>
    <row r="93" spans="1:8">
      <c r="A93" s="3" t="str">
        <f t="shared" si="3"/>
        <v>Project planning</v>
      </c>
      <c r="C93" s="8"/>
      <c r="D93" s="71"/>
      <c r="E93" s="7"/>
    </row>
    <row r="94" spans="1:8">
      <c r="A94" s="3" t="str">
        <f t="shared" si="3"/>
        <v>Interation planning</v>
      </c>
      <c r="C94" s="8"/>
      <c r="D94" s="71"/>
      <c r="E94" s="7"/>
    </row>
    <row r="95" spans="1:8">
      <c r="A95" s="3" t="str">
        <f t="shared" si="3"/>
        <v>Construction</v>
      </c>
      <c r="C95" s="8"/>
      <c r="D95" s="71"/>
      <c r="E95" s="7"/>
    </row>
    <row r="96" spans="1:8">
      <c r="A96" s="3" t="str">
        <f t="shared" si="3"/>
        <v>Refactoring</v>
      </c>
      <c r="C96" s="8"/>
      <c r="D96" s="71"/>
      <c r="E96" s="7"/>
    </row>
    <row r="97" spans="1:11">
      <c r="A97" s="3" t="str">
        <f t="shared" si="3"/>
        <v>Review</v>
      </c>
      <c r="C97" s="8"/>
      <c r="D97" s="71"/>
      <c r="E97" s="7"/>
    </row>
    <row r="98" spans="1:11">
      <c r="A98" s="3" t="str">
        <f t="shared" si="3"/>
        <v>Integration test</v>
      </c>
      <c r="C98" s="8"/>
      <c r="D98" s="71"/>
      <c r="E98" s="7"/>
    </row>
    <row r="99" spans="1:11">
      <c r="A99" s="3" t="str">
        <f t="shared" si="3"/>
        <v>Repatterning</v>
      </c>
      <c r="C99" s="8"/>
      <c r="D99" s="71"/>
      <c r="E99" s="7"/>
    </row>
    <row r="100" spans="1:11">
      <c r="A100" s="3" t="e">
        <f t="shared" si="3"/>
        <v>#REF!</v>
      </c>
      <c r="C100" s="8"/>
      <c r="D100" s="71"/>
      <c r="E100" s="7"/>
    </row>
    <row r="101" spans="1:11">
      <c r="A101" s="3" t="s">
        <v>134</v>
      </c>
      <c r="C101" s="8"/>
      <c r="D101" s="71"/>
      <c r="E101" s="25">
        <f>SUM(E91:E100)</f>
        <v>0</v>
      </c>
    </row>
    <row r="102" spans="1:11">
      <c r="C102" s="8"/>
      <c r="D102" s="8"/>
    </row>
    <row r="103" spans="1:11" s="56" customFormat="1" ht="15">
      <c r="A103" s="73" t="s">
        <v>184</v>
      </c>
      <c r="B103" s="74"/>
      <c r="C103" s="74"/>
      <c r="D103" s="74"/>
      <c r="E103" s="74"/>
      <c r="F103" s="74"/>
    </row>
    <row r="104" spans="1:11" s="56" customFormat="1">
      <c r="A104" s="74"/>
      <c r="B104" s="47" t="str">
        <f>B42</f>
        <v>VS</v>
      </c>
      <c r="C104" s="47" t="str">
        <f>B43</f>
        <v>S</v>
      </c>
      <c r="D104" s="47" t="str">
        <f>B44</f>
        <v>M</v>
      </c>
      <c r="E104" s="47" t="str">
        <f>B45</f>
        <v>L</v>
      </c>
      <c r="F104" s="47" t="str">
        <f>B46</f>
        <v>VL</v>
      </c>
    </row>
    <row r="105" spans="1:11" s="56" customFormat="1">
      <c r="A105" s="178" t="s">
        <v>524</v>
      </c>
      <c r="B105" s="87" t="str">
        <f>IF($H$154="","",CEILING(EXP($H$154-1.5*$H$155),1))</f>
        <v/>
      </c>
      <c r="C105" s="87" t="str">
        <f>IF($H$154="","",CEILING(EXP($H$154-0.5*$H$155),1))</f>
        <v/>
      </c>
      <c r="D105" s="87" t="str">
        <f>IF($H$154="","",CEILING(EXP($H$154+0.5*$H$155),1))</f>
        <v/>
      </c>
      <c r="E105" s="87" t="str">
        <f>IF($H$154="","",CEILING(EXP($H$154+1.5*$H$155),1))</f>
        <v/>
      </c>
      <c r="F105" s="285" t="str">
        <f>IF($H$154="","",99999)</f>
        <v/>
      </c>
    </row>
    <row r="106" spans="1:11" s="56" customFormat="1">
      <c r="A106" s="284" t="s">
        <v>522</v>
      </c>
      <c r="B106" s="87" t="str">
        <f>IF($H$154="","",CEILING(EXP($H$154-2*$H$155),1))</f>
        <v/>
      </c>
      <c r="C106" s="87" t="str">
        <f>IF($H$154="","",CEILING(EXP($H$154-$H$155),1))</f>
        <v/>
      </c>
      <c r="D106" s="87" t="str">
        <f>IF($H$154="","",CEILING(EXP($H$154),1))</f>
        <v/>
      </c>
      <c r="E106" s="87" t="str">
        <f>IF($H$154="","",CEILING(EXP($H$154+$H$155),1))</f>
        <v/>
      </c>
      <c r="F106" s="87" t="str">
        <f>IF($H$154="","",CEILING(EXP($H$154+2*$H$155),1))</f>
        <v/>
      </c>
    </row>
    <row r="107" spans="1:11" s="56" customFormat="1">
      <c r="A107" s="284" t="s">
        <v>523</v>
      </c>
      <c r="B107" s="87" t="str">
        <f>IF($H$154="","",0)</f>
        <v/>
      </c>
      <c r="C107" s="87" t="str">
        <f>IF($H$154="","",CEILING(EXP($H$154-1.5*$H$155),1))</f>
        <v/>
      </c>
      <c r="D107" s="87" t="str">
        <f>IF($H$154="","",CEILING(EXP($H$154-0.5*$H$155),1))</f>
        <v/>
      </c>
      <c r="E107" s="87" t="str">
        <f>IF($H$154="","",CEILING(EXP($H$154+0.5*$H$155),1))</f>
        <v/>
      </c>
      <c r="F107" s="87" t="str">
        <f>IF($H$154="","",CEILING(EXP($H$154+1.5*$H$155),1))</f>
        <v/>
      </c>
    </row>
    <row r="108" spans="1:11" s="56" customFormat="1" hidden="1">
      <c r="A108" s="284"/>
      <c r="B108" s="286" t="str">
        <f>B104</f>
        <v>VS</v>
      </c>
      <c r="C108" s="286" t="str">
        <f>C104</f>
        <v>S</v>
      </c>
      <c r="D108" s="286" t="str">
        <f>D104</f>
        <v>M</v>
      </c>
      <c r="E108" s="286" t="str">
        <f>E104</f>
        <v>L</v>
      </c>
      <c r="F108" s="286" t="str">
        <f>F104</f>
        <v>VL</v>
      </c>
    </row>
    <row r="109" spans="1:11" s="56" customFormat="1">
      <c r="A109" s="74"/>
      <c r="B109" s="74"/>
      <c r="C109" s="74"/>
      <c r="E109" s="74"/>
      <c r="F109" s="74"/>
      <c r="G109" s="74"/>
      <c r="H109" s="74"/>
      <c r="I109" s="76"/>
    </row>
    <row r="110" spans="1:11" s="56" customFormat="1" ht="17">
      <c r="A110" s="77" t="s">
        <v>185</v>
      </c>
      <c r="B110" s="74"/>
      <c r="C110" s="74"/>
      <c r="D110" s="74"/>
      <c r="E110" s="74"/>
      <c r="F110" s="74"/>
      <c r="G110" s="74"/>
      <c r="H110" s="47"/>
    </row>
    <row r="111" spans="1:11" s="56" customFormat="1" ht="17">
      <c r="A111" s="77"/>
      <c r="B111" s="497" t="s">
        <v>186</v>
      </c>
      <c r="C111" s="498"/>
      <c r="D111" s="499"/>
      <c r="E111" s="497" t="s">
        <v>332</v>
      </c>
      <c r="F111" s="499"/>
      <c r="G111" s="74"/>
      <c r="H111" s="47"/>
    </row>
    <row r="112" spans="1:11" s="56" customFormat="1">
      <c r="A112" s="78" t="s">
        <v>187</v>
      </c>
      <c r="B112" s="79" t="s">
        <v>320</v>
      </c>
      <c r="C112" s="80" t="s">
        <v>39</v>
      </c>
      <c r="D112" s="81" t="s">
        <v>333</v>
      </c>
      <c r="E112" s="79" t="s">
        <v>334</v>
      </c>
      <c r="F112" s="81" t="s">
        <v>335</v>
      </c>
      <c r="G112" s="97" t="s">
        <v>325</v>
      </c>
      <c r="H112" s="174" t="s">
        <v>326</v>
      </c>
      <c r="I112" s="175"/>
      <c r="J112" s="175"/>
      <c r="K112" s="175"/>
    </row>
    <row r="113" spans="1:15" s="56" customFormat="1" hidden="1">
      <c r="A113" s="78" t="s">
        <v>205</v>
      </c>
      <c r="B113" s="87">
        <f>C113</f>
        <v>0</v>
      </c>
      <c r="C113" s="85"/>
      <c r="D113" s="85"/>
      <c r="E113" s="85"/>
      <c r="F113" s="85"/>
      <c r="G113" s="176">
        <f>IF(ISERR(D113/B113),0,D113/B113)</f>
        <v>0</v>
      </c>
      <c r="H113" s="176">
        <f>IF(ISERR(F113/D113),0,F113/D113)</f>
        <v>0</v>
      </c>
      <c r="I113" s="176"/>
      <c r="J113" s="175"/>
      <c r="K113" s="175"/>
    </row>
    <row r="114" spans="1:15" s="56" customFormat="1">
      <c r="A114" s="78" t="s">
        <v>262</v>
      </c>
      <c r="B114" s="87">
        <f>C114</f>
        <v>0</v>
      </c>
      <c r="C114" s="85"/>
      <c r="D114" s="85"/>
      <c r="E114" s="85"/>
      <c r="F114" s="85"/>
      <c r="G114" s="176">
        <f>IF(ISERR(D114/B114),0,D114/B114)</f>
        <v>0</v>
      </c>
      <c r="H114" s="176">
        <f>IF(ISERR(F114/D114),0,F114/D114)</f>
        <v>0</v>
      </c>
      <c r="I114" s="176"/>
      <c r="J114" s="175"/>
      <c r="K114" s="175"/>
    </row>
    <row r="115" spans="1:15" s="56" customFormat="1">
      <c r="A115" s="78" t="s">
        <v>188</v>
      </c>
      <c r="B115" s="87">
        <f>C115</f>
        <v>0</v>
      </c>
      <c r="C115" s="85"/>
      <c r="D115" s="85"/>
      <c r="E115" s="85"/>
      <c r="F115" s="85"/>
      <c r="G115" s="176">
        <f>IF(ISERR(D115/B115),0,D115/B115)</f>
        <v>0</v>
      </c>
      <c r="H115" s="176">
        <f>IF(ISERR(F115/D115),0,F115/D115)</f>
        <v>0</v>
      </c>
      <c r="I115" s="176"/>
      <c r="J115" s="175"/>
      <c r="K115" s="175"/>
    </row>
    <row r="116" spans="1:15" s="56" customFormat="1">
      <c r="A116" s="78" t="s">
        <v>370</v>
      </c>
      <c r="B116" s="87">
        <f>C116</f>
        <v>0</v>
      </c>
      <c r="C116" s="85"/>
      <c r="D116" s="85"/>
      <c r="E116" s="85"/>
      <c r="F116" s="85"/>
      <c r="G116" s="176">
        <f>IF(ISERR(D116/B116),0,D116/B116)</f>
        <v>0</v>
      </c>
      <c r="H116" s="176">
        <f>IF(ISERR(F116/D116),0,F116/D116)</f>
        <v>0</v>
      </c>
      <c r="I116" s="176"/>
      <c r="J116" s="175"/>
      <c r="K116" s="175"/>
    </row>
    <row r="117" spans="1:15" s="56" customFormat="1">
      <c r="A117" s="78" t="s">
        <v>82</v>
      </c>
      <c r="B117" s="85"/>
      <c r="C117" s="87">
        <f>C54</f>
        <v>0</v>
      </c>
      <c r="D117" s="87">
        <f>D54</f>
        <v>0</v>
      </c>
      <c r="E117" s="87">
        <f>C75</f>
        <v>0</v>
      </c>
      <c r="F117" s="87">
        <f>D75</f>
        <v>0</v>
      </c>
      <c r="G117" s="176">
        <f>IF(ISERR(D117/B117),0,D117/B117)</f>
        <v>0</v>
      </c>
      <c r="H117" s="176">
        <f>IF(ISERR(F117/D117),0,F117/D117)</f>
        <v>0</v>
      </c>
      <c r="I117" s="82" t="str">
        <f>IF(ISERR(F117/C117),"",F117/C117)</f>
        <v/>
      </c>
    </row>
    <row r="118" spans="1:15" s="56" customFormat="1">
      <c r="A118" s="74"/>
      <c r="B118" s="74"/>
      <c r="C118" s="74"/>
      <c r="D118" s="74"/>
      <c r="E118" s="74"/>
      <c r="F118" s="74"/>
      <c r="G118" s="74"/>
    </row>
    <row r="119" spans="1:15" s="56" customFormat="1" ht="15">
      <c r="A119" s="83" t="s">
        <v>83</v>
      </c>
      <c r="B119" s="74"/>
      <c r="C119" s="74"/>
      <c r="D119" s="74"/>
      <c r="E119" s="74"/>
      <c r="F119" s="74"/>
      <c r="G119" s="74"/>
    </row>
    <row r="120" spans="1:15" s="56" customFormat="1">
      <c r="A120" s="78" t="s">
        <v>84</v>
      </c>
      <c r="B120" s="84" t="str">
        <f>IF(ISERR(SUM(D113:D117)/SUM(F113:F117)),"",SUM(D113:D115)/SUM(F113:F115)*60)</f>
        <v/>
      </c>
      <c r="C120" s="74" t="s">
        <v>85</v>
      </c>
      <c r="D120" s="74"/>
      <c r="E120" s="74"/>
      <c r="F120" s="74"/>
      <c r="G120" s="74"/>
    </row>
    <row r="121" spans="1:15" s="56" customFormat="1">
      <c r="A121" s="78" t="s">
        <v>322</v>
      </c>
      <c r="B121" s="74" t="str">
        <f>IF(ISERR(ROUNDUP(EXP(AVERAGE(H125:H153)),0)),"",ROUNDUP(EXP(AVERAGE(H125:H153)),0))</f>
        <v/>
      </c>
      <c r="C121" s="74" t="s">
        <v>88</v>
      </c>
      <c r="D121" s="74"/>
      <c r="E121" s="74"/>
      <c r="F121" s="74"/>
      <c r="G121" s="74"/>
    </row>
    <row r="122" spans="1:15" s="56" customFormat="1">
      <c r="A122" s="78"/>
      <c r="B122" s="74"/>
      <c r="C122" s="74"/>
      <c r="D122" s="74"/>
      <c r="E122" s="74"/>
      <c r="F122" s="74"/>
      <c r="G122" s="74"/>
    </row>
    <row r="123" spans="1:15" s="56" customFormat="1" ht="15">
      <c r="A123" s="73" t="s">
        <v>407</v>
      </c>
      <c r="B123" s="74"/>
      <c r="C123" s="74"/>
      <c r="D123" s="74"/>
      <c r="E123" s="74"/>
      <c r="F123" s="74"/>
      <c r="G123" s="74"/>
      <c r="H123" s="74"/>
      <c r="I123" s="76"/>
      <c r="J123" s="47"/>
    </row>
    <row r="124" spans="1:15" s="56" customFormat="1">
      <c r="A124" s="500" t="s">
        <v>408</v>
      </c>
      <c r="B124" s="500"/>
      <c r="C124" s="74" t="s">
        <v>86</v>
      </c>
      <c r="D124" s="74" t="s">
        <v>391</v>
      </c>
      <c r="E124" s="74" t="s">
        <v>196</v>
      </c>
      <c r="F124" s="74" t="s">
        <v>87</v>
      </c>
      <c r="G124" s="74" t="s">
        <v>88</v>
      </c>
      <c r="H124" s="74" t="s">
        <v>89</v>
      </c>
      <c r="I124" s="76"/>
      <c r="J124" s="76"/>
    </row>
    <row r="125" spans="1:15" s="56" customFormat="1">
      <c r="A125" s="494"/>
      <c r="B125" s="494"/>
      <c r="C125" s="85"/>
      <c r="D125" s="85"/>
      <c r="E125" s="197" t="str">
        <f>IF(NOT(ISBLANK(A125)),"Calculation"," -")</f>
        <v xml:space="preserve"> -</v>
      </c>
      <c r="F125" s="287" t="str">
        <f>IF(G125="","-",HLOOKUP(G125,$B$107:$F$108,2))</f>
        <v>-</v>
      </c>
      <c r="G125" s="133" t="str">
        <f>IF(OR(ISBLANK(C125),ISBLANK(D125)),"",CEILING(C125/D125,1))</f>
        <v/>
      </c>
      <c r="H125" s="86" t="str">
        <f t="shared" ref="H125:H153" si="4">IF(OR(ISBLANK(C125),ISBLANK(D125)),"",LN(G125))</f>
        <v/>
      </c>
      <c r="I125" s="76"/>
      <c r="J125" s="76"/>
    </row>
    <row r="126" spans="1:15" s="56" customFormat="1">
      <c r="A126" s="494"/>
      <c r="B126" s="494"/>
      <c r="C126" s="85"/>
      <c r="D126" s="85"/>
      <c r="E126" s="197" t="str">
        <f t="shared" ref="E126:E153" si="5">IF(NOT(ISBLANK(A126)),"Calculation"," -")</f>
        <v xml:space="preserve"> -</v>
      </c>
      <c r="F126" s="287" t="str">
        <f>IF(G126="","-",HLOOKUP(G126,$B$107:$F$108,2))</f>
        <v>-</v>
      </c>
      <c r="G126" s="133" t="str">
        <f t="shared" ref="G126:G153" si="6">IF(OR(ISBLANK(C126),ISBLANK(D126)),"",CEILING(C126/D126,1))</f>
        <v/>
      </c>
      <c r="H126" s="86" t="str">
        <f t="shared" si="4"/>
        <v/>
      </c>
      <c r="I126" s="76"/>
      <c r="J126" s="76"/>
    </row>
    <row r="127" spans="1:15" s="56" customFormat="1">
      <c r="A127" s="494"/>
      <c r="B127" s="494"/>
      <c r="C127" s="85"/>
      <c r="D127" s="85"/>
      <c r="E127" s="197" t="str">
        <f t="shared" si="5"/>
        <v xml:space="preserve"> -</v>
      </c>
      <c r="F127" s="287" t="str">
        <f>IF(G127="","-",HLOOKUP(G127,$B$107:$F$108,2))</f>
        <v>-</v>
      </c>
      <c r="G127" s="133" t="str">
        <f t="shared" si="6"/>
        <v/>
      </c>
      <c r="H127" s="86" t="str">
        <f t="shared" si="4"/>
        <v/>
      </c>
      <c r="I127" s="76"/>
      <c r="J127" s="76"/>
    </row>
    <row r="128" spans="1:15" s="56" customFormat="1">
      <c r="A128" s="494"/>
      <c r="B128" s="494"/>
      <c r="C128" s="85"/>
      <c r="D128" s="85"/>
      <c r="E128" s="197" t="str">
        <f t="shared" si="5"/>
        <v xml:space="preserve"> -</v>
      </c>
      <c r="F128" s="287" t="str">
        <f>IF(G128="","-",HLOOKUP(G128,$B$107:$F$108,2))</f>
        <v>-</v>
      </c>
      <c r="G128" s="133" t="str">
        <f t="shared" si="6"/>
        <v/>
      </c>
      <c r="H128" s="86" t="str">
        <f t="shared" si="4"/>
        <v/>
      </c>
      <c r="I128" s="76"/>
      <c r="J128" s="76"/>
      <c r="L128" s="501"/>
      <c r="M128" s="501"/>
      <c r="N128" s="501"/>
      <c r="O128" s="501"/>
    </row>
    <row r="129" spans="1:15" s="56" customFormat="1">
      <c r="A129" s="494"/>
      <c r="B129" s="494"/>
      <c r="C129" s="85"/>
      <c r="D129" s="85"/>
      <c r="E129" s="197" t="str">
        <f t="shared" si="5"/>
        <v xml:space="preserve"> -</v>
      </c>
      <c r="F129" s="287" t="str">
        <f>IF(G129="","-",HLOOKUP(G129,$B$107:$F$108,2))</f>
        <v>-</v>
      </c>
      <c r="G129" s="133" t="str">
        <f t="shared" si="6"/>
        <v/>
      </c>
      <c r="H129" s="86" t="str">
        <f t="shared" si="4"/>
        <v/>
      </c>
      <c r="I129" s="76"/>
      <c r="J129" s="76"/>
      <c r="L129" s="501"/>
      <c r="M129" s="501"/>
      <c r="N129" s="501"/>
      <c r="O129" s="501"/>
    </row>
    <row r="130" spans="1:15" s="56" customFormat="1">
      <c r="A130" s="494"/>
      <c r="B130" s="494"/>
      <c r="C130" s="85"/>
      <c r="D130" s="85"/>
      <c r="E130" s="197" t="str">
        <f t="shared" si="5"/>
        <v xml:space="preserve"> -</v>
      </c>
      <c r="F130" s="287" t="str">
        <f t="shared" ref="F130:F153" si="7">IF(G130="","-",HLOOKUP(G130,$B$107:$F$108,2))</f>
        <v>-</v>
      </c>
      <c r="G130" s="133" t="str">
        <f t="shared" si="6"/>
        <v/>
      </c>
      <c r="H130" s="86" t="str">
        <f t="shared" si="4"/>
        <v/>
      </c>
      <c r="I130" s="76"/>
      <c r="J130" s="76"/>
      <c r="L130" s="501"/>
      <c r="M130" s="501"/>
      <c r="N130" s="501"/>
      <c r="O130" s="501"/>
    </row>
    <row r="131" spans="1:15" s="56" customFormat="1">
      <c r="A131" s="502"/>
      <c r="B131" s="494"/>
      <c r="C131" s="85"/>
      <c r="D131" s="85"/>
      <c r="E131" s="197" t="str">
        <f t="shared" si="5"/>
        <v xml:space="preserve"> -</v>
      </c>
      <c r="F131" s="287" t="str">
        <f t="shared" si="7"/>
        <v>-</v>
      </c>
      <c r="G131" s="133" t="str">
        <f t="shared" si="6"/>
        <v/>
      </c>
      <c r="H131" s="86" t="str">
        <f t="shared" si="4"/>
        <v/>
      </c>
      <c r="I131" s="76"/>
      <c r="J131" s="76"/>
    </row>
    <row r="132" spans="1:15" s="56" customFormat="1">
      <c r="A132" s="494"/>
      <c r="B132" s="494"/>
      <c r="C132" s="85"/>
      <c r="D132" s="85"/>
      <c r="E132" s="197" t="str">
        <f t="shared" si="5"/>
        <v xml:space="preserve"> -</v>
      </c>
      <c r="F132" s="287" t="str">
        <f t="shared" si="7"/>
        <v>-</v>
      </c>
      <c r="G132" s="133" t="str">
        <f t="shared" si="6"/>
        <v/>
      </c>
      <c r="H132" s="86" t="str">
        <f t="shared" si="4"/>
        <v/>
      </c>
      <c r="I132" s="76"/>
      <c r="J132" s="76"/>
    </row>
    <row r="133" spans="1:15" s="56" customFormat="1">
      <c r="A133" s="494"/>
      <c r="B133" s="494"/>
      <c r="C133" s="85"/>
      <c r="D133" s="85"/>
      <c r="E133" s="197" t="str">
        <f t="shared" si="5"/>
        <v xml:space="preserve"> -</v>
      </c>
      <c r="F133" s="287" t="str">
        <f t="shared" si="7"/>
        <v>-</v>
      </c>
      <c r="G133" s="133" t="str">
        <f t="shared" si="6"/>
        <v/>
      </c>
      <c r="H133" s="86" t="str">
        <f t="shared" si="4"/>
        <v/>
      </c>
      <c r="I133" s="76"/>
      <c r="J133" s="76"/>
    </row>
    <row r="134" spans="1:15" s="56" customFormat="1">
      <c r="A134" s="494"/>
      <c r="B134" s="494"/>
      <c r="C134" s="85"/>
      <c r="D134" s="85"/>
      <c r="E134" s="197" t="str">
        <f t="shared" si="5"/>
        <v xml:space="preserve"> -</v>
      </c>
      <c r="F134" s="287" t="str">
        <f t="shared" si="7"/>
        <v>-</v>
      </c>
      <c r="G134" s="133" t="str">
        <f t="shared" si="6"/>
        <v/>
      </c>
      <c r="H134" s="86" t="str">
        <f t="shared" si="4"/>
        <v/>
      </c>
      <c r="I134" s="76"/>
      <c r="J134" s="76"/>
    </row>
    <row r="135" spans="1:15" s="56" customFormat="1">
      <c r="A135" s="494"/>
      <c r="B135" s="494"/>
      <c r="C135" s="85"/>
      <c r="D135" s="85"/>
      <c r="E135" s="197" t="str">
        <f t="shared" si="5"/>
        <v xml:space="preserve"> -</v>
      </c>
      <c r="F135" s="287" t="str">
        <f t="shared" si="7"/>
        <v>-</v>
      </c>
      <c r="G135" s="133" t="str">
        <f t="shared" si="6"/>
        <v/>
      </c>
      <c r="H135" s="86" t="str">
        <f t="shared" si="4"/>
        <v/>
      </c>
      <c r="I135" s="76"/>
      <c r="J135" s="76"/>
    </row>
    <row r="136" spans="1:15" s="56" customFormat="1">
      <c r="A136" s="494"/>
      <c r="B136" s="494"/>
      <c r="C136" s="85"/>
      <c r="D136" s="85"/>
      <c r="E136" s="197" t="str">
        <f t="shared" si="5"/>
        <v xml:space="preserve"> -</v>
      </c>
      <c r="F136" s="287" t="str">
        <f t="shared" si="7"/>
        <v>-</v>
      </c>
      <c r="G136" s="133" t="str">
        <f t="shared" si="6"/>
        <v/>
      </c>
      <c r="H136" s="86" t="str">
        <f t="shared" si="4"/>
        <v/>
      </c>
      <c r="I136" s="76"/>
      <c r="J136" s="76"/>
    </row>
    <row r="137" spans="1:15" s="56" customFormat="1">
      <c r="A137" s="494"/>
      <c r="B137" s="494"/>
      <c r="C137" s="85"/>
      <c r="D137" s="85"/>
      <c r="E137" s="197" t="str">
        <f t="shared" si="5"/>
        <v xml:space="preserve"> -</v>
      </c>
      <c r="F137" s="287" t="str">
        <f t="shared" si="7"/>
        <v>-</v>
      </c>
      <c r="G137" s="133" t="str">
        <f t="shared" si="6"/>
        <v/>
      </c>
      <c r="H137" s="86" t="str">
        <f t="shared" si="4"/>
        <v/>
      </c>
      <c r="I137" s="76"/>
      <c r="J137" s="76"/>
    </row>
    <row r="138" spans="1:15" s="56" customFormat="1">
      <c r="A138" s="494"/>
      <c r="B138" s="494"/>
      <c r="C138" s="85"/>
      <c r="D138" s="85"/>
      <c r="E138" s="197" t="str">
        <f t="shared" si="5"/>
        <v xml:space="preserve"> -</v>
      </c>
      <c r="F138" s="287" t="str">
        <f t="shared" si="7"/>
        <v>-</v>
      </c>
      <c r="G138" s="133" t="str">
        <f t="shared" si="6"/>
        <v/>
      </c>
      <c r="H138" s="86" t="str">
        <f t="shared" si="4"/>
        <v/>
      </c>
      <c r="I138" s="76"/>
      <c r="J138" s="76"/>
    </row>
    <row r="139" spans="1:15" s="56" customFormat="1">
      <c r="A139" s="494"/>
      <c r="B139" s="494"/>
      <c r="C139" s="85"/>
      <c r="D139" s="85"/>
      <c r="E139" s="197" t="str">
        <f t="shared" si="5"/>
        <v xml:space="preserve"> -</v>
      </c>
      <c r="F139" s="287" t="str">
        <f t="shared" si="7"/>
        <v>-</v>
      </c>
      <c r="G139" s="133" t="str">
        <f t="shared" si="6"/>
        <v/>
      </c>
      <c r="H139" s="86" t="str">
        <f t="shared" si="4"/>
        <v/>
      </c>
      <c r="I139" s="76"/>
      <c r="J139" s="76"/>
    </row>
    <row r="140" spans="1:15" s="56" customFormat="1">
      <c r="A140" s="494"/>
      <c r="B140" s="494"/>
      <c r="C140" s="85"/>
      <c r="D140" s="85"/>
      <c r="E140" s="197" t="str">
        <f t="shared" si="5"/>
        <v xml:space="preserve"> -</v>
      </c>
      <c r="F140" s="287" t="str">
        <f t="shared" si="7"/>
        <v>-</v>
      </c>
      <c r="G140" s="133" t="str">
        <f t="shared" si="6"/>
        <v/>
      </c>
      <c r="H140" s="86" t="str">
        <f t="shared" si="4"/>
        <v/>
      </c>
      <c r="I140" s="76"/>
      <c r="J140" s="76"/>
    </row>
    <row r="141" spans="1:15" s="56" customFormat="1">
      <c r="A141" s="494"/>
      <c r="B141" s="494"/>
      <c r="C141" s="85"/>
      <c r="D141" s="85"/>
      <c r="E141" s="197" t="str">
        <f t="shared" si="5"/>
        <v xml:space="preserve"> -</v>
      </c>
      <c r="F141" s="287" t="str">
        <f t="shared" si="7"/>
        <v>-</v>
      </c>
      <c r="G141" s="133" t="str">
        <f t="shared" si="6"/>
        <v/>
      </c>
      <c r="H141" s="86" t="str">
        <f t="shared" si="4"/>
        <v/>
      </c>
      <c r="I141" s="76"/>
      <c r="J141" s="76"/>
    </row>
    <row r="142" spans="1:15" s="56" customFormat="1">
      <c r="A142" s="494"/>
      <c r="B142" s="494"/>
      <c r="C142" s="85"/>
      <c r="D142" s="85"/>
      <c r="E142" s="197" t="str">
        <f t="shared" si="5"/>
        <v xml:space="preserve"> -</v>
      </c>
      <c r="F142" s="287" t="str">
        <f t="shared" si="7"/>
        <v>-</v>
      </c>
      <c r="G142" s="133" t="str">
        <f t="shared" si="6"/>
        <v/>
      </c>
      <c r="H142" s="86" t="str">
        <f t="shared" si="4"/>
        <v/>
      </c>
      <c r="I142" s="76"/>
      <c r="J142" s="76"/>
    </row>
    <row r="143" spans="1:15" s="56" customFormat="1">
      <c r="A143" s="494"/>
      <c r="B143" s="494"/>
      <c r="C143" s="85"/>
      <c r="D143" s="85"/>
      <c r="E143" s="197" t="str">
        <f t="shared" si="5"/>
        <v xml:space="preserve"> -</v>
      </c>
      <c r="F143" s="287" t="str">
        <f t="shared" si="7"/>
        <v>-</v>
      </c>
      <c r="G143" s="133" t="str">
        <f t="shared" si="6"/>
        <v/>
      </c>
      <c r="H143" s="86" t="str">
        <f t="shared" si="4"/>
        <v/>
      </c>
      <c r="I143" s="76"/>
      <c r="J143" s="76"/>
    </row>
    <row r="144" spans="1:15" s="56" customFormat="1">
      <c r="A144" s="494"/>
      <c r="B144" s="494"/>
      <c r="C144" s="85"/>
      <c r="D144" s="85"/>
      <c r="E144" s="197" t="str">
        <f t="shared" si="5"/>
        <v xml:space="preserve"> -</v>
      </c>
      <c r="F144" s="287" t="str">
        <f t="shared" si="7"/>
        <v>-</v>
      </c>
      <c r="G144" s="133" t="str">
        <f t="shared" si="6"/>
        <v/>
      </c>
      <c r="H144" s="86" t="str">
        <f t="shared" si="4"/>
        <v/>
      </c>
      <c r="I144" s="76"/>
      <c r="J144" s="76"/>
    </row>
    <row r="145" spans="1:10" s="56" customFormat="1">
      <c r="A145" s="494"/>
      <c r="B145" s="494"/>
      <c r="C145" s="85"/>
      <c r="D145" s="85"/>
      <c r="E145" s="197" t="str">
        <f t="shared" si="5"/>
        <v xml:space="preserve"> -</v>
      </c>
      <c r="F145" s="287" t="str">
        <f t="shared" si="7"/>
        <v>-</v>
      </c>
      <c r="G145" s="133" t="str">
        <f t="shared" si="6"/>
        <v/>
      </c>
      <c r="H145" s="86" t="str">
        <f t="shared" si="4"/>
        <v/>
      </c>
      <c r="I145" s="76"/>
      <c r="J145" s="76"/>
    </row>
    <row r="146" spans="1:10" s="56" customFormat="1">
      <c r="A146" s="494"/>
      <c r="B146" s="494"/>
      <c r="C146" s="85"/>
      <c r="D146" s="85"/>
      <c r="E146" s="197" t="str">
        <f t="shared" si="5"/>
        <v xml:space="preserve"> -</v>
      </c>
      <c r="F146" s="287" t="str">
        <f t="shared" si="7"/>
        <v>-</v>
      </c>
      <c r="G146" s="133" t="str">
        <f t="shared" si="6"/>
        <v/>
      </c>
      <c r="H146" s="86" t="str">
        <f t="shared" si="4"/>
        <v/>
      </c>
      <c r="I146" s="76"/>
      <c r="J146" s="76"/>
    </row>
    <row r="147" spans="1:10" s="56" customFormat="1">
      <c r="A147" s="494"/>
      <c r="B147" s="494"/>
      <c r="C147" s="85"/>
      <c r="D147" s="85"/>
      <c r="E147" s="197" t="str">
        <f t="shared" si="5"/>
        <v xml:space="preserve"> -</v>
      </c>
      <c r="F147" s="287" t="str">
        <f t="shared" si="7"/>
        <v>-</v>
      </c>
      <c r="G147" s="133" t="str">
        <f t="shared" si="6"/>
        <v/>
      </c>
      <c r="H147" s="86" t="str">
        <f t="shared" si="4"/>
        <v/>
      </c>
      <c r="I147" s="76"/>
      <c r="J147" s="76"/>
    </row>
    <row r="148" spans="1:10" s="56" customFormat="1">
      <c r="A148" s="494"/>
      <c r="B148" s="494"/>
      <c r="C148" s="85"/>
      <c r="D148" s="85"/>
      <c r="E148" s="197" t="str">
        <f t="shared" si="5"/>
        <v xml:space="preserve"> -</v>
      </c>
      <c r="F148" s="287" t="str">
        <f t="shared" si="7"/>
        <v>-</v>
      </c>
      <c r="G148" s="133" t="str">
        <f t="shared" si="6"/>
        <v/>
      </c>
      <c r="H148" s="86" t="str">
        <f t="shared" si="4"/>
        <v/>
      </c>
      <c r="I148" s="76"/>
      <c r="J148" s="76"/>
    </row>
    <row r="149" spans="1:10" s="56" customFormat="1">
      <c r="A149" s="494"/>
      <c r="B149" s="494"/>
      <c r="C149" s="85"/>
      <c r="D149" s="85"/>
      <c r="E149" s="197" t="str">
        <f t="shared" si="5"/>
        <v xml:space="preserve"> -</v>
      </c>
      <c r="F149" s="287" t="str">
        <f t="shared" si="7"/>
        <v>-</v>
      </c>
      <c r="G149" s="133" t="str">
        <f t="shared" si="6"/>
        <v/>
      </c>
      <c r="H149" s="86" t="str">
        <f t="shared" si="4"/>
        <v/>
      </c>
      <c r="I149" s="76"/>
      <c r="J149" s="76"/>
    </row>
    <row r="150" spans="1:10" s="56" customFormat="1">
      <c r="A150" s="494"/>
      <c r="B150" s="494"/>
      <c r="C150" s="85"/>
      <c r="D150" s="85"/>
      <c r="E150" s="197" t="str">
        <f t="shared" si="5"/>
        <v xml:space="preserve"> -</v>
      </c>
      <c r="F150" s="287" t="str">
        <f t="shared" si="7"/>
        <v>-</v>
      </c>
      <c r="G150" s="133" t="str">
        <f t="shared" si="6"/>
        <v/>
      </c>
      <c r="H150" s="86" t="str">
        <f t="shared" si="4"/>
        <v/>
      </c>
      <c r="I150" s="76"/>
      <c r="J150" s="76"/>
    </row>
    <row r="151" spans="1:10" s="56" customFormat="1">
      <c r="A151" s="494"/>
      <c r="B151" s="494"/>
      <c r="C151" s="85"/>
      <c r="D151" s="85"/>
      <c r="E151" s="197" t="str">
        <f t="shared" si="5"/>
        <v xml:space="preserve"> -</v>
      </c>
      <c r="F151" s="287" t="str">
        <f t="shared" si="7"/>
        <v>-</v>
      </c>
      <c r="G151" s="133" t="str">
        <f t="shared" si="6"/>
        <v/>
      </c>
      <c r="H151" s="86" t="str">
        <f t="shared" si="4"/>
        <v/>
      </c>
      <c r="I151" s="76"/>
      <c r="J151" s="76"/>
    </row>
    <row r="152" spans="1:10" s="56" customFormat="1">
      <c r="A152" s="494"/>
      <c r="B152" s="494"/>
      <c r="C152" s="85"/>
      <c r="D152" s="85"/>
      <c r="E152" s="197" t="str">
        <f t="shared" si="5"/>
        <v xml:space="preserve"> -</v>
      </c>
      <c r="F152" s="287" t="str">
        <f t="shared" si="7"/>
        <v>-</v>
      </c>
      <c r="G152" s="133" t="str">
        <f t="shared" si="6"/>
        <v/>
      </c>
      <c r="H152" s="86" t="str">
        <f t="shared" si="4"/>
        <v/>
      </c>
      <c r="I152" s="76"/>
      <c r="J152" s="76"/>
    </row>
    <row r="153" spans="1:10" s="56" customFormat="1">
      <c r="A153" s="494"/>
      <c r="B153" s="494"/>
      <c r="C153" s="85"/>
      <c r="D153" s="85"/>
      <c r="E153" s="197" t="str">
        <f t="shared" si="5"/>
        <v xml:space="preserve"> -</v>
      </c>
      <c r="F153" s="287" t="str">
        <f t="shared" si="7"/>
        <v>-</v>
      </c>
      <c r="G153" s="133" t="str">
        <f t="shared" si="6"/>
        <v/>
      </c>
      <c r="H153" s="86" t="str">
        <f t="shared" si="4"/>
        <v/>
      </c>
      <c r="I153" s="76"/>
      <c r="J153" s="76"/>
    </row>
    <row r="154" spans="1:10">
      <c r="G154" s="178" t="s">
        <v>323</v>
      </c>
      <c r="H154" s="177" t="str">
        <f>IF(ISERR(AVERAGE(H125:H153)),"",AVERAGE(H125:H153))</f>
        <v/>
      </c>
    </row>
    <row r="155" spans="1:10">
      <c r="G155" s="178" t="s">
        <v>321</v>
      </c>
      <c r="H155" s="177" t="str">
        <f>IF(ISERR(STDEV(H125:H153)),"",STDEV(H125:H153))</f>
        <v/>
      </c>
    </row>
  </sheetData>
  <sheetProtection sheet="1" objects="1" scenarios="1"/>
  <mergeCells count="38">
    <mergeCell ref="A146:B146"/>
    <mergeCell ref="A153:B153"/>
    <mergeCell ref="A147:B147"/>
    <mergeCell ref="A148:B148"/>
    <mergeCell ref="A149:B149"/>
    <mergeCell ref="A150:B150"/>
    <mergeCell ref="A151:B151"/>
    <mergeCell ref="A152:B152"/>
    <mergeCell ref="A141:B141"/>
    <mergeCell ref="A142:B142"/>
    <mergeCell ref="A143:B143"/>
    <mergeCell ref="A144:B144"/>
    <mergeCell ref="A145:B145"/>
    <mergeCell ref="A136:B136"/>
    <mergeCell ref="A137:B137"/>
    <mergeCell ref="A138:B138"/>
    <mergeCell ref="A139:B139"/>
    <mergeCell ref="A140:B140"/>
    <mergeCell ref="A131:B131"/>
    <mergeCell ref="A132:B132"/>
    <mergeCell ref="A133:B133"/>
    <mergeCell ref="A134:B134"/>
    <mergeCell ref="A135:B135"/>
    <mergeCell ref="L128:O128"/>
    <mergeCell ref="A129:B129"/>
    <mergeCell ref="L129:O129"/>
    <mergeCell ref="A130:B130"/>
    <mergeCell ref="L130:O130"/>
    <mergeCell ref="A124:B124"/>
    <mergeCell ref="A125:B125"/>
    <mergeCell ref="A126:B126"/>
    <mergeCell ref="A127:B127"/>
    <mergeCell ref="A128:B128"/>
    <mergeCell ref="A1:C1"/>
    <mergeCell ref="A8:B8"/>
    <mergeCell ref="A6:C6"/>
    <mergeCell ref="B111:D111"/>
    <mergeCell ref="E111:F111"/>
  </mergeCells>
  <phoneticPr fontId="15" type="noConversion"/>
  <dataValidations count="3">
    <dataValidation type="whole" operator="greaterThanOrEqual" allowBlank="1" showErrorMessage="1" errorTitle=".GE. zero" error="Value must be an integer greater than or equal to zero." sqref="D65:D74 D78:D88 D91:D101 E88 E101">
      <formula1>0</formula1>
    </dataValidation>
    <dataValidation operator="greaterThanOrEqual" allowBlank="1" showErrorMessage="1" errorTitle=".GE. zero integer" error="Value must be an integer greater than or equal to zero." sqref="C65:C74"/>
    <dataValidation type="list" allowBlank="1" showInputMessage="1" showErrorMessage="1" sqref="E125:E153">
      <formula1>$B$34:$B$38</formula1>
    </dataValidation>
  </dataValidations>
  <pageMargins left="0.75" right="0.75" top="1" bottom="1" header="0.5" footer="0.5"/>
  <headerFooter alignWithMargins="0"/>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J140"/>
  <sheetViews>
    <sheetView showGridLines="0" workbookViewId="0">
      <selection activeCell="E42" sqref="E42"/>
    </sheetView>
  </sheetViews>
  <sheetFormatPr baseColWidth="10" defaultColWidth="8.83203125" defaultRowHeight="12"/>
  <cols>
    <col min="1" max="1" width="12.33203125" style="3" customWidth="1"/>
    <col min="2" max="2" width="15.83203125" style="3" customWidth="1"/>
    <col min="3" max="3" width="18.33203125" style="3" customWidth="1"/>
    <col min="4" max="4" width="51.6640625" style="3" customWidth="1"/>
    <col min="5" max="5" width="17.5" style="3" customWidth="1"/>
    <col min="6" max="6" width="10.5" style="3" customWidth="1"/>
    <col min="7" max="7" width="12.6640625" style="3" customWidth="1"/>
    <col min="8" max="256" width="11.5" style="3" customWidth="1"/>
    <col min="257" max="16384" width="8.83203125" style="3"/>
  </cols>
  <sheetData>
    <row r="1" spans="1:10" ht="18">
      <c r="A1" s="493" t="s">
        <v>266</v>
      </c>
      <c r="B1" s="493"/>
      <c r="C1" s="1"/>
      <c r="D1" s="1"/>
      <c r="E1" s="1"/>
      <c r="F1" s="1"/>
      <c r="G1" s="1"/>
    </row>
    <row r="2" spans="1:10" ht="13" hidden="1" thickBot="1">
      <c r="A2" s="32"/>
      <c r="B2" s="32"/>
      <c r="C2" s="32"/>
      <c r="D2" s="32"/>
      <c r="E2" s="32"/>
      <c r="F2" s="32"/>
      <c r="G2" s="32"/>
      <c r="H2" s="32"/>
      <c r="I2" s="32"/>
      <c r="J2" s="32"/>
    </row>
    <row r="3" spans="1:10" ht="18" hidden="1">
      <c r="A3" s="507" t="s">
        <v>255</v>
      </c>
      <c r="B3" s="507"/>
      <c r="C3" s="48"/>
      <c r="D3" s="48"/>
      <c r="E3" s="48"/>
      <c r="F3" s="48"/>
      <c r="G3" s="48"/>
      <c r="H3" s="33"/>
      <c r="I3" s="33"/>
      <c r="J3" s="33"/>
    </row>
    <row r="4" spans="1:10" hidden="1">
      <c r="A4" s="48" t="s">
        <v>193</v>
      </c>
      <c r="B4" s="49">
        <v>36526</v>
      </c>
      <c r="C4" s="48"/>
      <c r="D4" s="48" t="s">
        <v>159</v>
      </c>
      <c r="E4" s="48"/>
      <c r="F4" s="48"/>
      <c r="G4" s="48" t="s">
        <v>143</v>
      </c>
      <c r="H4" s="33"/>
      <c r="I4" s="33"/>
      <c r="J4" s="33"/>
    </row>
    <row r="5" spans="1:10" hidden="1">
      <c r="A5" s="48" t="s">
        <v>93</v>
      </c>
      <c r="B5" s="49">
        <v>43831</v>
      </c>
      <c r="C5" s="48"/>
      <c r="D5" s="48"/>
      <c r="E5" s="48"/>
      <c r="F5" s="48"/>
      <c r="G5" s="48" t="s">
        <v>160</v>
      </c>
      <c r="H5" s="33"/>
      <c r="I5" s="33"/>
      <c r="J5" s="33"/>
    </row>
    <row r="6" spans="1:10" hidden="1">
      <c r="A6" s="48" t="s">
        <v>194</v>
      </c>
      <c r="B6" s="48" t="s">
        <v>78</v>
      </c>
      <c r="C6" s="48"/>
      <c r="D6" s="48"/>
      <c r="E6" s="48"/>
      <c r="F6" s="48"/>
      <c r="G6" s="48" t="s">
        <v>90</v>
      </c>
      <c r="H6" s="33"/>
      <c r="I6" s="33"/>
      <c r="J6" s="33"/>
    </row>
    <row r="7" spans="1:10" hidden="1">
      <c r="A7" s="48"/>
      <c r="B7" s="48" t="s">
        <v>163</v>
      </c>
      <c r="C7" s="48"/>
      <c r="D7" s="48"/>
      <c r="E7" s="48"/>
      <c r="F7" s="48"/>
      <c r="G7" s="48" t="s">
        <v>91</v>
      </c>
      <c r="H7" s="33"/>
      <c r="I7" s="33"/>
      <c r="J7" s="33"/>
    </row>
    <row r="8" spans="1:10" hidden="1">
      <c r="A8" s="48"/>
      <c r="B8" s="48" t="s">
        <v>79</v>
      </c>
      <c r="C8" s="48"/>
      <c r="D8" s="48"/>
      <c r="E8" s="48"/>
      <c r="F8" s="48"/>
      <c r="G8" s="48" t="s">
        <v>41</v>
      </c>
      <c r="H8" s="33"/>
      <c r="I8" s="33"/>
      <c r="J8" s="33"/>
    </row>
    <row r="9" spans="1:10" hidden="1">
      <c r="A9" s="48"/>
      <c r="B9" s="48" t="s">
        <v>246</v>
      </c>
      <c r="C9" s="48"/>
      <c r="D9" s="48"/>
      <c r="E9" s="48"/>
      <c r="F9" s="48"/>
      <c r="G9" s="48" t="s">
        <v>42</v>
      </c>
      <c r="H9" s="33"/>
      <c r="I9" s="33"/>
      <c r="J9" s="33"/>
    </row>
    <row r="10" spans="1:10" hidden="1">
      <c r="A10" s="48"/>
      <c r="B10" s="48" t="s">
        <v>161</v>
      </c>
      <c r="C10" s="48"/>
      <c r="D10" s="48"/>
      <c r="E10" s="48"/>
      <c r="F10" s="48"/>
      <c r="G10" s="48" t="s">
        <v>43</v>
      </c>
      <c r="H10" s="33"/>
      <c r="I10" s="33"/>
      <c r="J10" s="33"/>
    </row>
    <row r="11" spans="1:10" hidden="1">
      <c r="A11" s="48"/>
      <c r="B11" s="48" t="s">
        <v>100</v>
      </c>
      <c r="C11" s="48"/>
      <c r="D11" s="48"/>
      <c r="E11" s="48"/>
      <c r="F11" s="48"/>
      <c r="G11" s="48" t="s">
        <v>44</v>
      </c>
      <c r="H11" s="33"/>
      <c r="I11" s="33"/>
      <c r="J11" s="33"/>
    </row>
    <row r="12" spans="1:10" hidden="1">
      <c r="A12" s="48"/>
      <c r="B12" s="48" t="s">
        <v>162</v>
      </c>
      <c r="C12" s="48"/>
      <c r="D12" s="48"/>
      <c r="E12" s="48"/>
      <c r="F12" s="48"/>
      <c r="G12" s="48" t="s">
        <v>95</v>
      </c>
      <c r="H12" s="33"/>
      <c r="I12" s="33"/>
      <c r="J12" s="33"/>
    </row>
    <row r="13" spans="1:10" hidden="1">
      <c r="A13" s="48"/>
      <c r="B13" s="48" t="s">
        <v>213</v>
      </c>
      <c r="C13" s="48"/>
      <c r="D13" s="48"/>
      <c r="E13" s="48"/>
      <c r="F13" s="48"/>
      <c r="G13" s="48"/>
      <c r="H13" s="33"/>
      <c r="I13" s="33"/>
      <c r="J13" s="33"/>
    </row>
    <row r="14" spans="1:10" hidden="1">
      <c r="A14" s="48"/>
      <c r="B14" s="48" t="s">
        <v>102</v>
      </c>
      <c r="C14" s="48"/>
      <c r="D14" s="48"/>
      <c r="E14" s="48"/>
      <c r="F14" s="48"/>
      <c r="G14" s="48"/>
      <c r="H14" s="33"/>
      <c r="I14" s="33"/>
      <c r="J14" s="33"/>
    </row>
    <row r="15" spans="1:10" hidden="1">
      <c r="A15" s="48" t="s">
        <v>199</v>
      </c>
      <c r="B15" s="48" t="s">
        <v>200</v>
      </c>
      <c r="C15" s="48"/>
      <c r="D15" s="48" t="s">
        <v>175</v>
      </c>
      <c r="E15" s="48"/>
      <c r="F15" s="48"/>
      <c r="G15" s="48" t="s">
        <v>176</v>
      </c>
      <c r="H15" s="33"/>
      <c r="I15" s="33"/>
      <c r="J15" s="33"/>
    </row>
    <row r="16" spans="1:10" hidden="1">
      <c r="A16" s="48"/>
      <c r="B16" s="48" t="s">
        <v>164</v>
      </c>
      <c r="C16" s="48"/>
      <c r="D16" s="48"/>
      <c r="E16" s="48"/>
      <c r="F16" s="48"/>
      <c r="G16" s="48">
        <v>1</v>
      </c>
      <c r="H16" s="33"/>
      <c r="I16" s="33"/>
      <c r="J16" s="33"/>
    </row>
    <row r="17" spans="1:10" hidden="1">
      <c r="A17" s="48"/>
      <c r="B17" s="48" t="s">
        <v>269</v>
      </c>
      <c r="C17" s="48"/>
      <c r="D17" s="48"/>
      <c r="E17" s="48"/>
      <c r="F17" s="48"/>
      <c r="G17" s="48">
        <v>2</v>
      </c>
      <c r="H17" s="33"/>
      <c r="I17" s="33"/>
      <c r="J17" s="33"/>
    </row>
    <row r="18" spans="1:10" hidden="1">
      <c r="A18" s="48"/>
      <c r="B18" s="48" t="s">
        <v>270</v>
      </c>
      <c r="C18" s="48"/>
      <c r="D18" s="48"/>
      <c r="E18" s="48"/>
      <c r="F18" s="48"/>
      <c r="G18" s="48">
        <v>3</v>
      </c>
      <c r="H18" s="33"/>
      <c r="I18" s="33"/>
      <c r="J18" s="33"/>
    </row>
    <row r="19" spans="1:10" hidden="1">
      <c r="A19" s="48"/>
      <c r="B19" s="48" t="s">
        <v>346</v>
      </c>
      <c r="C19" s="48"/>
      <c r="D19" s="48"/>
      <c r="E19" s="48"/>
      <c r="F19" s="48"/>
      <c r="G19" s="48">
        <v>4</v>
      </c>
      <c r="H19" s="33"/>
      <c r="I19" s="33"/>
      <c r="J19" s="33"/>
    </row>
    <row r="20" spans="1:10" hidden="1">
      <c r="A20" s="48"/>
      <c r="B20" s="48" t="s">
        <v>202</v>
      </c>
      <c r="C20" s="48"/>
      <c r="D20" s="48"/>
      <c r="E20" s="48"/>
      <c r="F20" s="48"/>
      <c r="G20" s="48">
        <v>5</v>
      </c>
      <c r="H20" s="33"/>
      <c r="I20" s="33"/>
      <c r="J20" s="33"/>
    </row>
    <row r="21" spans="1:10" hidden="1">
      <c r="A21" s="48"/>
      <c r="B21" s="48" t="s">
        <v>120</v>
      </c>
      <c r="C21" s="48"/>
      <c r="D21" s="48"/>
      <c r="E21" s="48"/>
      <c r="F21" s="48"/>
      <c r="G21" s="48">
        <v>6</v>
      </c>
      <c r="H21" s="33"/>
      <c r="I21" s="33"/>
      <c r="J21" s="33"/>
    </row>
    <row r="22" spans="1:10" hidden="1">
      <c r="A22" s="48"/>
      <c r="B22" s="48" t="s">
        <v>347</v>
      </c>
      <c r="C22" s="48"/>
      <c r="D22" s="48"/>
      <c r="E22" s="48"/>
      <c r="F22" s="48"/>
      <c r="G22" s="48">
        <v>7</v>
      </c>
      <c r="H22" s="33"/>
      <c r="I22" s="33"/>
      <c r="J22" s="33"/>
    </row>
    <row r="23" spans="1:10" hidden="1">
      <c r="A23" s="48"/>
      <c r="B23" s="48" t="s">
        <v>348</v>
      </c>
      <c r="C23" s="48"/>
      <c r="D23" s="48"/>
      <c r="E23" s="48"/>
      <c r="F23" s="48"/>
      <c r="G23" s="48">
        <v>8</v>
      </c>
      <c r="H23" s="33"/>
      <c r="I23" s="33"/>
      <c r="J23" s="33"/>
    </row>
    <row r="24" spans="1:10" hidden="1">
      <c r="A24" s="48"/>
      <c r="B24" s="48" t="s">
        <v>349</v>
      </c>
      <c r="C24" s="48"/>
      <c r="D24" s="48"/>
      <c r="E24" s="48"/>
      <c r="F24" s="48"/>
      <c r="G24" s="48">
        <v>9</v>
      </c>
      <c r="H24" s="33"/>
      <c r="I24" s="33"/>
      <c r="J24" s="33"/>
    </row>
    <row r="25" spans="1:10" hidden="1">
      <c r="A25" s="48"/>
      <c r="B25" s="48" t="s">
        <v>208</v>
      </c>
      <c r="C25" s="48"/>
      <c r="D25" s="48"/>
      <c r="E25" s="48"/>
      <c r="F25" s="48"/>
      <c r="G25" s="48">
        <v>10</v>
      </c>
      <c r="H25" s="33"/>
      <c r="I25" s="33"/>
      <c r="J25" s="33"/>
    </row>
    <row r="26" spans="1:10" hidden="1">
      <c r="A26" s="48" t="s">
        <v>51</v>
      </c>
      <c r="B26" s="48" t="s">
        <v>52</v>
      </c>
      <c r="C26" s="48"/>
      <c r="D26" s="48"/>
      <c r="E26" s="48"/>
      <c r="F26" s="48"/>
      <c r="G26" s="48"/>
      <c r="H26" s="33"/>
      <c r="I26" s="33"/>
      <c r="J26" s="33"/>
    </row>
    <row r="27" spans="1:10" s="23" customFormat="1" hidden="1">
      <c r="A27" s="48"/>
      <c r="B27" s="33" t="s">
        <v>53</v>
      </c>
      <c r="C27" s="48"/>
      <c r="D27" s="48"/>
      <c r="E27" s="48"/>
      <c r="F27" s="48"/>
      <c r="G27" s="48"/>
      <c r="H27" s="34"/>
      <c r="I27" s="34"/>
      <c r="J27" s="34"/>
    </row>
    <row r="28" spans="1:10" hidden="1">
      <c r="A28" s="48" t="s">
        <v>54</v>
      </c>
      <c r="B28" s="48" t="s">
        <v>55</v>
      </c>
      <c r="C28" s="48"/>
      <c r="D28" s="48"/>
      <c r="E28" s="48"/>
      <c r="F28" s="48"/>
      <c r="G28" s="48"/>
      <c r="H28" s="34"/>
      <c r="I28" s="34"/>
      <c r="J28" s="34"/>
    </row>
    <row r="29" spans="1:10" hidden="1">
      <c r="A29" s="48"/>
      <c r="B29" s="48" t="s">
        <v>201</v>
      </c>
      <c r="C29" s="48"/>
      <c r="D29" s="48"/>
      <c r="E29" s="48"/>
      <c r="F29" s="48"/>
      <c r="G29" s="48"/>
      <c r="H29" s="34"/>
      <c r="I29" s="34"/>
      <c r="J29" s="34"/>
    </row>
    <row r="30" spans="1:10" hidden="1">
      <c r="A30" s="48"/>
      <c r="B30" s="48" t="s">
        <v>57</v>
      </c>
      <c r="C30" s="48"/>
      <c r="D30" s="48"/>
      <c r="E30" s="48"/>
      <c r="F30" s="48"/>
      <c r="G30" s="48"/>
      <c r="H30" s="34"/>
      <c r="I30" s="34"/>
      <c r="J30" s="34"/>
    </row>
    <row r="31" spans="1:10" hidden="1">
      <c r="A31" s="48"/>
      <c r="B31" s="48" t="s">
        <v>56</v>
      </c>
      <c r="C31" s="48"/>
      <c r="D31" s="48"/>
      <c r="E31" s="48"/>
      <c r="F31" s="48"/>
      <c r="G31" s="48"/>
      <c r="H31" s="34"/>
      <c r="I31" s="34"/>
      <c r="J31" s="34"/>
    </row>
    <row r="32" spans="1:10" hidden="1">
      <c r="A32" s="48"/>
      <c r="B32" s="48"/>
      <c r="C32" s="48"/>
      <c r="D32" s="48"/>
      <c r="E32" s="48"/>
      <c r="F32" s="48"/>
      <c r="G32" s="48"/>
      <c r="H32" s="34"/>
      <c r="I32" s="34"/>
      <c r="J32" s="34"/>
    </row>
    <row r="33" spans="1:10" hidden="1">
      <c r="A33" s="48"/>
      <c r="B33" s="48"/>
      <c r="C33" s="48"/>
      <c r="D33" s="48"/>
      <c r="E33" s="48"/>
      <c r="F33" s="48"/>
      <c r="G33" s="48"/>
      <c r="H33" s="34"/>
      <c r="I33" s="34"/>
      <c r="J33" s="34"/>
    </row>
    <row r="34" spans="1:10" hidden="1">
      <c r="A34" s="48" t="s">
        <v>58</v>
      </c>
      <c r="B34" s="48" t="s">
        <v>59</v>
      </c>
      <c r="C34" s="48"/>
      <c r="D34" s="48"/>
      <c r="E34" s="48"/>
      <c r="F34" s="48"/>
      <c r="G34" s="48"/>
      <c r="H34" s="34"/>
      <c r="I34" s="34"/>
      <c r="J34" s="34"/>
    </row>
    <row r="35" spans="1:10" hidden="1">
      <c r="A35" s="48"/>
      <c r="B35" s="48" t="s">
        <v>60</v>
      </c>
      <c r="C35" s="48"/>
      <c r="D35" s="48"/>
      <c r="E35" s="48"/>
      <c r="F35" s="48"/>
      <c r="G35" s="48"/>
      <c r="H35" s="34"/>
      <c r="I35" s="34"/>
      <c r="J35" s="34"/>
    </row>
    <row r="36" spans="1:10" hidden="1">
      <c r="A36" s="48"/>
      <c r="B36" s="48" t="s">
        <v>61</v>
      </c>
      <c r="C36" s="48"/>
      <c r="D36" s="48"/>
      <c r="E36" s="48"/>
      <c r="F36" s="48"/>
      <c r="G36" s="48"/>
      <c r="H36" s="34"/>
      <c r="I36" s="34"/>
      <c r="J36" s="34"/>
    </row>
    <row r="37" spans="1:10" hidden="1">
      <c r="A37" s="48"/>
      <c r="B37" s="48" t="s">
        <v>62</v>
      </c>
      <c r="C37" s="48"/>
      <c r="D37" s="48"/>
      <c r="E37" s="48"/>
      <c r="F37" s="48"/>
      <c r="G37" s="48"/>
      <c r="H37" s="34"/>
      <c r="I37" s="34"/>
      <c r="J37" s="34"/>
    </row>
    <row r="38" spans="1:10" hidden="1">
      <c r="A38" s="48"/>
      <c r="B38" s="48" t="s">
        <v>63</v>
      </c>
      <c r="C38" s="48"/>
      <c r="D38" s="48"/>
      <c r="E38" s="48"/>
      <c r="F38" s="48"/>
      <c r="G38" s="48"/>
      <c r="H38" s="34"/>
      <c r="I38" s="34"/>
      <c r="J38" s="34"/>
    </row>
    <row r="39" spans="1:10" s="8" customFormat="1" ht="18">
      <c r="A39" s="92"/>
      <c r="B39" s="92"/>
      <c r="C39" s="92"/>
      <c r="D39" s="92"/>
      <c r="E39" s="92"/>
      <c r="F39" s="92"/>
      <c r="G39" s="92"/>
    </row>
    <row r="40" spans="1:10" s="76" customFormat="1">
      <c r="A40" s="93" t="s">
        <v>46</v>
      </c>
      <c r="B40" s="94"/>
      <c r="C40" s="94"/>
      <c r="D40" s="94"/>
      <c r="E40" s="94"/>
      <c r="F40" s="8"/>
      <c r="G40" s="8"/>
      <c r="H40" s="8"/>
      <c r="I40" s="8"/>
    </row>
    <row r="41" spans="1:10" s="76" customFormat="1">
      <c r="A41" s="95"/>
      <c r="B41" s="96" t="s">
        <v>196</v>
      </c>
      <c r="C41" s="96" t="s">
        <v>198</v>
      </c>
      <c r="D41" s="96"/>
      <c r="E41" s="96" t="s">
        <v>15</v>
      </c>
      <c r="F41" s="97" t="s">
        <v>110</v>
      </c>
      <c r="G41" s="8"/>
      <c r="H41" s="8"/>
      <c r="I41" s="8"/>
    </row>
    <row r="42" spans="1:10" s="76" customFormat="1" ht="12.75" customHeight="1">
      <c r="A42" s="95"/>
      <c r="B42" s="18" t="str">
        <f>B15</f>
        <v>Documentation</v>
      </c>
      <c r="C42" s="98" t="str">
        <f>Process!E50</f>
        <v>Flaws in comments</v>
      </c>
      <c r="D42" s="94"/>
      <c r="E42" s="99"/>
      <c r="F42" s="100" t="str">
        <f>IF(ISERR(E42/$E$53),"",E42/$E$53)</f>
        <v/>
      </c>
      <c r="G42" s="94"/>
      <c r="H42" s="8"/>
      <c r="I42" s="8"/>
    </row>
    <row r="43" spans="1:10" s="76" customFormat="1" ht="12.75" customHeight="1">
      <c r="A43" s="95"/>
      <c r="B43" s="18" t="str">
        <f t="shared" ref="B43:B52" si="0">B16</f>
        <v>Build</v>
      </c>
      <c r="C43" s="98" t="str">
        <f>Process!E51</f>
        <v>Problems with environment, compiler, build activity</v>
      </c>
      <c r="D43" s="94"/>
      <c r="E43" s="99"/>
      <c r="F43" s="100" t="str">
        <f t="shared" ref="F43:F52" si="1">IF(ISERR(E43/$E$53),"",E43/$E$53)</f>
        <v/>
      </c>
      <c r="G43" s="94"/>
      <c r="H43" s="8"/>
      <c r="I43" s="8"/>
    </row>
    <row r="44" spans="1:10" s="76" customFormat="1" ht="12.75" customHeight="1">
      <c r="A44" s="95"/>
      <c r="B44" s="18" t="str">
        <f t="shared" si="0"/>
        <v>Product syntax</v>
      </c>
      <c r="C44" s="98" t="str">
        <f>Process!E52</f>
        <v>Syntax flaws in the deliverable product</v>
      </c>
      <c r="D44" s="94"/>
      <c r="E44" s="99"/>
      <c r="F44" s="100" t="str">
        <f t="shared" si="1"/>
        <v/>
      </c>
      <c r="G44" s="101"/>
      <c r="H44" s="8"/>
      <c r="I44" s="8"/>
    </row>
    <row r="45" spans="1:10" s="76" customFormat="1" ht="12.75" customHeight="1">
      <c r="A45" s="95"/>
      <c r="B45" s="18" t="str">
        <f t="shared" si="0"/>
        <v>Product logic</v>
      </c>
      <c r="C45" s="98" t="str">
        <f>Process!E53</f>
        <v>Logic flaws in the deliverable product</v>
      </c>
      <c r="D45" s="94"/>
      <c r="E45" s="99"/>
      <c r="F45" s="100" t="str">
        <f t="shared" si="1"/>
        <v/>
      </c>
      <c r="G45" s="101"/>
      <c r="H45" s="8"/>
      <c r="I45" s="8"/>
    </row>
    <row r="46" spans="1:10" s="76" customFormat="1" ht="12.75" customHeight="1">
      <c r="A46" s="95"/>
      <c r="B46" s="18" t="str">
        <f t="shared" si="0"/>
        <v>Product interface</v>
      </c>
      <c r="C46" s="98" t="str">
        <f>Process!E54</f>
        <v>Flaws in the interface of a component of the deliverable product</v>
      </c>
      <c r="D46" s="94"/>
      <c r="E46" s="99"/>
      <c r="F46" s="100" t="str">
        <f t="shared" si="1"/>
        <v/>
      </c>
      <c r="G46" s="101"/>
      <c r="H46" s="8"/>
      <c r="I46" s="8"/>
    </row>
    <row r="47" spans="1:10" s="76" customFormat="1" ht="12.75" customHeight="1">
      <c r="A47" s="95"/>
      <c r="B47" s="18" t="str">
        <f t="shared" si="0"/>
        <v>Product checking</v>
      </c>
      <c r="C47" s="98" t="str">
        <f>Process!E55</f>
        <v>Flaws with boundary/type checking within a component of the deliverable product</v>
      </c>
      <c r="D47" s="94"/>
      <c r="E47" s="99"/>
      <c r="F47" s="100" t="str">
        <f t="shared" si="1"/>
        <v/>
      </c>
      <c r="G47" s="101"/>
      <c r="H47" s="8"/>
      <c r="I47" s="8"/>
    </row>
    <row r="48" spans="1:10" s="76" customFormat="1" ht="12.75" customHeight="1">
      <c r="A48" s="95"/>
      <c r="B48" s="18" t="str">
        <f t="shared" si="0"/>
        <v>Test syntax</v>
      </c>
      <c r="C48" s="98" t="str">
        <f>Process!E56</f>
        <v xml:space="preserve">Syntax flaws in the test code </v>
      </c>
      <c r="D48" s="94"/>
      <c r="E48" s="99"/>
      <c r="F48" s="100" t="str">
        <f t="shared" si="1"/>
        <v/>
      </c>
      <c r="G48" s="94"/>
      <c r="H48" s="8"/>
      <c r="I48" s="8"/>
    </row>
    <row r="49" spans="1:10" s="76" customFormat="1" ht="12.75" customHeight="1">
      <c r="A49" s="95"/>
      <c r="B49" s="18" t="str">
        <f t="shared" si="0"/>
        <v>Test logic</v>
      </c>
      <c r="C49" s="98" t="str">
        <f>Process!E57</f>
        <v>Logic flaws in the test code</v>
      </c>
      <c r="D49" s="94"/>
      <c r="E49" s="99"/>
      <c r="F49" s="100" t="str">
        <f t="shared" si="1"/>
        <v/>
      </c>
      <c r="G49" s="101"/>
      <c r="H49" s="8"/>
      <c r="I49" s="8"/>
    </row>
    <row r="50" spans="1:10" s="76" customFormat="1" ht="12.75" customHeight="1">
      <c r="A50" s="95"/>
      <c r="B50" s="18" t="str">
        <f t="shared" si="0"/>
        <v>Test interface</v>
      </c>
      <c r="C50" s="98" t="str">
        <f>Process!E58</f>
        <v>Flaws in the interface of a component of the test code</v>
      </c>
      <c r="D50" s="94"/>
      <c r="E50" s="99"/>
      <c r="F50" s="100" t="str">
        <f t="shared" si="1"/>
        <v/>
      </c>
      <c r="G50" s="101"/>
      <c r="H50" s="8"/>
      <c r="I50" s="8"/>
    </row>
    <row r="51" spans="1:10" s="76" customFormat="1" ht="12.75" customHeight="1">
      <c r="A51" s="95"/>
      <c r="B51" s="18" t="str">
        <f t="shared" si="0"/>
        <v>Test checking</v>
      </c>
      <c r="C51" s="98" t="str">
        <f>Process!E59</f>
        <v>Flaws with boundary/type checking within a component of the test code</v>
      </c>
      <c r="D51" s="94"/>
      <c r="E51" s="99"/>
      <c r="F51" s="100" t="str">
        <f t="shared" si="1"/>
        <v/>
      </c>
      <c r="G51" s="101"/>
      <c r="H51" s="8"/>
      <c r="I51" s="8"/>
    </row>
    <row r="52" spans="1:10" s="76" customFormat="1" ht="12.75" customHeight="1">
      <c r="A52" s="95"/>
      <c r="B52" s="18" t="str">
        <f t="shared" si="0"/>
        <v>Bad Smell</v>
      </c>
      <c r="C52" s="98" t="str">
        <f>Process!E60</f>
        <v>Refactoring changes (please note the bad smell in the defect description)</v>
      </c>
      <c r="D52" s="94"/>
      <c r="E52" s="99"/>
      <c r="F52" s="100" t="str">
        <f t="shared" si="1"/>
        <v/>
      </c>
      <c r="G52" s="101"/>
      <c r="H52" s="8"/>
      <c r="I52" s="8"/>
    </row>
    <row r="53" spans="1:10" s="76" customFormat="1" ht="35" customHeight="1">
      <c r="A53" s="95"/>
      <c r="B53" s="8"/>
      <c r="C53" s="102"/>
      <c r="D53" s="103" t="s">
        <v>22</v>
      </c>
      <c r="E53" s="94">
        <f>SUM(E42:E52)</f>
        <v>0</v>
      </c>
      <c r="F53" s="100">
        <f>IF(E53='Historical Data'!E88,,"&lt;-- Warning, defect count doesn't match Historical Data")</f>
        <v>0</v>
      </c>
      <c r="G53" s="101"/>
      <c r="H53" s="8"/>
      <c r="I53" s="8"/>
    </row>
    <row r="54" spans="1:10" s="76" customFormat="1" ht="12.75" customHeight="1">
      <c r="A54" s="93" t="s">
        <v>23</v>
      </c>
      <c r="B54" s="8"/>
      <c r="C54" s="94"/>
      <c r="D54" s="94"/>
      <c r="E54" s="94"/>
      <c r="F54" s="94"/>
      <c r="G54" s="94"/>
      <c r="H54" s="8"/>
      <c r="I54" s="8"/>
    </row>
    <row r="55" spans="1:10" s="76" customFormat="1" ht="36" customHeight="1">
      <c r="A55" s="95"/>
      <c r="B55" s="506" t="s">
        <v>24</v>
      </c>
      <c r="C55" s="506"/>
      <c r="D55" s="94"/>
      <c r="E55" s="105" t="s">
        <v>115</v>
      </c>
      <c r="F55" s="94"/>
      <c r="G55" s="101"/>
      <c r="H55" s="8"/>
      <c r="I55" s="8"/>
    </row>
    <row r="56" spans="1:10" s="76" customFormat="1" ht="27" customHeight="1">
      <c r="A56" s="95"/>
      <c r="B56" s="503"/>
      <c r="C56" s="504"/>
      <c r="D56" s="505"/>
      <c r="E56" s="44"/>
      <c r="F56" s="94"/>
      <c r="G56" s="101"/>
      <c r="H56" s="8"/>
      <c r="I56" s="8"/>
    </row>
    <row r="57" spans="1:10" s="76" customFormat="1" ht="27" customHeight="1">
      <c r="A57" s="95"/>
      <c r="B57" s="503"/>
      <c r="C57" s="504"/>
      <c r="D57" s="505"/>
      <c r="E57" s="44"/>
      <c r="F57" s="94"/>
      <c r="G57" s="101"/>
      <c r="H57" s="8"/>
      <c r="I57" s="8"/>
      <c r="J57" s="8"/>
    </row>
    <row r="58" spans="1:10" s="76" customFormat="1" ht="27" customHeight="1">
      <c r="A58" s="95"/>
      <c r="B58" s="503"/>
      <c r="C58" s="504"/>
      <c r="D58" s="505"/>
      <c r="E58" s="44"/>
      <c r="F58" s="94"/>
      <c r="G58" s="101"/>
      <c r="H58" s="8"/>
      <c r="I58" s="8"/>
      <c r="J58" s="8"/>
    </row>
    <row r="59" spans="1:10" s="76" customFormat="1" ht="27" customHeight="1">
      <c r="A59" s="95"/>
      <c r="B59" s="503"/>
      <c r="C59" s="504"/>
      <c r="D59" s="505"/>
      <c r="E59" s="44"/>
      <c r="F59" s="94"/>
      <c r="G59" s="101"/>
      <c r="H59" s="8"/>
      <c r="I59" s="8"/>
      <c r="J59" s="8"/>
    </row>
    <row r="60" spans="1:10" s="76" customFormat="1" ht="27" customHeight="1">
      <c r="A60" s="95"/>
      <c r="B60" s="503"/>
      <c r="C60" s="504"/>
      <c r="D60" s="505"/>
      <c r="E60" s="44"/>
      <c r="F60" s="94"/>
      <c r="G60" s="101"/>
      <c r="H60" s="8"/>
      <c r="I60" s="8"/>
      <c r="J60" s="8"/>
    </row>
    <row r="61" spans="1:10" s="76" customFormat="1" ht="27" customHeight="1">
      <c r="A61" s="95"/>
      <c r="B61" s="503"/>
      <c r="C61" s="504"/>
      <c r="D61" s="505"/>
      <c r="E61" s="44"/>
      <c r="F61" s="94"/>
      <c r="G61" s="101"/>
      <c r="H61" s="8"/>
      <c r="I61" s="8"/>
      <c r="J61" s="8"/>
    </row>
    <row r="62" spans="1:10" s="76" customFormat="1" ht="27" customHeight="1">
      <c r="A62" s="95"/>
      <c r="B62" s="503"/>
      <c r="C62" s="504"/>
      <c r="D62" s="505"/>
      <c r="E62" s="44"/>
      <c r="F62" s="94"/>
      <c r="G62" s="101"/>
      <c r="H62" s="8"/>
      <c r="I62" s="8"/>
      <c r="J62" s="8"/>
    </row>
    <row r="63" spans="1:10" s="76" customFormat="1" ht="27" customHeight="1">
      <c r="A63" s="95"/>
      <c r="B63" s="503"/>
      <c r="C63" s="504"/>
      <c r="D63" s="505"/>
      <c r="E63" s="44"/>
      <c r="F63" s="94"/>
      <c r="G63" s="101"/>
      <c r="H63" s="8"/>
      <c r="I63" s="8"/>
      <c r="J63" s="8"/>
    </row>
    <row r="64" spans="1:10" s="76" customFormat="1" ht="27" customHeight="1">
      <c r="A64" s="95"/>
      <c r="B64" s="503"/>
      <c r="C64" s="504"/>
      <c r="D64" s="505"/>
      <c r="E64" s="44"/>
      <c r="F64" s="94"/>
      <c r="G64" s="101"/>
      <c r="H64" s="8"/>
      <c r="I64" s="8"/>
      <c r="J64" s="8"/>
    </row>
    <row r="65" spans="1:10" s="76" customFormat="1" ht="27" customHeight="1">
      <c r="A65" s="95"/>
      <c r="B65" s="503"/>
      <c r="C65" s="504"/>
      <c r="D65" s="505"/>
      <c r="E65" s="44"/>
      <c r="F65" s="94"/>
      <c r="G65" s="101"/>
      <c r="H65" s="8"/>
      <c r="I65" s="8"/>
      <c r="J65" s="8"/>
    </row>
    <row r="66" spans="1:10" s="76" customFormat="1" ht="27" customHeight="1">
      <c r="A66" s="95"/>
      <c r="B66" s="503"/>
      <c r="C66" s="504"/>
      <c r="D66" s="505"/>
      <c r="E66" s="44"/>
      <c r="F66" s="94"/>
      <c r="G66" s="101"/>
      <c r="H66" s="8"/>
      <c r="I66" s="8"/>
      <c r="J66" s="8"/>
    </row>
    <row r="67" spans="1:10" s="76" customFormat="1" ht="27" customHeight="1">
      <c r="A67" s="95"/>
      <c r="B67" s="503"/>
      <c r="C67" s="504"/>
      <c r="D67" s="505"/>
      <c r="E67" s="44"/>
      <c r="F67" s="94"/>
      <c r="G67" s="101"/>
      <c r="H67" s="8"/>
      <c r="I67" s="8"/>
      <c r="J67" s="8"/>
    </row>
    <row r="68" spans="1:10" s="76" customFormat="1" ht="27" customHeight="1">
      <c r="A68" s="95"/>
      <c r="B68" s="503"/>
      <c r="C68" s="504"/>
      <c r="D68" s="505"/>
      <c r="E68" s="44"/>
      <c r="F68" s="94"/>
      <c r="G68" s="101"/>
      <c r="H68" s="8"/>
      <c r="I68" s="8"/>
      <c r="J68" s="8"/>
    </row>
    <row r="69" spans="1:10" s="76" customFormat="1" ht="27" customHeight="1">
      <c r="A69" s="95"/>
      <c r="B69" s="503"/>
      <c r="C69" s="504"/>
      <c r="D69" s="505"/>
      <c r="E69" s="44"/>
      <c r="F69" s="94"/>
      <c r="G69" s="101"/>
      <c r="H69" s="8"/>
      <c r="I69" s="8"/>
      <c r="J69" s="8"/>
    </row>
    <row r="70" spans="1:10" s="76" customFormat="1" ht="27" customHeight="1">
      <c r="A70" s="95"/>
      <c r="B70" s="503"/>
      <c r="C70" s="504"/>
      <c r="D70" s="505"/>
      <c r="E70" s="44"/>
      <c r="F70" s="94"/>
      <c r="G70" s="101"/>
      <c r="H70" s="8"/>
      <c r="I70" s="8"/>
      <c r="J70" s="8"/>
    </row>
    <row r="71" spans="1:10" s="76" customFormat="1" ht="27" customHeight="1">
      <c r="A71" s="95"/>
      <c r="B71" s="503"/>
      <c r="C71" s="504"/>
      <c r="D71" s="505"/>
      <c r="E71" s="44"/>
      <c r="F71" s="94"/>
      <c r="G71" s="101"/>
      <c r="H71" s="8"/>
      <c r="I71" s="8"/>
      <c r="J71" s="8"/>
    </row>
    <row r="72" spans="1:10" s="76" customFormat="1" ht="27" customHeight="1">
      <c r="A72" s="95"/>
      <c r="B72" s="503"/>
      <c r="C72" s="504"/>
      <c r="D72" s="505"/>
      <c r="E72" s="44"/>
      <c r="F72" s="94"/>
      <c r="G72" s="101"/>
      <c r="H72" s="8"/>
      <c r="I72" s="8"/>
      <c r="J72" s="8"/>
    </row>
    <row r="73" spans="1:10" s="76" customFormat="1" ht="27" customHeight="1">
      <c r="A73" s="95"/>
      <c r="B73" s="503"/>
      <c r="C73" s="504"/>
      <c r="D73" s="505"/>
      <c r="E73" s="44"/>
      <c r="F73" s="94"/>
      <c r="G73" s="101"/>
      <c r="H73" s="8"/>
      <c r="I73" s="8"/>
      <c r="J73" s="8"/>
    </row>
    <row r="74" spans="1:10" s="76" customFormat="1" ht="27" customHeight="1">
      <c r="A74" s="95"/>
      <c r="B74" s="503"/>
      <c r="C74" s="504"/>
      <c r="D74" s="505"/>
      <c r="E74" s="44"/>
      <c r="F74" s="94"/>
      <c r="G74" s="101"/>
      <c r="H74" s="8"/>
      <c r="I74" s="8"/>
      <c r="J74" s="8"/>
    </row>
    <row r="75" spans="1:10" s="76" customFormat="1" ht="27" customHeight="1">
      <c r="A75" s="95"/>
      <c r="B75" s="503"/>
      <c r="C75" s="504"/>
      <c r="D75" s="505"/>
      <c r="E75" s="44"/>
      <c r="F75" s="94"/>
      <c r="G75" s="101"/>
      <c r="H75" s="8"/>
      <c r="I75" s="8"/>
      <c r="J75" s="8"/>
    </row>
    <row r="76" spans="1:10" s="76" customFormat="1" ht="27" customHeight="1">
      <c r="A76" s="95"/>
      <c r="B76" s="503"/>
      <c r="C76" s="504"/>
      <c r="D76" s="505"/>
      <c r="E76" s="44"/>
      <c r="F76" s="94"/>
      <c r="G76" s="101"/>
      <c r="H76" s="8"/>
      <c r="I76" s="8"/>
      <c r="J76" s="8"/>
    </row>
    <row r="77" spans="1:10" s="76" customFormat="1" ht="27" customHeight="1">
      <c r="A77" s="95"/>
      <c r="B77" s="503"/>
      <c r="C77" s="504"/>
      <c r="D77" s="505"/>
      <c r="E77" s="44"/>
      <c r="F77" s="94"/>
      <c r="G77" s="101"/>
      <c r="H77" s="8"/>
      <c r="I77" s="8"/>
      <c r="J77" s="8"/>
    </row>
    <row r="78" spans="1:10" s="76" customFormat="1" ht="27" customHeight="1">
      <c r="A78" s="95"/>
      <c r="B78" s="503"/>
      <c r="C78" s="504"/>
      <c r="D78" s="505"/>
      <c r="E78" s="44"/>
      <c r="F78" s="94"/>
      <c r="G78" s="101"/>
      <c r="H78" s="8"/>
      <c r="I78" s="8"/>
      <c r="J78" s="8"/>
    </row>
    <row r="79" spans="1:10" s="76" customFormat="1" ht="27" customHeight="1">
      <c r="A79" s="95"/>
      <c r="B79" s="503"/>
      <c r="C79" s="504"/>
      <c r="D79" s="505"/>
      <c r="E79" s="44"/>
      <c r="F79" s="94"/>
      <c r="G79" s="101"/>
      <c r="H79" s="8"/>
      <c r="I79" s="8"/>
      <c r="J79" s="8"/>
    </row>
    <row r="80" spans="1:10" s="76" customFormat="1" ht="12.75" customHeight="1">
      <c r="A80" s="95"/>
      <c r="B80" s="8"/>
      <c r="C80" s="94"/>
      <c r="D80" s="94"/>
      <c r="E80" s="94"/>
      <c r="F80" s="94"/>
      <c r="G80" s="101"/>
      <c r="H80" s="8"/>
      <c r="I80" s="8"/>
      <c r="J80" s="8"/>
    </row>
    <row r="81" spans="1:10" s="76" customFormat="1" ht="12.75" customHeight="1">
      <c r="A81" s="95"/>
      <c r="B81" s="8"/>
      <c r="C81" s="94"/>
      <c r="D81" s="94"/>
      <c r="E81" s="94"/>
      <c r="F81" s="94"/>
      <c r="G81" s="94"/>
      <c r="H81" s="8"/>
      <c r="I81" s="8"/>
      <c r="J81" s="8"/>
    </row>
    <row r="82" spans="1:10" s="76" customFormat="1" ht="12.75" customHeight="1">
      <c r="A82" s="95"/>
      <c r="B82" s="8"/>
      <c r="C82" s="94"/>
      <c r="D82" s="94"/>
      <c r="E82" s="94"/>
      <c r="F82" s="94"/>
      <c r="G82" s="101"/>
      <c r="H82" s="8"/>
      <c r="I82" s="8"/>
      <c r="J82" s="8"/>
    </row>
    <row r="83" spans="1:10" s="76" customFormat="1" ht="12.75" customHeight="1">
      <c r="A83" s="95"/>
      <c r="B83" s="8"/>
      <c r="C83" s="94"/>
      <c r="D83" s="94"/>
      <c r="E83" s="94"/>
      <c r="F83" s="94"/>
      <c r="G83" s="94"/>
      <c r="H83" s="8"/>
      <c r="I83" s="8"/>
      <c r="J83" s="8"/>
    </row>
    <row r="84" spans="1:10" s="76" customFormat="1" ht="12.75" customHeight="1">
      <c r="A84" s="95"/>
      <c r="B84" s="8"/>
      <c r="C84" s="94"/>
      <c r="D84" s="94"/>
      <c r="E84" s="94"/>
      <c r="F84" s="94"/>
      <c r="G84" s="94"/>
      <c r="H84" s="8"/>
      <c r="I84" s="8"/>
      <c r="J84" s="8"/>
    </row>
    <row r="85" spans="1:10" s="76" customFormat="1" ht="12.75" customHeight="1">
      <c r="A85" s="95"/>
      <c r="B85" s="8"/>
      <c r="C85" s="94"/>
      <c r="D85" s="94"/>
      <c r="E85" s="94"/>
      <c r="F85" s="94"/>
      <c r="G85" s="101"/>
      <c r="H85" s="8"/>
      <c r="I85" s="8"/>
      <c r="J85" s="8"/>
    </row>
    <row r="86" spans="1:10" s="76" customFormat="1" ht="12.75" customHeight="1">
      <c r="A86" s="95"/>
      <c r="B86" s="8"/>
      <c r="C86" s="94"/>
      <c r="D86" s="94"/>
      <c r="E86" s="94"/>
      <c r="F86" s="94"/>
      <c r="G86" s="101"/>
      <c r="H86" s="8"/>
      <c r="I86" s="8"/>
      <c r="J86" s="8"/>
    </row>
    <row r="87" spans="1:10" s="76" customFormat="1" ht="12.75" customHeight="1">
      <c r="A87" s="95"/>
      <c r="B87" s="8"/>
      <c r="C87" s="94"/>
      <c r="D87" s="94"/>
      <c r="E87" s="94"/>
      <c r="F87" s="94"/>
      <c r="G87" s="101"/>
      <c r="H87" s="8"/>
      <c r="I87" s="8"/>
      <c r="J87" s="8"/>
    </row>
    <row r="88" spans="1:10" s="76" customFormat="1" ht="12.75" customHeight="1">
      <c r="A88" s="95"/>
      <c r="B88" s="8"/>
      <c r="C88" s="94"/>
      <c r="D88" s="94"/>
      <c r="E88" s="94"/>
      <c r="F88" s="94"/>
      <c r="G88" s="101"/>
      <c r="H88" s="8"/>
      <c r="I88" s="8"/>
      <c r="J88" s="8"/>
    </row>
    <row r="89" spans="1:10" s="76" customFormat="1" ht="12.75" customHeight="1">
      <c r="A89" s="95"/>
      <c r="B89" s="8"/>
      <c r="C89" s="94"/>
      <c r="D89" s="94"/>
      <c r="E89" s="94"/>
      <c r="F89" s="94"/>
      <c r="G89" s="94"/>
      <c r="H89" s="8"/>
      <c r="I89" s="8"/>
      <c r="J89" s="8"/>
    </row>
    <row r="90" spans="1:10" s="76" customFormat="1" ht="12.75" customHeight="1">
      <c r="A90" s="95"/>
      <c r="B90" s="8"/>
      <c r="C90" s="94"/>
      <c r="D90" s="94"/>
      <c r="E90" s="94"/>
      <c r="F90" s="94"/>
      <c r="G90" s="101"/>
      <c r="H90" s="8"/>
      <c r="I90" s="8"/>
      <c r="J90" s="8"/>
    </row>
    <row r="91" spans="1:10" s="76" customFormat="1" ht="12.75" customHeight="1">
      <c r="A91" s="95"/>
      <c r="B91" s="8"/>
      <c r="C91" s="94"/>
      <c r="D91" s="94"/>
      <c r="E91" s="94"/>
      <c r="F91" s="94"/>
      <c r="G91" s="101"/>
      <c r="H91" s="8"/>
      <c r="I91" s="8"/>
      <c r="J91" s="8"/>
    </row>
    <row r="92" spans="1:10" s="76" customFormat="1" ht="12.75" customHeight="1">
      <c r="A92" s="95"/>
      <c r="B92" s="8"/>
      <c r="C92" s="94"/>
      <c r="D92" s="94"/>
      <c r="E92" s="94"/>
      <c r="F92" s="94"/>
      <c r="G92" s="94"/>
      <c r="H92" s="8"/>
      <c r="I92" s="8"/>
      <c r="J92" s="8"/>
    </row>
    <row r="93" spans="1:10" s="76" customFormat="1" ht="12.75" customHeight="1">
      <c r="A93" s="95"/>
      <c r="B93" s="8"/>
      <c r="C93" s="94"/>
      <c r="D93" s="94"/>
      <c r="E93" s="94"/>
      <c r="F93" s="94"/>
      <c r="G93" s="94"/>
      <c r="H93" s="8"/>
      <c r="I93" s="8"/>
      <c r="J93" s="8"/>
    </row>
    <row r="94" spans="1:10" s="76" customFormat="1" ht="12.75" customHeight="1">
      <c r="A94" s="95"/>
      <c r="B94" s="8"/>
      <c r="C94" s="94"/>
      <c r="D94" s="94"/>
      <c r="E94" s="94"/>
      <c r="F94" s="94"/>
      <c r="G94" s="101"/>
      <c r="H94" s="8"/>
      <c r="I94" s="8"/>
      <c r="J94" s="8"/>
    </row>
    <row r="95" spans="1:10" s="76" customFormat="1" ht="12.75" customHeight="1">
      <c r="A95" s="95"/>
      <c r="B95" s="8"/>
      <c r="C95" s="94"/>
      <c r="D95" s="94"/>
      <c r="E95" s="94"/>
      <c r="F95" s="94"/>
      <c r="G95" s="101"/>
      <c r="H95" s="8"/>
      <c r="I95" s="8"/>
      <c r="J95" s="8"/>
    </row>
    <row r="96" spans="1:10" s="76" customFormat="1" ht="12.75" customHeight="1">
      <c r="A96" s="95"/>
      <c r="B96" s="8"/>
      <c r="C96" s="94"/>
      <c r="D96" s="94"/>
      <c r="E96" s="94"/>
      <c r="F96" s="94"/>
      <c r="G96" s="101"/>
      <c r="H96" s="8"/>
      <c r="I96" s="8"/>
      <c r="J96" s="8"/>
    </row>
    <row r="97" spans="1:10" s="76" customFormat="1" ht="12.75" customHeight="1">
      <c r="A97" s="95"/>
      <c r="B97" s="8"/>
      <c r="C97" s="94"/>
      <c r="D97" s="94"/>
      <c r="E97" s="94"/>
      <c r="F97" s="94"/>
      <c r="G97" s="101"/>
      <c r="H97" s="8"/>
      <c r="I97" s="8"/>
      <c r="J97" s="8"/>
    </row>
    <row r="98" spans="1:10" s="76" customFormat="1" ht="12.75" customHeight="1">
      <c r="A98" s="95"/>
      <c r="B98" s="8"/>
      <c r="C98" s="94"/>
      <c r="D98" s="94"/>
      <c r="E98" s="94"/>
      <c r="F98" s="94"/>
      <c r="G98" s="94"/>
      <c r="H98" s="8"/>
      <c r="I98" s="8"/>
      <c r="J98" s="8"/>
    </row>
    <row r="99" spans="1:10" s="76" customFormat="1" ht="12.75" customHeight="1">
      <c r="A99" s="95"/>
      <c r="B99" s="8"/>
      <c r="C99" s="94"/>
      <c r="D99" s="94"/>
      <c r="E99" s="94"/>
      <c r="F99" s="94"/>
      <c r="G99" s="101"/>
      <c r="H99" s="8"/>
      <c r="I99" s="8"/>
      <c r="J99" s="8"/>
    </row>
    <row r="100" spans="1:10" s="76" customFormat="1" ht="12.75" customHeight="1">
      <c r="A100" s="95"/>
      <c r="B100" s="8"/>
      <c r="C100" s="94"/>
      <c r="D100" s="94"/>
      <c r="E100" s="94"/>
      <c r="F100" s="94"/>
      <c r="G100" s="101"/>
      <c r="H100" s="8"/>
      <c r="I100" s="8"/>
      <c r="J100" s="8"/>
    </row>
    <row r="101" spans="1:10" s="76" customFormat="1" ht="12.75" customHeight="1">
      <c r="A101" s="95"/>
      <c r="B101" s="8"/>
      <c r="C101" s="94"/>
      <c r="D101" s="94"/>
      <c r="E101" s="94"/>
      <c r="F101" s="94"/>
      <c r="G101" s="101"/>
      <c r="H101" s="8"/>
      <c r="I101" s="8"/>
      <c r="J101" s="8"/>
    </row>
    <row r="102" spans="1:10" s="76" customFormat="1" ht="12.75" customHeight="1">
      <c r="A102" s="95"/>
      <c r="B102" s="8"/>
      <c r="C102" s="94"/>
      <c r="D102" s="94"/>
      <c r="E102" s="94"/>
      <c r="F102" s="94"/>
      <c r="G102" s="101"/>
      <c r="H102" s="8"/>
      <c r="I102" s="8"/>
      <c r="J102" s="8"/>
    </row>
    <row r="103" spans="1:10" s="76" customFormat="1" ht="12.75" customHeight="1">
      <c r="A103" s="95"/>
      <c r="B103" s="8"/>
      <c r="C103" s="94"/>
      <c r="D103" s="94"/>
      <c r="E103" s="94"/>
      <c r="F103" s="94"/>
      <c r="G103" s="94"/>
      <c r="H103" s="8"/>
      <c r="I103" s="8"/>
      <c r="J103" s="8"/>
    </row>
    <row r="104" spans="1:10" s="76" customFormat="1" ht="12.75" customHeight="1">
      <c r="A104" s="95"/>
      <c r="B104" s="8"/>
      <c r="C104" s="94"/>
      <c r="D104" s="94"/>
      <c r="E104" s="94"/>
      <c r="F104" s="94"/>
      <c r="G104" s="101"/>
      <c r="H104" s="8"/>
      <c r="I104" s="8"/>
      <c r="J104" s="8"/>
    </row>
    <row r="105" spans="1:10" s="76" customFormat="1" ht="12.75" customHeight="1">
      <c r="A105" s="95"/>
      <c r="B105" s="8"/>
      <c r="C105" s="94"/>
      <c r="D105" s="94"/>
      <c r="E105" s="94"/>
      <c r="F105" s="94"/>
      <c r="G105" s="101"/>
      <c r="H105" s="8"/>
      <c r="I105" s="8"/>
      <c r="J105" s="8"/>
    </row>
    <row r="106" spans="1:10" s="76" customFormat="1" ht="12.75" customHeight="1">
      <c r="A106" s="95"/>
      <c r="B106" s="8"/>
      <c r="C106" s="94"/>
      <c r="D106" s="94"/>
      <c r="E106" s="94"/>
      <c r="F106" s="94"/>
      <c r="G106" s="101"/>
      <c r="H106" s="8"/>
      <c r="I106" s="8"/>
      <c r="J106" s="8"/>
    </row>
    <row r="107" spans="1:10" s="76" customFormat="1" ht="12.75" customHeight="1">
      <c r="A107" s="95"/>
      <c r="B107" s="8"/>
      <c r="C107" s="94"/>
      <c r="D107" s="94"/>
      <c r="E107" s="94"/>
      <c r="F107" s="94"/>
      <c r="G107" s="94"/>
      <c r="H107" s="8"/>
      <c r="I107" s="8"/>
      <c r="J107" s="8"/>
    </row>
    <row r="108" spans="1:10" s="76" customFormat="1" ht="12.75" customHeight="1">
      <c r="A108" s="95"/>
      <c r="B108" s="8"/>
      <c r="C108" s="94"/>
      <c r="D108" s="94"/>
      <c r="E108" s="94"/>
      <c r="F108" s="94"/>
      <c r="G108" s="101"/>
      <c r="H108" s="8"/>
      <c r="I108" s="8"/>
      <c r="J108" s="8"/>
    </row>
    <row r="109" spans="1:10" s="76" customFormat="1" ht="12.75" customHeight="1">
      <c r="A109" s="95"/>
      <c r="B109" s="8"/>
      <c r="C109" s="94"/>
      <c r="D109" s="94"/>
      <c r="E109" s="94"/>
      <c r="F109" s="94"/>
      <c r="G109" s="101"/>
      <c r="H109" s="8"/>
      <c r="I109" s="8"/>
      <c r="J109" s="8"/>
    </row>
    <row r="110" spans="1:10" s="76" customFormat="1" ht="12.75" customHeight="1">
      <c r="A110" s="95"/>
      <c r="B110" s="8"/>
      <c r="C110" s="94"/>
      <c r="D110" s="94"/>
      <c r="E110" s="94"/>
      <c r="F110" s="94"/>
      <c r="G110" s="101"/>
      <c r="H110" s="8"/>
      <c r="I110" s="8"/>
      <c r="J110" s="8"/>
    </row>
    <row r="111" spans="1:10" s="76" customFormat="1" ht="12.75" customHeight="1">
      <c r="A111" s="95"/>
      <c r="B111" s="8"/>
      <c r="C111" s="94"/>
      <c r="D111" s="94"/>
      <c r="E111" s="94"/>
      <c r="F111" s="94"/>
      <c r="G111" s="101"/>
      <c r="H111" s="8"/>
      <c r="I111" s="8"/>
      <c r="J111" s="8"/>
    </row>
    <row r="112" spans="1:10" s="76" customFormat="1" ht="12.75" customHeight="1">
      <c r="A112" s="95"/>
      <c r="B112" s="8"/>
      <c r="C112" s="94"/>
      <c r="D112" s="94"/>
      <c r="E112" s="94"/>
      <c r="F112" s="94"/>
      <c r="G112" s="101"/>
      <c r="H112" s="8"/>
      <c r="I112" s="8"/>
      <c r="J112" s="8"/>
    </row>
    <row r="113" spans="1:10" s="76" customFormat="1" ht="12.75" customHeight="1">
      <c r="A113" s="95"/>
      <c r="B113" s="8"/>
      <c r="C113" s="94"/>
      <c r="D113" s="94"/>
      <c r="E113" s="94"/>
      <c r="F113" s="94"/>
      <c r="G113" s="101"/>
      <c r="H113" s="8"/>
      <c r="I113" s="8"/>
      <c r="J113" s="8"/>
    </row>
    <row r="114" spans="1:10" s="76" customFormat="1" ht="12.75" customHeight="1">
      <c r="A114" s="95"/>
      <c r="B114" s="8"/>
      <c r="C114" s="94"/>
      <c r="D114" s="94"/>
      <c r="E114" s="94"/>
      <c r="F114" s="94"/>
      <c r="G114" s="101"/>
      <c r="H114" s="8"/>
      <c r="I114" s="8"/>
      <c r="J114" s="8"/>
    </row>
    <row r="115" spans="1:10" s="76" customFormat="1" ht="12.75" customHeight="1">
      <c r="A115" s="95"/>
      <c r="B115" s="8"/>
      <c r="C115" s="94"/>
      <c r="D115" s="94"/>
      <c r="E115" s="94"/>
      <c r="F115" s="94"/>
      <c r="G115" s="101"/>
      <c r="H115" s="8"/>
      <c r="I115" s="8"/>
      <c r="J115" s="8"/>
    </row>
    <row r="116" spans="1:10" s="76" customFormat="1" ht="12.75" customHeight="1">
      <c r="A116" s="95"/>
      <c r="B116" s="8"/>
      <c r="C116" s="94"/>
      <c r="D116" s="94"/>
      <c r="E116" s="94"/>
      <c r="F116" s="94"/>
      <c r="G116" s="101"/>
      <c r="H116" s="8"/>
      <c r="I116" s="8"/>
      <c r="J116" s="8"/>
    </row>
    <row r="117" spans="1:10" s="76" customFormat="1" ht="12.75" customHeight="1">
      <c r="A117" s="95"/>
      <c r="B117" s="8"/>
      <c r="C117" s="94"/>
      <c r="D117" s="94"/>
      <c r="E117" s="94"/>
      <c r="F117" s="94"/>
      <c r="G117" s="101"/>
      <c r="H117" s="8"/>
      <c r="I117" s="8"/>
      <c r="J117" s="8"/>
    </row>
    <row r="118" spans="1:10" s="76" customFormat="1" ht="12.75" customHeight="1">
      <c r="A118" s="95"/>
      <c r="B118" s="8"/>
      <c r="C118" s="94"/>
      <c r="D118" s="94"/>
      <c r="E118" s="94"/>
      <c r="F118" s="94"/>
      <c r="G118" s="101"/>
      <c r="H118" s="8"/>
      <c r="I118" s="8"/>
      <c r="J118" s="8"/>
    </row>
    <row r="119" spans="1:10" s="76" customFormat="1" ht="12.75" customHeight="1">
      <c r="A119" s="95"/>
      <c r="B119" s="8"/>
      <c r="C119" s="94"/>
      <c r="D119" s="94"/>
      <c r="E119" s="94"/>
      <c r="F119" s="94"/>
      <c r="G119" s="101"/>
      <c r="H119" s="8"/>
      <c r="I119" s="8"/>
      <c r="J119" s="8"/>
    </row>
    <row r="120" spans="1:10" s="76" customFormat="1" ht="12.75" customHeight="1">
      <c r="A120" s="95"/>
      <c r="B120" s="8"/>
      <c r="C120" s="94"/>
      <c r="D120" s="94"/>
      <c r="E120" s="94"/>
      <c r="F120" s="94"/>
      <c r="G120" s="101"/>
      <c r="H120" s="8"/>
      <c r="I120" s="8"/>
      <c r="J120" s="8"/>
    </row>
    <row r="121" spans="1:10" s="76" customFormat="1" ht="12.75" customHeight="1">
      <c r="A121" s="95"/>
      <c r="B121" s="8"/>
      <c r="C121" s="94"/>
      <c r="D121" s="94"/>
      <c r="E121" s="94"/>
      <c r="F121" s="94"/>
      <c r="G121" s="101"/>
      <c r="H121" s="8"/>
      <c r="I121" s="8"/>
      <c r="J121" s="8"/>
    </row>
    <row r="122" spans="1:10" s="76" customFormat="1" ht="12.75" customHeight="1">
      <c r="A122" s="95"/>
      <c r="B122" s="8"/>
      <c r="C122" s="94"/>
      <c r="D122" s="94"/>
      <c r="E122" s="94"/>
      <c r="F122" s="94"/>
      <c r="G122" s="101"/>
      <c r="H122" s="8"/>
      <c r="I122" s="8"/>
      <c r="J122" s="8"/>
    </row>
    <row r="123" spans="1:10" s="76" customFormat="1" ht="12.75" customHeight="1">
      <c r="A123" s="95"/>
      <c r="B123" s="8"/>
      <c r="C123" s="94"/>
      <c r="D123" s="94"/>
      <c r="E123" s="94"/>
      <c r="F123" s="94"/>
      <c r="G123" s="101"/>
      <c r="H123" s="8"/>
      <c r="I123" s="8"/>
      <c r="J123" s="8"/>
    </row>
    <row r="124" spans="1:10" s="76" customFormat="1" ht="12.75" customHeight="1">
      <c r="A124" s="95"/>
      <c r="B124" s="8"/>
      <c r="C124" s="94"/>
      <c r="D124" s="94"/>
      <c r="E124" s="94"/>
      <c r="F124" s="94"/>
      <c r="G124" s="101"/>
      <c r="H124" s="8"/>
      <c r="I124" s="8"/>
      <c r="J124" s="8"/>
    </row>
    <row r="125" spans="1:10" s="76" customFormat="1" ht="12.75" customHeight="1">
      <c r="A125" s="95"/>
      <c r="B125" s="8"/>
      <c r="C125" s="94"/>
      <c r="D125" s="94"/>
      <c r="E125" s="94"/>
      <c r="F125" s="94"/>
      <c r="G125" s="101"/>
      <c r="H125" s="8"/>
      <c r="I125" s="8"/>
      <c r="J125" s="8"/>
    </row>
    <row r="126" spans="1:10" s="76" customFormat="1" ht="12.75" customHeight="1">
      <c r="A126" s="95"/>
      <c r="B126" s="8"/>
      <c r="C126" s="94"/>
      <c r="D126" s="94"/>
      <c r="E126" s="94"/>
      <c r="F126" s="94"/>
      <c r="G126" s="101"/>
      <c r="H126" s="8"/>
      <c r="I126" s="8"/>
      <c r="J126" s="8"/>
    </row>
    <row r="127" spans="1:10" s="76" customFormat="1" ht="12.75" customHeight="1">
      <c r="A127" s="95"/>
      <c r="B127" s="8"/>
      <c r="C127" s="94"/>
      <c r="D127" s="94"/>
      <c r="E127" s="94"/>
      <c r="F127" s="94"/>
      <c r="G127" s="101"/>
      <c r="H127" s="8"/>
      <c r="I127" s="8"/>
      <c r="J127" s="8"/>
    </row>
    <row r="128" spans="1:10" s="76" customFormat="1">
      <c r="A128" s="95"/>
      <c r="B128" s="8"/>
      <c r="C128" s="8"/>
      <c r="D128" s="8"/>
      <c r="E128" s="8"/>
      <c r="F128" s="8"/>
      <c r="G128" s="8"/>
      <c r="H128" s="8"/>
      <c r="I128" s="8"/>
      <c r="J128" s="8"/>
    </row>
    <row r="129" spans="1:10" s="76" customFormat="1">
      <c r="A129" s="95"/>
      <c r="B129" s="8"/>
      <c r="C129" s="8"/>
      <c r="D129" s="8"/>
      <c r="E129" s="8"/>
      <c r="F129" s="8"/>
      <c r="G129" s="8"/>
      <c r="H129" s="8"/>
      <c r="I129" s="8"/>
      <c r="J129" s="8"/>
    </row>
    <row r="130" spans="1:10" s="76" customFormat="1">
      <c r="A130" s="95"/>
      <c r="B130" s="8"/>
      <c r="C130" s="8"/>
      <c r="D130" s="8"/>
      <c r="E130" s="8"/>
      <c r="F130" s="8"/>
      <c r="G130" s="8"/>
      <c r="H130" s="8"/>
      <c r="I130" s="8"/>
      <c r="J130" s="8"/>
    </row>
    <row r="131" spans="1:10" s="76" customFormat="1">
      <c r="A131" s="95"/>
      <c r="B131" s="8"/>
      <c r="C131" s="8"/>
      <c r="D131" s="8"/>
      <c r="E131" s="8"/>
      <c r="F131" s="8"/>
      <c r="G131" s="8"/>
      <c r="H131" s="8"/>
      <c r="I131" s="8"/>
      <c r="J131" s="8"/>
    </row>
    <row r="132" spans="1:10" s="76" customFormat="1">
      <c r="A132" s="95"/>
      <c r="B132" s="8"/>
      <c r="C132" s="8"/>
      <c r="D132" s="8"/>
      <c r="E132" s="8"/>
      <c r="F132" s="8"/>
      <c r="G132" s="8"/>
      <c r="H132" s="8"/>
      <c r="I132" s="8"/>
      <c r="J132" s="8"/>
    </row>
    <row r="133" spans="1:10" s="76" customFormat="1">
      <c r="A133" s="95"/>
      <c r="B133" s="8"/>
      <c r="C133" s="8"/>
      <c r="D133" s="8"/>
      <c r="E133" s="8"/>
      <c r="F133" s="8"/>
      <c r="G133" s="8"/>
      <c r="H133" s="8"/>
      <c r="I133" s="8"/>
      <c r="J133" s="8"/>
    </row>
    <row r="134" spans="1:10" s="76" customFormat="1">
      <c r="A134" s="95"/>
      <c r="B134" s="8"/>
      <c r="C134" s="8"/>
      <c r="D134" s="8"/>
      <c r="E134" s="8"/>
      <c r="F134" s="8"/>
      <c r="G134" s="8"/>
      <c r="H134" s="8"/>
      <c r="I134" s="8"/>
      <c r="J134" s="8"/>
    </row>
    <row r="135" spans="1:10" s="76" customFormat="1">
      <c r="A135" s="95"/>
      <c r="B135" s="8"/>
      <c r="C135" s="8"/>
      <c r="D135" s="8"/>
      <c r="E135" s="8"/>
      <c r="F135" s="8"/>
      <c r="G135" s="8"/>
      <c r="H135" s="8"/>
      <c r="I135" s="8"/>
      <c r="J135" s="8"/>
    </row>
    <row r="136" spans="1:10" s="76" customFormat="1">
      <c r="A136" s="95"/>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5"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7" enableFormatConditionsCalculation="0">
    <pageSetUpPr fitToPage="1"/>
  </sheetPr>
  <dimension ref="A1:G145"/>
  <sheetViews>
    <sheetView showGridLines="0" topLeftCell="A56" workbookViewId="0">
      <selection activeCell="E69" sqref="E69"/>
    </sheetView>
  </sheetViews>
  <sheetFormatPr baseColWidth="10" defaultColWidth="8.83203125" defaultRowHeight="12"/>
  <cols>
    <col min="1" max="1" width="52.6640625" style="3" customWidth="1"/>
    <col min="2" max="2" width="41.33203125" style="3" customWidth="1"/>
    <col min="3" max="3" width="1.6640625" style="3" customWidth="1"/>
    <col min="4" max="4" width="17" style="3" customWidth="1"/>
    <col min="5" max="5" width="77.1640625" style="3" customWidth="1"/>
    <col min="6" max="6" width="12.6640625" style="3" customWidth="1"/>
    <col min="7" max="256" width="11.5" style="3" customWidth="1"/>
    <col min="257" max="16384" width="8.83203125" style="3"/>
  </cols>
  <sheetData>
    <row r="1" spans="1:7" hidden="1">
      <c r="A1" s="316" t="str">
        <f>Constants!A1</f>
        <v>Constants</v>
      </c>
      <c r="B1" s="316" t="str">
        <f>Constants!B1</f>
        <v xml:space="preserve"> </v>
      </c>
      <c r="C1" s="316" t="str">
        <f>Constants!C1</f>
        <v xml:space="preserve"> </v>
      </c>
      <c r="D1" s="316" t="str">
        <f>Constants!D1</f>
        <v xml:space="preserve"> </v>
      </c>
      <c r="E1" s="316" t="str">
        <f>Constants!E1</f>
        <v xml:space="preserve"> </v>
      </c>
      <c r="F1" s="316">
        <f>Constants!F1</f>
        <v>2</v>
      </c>
      <c r="G1" s="316" t="str">
        <f>Constants!G1</f>
        <v xml:space="preserve"> </v>
      </c>
    </row>
    <row r="2" spans="1:7" hidden="1">
      <c r="A2" s="316" t="str">
        <f>Constants!A2</f>
        <v>Start date:</v>
      </c>
      <c r="B2" s="316">
        <f>Constants!B2</f>
        <v>36526</v>
      </c>
      <c r="C2" s="316" t="str">
        <f>Constants!C2</f>
        <v xml:space="preserve"> </v>
      </c>
      <c r="D2" s="316" t="str">
        <f>Constants!D2</f>
        <v>Grades:</v>
      </c>
      <c r="E2" s="316" t="str">
        <f>Constants!E2</f>
        <v>AA</v>
      </c>
      <c r="F2" s="316">
        <f>Constants!F2</f>
        <v>1</v>
      </c>
      <c r="G2" s="316">
        <f>Constants!G2</f>
        <v>0</v>
      </c>
    </row>
    <row r="3" spans="1:7" hidden="1">
      <c r="A3" s="316" t="str">
        <f>Constants!A3</f>
        <v>End date:</v>
      </c>
      <c r="B3" s="316">
        <f>Constants!B3</f>
        <v>73051</v>
      </c>
      <c r="C3" s="316" t="str">
        <f>Constants!C3</f>
        <v xml:space="preserve"> </v>
      </c>
      <c r="D3" s="316" t="str">
        <f>Constants!D3</f>
        <v xml:space="preserve"> </v>
      </c>
      <c r="E3" s="316" t="str">
        <f>Constants!E3</f>
        <v>A</v>
      </c>
      <c r="F3" s="316">
        <f>Constants!F3</f>
        <v>0.95</v>
      </c>
      <c r="G3" s="316">
        <f>Constants!G3</f>
        <v>0</v>
      </c>
    </row>
    <row r="4" spans="1:7" hidden="1">
      <c r="A4" s="316" t="str">
        <f>Constants!A4</f>
        <v>Phases:</v>
      </c>
      <c r="B4" s="316" t="str">
        <f>Constants!B4</f>
        <v>Analysis</v>
      </c>
      <c r="C4" s="316" t="str">
        <f>Constants!C4</f>
        <v xml:space="preserve"> </v>
      </c>
      <c r="D4" s="316" t="str">
        <f>Constants!D4</f>
        <v xml:space="preserve"> </v>
      </c>
      <c r="E4" s="316" t="str">
        <f>Constants!E4</f>
        <v>AB</v>
      </c>
      <c r="F4" s="316">
        <f>Constants!F4</f>
        <v>0.9</v>
      </c>
      <c r="G4" s="316">
        <f>Constants!G4</f>
        <v>0</v>
      </c>
    </row>
    <row r="5" spans="1:7" hidden="1">
      <c r="A5" s="316" t="str">
        <f>Constants!A5</f>
        <v xml:space="preserve"> </v>
      </c>
      <c r="B5" s="316" t="str">
        <f>Constants!B5</f>
        <v>Architecture</v>
      </c>
      <c r="C5" s="316" t="str">
        <f>Constants!C5</f>
        <v xml:space="preserve"> </v>
      </c>
      <c r="D5" s="316" t="str">
        <f>Constants!D5</f>
        <v xml:space="preserve"> </v>
      </c>
      <c r="E5" s="316" t="str">
        <f>Constants!E5</f>
        <v>B</v>
      </c>
      <c r="F5" s="316">
        <f>Constants!F5</f>
        <v>0.85</v>
      </c>
      <c r="G5" s="316">
        <f>Constants!G5</f>
        <v>0</v>
      </c>
    </row>
    <row r="6" spans="1:7" hidden="1">
      <c r="A6" s="316" t="str">
        <f>Constants!A6</f>
        <v xml:space="preserve"> </v>
      </c>
      <c r="B6" s="316" t="str">
        <f>Constants!B6</f>
        <v>Project planning</v>
      </c>
      <c r="C6" s="316" t="str">
        <f>Constants!C6</f>
        <v xml:space="preserve"> </v>
      </c>
      <c r="D6" s="316" t="str">
        <f>Constants!D6</f>
        <v xml:space="preserve"> </v>
      </c>
      <c r="E6" s="316" t="str">
        <f>Constants!E6</f>
        <v>BC</v>
      </c>
      <c r="F6" s="316">
        <f>Constants!F6</f>
        <v>0.8</v>
      </c>
      <c r="G6" s="316">
        <f>Constants!G6</f>
        <v>0</v>
      </c>
    </row>
    <row r="7" spans="1:7" hidden="1">
      <c r="A7" s="316" t="str">
        <f>Constants!A7</f>
        <v xml:space="preserve"> </v>
      </c>
      <c r="B7" s="316" t="str">
        <f>Constants!B7</f>
        <v>Interation planning</v>
      </c>
      <c r="C7" s="316" t="str">
        <f>Constants!C7</f>
        <v xml:space="preserve"> </v>
      </c>
      <c r="D7" s="316" t="str">
        <f>Constants!D7</f>
        <v xml:space="preserve"> </v>
      </c>
      <c r="E7" s="316" t="str">
        <f>Constants!E7</f>
        <v>C</v>
      </c>
      <c r="F7" s="316">
        <f>Constants!F7</f>
        <v>0.75</v>
      </c>
      <c r="G7" s="316">
        <f>Constants!G7</f>
        <v>0</v>
      </c>
    </row>
    <row r="8" spans="1:7" hidden="1">
      <c r="A8" s="316" t="str">
        <f>Constants!A8</f>
        <v xml:space="preserve"> </v>
      </c>
      <c r="B8" s="316" t="str">
        <f>Constants!B8</f>
        <v>Construction</v>
      </c>
      <c r="C8" s="316" t="str">
        <f>Constants!C8</f>
        <v xml:space="preserve"> </v>
      </c>
      <c r="D8" s="316" t="str">
        <f>Constants!D8</f>
        <v xml:space="preserve"> </v>
      </c>
      <c r="E8" s="316" t="str">
        <f>Constants!E8</f>
        <v>CD</v>
      </c>
      <c r="F8" s="316">
        <f>Constants!F8</f>
        <v>0.7</v>
      </c>
      <c r="G8" s="316">
        <f>Constants!G8</f>
        <v>0</v>
      </c>
    </row>
    <row r="9" spans="1:7" hidden="1">
      <c r="A9" s="316" t="str">
        <f>Constants!A9</f>
        <v xml:space="preserve"> </v>
      </c>
      <c r="B9" s="316" t="str">
        <f>Constants!B9</f>
        <v>Refactoring</v>
      </c>
      <c r="C9" s="316" t="str">
        <f>Constants!C9</f>
        <v xml:space="preserve"> </v>
      </c>
      <c r="D9" s="316" t="str">
        <f>Constants!D9</f>
        <v xml:space="preserve"> </v>
      </c>
      <c r="E9" s="316" t="str">
        <f>Constants!E9</f>
        <v>D</v>
      </c>
      <c r="F9" s="316">
        <f>Constants!F9</f>
        <v>0.65</v>
      </c>
      <c r="G9" s="316">
        <f>Constants!G9</f>
        <v>0</v>
      </c>
    </row>
    <row r="10" spans="1:7" hidden="1">
      <c r="A10" s="316" t="str">
        <f>Constants!A10</f>
        <v xml:space="preserve"> </v>
      </c>
      <c r="B10" s="316" t="str">
        <f>Constants!B10</f>
        <v>Review</v>
      </c>
      <c r="C10" s="316" t="str">
        <f>Constants!C10</f>
        <v xml:space="preserve"> </v>
      </c>
      <c r="D10" s="316" t="str">
        <f>Constants!D10</f>
        <v xml:space="preserve"> </v>
      </c>
      <c r="E10" s="316" t="str">
        <f>Constants!E10</f>
        <v>F</v>
      </c>
      <c r="F10" s="316">
        <f>Constants!F10</f>
        <v>0.5</v>
      </c>
      <c r="G10" s="316">
        <f>Constants!G10</f>
        <v>0</v>
      </c>
    </row>
    <row r="11" spans="1:7" hidden="1">
      <c r="A11" s="316" t="str">
        <f>Constants!A11</f>
        <v xml:space="preserve"> </v>
      </c>
      <c r="B11" s="316" t="str">
        <f>Constants!B11</f>
        <v>Integration test</v>
      </c>
      <c r="C11" s="316" t="str">
        <f>Constants!C11</f>
        <v xml:space="preserve"> </v>
      </c>
      <c r="D11" s="316" t="str">
        <f>Constants!D11</f>
        <v xml:space="preserve"> </v>
      </c>
      <c r="E11" s="316" t="str">
        <f>Constants!E11</f>
        <v xml:space="preserve"> </v>
      </c>
      <c r="F11" s="316" t="str">
        <f>Constants!F11</f>
        <v xml:space="preserve"> </v>
      </c>
      <c r="G11" s="316">
        <f>Constants!G11</f>
        <v>0</v>
      </c>
    </row>
    <row r="12" spans="1:7" hidden="1">
      <c r="A12" s="316" t="str">
        <f>Constants!A12</f>
        <v xml:space="preserve"> </v>
      </c>
      <c r="B12" s="316" t="str">
        <f>Constants!B12</f>
        <v>Repatterning</v>
      </c>
      <c r="C12" s="316" t="str">
        <f>Constants!C12</f>
        <v xml:space="preserve"> </v>
      </c>
      <c r="D12" s="316" t="str">
        <f>Constants!D12</f>
        <v xml:space="preserve"> </v>
      </c>
      <c r="E12" s="316" t="str">
        <f>Constants!E12</f>
        <v xml:space="preserve"> </v>
      </c>
      <c r="F12" s="316" t="str">
        <f>Constants!F12</f>
        <v xml:space="preserve"> </v>
      </c>
      <c r="G12" s="316">
        <f>Constants!G12</f>
        <v>0</v>
      </c>
    </row>
    <row r="13" spans="1:7" hidden="1">
      <c r="A13" s="316" t="str">
        <f>Constants!A13</f>
        <v xml:space="preserve"> </v>
      </c>
      <c r="B13" s="316" t="str">
        <f>Constants!B13</f>
        <v>Postmortem</v>
      </c>
      <c r="C13" s="316" t="str">
        <f>Constants!C13</f>
        <v xml:space="preserve"> </v>
      </c>
      <c r="D13" s="316" t="str">
        <f>Constants!D13</f>
        <v xml:space="preserve"> </v>
      </c>
      <c r="E13" s="316" t="str">
        <f>Constants!E13</f>
        <v xml:space="preserve"> </v>
      </c>
      <c r="F13" s="316" t="str">
        <f>Constants!F13</f>
        <v xml:space="preserve"> </v>
      </c>
      <c r="G13" s="316">
        <f>Constants!G13</f>
        <v>0</v>
      </c>
    </row>
    <row r="14" spans="1:7" hidden="1">
      <c r="A14" s="316" t="str">
        <f>Constants!A14</f>
        <v xml:space="preserve"> </v>
      </c>
      <c r="B14" s="316" t="str">
        <f>Constants!B14</f>
        <v>Sandbox</v>
      </c>
      <c r="C14" s="316" t="str">
        <f>Constants!C14</f>
        <v xml:space="preserve"> </v>
      </c>
      <c r="D14" s="316" t="str">
        <f>Constants!D14</f>
        <v xml:space="preserve"> </v>
      </c>
      <c r="E14" s="316" t="str">
        <f>Constants!E14</f>
        <v xml:space="preserve"> </v>
      </c>
      <c r="F14" s="316" t="str">
        <f>Constants!F14</f>
        <v xml:space="preserve"> </v>
      </c>
      <c r="G14" s="316">
        <f>Constants!G14</f>
        <v>0</v>
      </c>
    </row>
    <row r="15" spans="1:7" hidden="1">
      <c r="A15" s="316" t="str">
        <f>Constants!A15</f>
        <v xml:space="preserve"> </v>
      </c>
      <c r="B15" s="316" t="str">
        <f>Constants!B15</f>
        <v xml:space="preserve"> </v>
      </c>
      <c r="C15" s="316" t="str">
        <f>Constants!C15</f>
        <v xml:space="preserve"> </v>
      </c>
      <c r="D15" s="316" t="str">
        <f>Constants!D15</f>
        <v xml:space="preserve"> </v>
      </c>
      <c r="E15" s="316" t="str">
        <f>Constants!E15</f>
        <v xml:space="preserve"> </v>
      </c>
      <c r="F15" s="316" t="str">
        <f>Constants!F15</f>
        <v xml:space="preserve"> </v>
      </c>
      <c r="G15" s="316">
        <f>Constants!G15</f>
        <v>0</v>
      </c>
    </row>
    <row r="16" spans="1:7" hidden="1">
      <c r="A16" s="316" t="str">
        <f>Constants!A16</f>
        <v xml:space="preserve"> </v>
      </c>
      <c r="B16" s="316" t="str">
        <f>Constants!B16</f>
        <v xml:space="preserve"> </v>
      </c>
      <c r="C16" s="316" t="str">
        <f>Constants!C16</f>
        <v xml:space="preserve"> </v>
      </c>
      <c r="D16" s="316" t="str">
        <f>Constants!D16</f>
        <v xml:space="preserve"> </v>
      </c>
      <c r="E16" s="316" t="str">
        <f>Constants!E16</f>
        <v xml:space="preserve"> </v>
      </c>
      <c r="F16" s="316" t="str">
        <f>Constants!F16</f>
        <v xml:space="preserve"> </v>
      </c>
      <c r="G16" s="316">
        <f>Constants!G16</f>
        <v>0</v>
      </c>
    </row>
    <row r="17" spans="1:7" hidden="1">
      <c r="A17" s="316" t="str">
        <f>Constants!A17</f>
        <v xml:space="preserve"> </v>
      </c>
      <c r="B17" s="316" t="str">
        <f>Constants!B17</f>
        <v xml:space="preserve"> </v>
      </c>
      <c r="C17" s="316" t="str">
        <f>Constants!C17</f>
        <v xml:space="preserve"> </v>
      </c>
      <c r="D17" s="316" t="str">
        <f>Constants!D17</f>
        <v xml:space="preserve"> </v>
      </c>
      <c r="E17" s="316" t="str">
        <f>Constants!E17</f>
        <v xml:space="preserve"> </v>
      </c>
      <c r="F17" s="316" t="str">
        <f>Constants!F17</f>
        <v xml:space="preserve"> </v>
      </c>
      <c r="G17" s="316">
        <f>Constants!G17</f>
        <v>0</v>
      </c>
    </row>
    <row r="18" spans="1:7" hidden="1">
      <c r="A18" s="316" t="str">
        <f>Constants!A18</f>
        <v xml:space="preserve"> </v>
      </c>
      <c r="B18" s="316" t="str">
        <f>Constants!B18</f>
        <v xml:space="preserve"> </v>
      </c>
      <c r="C18" s="316" t="str">
        <f>Constants!C18</f>
        <v xml:space="preserve"> </v>
      </c>
      <c r="D18" s="316" t="str">
        <f>Constants!D18</f>
        <v xml:space="preserve"> </v>
      </c>
      <c r="E18" s="316" t="str">
        <f>Constants!E18</f>
        <v xml:space="preserve"> </v>
      </c>
      <c r="F18" s="316" t="str">
        <f>Constants!F18</f>
        <v xml:space="preserve"> </v>
      </c>
      <c r="G18" s="316">
        <f>Constants!G18</f>
        <v>0</v>
      </c>
    </row>
    <row r="19" spans="1:7" hidden="1">
      <c r="A19" s="316" t="str">
        <f>Constants!A19</f>
        <v>Defect Types:</v>
      </c>
      <c r="B19" s="316" t="str">
        <f>Constants!B19</f>
        <v>Documentation</v>
      </c>
      <c r="C19" s="316" t="str">
        <f>Constants!C19</f>
        <v xml:space="preserve"> </v>
      </c>
      <c r="D19" s="316" t="str">
        <f>Constants!D19</f>
        <v>Iteration</v>
      </c>
      <c r="E19" s="316" t="str">
        <f>Constants!E19</f>
        <v>NA</v>
      </c>
      <c r="F19" s="316" t="str">
        <f>Constants!F19</f>
        <v xml:space="preserve"> </v>
      </c>
      <c r="G19" s="316">
        <f>Constants!G19</f>
        <v>0</v>
      </c>
    </row>
    <row r="20" spans="1:7" hidden="1">
      <c r="A20" s="316" t="str">
        <f>Constants!A20</f>
        <v xml:space="preserve"> </v>
      </c>
      <c r="B20" s="316" t="str">
        <f>Constants!B20</f>
        <v>Build</v>
      </c>
      <c r="C20" s="316" t="str">
        <f>Constants!C20</f>
        <v xml:space="preserve"> </v>
      </c>
      <c r="D20" s="316" t="str">
        <f>Constants!D20</f>
        <v xml:space="preserve"> </v>
      </c>
      <c r="E20" s="316">
        <f>Constants!E20</f>
        <v>1</v>
      </c>
      <c r="F20" s="316" t="str">
        <f>Constants!F20</f>
        <v xml:space="preserve"> </v>
      </c>
      <c r="G20" s="316">
        <f>Constants!G20</f>
        <v>0</v>
      </c>
    </row>
    <row r="21" spans="1:7" hidden="1">
      <c r="A21" s="316" t="str">
        <f>Constants!A21</f>
        <v xml:space="preserve"> </v>
      </c>
      <c r="B21" s="316" t="str">
        <f>Constants!B21</f>
        <v>Product syntax</v>
      </c>
      <c r="C21" s="316" t="str">
        <f>Constants!C21</f>
        <v xml:space="preserve"> </v>
      </c>
      <c r="D21" s="316" t="str">
        <f>Constants!D21</f>
        <v xml:space="preserve"> </v>
      </c>
      <c r="E21" s="316">
        <f>Constants!E21</f>
        <v>2</v>
      </c>
      <c r="F21" s="316" t="str">
        <f>Constants!F21</f>
        <v xml:space="preserve"> </v>
      </c>
      <c r="G21" s="316">
        <f>Constants!G21</f>
        <v>0</v>
      </c>
    </row>
    <row r="22" spans="1:7" hidden="1">
      <c r="A22" s="316" t="str">
        <f>Constants!A22</f>
        <v xml:space="preserve"> </v>
      </c>
      <c r="B22" s="316" t="str">
        <f>Constants!B22</f>
        <v>Product logic</v>
      </c>
      <c r="C22" s="316" t="str">
        <f>Constants!C22</f>
        <v xml:space="preserve"> </v>
      </c>
      <c r="D22" s="316" t="str">
        <f>Constants!D22</f>
        <v xml:space="preserve"> </v>
      </c>
      <c r="E22" s="316">
        <f>Constants!E22</f>
        <v>3</v>
      </c>
      <c r="F22" s="316" t="str">
        <f>Constants!F22</f>
        <v xml:space="preserve"> </v>
      </c>
      <c r="G22" s="316">
        <f>Constants!G22</f>
        <v>0</v>
      </c>
    </row>
    <row r="23" spans="1:7" hidden="1">
      <c r="A23" s="316" t="str">
        <f>Constants!A23</f>
        <v xml:space="preserve"> </v>
      </c>
      <c r="B23" s="316" t="str">
        <f>Constants!B23</f>
        <v>Product interface</v>
      </c>
      <c r="C23" s="316" t="str">
        <f>Constants!C23</f>
        <v xml:space="preserve"> </v>
      </c>
      <c r="D23" s="316" t="str">
        <f>Constants!D23</f>
        <v xml:space="preserve"> </v>
      </c>
      <c r="E23" s="316">
        <f>Constants!E23</f>
        <v>4</v>
      </c>
      <c r="F23" s="316" t="str">
        <f>Constants!F23</f>
        <v xml:space="preserve"> </v>
      </c>
      <c r="G23" s="316">
        <f>Constants!G23</f>
        <v>0</v>
      </c>
    </row>
    <row r="24" spans="1:7" hidden="1">
      <c r="A24" s="316" t="str">
        <f>Constants!A24</f>
        <v xml:space="preserve"> </v>
      </c>
      <c r="B24" s="316" t="str">
        <f>Constants!B24</f>
        <v>Product checking</v>
      </c>
      <c r="C24" s="316" t="str">
        <f>Constants!C24</f>
        <v xml:space="preserve"> </v>
      </c>
      <c r="D24" s="316" t="str">
        <f>Constants!D24</f>
        <v xml:space="preserve"> </v>
      </c>
      <c r="E24" s="316">
        <f>Constants!E24</f>
        <v>5</v>
      </c>
      <c r="F24" s="316" t="str">
        <f>Constants!F24</f>
        <v xml:space="preserve"> </v>
      </c>
      <c r="G24" s="316">
        <f>Constants!G24</f>
        <v>0</v>
      </c>
    </row>
    <row r="25" spans="1:7" hidden="1">
      <c r="A25" s="316" t="str">
        <f>Constants!A25</f>
        <v xml:space="preserve"> </v>
      </c>
      <c r="B25" s="316" t="str">
        <f>Constants!B25</f>
        <v>Test syntax</v>
      </c>
      <c r="C25" s="316" t="str">
        <f>Constants!C25</f>
        <v xml:space="preserve"> </v>
      </c>
      <c r="D25" s="316" t="str">
        <f>Constants!D25</f>
        <v xml:space="preserve"> </v>
      </c>
      <c r="E25" s="316">
        <f>Constants!E25</f>
        <v>6</v>
      </c>
      <c r="F25" s="316" t="str">
        <f>Constants!F25</f>
        <v xml:space="preserve"> </v>
      </c>
      <c r="G25" s="316">
        <f>Constants!G25</f>
        <v>0</v>
      </c>
    </row>
    <row r="26" spans="1:7" hidden="1">
      <c r="A26" s="316" t="str">
        <f>Constants!A26</f>
        <v xml:space="preserve"> </v>
      </c>
      <c r="B26" s="316" t="str">
        <f>Constants!B26</f>
        <v>Test logic</v>
      </c>
      <c r="C26" s="316" t="str">
        <f>Constants!C26</f>
        <v xml:space="preserve"> </v>
      </c>
      <c r="D26" s="316" t="str">
        <f>Constants!D26</f>
        <v xml:space="preserve"> </v>
      </c>
      <c r="E26" s="316">
        <f>Constants!E26</f>
        <v>7</v>
      </c>
      <c r="F26" s="316" t="str">
        <f>Constants!F26</f>
        <v xml:space="preserve"> </v>
      </c>
      <c r="G26" s="316">
        <f>Constants!G26</f>
        <v>0</v>
      </c>
    </row>
    <row r="27" spans="1:7" hidden="1">
      <c r="A27" s="316" t="str">
        <f>Constants!A27</f>
        <v xml:space="preserve"> </v>
      </c>
      <c r="B27" s="316" t="str">
        <f>Constants!B27</f>
        <v>Test interface</v>
      </c>
      <c r="C27" s="316" t="str">
        <f>Constants!C27</f>
        <v xml:space="preserve"> </v>
      </c>
      <c r="D27" s="316" t="str">
        <f>Constants!D27</f>
        <v xml:space="preserve"> </v>
      </c>
      <c r="E27" s="316">
        <f>Constants!E27</f>
        <v>8</v>
      </c>
      <c r="F27" s="316" t="str">
        <f>Constants!F27</f>
        <v xml:space="preserve"> </v>
      </c>
      <c r="G27" s="316">
        <f>Constants!G27</f>
        <v>0</v>
      </c>
    </row>
    <row r="28" spans="1:7" hidden="1">
      <c r="A28" s="316" t="str">
        <f>Constants!A28</f>
        <v xml:space="preserve"> </v>
      </c>
      <c r="B28" s="316" t="str">
        <f>Constants!B28</f>
        <v>Test checking</v>
      </c>
      <c r="C28" s="316" t="str">
        <f>Constants!C28</f>
        <v xml:space="preserve"> </v>
      </c>
      <c r="D28" s="316" t="str">
        <f>Constants!D28</f>
        <v xml:space="preserve"> </v>
      </c>
      <c r="E28" s="316">
        <f>Constants!E28</f>
        <v>9</v>
      </c>
      <c r="F28" s="316" t="str">
        <f>Constants!F28</f>
        <v xml:space="preserve"> </v>
      </c>
      <c r="G28" s="316">
        <f>Constants!G28</f>
        <v>0</v>
      </c>
    </row>
    <row r="29" spans="1:7" hidden="1">
      <c r="A29" s="316" t="str">
        <f>Constants!A29</f>
        <v xml:space="preserve"> </v>
      </c>
      <c r="B29" s="316" t="str">
        <f>Constants!B29</f>
        <v>Bad Smell</v>
      </c>
      <c r="C29" s="316" t="str">
        <f>Constants!C29</f>
        <v xml:space="preserve"> </v>
      </c>
      <c r="D29" s="316" t="str">
        <f>Constants!D29</f>
        <v xml:space="preserve"> </v>
      </c>
      <c r="E29" s="316">
        <f>Constants!E29</f>
        <v>10</v>
      </c>
      <c r="F29" s="316">
        <f>Constants!F29</f>
        <v>0</v>
      </c>
      <c r="G29" s="316">
        <f>Constants!G29</f>
        <v>0</v>
      </c>
    </row>
    <row r="30" spans="1:7" hidden="1">
      <c r="A30" s="316" t="str">
        <f>Constants!A30</f>
        <v>Y/N:</v>
      </c>
      <c r="B30" s="316" t="str">
        <f>Constants!B30</f>
        <v>Yes</v>
      </c>
      <c r="C30" s="316" t="str">
        <f>Constants!C30</f>
        <v xml:space="preserve"> </v>
      </c>
      <c r="D30" s="316" t="str">
        <f>Constants!D30</f>
        <v xml:space="preserve"> </v>
      </c>
      <c r="E30" s="316" t="str">
        <f>Constants!E30</f>
        <v>Passed</v>
      </c>
      <c r="F30" s="316">
        <f>Constants!F30</f>
        <v>0</v>
      </c>
      <c r="G30" s="316">
        <f>Constants!G30</f>
        <v>0</v>
      </c>
    </row>
    <row r="31" spans="1:7" s="23" customFormat="1" hidden="1">
      <c r="A31" s="316" t="str">
        <f>Constants!A31</f>
        <v xml:space="preserve"> </v>
      </c>
      <c r="B31" s="316" t="str">
        <f>Constants!B31</f>
        <v>No</v>
      </c>
      <c r="C31" s="316" t="str">
        <f>Constants!C31</f>
        <v xml:space="preserve"> </v>
      </c>
      <c r="D31" s="316" t="str">
        <f>Constants!D31</f>
        <v xml:space="preserve"> </v>
      </c>
      <c r="E31" s="316" t="str">
        <f>Constants!E31</f>
        <v>Passed with issues</v>
      </c>
      <c r="F31" s="316">
        <f>Constants!F31</f>
        <v>0</v>
      </c>
      <c r="G31" s="316">
        <f>Constants!G31</f>
        <v>0</v>
      </c>
    </row>
    <row r="32" spans="1:7" hidden="1">
      <c r="A32" s="316" t="str">
        <f>Constants!A32</f>
        <v>Proxy Types:</v>
      </c>
      <c r="B32" s="316" t="str">
        <f>Constants!B32</f>
        <v>Calculation</v>
      </c>
      <c r="C32" s="316" t="str">
        <f>Constants!C32</f>
        <v xml:space="preserve"> </v>
      </c>
      <c r="D32" s="316" t="str">
        <f>Constants!D32</f>
        <v xml:space="preserve"> </v>
      </c>
      <c r="E32" s="316" t="str">
        <f>Constants!E32</f>
        <v>Failed</v>
      </c>
      <c r="F32" s="316" t="str">
        <f>Constants!F32</f>
        <v xml:space="preserve"> </v>
      </c>
      <c r="G32" s="316">
        <f>Constants!G32</f>
        <v>0</v>
      </c>
    </row>
    <row r="33" spans="1:7" hidden="1">
      <c r="A33" s="316" t="str">
        <f>Constants!A33</f>
        <v xml:space="preserve"> </v>
      </c>
      <c r="B33" s="316" t="str">
        <f>Constants!B33</f>
        <v>Data</v>
      </c>
      <c r="C33" s="316" t="str">
        <f>Constants!C33</f>
        <v xml:space="preserve"> </v>
      </c>
      <c r="D33" s="316" t="str">
        <f>Constants!D33</f>
        <v xml:space="preserve"> </v>
      </c>
      <c r="E33" s="316" t="str">
        <f>Constants!E33</f>
        <v>Not tested</v>
      </c>
      <c r="F33" s="316" t="str">
        <f>Constants!F33</f>
        <v xml:space="preserve"> </v>
      </c>
      <c r="G33" s="316">
        <f>Constants!G33</f>
        <v>0</v>
      </c>
    </row>
    <row r="34" spans="1:7" hidden="1">
      <c r="A34" s="316" t="str">
        <f>Constants!A34</f>
        <v xml:space="preserve"> </v>
      </c>
      <c r="B34" s="316" t="str">
        <f>Constants!B34</f>
        <v>I/O</v>
      </c>
      <c r="C34" s="316" t="str">
        <f>Constants!C34</f>
        <v xml:space="preserve"> </v>
      </c>
      <c r="D34" s="316" t="str">
        <f>Constants!D34</f>
        <v xml:space="preserve"> </v>
      </c>
      <c r="E34" s="316" t="str">
        <f>Constants!E34</f>
        <v>Not applicable</v>
      </c>
      <c r="F34" s="316" t="str">
        <f>Constants!F34</f>
        <v xml:space="preserve"> </v>
      </c>
      <c r="G34" s="316">
        <f>Constants!G34</f>
        <v>0</v>
      </c>
    </row>
    <row r="35" spans="1:7" hidden="1">
      <c r="A35" s="316" t="str">
        <f>Constants!A35</f>
        <v xml:space="preserve"> </v>
      </c>
      <c r="B35" s="316" t="str">
        <f>Constants!B35</f>
        <v>Logic</v>
      </c>
      <c r="C35" s="316" t="str">
        <f>Constants!C35</f>
        <v xml:space="preserve"> </v>
      </c>
      <c r="D35" s="316" t="str">
        <f>Constants!D35</f>
        <v xml:space="preserve"> </v>
      </c>
      <c r="E35" s="316" t="str">
        <f>Constants!E35</f>
        <v xml:space="preserve"> </v>
      </c>
      <c r="F35" s="316" t="str">
        <f>Constants!F35</f>
        <v xml:space="preserve"> </v>
      </c>
      <c r="G35" s="316">
        <f>Constants!G35</f>
        <v>0</v>
      </c>
    </row>
    <row r="36" spans="1:7" hidden="1">
      <c r="A36" s="316" t="str">
        <f>Constants!A36</f>
        <v xml:space="preserve"> </v>
      </c>
      <c r="B36" s="316" t="str">
        <f>Constants!B36</f>
        <v xml:space="preserve"> </v>
      </c>
      <c r="C36" s="316" t="str">
        <f>Constants!C36</f>
        <v xml:space="preserve"> </v>
      </c>
      <c r="D36" s="316" t="str">
        <f>Constants!D36</f>
        <v xml:space="preserve"> </v>
      </c>
      <c r="E36" s="316" t="str">
        <f>Constants!E36</f>
        <v xml:space="preserve"> </v>
      </c>
      <c r="F36" s="316" t="str">
        <f>Constants!F36</f>
        <v xml:space="preserve"> </v>
      </c>
      <c r="G36" s="316">
        <f>Constants!G36</f>
        <v>0</v>
      </c>
    </row>
    <row r="37" spans="1:7" hidden="1">
      <c r="A37" s="316" t="str">
        <f>Constants!A37</f>
        <v xml:space="preserve"> </v>
      </c>
      <c r="B37" s="316" t="str">
        <f>Constants!B37</f>
        <v xml:space="preserve"> </v>
      </c>
      <c r="C37" s="316" t="str">
        <f>Constants!C37</f>
        <v xml:space="preserve"> </v>
      </c>
      <c r="D37" s="316" t="str">
        <f>Constants!D37</f>
        <v xml:space="preserve"> </v>
      </c>
      <c r="E37" s="316" t="str">
        <f>Constants!E37</f>
        <v xml:space="preserve"> </v>
      </c>
      <c r="F37" s="316" t="str">
        <f>Constants!F37</f>
        <v xml:space="preserve"> </v>
      </c>
      <c r="G37" s="316">
        <f>Constants!G37</f>
        <v>0</v>
      </c>
    </row>
    <row r="38" spans="1:7" hidden="1">
      <c r="A38" s="316" t="str">
        <f>Constants!A38</f>
        <v>Sizes:</v>
      </c>
      <c r="B38" s="316" t="str">
        <f>Constants!B38</f>
        <v>VS</v>
      </c>
      <c r="C38" s="316" t="str">
        <f>Constants!C38</f>
        <v xml:space="preserve"> </v>
      </c>
      <c r="D38" s="316" t="str">
        <f>Constants!D38</f>
        <v xml:space="preserve"> </v>
      </c>
      <c r="E38" s="316" t="str">
        <f>Constants!E38</f>
        <v xml:space="preserve"> </v>
      </c>
      <c r="F38" s="316" t="str">
        <f>Constants!F38</f>
        <v xml:space="preserve"> </v>
      </c>
      <c r="G38" s="316">
        <f>Constants!G38</f>
        <v>0</v>
      </c>
    </row>
    <row r="39" spans="1:7" hidden="1">
      <c r="A39" s="316" t="str">
        <f>Constants!A39</f>
        <v xml:space="preserve"> </v>
      </c>
      <c r="B39" s="316" t="str">
        <f>Constants!B39</f>
        <v>S</v>
      </c>
      <c r="C39" s="316" t="str">
        <f>Constants!C39</f>
        <v xml:space="preserve"> </v>
      </c>
      <c r="D39" s="316" t="str">
        <f>Constants!D39</f>
        <v xml:space="preserve"> </v>
      </c>
      <c r="E39" s="316" t="str">
        <f>Constants!E39</f>
        <v xml:space="preserve"> </v>
      </c>
      <c r="F39" s="316" t="str">
        <f>Constants!F39</f>
        <v xml:space="preserve"> </v>
      </c>
      <c r="G39" s="316">
        <f>Constants!G39</f>
        <v>0</v>
      </c>
    </row>
    <row r="40" spans="1:7" hidden="1">
      <c r="A40" s="316" t="str">
        <f>Constants!A40</f>
        <v xml:space="preserve"> </v>
      </c>
      <c r="B40" s="316" t="str">
        <f>Constants!B40</f>
        <v>M</v>
      </c>
      <c r="C40" s="316" t="str">
        <f>Constants!C40</f>
        <v xml:space="preserve"> </v>
      </c>
      <c r="D40" s="316" t="str">
        <f>Constants!D40</f>
        <v xml:space="preserve"> </v>
      </c>
      <c r="E40" s="316" t="str">
        <f>Constants!E40</f>
        <v xml:space="preserve"> </v>
      </c>
      <c r="F40" s="316" t="str">
        <f>Constants!F40</f>
        <v xml:space="preserve"> </v>
      </c>
      <c r="G40" s="316">
        <f>Constants!G40</f>
        <v>0</v>
      </c>
    </row>
    <row r="41" spans="1:7" hidden="1">
      <c r="A41" s="316" t="str">
        <f>Constants!A41</f>
        <v xml:space="preserve"> </v>
      </c>
      <c r="B41" s="316" t="str">
        <f>Constants!B41</f>
        <v>L</v>
      </c>
      <c r="C41" s="316" t="str">
        <f>Constants!C41</f>
        <v xml:space="preserve"> </v>
      </c>
      <c r="D41" s="316" t="str">
        <f>Constants!D41</f>
        <v xml:space="preserve"> </v>
      </c>
      <c r="E41" s="316" t="str">
        <f>Constants!E41</f>
        <v xml:space="preserve"> </v>
      </c>
      <c r="F41" s="316" t="str">
        <f>Constants!F41</f>
        <v xml:space="preserve"> </v>
      </c>
      <c r="G41" s="316">
        <f>Constants!G41</f>
        <v>0</v>
      </c>
    </row>
    <row r="42" spans="1:7" hidden="1">
      <c r="A42" s="316" t="str">
        <f>Constants!A42</f>
        <v xml:space="preserve"> </v>
      </c>
      <c r="B42" s="316" t="str">
        <f>Constants!B42</f>
        <v>VL</v>
      </c>
      <c r="C42" s="316" t="str">
        <f>Constants!C42</f>
        <v xml:space="preserve"> </v>
      </c>
      <c r="D42" s="316" t="str">
        <f>Constants!D42</f>
        <v xml:space="preserve"> </v>
      </c>
      <c r="E42" s="316" t="str">
        <f>Constants!E42</f>
        <v xml:space="preserve"> </v>
      </c>
      <c r="F42" s="316" t="str">
        <f>Constants!F42</f>
        <v xml:space="preserve"> </v>
      </c>
      <c r="G42" s="316">
        <f>Constants!G42</f>
        <v>0</v>
      </c>
    </row>
    <row r="43" spans="1:7" ht="18">
      <c r="A43" s="493" t="s">
        <v>532</v>
      </c>
      <c r="B43" s="493"/>
      <c r="C43" s="1"/>
      <c r="D43" s="1"/>
      <c r="E43" s="1"/>
      <c r="F43" s="1"/>
    </row>
    <row r="44" spans="1:7" ht="30" customHeight="1">
      <c r="A44" s="508" t="s">
        <v>460</v>
      </c>
      <c r="B44" s="508"/>
      <c r="C44" s="508"/>
      <c r="D44" s="508"/>
      <c r="E44" s="508"/>
      <c r="F44" s="1"/>
    </row>
    <row r="45" spans="1:7" s="64" customFormat="1" ht="15" customHeight="1">
      <c r="A45" s="61" t="s">
        <v>34</v>
      </c>
      <c r="B45" s="61" t="s">
        <v>117</v>
      </c>
      <c r="C45" s="62"/>
      <c r="D45" s="63" t="s">
        <v>118</v>
      </c>
      <c r="E45" s="63" t="s">
        <v>538</v>
      </c>
    </row>
    <row r="46" spans="1:7" s="64" customFormat="1" ht="24">
      <c r="A46" s="358" t="s">
        <v>744</v>
      </c>
      <c r="B46" s="66" t="s">
        <v>743</v>
      </c>
      <c r="C46" s="65"/>
      <c r="D46" s="67" t="s">
        <v>2</v>
      </c>
      <c r="E46" s="190"/>
    </row>
    <row r="47" spans="1:7" s="64" customFormat="1">
      <c r="A47" s="66" t="s">
        <v>745</v>
      </c>
      <c r="B47" s="66" t="s">
        <v>748</v>
      </c>
      <c r="C47" s="65"/>
      <c r="D47" s="67" t="s">
        <v>2</v>
      </c>
      <c r="E47" s="190"/>
    </row>
    <row r="48" spans="1:7" s="64" customFormat="1">
      <c r="A48" s="66" t="s">
        <v>746</v>
      </c>
      <c r="B48" s="66" t="s">
        <v>747</v>
      </c>
      <c r="C48" s="65"/>
      <c r="D48" s="67" t="s">
        <v>2</v>
      </c>
      <c r="E48" s="190"/>
    </row>
    <row r="49" spans="1:5" s="64" customFormat="1">
      <c r="A49" s="358" t="s">
        <v>756</v>
      </c>
      <c r="B49" s="66" t="s">
        <v>757</v>
      </c>
      <c r="C49" s="65"/>
      <c r="D49" s="67" t="s">
        <v>2</v>
      </c>
      <c r="E49" s="190"/>
    </row>
    <row r="50" spans="1:5" s="64" customFormat="1" ht="24">
      <c r="A50" s="66" t="s">
        <v>787</v>
      </c>
      <c r="B50" s="66" t="s">
        <v>788</v>
      </c>
      <c r="C50" s="65"/>
      <c r="D50" s="67" t="s">
        <v>2</v>
      </c>
      <c r="E50" s="190"/>
    </row>
    <row r="51" spans="1:5" s="64" customFormat="1">
      <c r="A51" s="66" t="s">
        <v>789</v>
      </c>
      <c r="B51" s="66" t="s">
        <v>790</v>
      </c>
      <c r="C51" s="65"/>
      <c r="D51" s="67" t="s">
        <v>2</v>
      </c>
      <c r="E51" s="190"/>
    </row>
    <row r="52" spans="1:5" s="64" customFormat="1">
      <c r="A52" s="190" t="s">
        <v>751</v>
      </c>
      <c r="B52" s="190" t="s">
        <v>752</v>
      </c>
      <c r="C52" s="65"/>
      <c r="D52" s="67" t="s">
        <v>2</v>
      </c>
      <c r="E52" s="190"/>
    </row>
    <row r="53" spans="1:5" s="64" customFormat="1">
      <c r="A53" s="190" t="s">
        <v>753</v>
      </c>
      <c r="B53" s="190" t="s">
        <v>754</v>
      </c>
      <c r="C53" s="65"/>
      <c r="D53" s="67" t="s">
        <v>2</v>
      </c>
      <c r="E53" s="190"/>
    </row>
    <row r="54" spans="1:5" s="64" customFormat="1">
      <c r="A54" s="190" t="s">
        <v>809</v>
      </c>
      <c r="B54" s="190" t="s">
        <v>810</v>
      </c>
      <c r="C54" s="65"/>
      <c r="D54" s="67" t="s">
        <v>2</v>
      </c>
      <c r="E54" s="190"/>
    </row>
    <row r="55" spans="1:5" s="64" customFormat="1">
      <c r="A55" s="190" t="s">
        <v>811</v>
      </c>
      <c r="B55" s="190" t="s">
        <v>812</v>
      </c>
      <c r="C55" s="65"/>
      <c r="D55" s="67" t="s">
        <v>2</v>
      </c>
      <c r="E55" s="190"/>
    </row>
    <row r="56" spans="1:5" s="64" customFormat="1" ht="24">
      <c r="A56" s="66" t="s">
        <v>791</v>
      </c>
      <c r="B56" s="66" t="s">
        <v>730</v>
      </c>
      <c r="C56" s="65"/>
      <c r="D56" s="67" t="s">
        <v>2</v>
      </c>
      <c r="E56" s="190"/>
    </row>
    <row r="57" spans="1:5" s="64" customFormat="1">
      <c r="A57" s="66" t="s">
        <v>731</v>
      </c>
      <c r="B57" s="66" t="s">
        <v>732</v>
      </c>
      <c r="C57" s="65"/>
      <c r="D57" s="67" t="s">
        <v>2</v>
      </c>
      <c r="E57" s="190"/>
    </row>
    <row r="58" spans="1:5" s="64" customFormat="1" ht="24">
      <c r="A58" s="66" t="s">
        <v>733</v>
      </c>
      <c r="B58" s="66" t="s">
        <v>734</v>
      </c>
      <c r="C58" s="65"/>
      <c r="D58" s="67" t="s">
        <v>2</v>
      </c>
      <c r="E58" s="190"/>
    </row>
    <row r="59" spans="1:5" s="64" customFormat="1">
      <c r="A59" s="66" t="s">
        <v>731</v>
      </c>
      <c r="B59" s="66" t="s">
        <v>735</v>
      </c>
      <c r="C59" s="65"/>
      <c r="D59" s="67" t="s">
        <v>2</v>
      </c>
      <c r="E59" s="190"/>
    </row>
    <row r="60" spans="1:5" s="64" customFormat="1">
      <c r="A60" s="190" t="s">
        <v>807</v>
      </c>
      <c r="B60" s="66" t="s">
        <v>736</v>
      </c>
      <c r="C60" s="65"/>
      <c r="D60" s="67" t="s">
        <v>2</v>
      </c>
      <c r="E60" s="190"/>
    </row>
    <row r="61" spans="1:5" s="64" customFormat="1">
      <c r="A61" s="190" t="s">
        <v>808</v>
      </c>
      <c r="B61" s="66" t="s">
        <v>737</v>
      </c>
      <c r="C61" s="65"/>
      <c r="D61" s="67" t="s">
        <v>2</v>
      </c>
      <c r="E61" s="190"/>
    </row>
    <row r="62" spans="1:5" s="64" customFormat="1" ht="24">
      <c r="A62" s="190" t="s">
        <v>806</v>
      </c>
      <c r="B62" s="66" t="s">
        <v>781</v>
      </c>
      <c r="C62" s="65"/>
      <c r="D62" s="67" t="s">
        <v>2</v>
      </c>
      <c r="E62" s="190"/>
    </row>
    <row r="63" spans="1:5" s="64" customFormat="1">
      <c r="A63" s="66" t="s">
        <v>782</v>
      </c>
      <c r="B63" s="66" t="s">
        <v>783</v>
      </c>
      <c r="C63" s="65"/>
      <c r="D63" s="67" t="s">
        <v>2</v>
      </c>
      <c r="E63" s="190"/>
    </row>
    <row r="64" spans="1:5" s="64" customFormat="1" ht="24">
      <c r="A64" s="190" t="s">
        <v>755</v>
      </c>
      <c r="B64" s="66" t="s">
        <v>784</v>
      </c>
      <c r="C64" s="65"/>
      <c r="D64" s="67" t="s">
        <v>2</v>
      </c>
      <c r="E64" s="190"/>
    </row>
    <row r="65" spans="1:5" s="64" customFormat="1">
      <c r="A65" s="66" t="s">
        <v>785</v>
      </c>
      <c r="B65" s="66" t="s">
        <v>786</v>
      </c>
      <c r="C65" s="65"/>
      <c r="D65" s="67" t="s">
        <v>2</v>
      </c>
      <c r="E65" s="190"/>
    </row>
    <row r="66" spans="1:5" s="64" customFormat="1">
      <c r="A66" s="190" t="s">
        <v>749</v>
      </c>
      <c r="B66" s="190" t="s">
        <v>750</v>
      </c>
      <c r="C66" s="65"/>
      <c r="D66" s="67" t="s">
        <v>2</v>
      </c>
      <c r="E66" s="190"/>
    </row>
    <row r="67" spans="1:5" s="64" customFormat="1">
      <c r="A67" s="190" t="s">
        <v>814</v>
      </c>
      <c r="B67" s="190" t="s">
        <v>813</v>
      </c>
      <c r="C67" s="65"/>
      <c r="D67" s="67" t="s">
        <v>2</v>
      </c>
      <c r="E67" s="190"/>
    </row>
    <row r="68" spans="1:5" s="64" customFormat="1" ht="24">
      <c r="A68" s="190" t="s">
        <v>815</v>
      </c>
      <c r="B68" s="190" t="s">
        <v>816</v>
      </c>
      <c r="C68" s="65"/>
      <c r="D68" s="67" t="s">
        <v>2</v>
      </c>
      <c r="E68" s="190"/>
    </row>
    <row r="69" spans="1:5" s="64" customFormat="1">
      <c r="A69" s="190" t="s">
        <v>765</v>
      </c>
      <c r="B69" s="190" t="s">
        <v>766</v>
      </c>
      <c r="C69" s="65"/>
      <c r="D69" s="67" t="s">
        <v>2</v>
      </c>
      <c r="E69" s="190"/>
    </row>
    <row r="70" spans="1:5" s="64" customFormat="1" ht="36">
      <c r="A70" s="190" t="s">
        <v>767</v>
      </c>
      <c r="B70" s="190" t="s">
        <v>768</v>
      </c>
      <c r="C70" s="65"/>
      <c r="D70" s="67" t="s">
        <v>2</v>
      </c>
      <c r="E70" s="190"/>
    </row>
    <row r="71" spans="1:5" s="64" customFormat="1" ht="24">
      <c r="A71" s="190" t="s">
        <v>769</v>
      </c>
      <c r="B71" s="190" t="s">
        <v>770</v>
      </c>
      <c r="C71" s="65"/>
      <c r="D71" s="67" t="s">
        <v>2</v>
      </c>
      <c r="E71" s="190"/>
    </row>
    <row r="72" spans="1:5" s="64" customFormat="1" ht="24">
      <c r="A72" s="190" t="s">
        <v>771</v>
      </c>
      <c r="B72" s="358" t="s">
        <v>821</v>
      </c>
      <c r="C72" s="65"/>
      <c r="D72" s="67" t="s">
        <v>2</v>
      </c>
      <c r="E72" s="190"/>
    </row>
    <row r="73" spans="1:5" s="64" customFormat="1">
      <c r="A73" s="358" t="s">
        <v>842</v>
      </c>
      <c r="B73" s="358" t="s">
        <v>843</v>
      </c>
      <c r="C73" s="65"/>
      <c r="D73" s="67" t="s">
        <v>2</v>
      </c>
      <c r="E73" s="190"/>
    </row>
    <row r="74" spans="1:5" s="64" customFormat="1" ht="24">
      <c r="A74" s="358" t="s">
        <v>834</v>
      </c>
      <c r="B74" s="190" t="s">
        <v>772</v>
      </c>
      <c r="C74" s="65"/>
      <c r="D74" s="67" t="s">
        <v>2</v>
      </c>
      <c r="E74" s="190"/>
    </row>
    <row r="75" spans="1:5" s="64" customFormat="1" ht="24">
      <c r="A75" s="190" t="s">
        <v>777</v>
      </c>
      <c r="B75" s="358" t="s">
        <v>844</v>
      </c>
      <c r="C75" s="65"/>
      <c r="D75" s="67" t="s">
        <v>2</v>
      </c>
      <c r="E75" s="190"/>
    </row>
    <row r="76" spans="1:5" s="64" customFormat="1" ht="36">
      <c r="A76" s="358" t="s">
        <v>30</v>
      </c>
      <c r="B76" s="190" t="s">
        <v>773</v>
      </c>
      <c r="C76" s="65"/>
      <c r="D76" s="67" t="s">
        <v>2</v>
      </c>
      <c r="E76" s="190"/>
    </row>
    <row r="77" spans="1:5" s="64" customFormat="1" ht="36">
      <c r="A77" s="190" t="s">
        <v>778</v>
      </c>
      <c r="B77" s="358" t="s">
        <v>845</v>
      </c>
      <c r="C77" s="65"/>
      <c r="D77" s="67" t="s">
        <v>2</v>
      </c>
      <c r="E77" s="190"/>
    </row>
    <row r="78" spans="1:5" s="64" customFormat="1" ht="24">
      <c r="A78" s="358" t="s">
        <v>8</v>
      </c>
      <c r="B78" s="358" t="s">
        <v>9</v>
      </c>
      <c r="C78" s="65"/>
      <c r="D78" s="67" t="s">
        <v>2</v>
      </c>
      <c r="E78" s="190"/>
    </row>
    <row r="79" spans="1:5" s="64" customFormat="1">
      <c r="A79" s="190" t="s">
        <v>775</v>
      </c>
      <c r="B79" s="190" t="s">
        <v>774</v>
      </c>
      <c r="C79" s="65"/>
      <c r="D79" s="67" t="s">
        <v>2</v>
      </c>
      <c r="E79" s="190"/>
    </row>
    <row r="80" spans="1:5" s="64" customFormat="1" ht="24">
      <c r="A80" s="190" t="s">
        <v>776</v>
      </c>
      <c r="B80" s="358" t="s">
        <v>830</v>
      </c>
      <c r="C80" s="65"/>
      <c r="D80" s="67" t="s">
        <v>2</v>
      </c>
      <c r="E80" s="190"/>
    </row>
    <row r="81" spans="1:5" s="64" customFormat="1" ht="24">
      <c r="A81" s="190" t="s">
        <v>779</v>
      </c>
      <c r="B81" s="190" t="s">
        <v>780</v>
      </c>
      <c r="C81" s="65"/>
      <c r="D81" s="67" t="s">
        <v>2</v>
      </c>
      <c r="E81" s="190"/>
    </row>
    <row r="82" spans="1:5" s="64" customFormat="1" ht="24">
      <c r="A82" s="190" t="s">
        <v>799</v>
      </c>
      <c r="B82" s="190" t="s">
        <v>800</v>
      </c>
      <c r="C82" s="65"/>
      <c r="D82" s="67" t="s">
        <v>2</v>
      </c>
      <c r="E82" s="190"/>
    </row>
    <row r="83" spans="1:5" s="64" customFormat="1" ht="24">
      <c r="A83" s="190" t="s">
        <v>801</v>
      </c>
      <c r="B83" s="358" t="s">
        <v>829</v>
      </c>
      <c r="C83" s="65"/>
      <c r="D83" s="67" t="s">
        <v>2</v>
      </c>
      <c r="E83" s="190"/>
    </row>
    <row r="84" spans="1:5" s="64" customFormat="1" ht="24">
      <c r="A84" s="66" t="s">
        <v>855</v>
      </c>
      <c r="B84" s="66" t="s">
        <v>795</v>
      </c>
      <c r="C84" s="65"/>
      <c r="D84" s="67" t="s">
        <v>2</v>
      </c>
      <c r="E84" s="190"/>
    </row>
    <row r="85" spans="1:5" s="64" customFormat="1" ht="36">
      <c r="A85" s="66" t="s">
        <v>792</v>
      </c>
      <c r="B85" s="66" t="s">
        <v>836</v>
      </c>
      <c r="C85" s="65"/>
      <c r="D85" s="67" t="s">
        <v>2</v>
      </c>
      <c r="E85" s="190"/>
    </row>
    <row r="86" spans="1:5" s="64" customFormat="1" ht="24">
      <c r="A86" s="66" t="s">
        <v>837</v>
      </c>
      <c r="B86" s="66" t="s">
        <v>31</v>
      </c>
      <c r="C86" s="65"/>
      <c r="D86" s="67" t="s">
        <v>2</v>
      </c>
      <c r="E86" s="190"/>
    </row>
    <row r="87" spans="1:5" s="64" customFormat="1" ht="24">
      <c r="A87" s="66" t="s">
        <v>838</v>
      </c>
      <c r="B87" s="66" t="s">
        <v>7</v>
      </c>
      <c r="C87" s="65"/>
      <c r="D87" s="67" t="s">
        <v>2</v>
      </c>
      <c r="E87" s="190"/>
    </row>
    <row r="88" spans="1:5" s="64" customFormat="1" ht="24">
      <c r="A88" s="66" t="s">
        <v>840</v>
      </c>
      <c r="B88" s="66" t="s">
        <v>802</v>
      </c>
      <c r="C88" s="65"/>
      <c r="D88" s="67" t="s">
        <v>2</v>
      </c>
      <c r="E88" s="190"/>
    </row>
    <row r="89" spans="1:5" s="64" customFormat="1" ht="48">
      <c r="A89" s="66" t="s">
        <v>803</v>
      </c>
      <c r="B89" s="66" t="s">
        <v>805</v>
      </c>
      <c r="C89" s="65"/>
      <c r="D89" s="67" t="s">
        <v>2</v>
      </c>
      <c r="E89" s="190"/>
    </row>
    <row r="90" spans="1:5" s="64" customFormat="1" ht="48">
      <c r="A90" s="66" t="s">
        <v>804</v>
      </c>
      <c r="B90" s="66" t="s">
        <v>796</v>
      </c>
      <c r="C90" s="65"/>
      <c r="D90" s="67" t="s">
        <v>2</v>
      </c>
      <c r="E90" s="190"/>
    </row>
    <row r="91" spans="1:5" s="64" customFormat="1">
      <c r="A91" s="66" t="s">
        <v>797</v>
      </c>
      <c r="B91" s="66" t="s">
        <v>798</v>
      </c>
      <c r="C91" s="65"/>
      <c r="D91" s="67" t="s">
        <v>2</v>
      </c>
      <c r="E91" s="190"/>
    </row>
    <row r="92" spans="1:5" s="64" customFormat="1">
      <c r="A92" s="66" t="s">
        <v>839</v>
      </c>
      <c r="B92" s="66" t="s">
        <v>798</v>
      </c>
      <c r="C92" s="65"/>
      <c r="D92" s="67" t="s">
        <v>2</v>
      </c>
      <c r="E92" s="190"/>
    </row>
    <row r="93" spans="1:5" s="64" customFormat="1">
      <c r="A93" s="66" t="s">
        <v>793</v>
      </c>
      <c r="B93" s="66" t="s">
        <v>794</v>
      </c>
      <c r="C93" s="65"/>
      <c r="D93" s="67" t="s">
        <v>2</v>
      </c>
      <c r="E93" s="190"/>
    </row>
    <row r="94" spans="1:5" s="64" customFormat="1" ht="11" customHeight="1">
      <c r="A94" s="66" t="s">
        <v>831</v>
      </c>
      <c r="B94" s="66" t="s">
        <v>832</v>
      </c>
      <c r="C94" s="65"/>
      <c r="D94" s="67" t="s">
        <v>2</v>
      </c>
      <c r="E94" s="190"/>
    </row>
    <row r="95" spans="1:5" s="64" customFormat="1">
      <c r="A95" s="66" t="s">
        <v>793</v>
      </c>
      <c r="B95" s="66" t="s">
        <v>833</v>
      </c>
      <c r="C95" s="65"/>
      <c r="D95" s="67" t="s">
        <v>2</v>
      </c>
      <c r="E95" s="190"/>
    </row>
    <row r="96" spans="1:5" s="64" customFormat="1">
      <c r="A96" s="66" t="s">
        <v>822</v>
      </c>
      <c r="B96" s="66" t="s">
        <v>820</v>
      </c>
      <c r="C96" s="65"/>
      <c r="D96" s="67" t="s">
        <v>2</v>
      </c>
      <c r="E96" s="190"/>
    </row>
    <row r="97" spans="1:5" s="64" customFormat="1">
      <c r="A97" s="66" t="s">
        <v>823</v>
      </c>
      <c r="B97" s="66" t="s">
        <v>820</v>
      </c>
      <c r="C97" s="65"/>
      <c r="D97" s="67" t="s">
        <v>2</v>
      </c>
      <c r="E97" s="358"/>
    </row>
    <row r="98" spans="1:5" s="64" customFormat="1" ht="24">
      <c r="A98" s="358" t="s">
        <v>835</v>
      </c>
      <c r="B98" s="66" t="s">
        <v>847</v>
      </c>
      <c r="C98" s="65"/>
      <c r="D98" s="67" t="s">
        <v>2</v>
      </c>
      <c r="E98" s="358"/>
    </row>
    <row r="99" spans="1:5" s="64" customFormat="1" ht="24">
      <c r="A99" s="66" t="s">
        <v>819</v>
      </c>
      <c r="B99" s="66" t="s">
        <v>820</v>
      </c>
      <c r="C99" s="65"/>
      <c r="D99" s="67" t="s">
        <v>2</v>
      </c>
      <c r="E99" s="358"/>
    </row>
    <row r="100" spans="1:5" s="64" customFormat="1" ht="24">
      <c r="A100" s="66" t="s">
        <v>817</v>
      </c>
      <c r="B100" s="66" t="s">
        <v>818</v>
      </c>
      <c r="C100" s="65"/>
      <c r="D100" s="67" t="s">
        <v>2</v>
      </c>
      <c r="E100" s="358"/>
    </row>
    <row r="101" spans="1:5" s="64" customFormat="1" ht="24">
      <c r="A101" s="66" t="s">
        <v>825</v>
      </c>
      <c r="B101" s="66" t="s">
        <v>29</v>
      </c>
      <c r="C101" s="65"/>
      <c r="D101" s="67" t="s">
        <v>2</v>
      </c>
      <c r="E101" s="358"/>
    </row>
    <row r="102" spans="1:5" s="64" customFormat="1" ht="24">
      <c r="A102" s="358" t="s">
        <v>826</v>
      </c>
      <c r="B102" s="66" t="s">
        <v>827</v>
      </c>
      <c r="C102" s="65"/>
      <c r="D102" s="67" t="s">
        <v>2</v>
      </c>
      <c r="E102" s="358"/>
    </row>
    <row r="103" spans="1:5" s="64" customFormat="1">
      <c r="A103" s="66" t="s">
        <v>859</v>
      </c>
      <c r="B103" s="66" t="s">
        <v>858</v>
      </c>
      <c r="C103" s="65"/>
      <c r="D103" s="67" t="s">
        <v>2</v>
      </c>
      <c r="E103" s="358"/>
    </row>
    <row r="104" spans="1:5" s="64" customFormat="1">
      <c r="A104" s="66" t="s">
        <v>862</v>
      </c>
      <c r="B104" s="66" t="s">
        <v>828</v>
      </c>
      <c r="C104" s="65"/>
      <c r="D104" s="67" t="s">
        <v>2</v>
      </c>
      <c r="E104" s="358"/>
    </row>
    <row r="105" spans="1:5" s="64" customFormat="1">
      <c r="A105" s="66" t="s">
        <v>863</v>
      </c>
      <c r="B105" s="66" t="s">
        <v>824</v>
      </c>
      <c r="C105" s="65"/>
      <c r="D105" s="67" t="s">
        <v>2</v>
      </c>
      <c r="E105" s="358"/>
    </row>
    <row r="106" spans="1:5" s="64" customFormat="1">
      <c r="A106" s="66" t="s">
        <v>864</v>
      </c>
      <c r="B106" s="66" t="s">
        <v>824</v>
      </c>
      <c r="C106" s="65"/>
      <c r="D106" s="67" t="s">
        <v>2</v>
      </c>
      <c r="E106" s="358"/>
    </row>
    <row r="107" spans="1:5" s="64" customFormat="1">
      <c r="A107" s="66" t="s">
        <v>856</v>
      </c>
      <c r="B107" s="66" t="s">
        <v>857</v>
      </c>
      <c r="C107" s="65"/>
      <c r="D107" s="67" t="s">
        <v>2</v>
      </c>
      <c r="E107" s="358"/>
    </row>
    <row r="108" spans="1:5" s="64" customFormat="1">
      <c r="A108" s="66" t="s">
        <v>860</v>
      </c>
      <c r="B108" s="66" t="s">
        <v>861</v>
      </c>
      <c r="C108" s="65"/>
      <c r="D108" s="67" t="s">
        <v>2</v>
      </c>
      <c r="E108" s="358"/>
    </row>
    <row r="109" spans="1:5" s="64" customFormat="1">
      <c r="A109" s="66" t="s">
        <v>865</v>
      </c>
      <c r="B109" s="66" t="s">
        <v>866</v>
      </c>
      <c r="C109" s="65"/>
      <c r="D109" s="67" t="s">
        <v>2</v>
      </c>
      <c r="E109" s="358"/>
    </row>
    <row r="110" spans="1:5" s="64" customFormat="1" ht="24">
      <c r="A110" s="66" t="s">
        <v>850</v>
      </c>
      <c r="B110" s="66" t="s">
        <v>851</v>
      </c>
      <c r="C110" s="65"/>
      <c r="D110" s="67" t="s">
        <v>2</v>
      </c>
      <c r="E110" s="358"/>
    </row>
    <row r="111" spans="1:5" s="64" customFormat="1" ht="24">
      <c r="A111" s="66" t="s">
        <v>852</v>
      </c>
      <c r="B111" s="66" t="s">
        <v>853</v>
      </c>
      <c r="C111" s="65"/>
      <c r="D111" s="67" t="s">
        <v>2</v>
      </c>
      <c r="E111" s="358"/>
    </row>
    <row r="112" spans="1:5" s="64" customFormat="1" ht="24">
      <c r="A112" s="66" t="s">
        <v>867</v>
      </c>
      <c r="B112" s="66" t="s">
        <v>868</v>
      </c>
      <c r="C112" s="65"/>
      <c r="D112" s="67" t="s">
        <v>2</v>
      </c>
      <c r="E112" s="190"/>
    </row>
    <row r="113" spans="1:5" s="64" customFormat="1" ht="24">
      <c r="A113" s="66" t="s">
        <v>848</v>
      </c>
      <c r="B113" s="66" t="s">
        <v>849</v>
      </c>
      <c r="C113" s="65"/>
      <c r="D113" s="67" t="s">
        <v>2</v>
      </c>
      <c r="E113" s="358"/>
    </row>
    <row r="114" spans="1:5" s="64" customFormat="1" ht="36">
      <c r="A114" s="66" t="s">
        <v>854</v>
      </c>
      <c r="B114" s="66" t="s">
        <v>841</v>
      </c>
      <c r="C114" s="65"/>
      <c r="D114" s="67" t="s">
        <v>2</v>
      </c>
      <c r="E114" s="358"/>
    </row>
    <row r="115" spans="1:5" s="64" customFormat="1">
      <c r="A115" s="66"/>
      <c r="B115" s="66"/>
      <c r="C115" s="65"/>
      <c r="D115" s="67"/>
      <c r="E115" s="190"/>
    </row>
    <row r="116" spans="1:5" s="64" customFormat="1">
      <c r="A116" s="66"/>
      <c r="B116" s="66"/>
      <c r="C116" s="65"/>
      <c r="D116" s="67"/>
      <c r="E116" s="190"/>
    </row>
    <row r="117" spans="1:5" s="64" customFormat="1">
      <c r="A117" s="66"/>
      <c r="B117" s="66"/>
      <c r="C117" s="65"/>
      <c r="D117" s="67"/>
      <c r="E117" s="190"/>
    </row>
    <row r="118" spans="1:5" s="64" customFormat="1">
      <c r="A118" s="190"/>
      <c r="B118" s="66"/>
      <c r="C118" s="65"/>
      <c r="D118" s="67"/>
      <c r="E118" s="190"/>
    </row>
    <row r="119" spans="1:5" s="64" customFormat="1">
      <c r="A119" s="66"/>
      <c r="B119" s="66"/>
      <c r="C119" s="65"/>
      <c r="D119" s="67"/>
      <c r="E119" s="190"/>
    </row>
    <row r="120" spans="1:5" s="64" customFormat="1">
      <c r="A120" s="66"/>
      <c r="B120" s="66"/>
      <c r="C120" s="65"/>
      <c r="D120" s="67"/>
      <c r="E120" s="190"/>
    </row>
    <row r="121" spans="1:5" s="64" customFormat="1">
      <c r="A121" s="190"/>
      <c r="B121" s="66"/>
      <c r="C121" s="65"/>
      <c r="D121" s="67"/>
      <c r="E121" s="190"/>
    </row>
    <row r="122" spans="1:5" s="64" customFormat="1">
      <c r="A122" s="66"/>
      <c r="B122" s="66"/>
      <c r="C122" s="65"/>
      <c r="D122" s="67"/>
      <c r="E122" s="190"/>
    </row>
    <row r="123" spans="1:5" s="64" customFormat="1">
      <c r="A123" s="66"/>
      <c r="B123" s="66"/>
      <c r="C123" s="65"/>
      <c r="D123" s="67"/>
      <c r="E123" s="190"/>
    </row>
    <row r="124" spans="1:5" s="64" customFormat="1">
      <c r="A124" s="66"/>
      <c r="B124" s="66"/>
      <c r="C124" s="65"/>
      <c r="D124" s="67"/>
      <c r="E124" s="190"/>
    </row>
    <row r="125" spans="1:5" s="64" customFormat="1">
      <c r="A125" s="66"/>
      <c r="B125" s="66"/>
      <c r="C125" s="65"/>
      <c r="D125" s="67"/>
      <c r="E125" s="190"/>
    </row>
    <row r="126" spans="1:5" s="64" customFormat="1">
      <c r="A126" s="66"/>
      <c r="B126" s="66"/>
      <c r="C126" s="65"/>
      <c r="D126" s="67"/>
      <c r="E126" s="190"/>
    </row>
    <row r="127" spans="1:5" s="64" customFormat="1">
      <c r="A127" s="66"/>
      <c r="B127" s="66"/>
      <c r="C127" s="65"/>
      <c r="D127" s="67"/>
      <c r="E127" s="190"/>
    </row>
    <row r="128" spans="1:5" s="64" customFormat="1">
      <c r="A128" s="66"/>
      <c r="B128" s="66"/>
      <c r="C128" s="65"/>
      <c r="D128" s="67"/>
      <c r="E128" s="190"/>
    </row>
    <row r="129" spans="1:5" s="64" customFormat="1">
      <c r="A129" s="66"/>
      <c r="B129" s="66"/>
      <c r="C129" s="65"/>
      <c r="D129" s="67"/>
      <c r="E129" s="190"/>
    </row>
    <row r="130" spans="1:5" s="64" customFormat="1">
      <c r="A130" s="66"/>
      <c r="B130" s="66"/>
      <c r="C130" s="65"/>
      <c r="D130" s="67"/>
      <c r="E130" s="190"/>
    </row>
    <row r="131" spans="1:5" s="64" customFormat="1">
      <c r="A131" s="66"/>
      <c r="B131" s="66"/>
      <c r="C131" s="65"/>
      <c r="D131" s="67"/>
      <c r="E131" s="190"/>
    </row>
    <row r="132" spans="1:5" s="64" customFormat="1">
      <c r="A132" s="66"/>
      <c r="B132" s="66"/>
      <c r="C132" s="65"/>
      <c r="D132" s="67"/>
      <c r="E132" s="190"/>
    </row>
    <row r="133" spans="1:5" s="64" customFormat="1">
      <c r="A133" s="66"/>
      <c r="B133" s="66"/>
      <c r="C133" s="65"/>
      <c r="D133" s="67"/>
      <c r="E133" s="190"/>
    </row>
    <row r="134" spans="1:5" s="64" customFormat="1">
      <c r="A134" s="66"/>
      <c r="B134" s="66"/>
      <c r="C134" s="65"/>
      <c r="D134" s="67"/>
      <c r="E134" s="190"/>
    </row>
    <row r="135" spans="1:5" s="64" customFormat="1">
      <c r="A135" s="66"/>
      <c r="B135" s="66"/>
      <c r="C135" s="65"/>
      <c r="D135" s="67"/>
      <c r="E135" s="190"/>
    </row>
    <row r="136" spans="1:5" s="64" customFormat="1">
      <c r="A136" s="66"/>
      <c r="B136" s="66"/>
      <c r="C136" s="65"/>
      <c r="D136" s="67"/>
      <c r="E136" s="190"/>
    </row>
    <row r="137" spans="1:5" s="64" customFormat="1">
      <c r="A137" s="66"/>
      <c r="B137" s="66"/>
      <c r="C137" s="65"/>
      <c r="D137" s="67"/>
      <c r="E137" s="190"/>
    </row>
    <row r="138" spans="1:5" s="64" customFormat="1">
      <c r="A138" s="66"/>
      <c r="B138" s="66"/>
      <c r="C138" s="65"/>
      <c r="D138" s="67"/>
      <c r="E138" s="190"/>
    </row>
    <row r="139" spans="1:5" s="64" customFormat="1">
      <c r="A139" s="66"/>
      <c r="B139" s="66"/>
      <c r="C139" s="65"/>
      <c r="D139" s="67"/>
      <c r="E139" s="190"/>
    </row>
    <row r="140" spans="1:5" s="64" customFormat="1">
      <c r="A140" s="66"/>
      <c r="B140" s="66"/>
      <c r="C140" s="65"/>
      <c r="D140" s="67"/>
      <c r="E140" s="190"/>
    </row>
    <row r="141" spans="1:5" s="64" customFormat="1">
      <c r="A141" s="66"/>
      <c r="B141" s="66"/>
      <c r="C141" s="65"/>
      <c r="D141" s="67"/>
      <c r="E141" s="190"/>
    </row>
    <row r="142" spans="1:5" s="64" customFormat="1">
      <c r="A142" s="66"/>
      <c r="B142" s="66"/>
      <c r="C142" s="65"/>
      <c r="D142" s="67"/>
      <c r="E142" s="66"/>
    </row>
    <row r="143" spans="1:5" s="64" customFormat="1">
      <c r="A143" s="66"/>
      <c r="B143" s="66"/>
      <c r="C143" s="65"/>
      <c r="D143" s="67"/>
      <c r="E143" s="66"/>
    </row>
    <row r="144" spans="1:5" s="64" customFormat="1" ht="11" customHeight="1">
      <c r="A144" s="66"/>
      <c r="B144" s="66"/>
      <c r="C144" s="65"/>
      <c r="D144" s="67"/>
      <c r="E144" s="66"/>
    </row>
    <row r="145" spans="1:5" s="64" customFormat="1">
      <c r="A145" s="66"/>
      <c r="B145" s="66"/>
      <c r="C145" s="65"/>
      <c r="D145" s="67"/>
      <c r="E145" s="66"/>
    </row>
  </sheetData>
  <sheetProtection sheet="1" objects="1" scenarios="1"/>
  <mergeCells count="2">
    <mergeCell ref="A43:B43"/>
    <mergeCell ref="A44:E44"/>
  </mergeCells>
  <phoneticPr fontId="0" type="noConversion"/>
  <dataValidations count="1">
    <dataValidation type="list" allowBlank="1" showInputMessage="1" showErrorMessage="1" sqref="D46:D145">
      <formula1>$E$30:$E$34</formula1>
    </dataValidation>
  </dataValidations>
  <pageMargins left="0.75" right="0.75" top="1" bottom="1" header="0.5" footer="0.5"/>
  <pageSetup orientation="portrait" horizontalDpi="4294967292" verticalDpi="4294967292"/>
  <headerFooter alignWithMargins="0"/>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L16"/>
  <sheetViews>
    <sheetView showGridLines="0" workbookViewId="0">
      <selection activeCell="F37" sqref="F37"/>
    </sheetView>
  </sheetViews>
  <sheetFormatPr baseColWidth="10" defaultColWidth="8.83203125" defaultRowHeight="12"/>
  <cols>
    <col min="1" max="1" width="4.6640625" style="3" customWidth="1"/>
    <col min="2" max="2" width="12.5" style="3" customWidth="1"/>
    <col min="3" max="12" width="17.83203125" style="3" customWidth="1"/>
    <col min="13" max="256" width="11.5" style="3" customWidth="1"/>
    <col min="257" max="16384" width="8.83203125" style="3"/>
  </cols>
  <sheetData>
    <row r="1" spans="1:12" s="204" customFormat="1" ht="18">
      <c r="A1" s="1" t="s">
        <v>480</v>
      </c>
      <c r="B1" s="1"/>
      <c r="C1" s="1"/>
      <c r="D1" s="1"/>
      <c r="E1" s="1"/>
      <c r="F1" s="1"/>
      <c r="G1" s="1"/>
      <c r="H1" s="1"/>
      <c r="I1" s="1"/>
      <c r="J1" s="1"/>
      <c r="K1" s="1"/>
      <c r="L1" s="1"/>
    </row>
    <row r="2" spans="1:12" s="204" customFormat="1" ht="18" hidden="1">
      <c r="A2" s="1"/>
      <c r="B2" s="206"/>
      <c r="C2" s="1"/>
      <c r="D2" s="1"/>
      <c r="E2" s="1"/>
      <c r="F2" s="1"/>
      <c r="G2" s="1"/>
      <c r="H2" s="1"/>
      <c r="I2" s="1"/>
      <c r="J2" s="1"/>
      <c r="K2" s="1"/>
      <c r="L2" s="1"/>
    </row>
    <row r="3" spans="1:12" s="204" customFormat="1" ht="18" hidden="1">
      <c r="A3" s="1"/>
      <c r="B3" s="206" t="s">
        <v>481</v>
      </c>
      <c r="C3" s="1"/>
      <c r="D3" s="1"/>
      <c r="E3" s="1"/>
      <c r="F3" s="1"/>
      <c r="G3" s="1"/>
      <c r="H3" s="1"/>
      <c r="I3" s="1"/>
      <c r="J3" s="1"/>
      <c r="K3" s="1"/>
      <c r="L3" s="1"/>
    </row>
    <row r="4" spans="1:12" s="204" customFormat="1" ht="18">
      <c r="A4" s="1"/>
      <c r="B4" s="185"/>
      <c r="C4" s="510"/>
      <c r="D4" s="510"/>
      <c r="E4" s="510"/>
      <c r="F4" s="510"/>
      <c r="G4" s="510"/>
      <c r="H4" s="510"/>
      <c r="I4" s="510"/>
      <c r="J4" s="510"/>
      <c r="K4" s="510"/>
      <c r="L4" s="510"/>
    </row>
    <row r="5" spans="1:12" s="204" customFormat="1" ht="23" customHeight="1">
      <c r="A5" s="204" t="s">
        <v>482</v>
      </c>
      <c r="B5" s="185"/>
      <c r="C5" s="208"/>
      <c r="D5" s="208"/>
      <c r="E5" s="208"/>
      <c r="F5" s="208"/>
      <c r="G5" s="208"/>
      <c r="H5" s="208"/>
      <c r="I5" s="208"/>
      <c r="J5" s="208"/>
      <c r="K5" s="208"/>
      <c r="L5" s="208"/>
    </row>
    <row r="6" spans="1:12" s="36" customFormat="1" ht="17" customHeight="1">
      <c r="B6" s="8"/>
      <c r="C6" s="97"/>
      <c r="D6" s="97"/>
      <c r="E6" s="97"/>
      <c r="F6" s="97"/>
      <c r="G6" s="97"/>
      <c r="H6" s="97"/>
      <c r="I6" s="97"/>
      <c r="J6" s="97"/>
      <c r="K6" s="97"/>
      <c r="L6" s="97"/>
    </row>
    <row r="7" spans="1:12" s="204" customFormat="1" ht="25" customHeight="1">
      <c r="A7" s="509"/>
      <c r="B7" s="205" t="e">
        <f>CONCATENATE("Scenario ", TEXT(#REF!,"#"))</f>
        <v>#REF!</v>
      </c>
      <c r="C7" s="207"/>
      <c r="D7" s="207"/>
      <c r="E7" s="207"/>
      <c r="F7" s="207"/>
      <c r="G7" s="207"/>
      <c r="H7" s="207"/>
      <c r="I7" s="207"/>
      <c r="J7" s="207"/>
      <c r="K7" s="207"/>
      <c r="L7" s="207"/>
    </row>
    <row r="8" spans="1:12" s="204" customFormat="1" ht="25" customHeight="1">
      <c r="A8" s="509"/>
      <c r="B8" s="205" t="e">
        <f>CONCATENATE("Scenario ", TEXT(#REF!,"#"))</f>
        <v>#REF!</v>
      </c>
      <c r="C8" s="207"/>
      <c r="D8" s="207"/>
      <c r="E8" s="207"/>
      <c r="F8" s="207"/>
      <c r="G8" s="207"/>
      <c r="H8" s="207"/>
      <c r="I8" s="207"/>
      <c r="J8" s="207"/>
      <c r="K8" s="207"/>
      <c r="L8" s="207"/>
    </row>
    <row r="9" spans="1:12" s="204" customFormat="1" ht="25" customHeight="1">
      <c r="A9" s="509"/>
      <c r="B9" s="205" t="e">
        <f>CONCATENATE("Scenario ", TEXT(#REF!,"#"))</f>
        <v>#REF!</v>
      </c>
      <c r="C9" s="207"/>
      <c r="D9" s="207"/>
      <c r="E9" s="207"/>
      <c r="F9" s="207"/>
      <c r="G9" s="207"/>
      <c r="H9" s="207"/>
      <c r="I9" s="207"/>
      <c r="J9" s="207"/>
      <c r="K9" s="207"/>
      <c r="L9" s="207"/>
    </row>
    <row r="10" spans="1:12" s="204" customFormat="1" ht="25" customHeight="1">
      <c r="A10" s="509"/>
      <c r="B10" s="205" t="e">
        <f>CONCATENATE("Scenario ", TEXT(#REF!,"#"))</f>
        <v>#REF!</v>
      </c>
      <c r="C10" s="207"/>
      <c r="D10" s="207"/>
      <c r="E10" s="207"/>
      <c r="F10" s="207"/>
      <c r="G10" s="207"/>
      <c r="H10" s="207"/>
      <c r="I10" s="207"/>
      <c r="J10" s="207"/>
      <c r="K10" s="207"/>
      <c r="L10" s="207"/>
    </row>
    <row r="11" spans="1:12" s="204" customFormat="1" ht="25" customHeight="1">
      <c r="A11" s="509"/>
      <c r="B11" s="205" t="e">
        <f>CONCATENATE("Scenario ", TEXT(#REF!,"#"))</f>
        <v>#REF!</v>
      </c>
      <c r="C11" s="207"/>
      <c r="D11" s="207"/>
      <c r="E11" s="207"/>
      <c r="F11" s="207"/>
      <c r="G11" s="207"/>
      <c r="H11" s="207"/>
      <c r="I11" s="207"/>
      <c r="J11" s="207"/>
      <c r="K11" s="207"/>
      <c r="L11" s="207"/>
    </row>
    <row r="12" spans="1:12" s="204" customFormat="1" ht="25" customHeight="1">
      <c r="A12" s="509"/>
      <c r="B12" s="205" t="e">
        <f>CONCATENATE("Scenario ", TEXT(#REF!,"#"))</f>
        <v>#REF!</v>
      </c>
      <c r="C12" s="207"/>
      <c r="D12" s="207"/>
      <c r="E12" s="207"/>
      <c r="F12" s="207"/>
      <c r="G12" s="207"/>
      <c r="H12" s="207"/>
      <c r="I12" s="207"/>
      <c r="J12" s="207"/>
      <c r="K12" s="207"/>
      <c r="L12" s="207"/>
    </row>
    <row r="13" spans="1:12" s="204" customFormat="1" ht="25" customHeight="1">
      <c r="A13" s="509"/>
      <c r="B13" s="205" t="e">
        <f>CONCATENATE("Scenario ", TEXT(#REF!,"#"))</f>
        <v>#REF!</v>
      </c>
      <c r="C13" s="207"/>
      <c r="D13" s="207"/>
      <c r="E13" s="207"/>
      <c r="F13" s="207"/>
      <c r="G13" s="207"/>
      <c r="H13" s="207"/>
      <c r="I13" s="207"/>
      <c r="J13" s="207"/>
      <c r="K13" s="207"/>
      <c r="L13" s="207"/>
    </row>
    <row r="14" spans="1:12" s="204" customFormat="1" ht="25" customHeight="1">
      <c r="A14" s="509"/>
      <c r="B14" s="205" t="e">
        <f>CONCATENATE("Scenario ", TEXT(#REF!,"#"))</f>
        <v>#REF!</v>
      </c>
      <c r="C14" s="207"/>
      <c r="D14" s="207"/>
      <c r="E14" s="207"/>
      <c r="F14" s="207"/>
      <c r="G14" s="207"/>
      <c r="H14" s="207"/>
      <c r="I14" s="207"/>
      <c r="J14" s="207"/>
      <c r="K14" s="207"/>
      <c r="L14" s="207"/>
    </row>
    <row r="15" spans="1:12" s="204" customFormat="1" ht="25" customHeight="1">
      <c r="A15" s="509"/>
      <c r="B15" s="205" t="e">
        <f>CONCATENATE("Scenario ", TEXT(#REF!,"#"))</f>
        <v>#REF!</v>
      </c>
      <c r="C15" s="207"/>
      <c r="D15" s="207"/>
      <c r="E15" s="207"/>
      <c r="F15" s="207"/>
      <c r="G15" s="207"/>
      <c r="H15" s="207"/>
      <c r="I15" s="207"/>
      <c r="J15" s="207"/>
      <c r="K15" s="207"/>
      <c r="L15" s="207"/>
    </row>
    <row r="16" spans="1:12">
      <c r="B16" s="23"/>
    </row>
  </sheetData>
  <sheetCalcPr fullCalcOnLoad="1"/>
  <mergeCells count="2">
    <mergeCell ref="A7:A15"/>
    <mergeCell ref="C4:L4"/>
  </mergeCells>
  <phoneticPr fontId="15" type="noConversion"/>
  <dataValidations count="1">
    <dataValidation type="list" allowBlank="1" showInputMessage="1" showErrorMessage="1" sqref="C7:L15">
      <formula1>$B$2:$B$3</formula1>
    </dataValidation>
  </dataValidations>
  <pageMargins left="0.75" right="0.75" top="1" bottom="1" header="0.5" footer="0.5"/>
  <headerFooter alignWithMargins="0"/>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Description</vt:lpstr>
      <vt:lpstr>Scenarios</vt:lpstr>
      <vt:lpstr>Spec Notes</vt:lpstr>
      <vt:lpstr>Process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Albert Wallace</cp:lastModifiedBy>
  <cp:lastPrinted>2013-09-25T19:01:06Z</cp:lastPrinted>
  <dcterms:created xsi:type="dcterms:W3CDTF">2001-05-29T14:24:49Z</dcterms:created>
  <dcterms:modified xsi:type="dcterms:W3CDTF">2013-10-07T04:33:36Z</dcterms:modified>
</cp:coreProperties>
</file>