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saveExternalLinkValues="0" codeName="ThisWorkbook" autoCompressPictures="0"/>
  <bookViews>
    <workbookView xWindow="860" yWindow="740" windowWidth="34960" windowHeight="18920" activeTab="3"/>
  </bookViews>
  <sheets>
    <sheet name="Description" sheetId="4" r:id="rId1"/>
    <sheet name="Process" sheetId="16" r:id="rId2"/>
    <sheet name="Data" sheetId="13" r:id="rId3"/>
    <sheet name="Assignment" sheetId="1" r:id="rId4"/>
    <sheet name="Calc-1" sheetId="9" r:id="rId5"/>
    <sheet name="Calc-2" sheetId="18" r:id="rId6"/>
    <sheet name="Calc-3" sheetId="10" r:id="rId7"/>
    <sheet name="Calc-4" sheetId="20" r:id="rId8"/>
  </sheets>
  <definedNames>
    <definedName name="DefectLog1A">#REF!</definedName>
    <definedName name="DefectLog2A">#REF!</definedName>
    <definedName name="DefectLog4A" localSheetId="4">'Calc-1'!#REF!</definedName>
    <definedName name="DefectLog4A" localSheetId="6">'Calc-3'!#REF!</definedName>
    <definedName name="DefectLog4A" localSheetId="7">'Calc-4'!#REF!</definedName>
    <definedName name="DefectLog4A">Assignment!#REF!</definedName>
    <definedName name="FunctionalSpecification6A" localSheetId="4">'Calc-1'!#REF!</definedName>
    <definedName name="FunctionalSpecification6A" localSheetId="6">'Calc-3'!#REF!</definedName>
    <definedName name="FunctionalSpecification6A" localSheetId="7">'Calc-4'!#REF!</definedName>
    <definedName name="FunctionalSpecification6A">Assignment!#REF!</definedName>
    <definedName name="go_to">#REF!</definedName>
    <definedName name="HistoricalData4A" localSheetId="4">'Calc-1'!#REF!</definedName>
    <definedName name="HistoricalData4A" localSheetId="6">'Calc-3'!#REF!</definedName>
    <definedName name="HistoricalData4A" localSheetId="7">'Calc-4'!#REF!</definedName>
    <definedName name="HistoricalData4A">Assignment!#REF!</definedName>
    <definedName name="InstructorAssessment1A">#REF!</definedName>
    <definedName name="InstructorAssessment2A">#REF!</definedName>
    <definedName name="InstructorAssessment4A" localSheetId="4">'Calc-1'!#REF!</definedName>
    <definedName name="InstructorAssessment4A" localSheetId="6">'Calc-3'!#REF!</definedName>
    <definedName name="InstructorAssessment4A" localSheetId="7">'Calc-4'!#REF!</definedName>
    <definedName name="InstructorAssessment4A">Assignment!$A$7</definedName>
    <definedName name="LessonLearned4A" localSheetId="4">'Calc-1'!#REF!</definedName>
    <definedName name="LessonLearned4A" localSheetId="6">'Calc-3'!#REF!</definedName>
    <definedName name="LessonLearned4A" localSheetId="7">'Calc-4'!#REF!</definedName>
    <definedName name="LessonLearned4A">Assignment!#REF!</definedName>
    <definedName name="Lessons1A">#REF!</definedName>
    <definedName name="LessonsLearned2A">#REF!</definedName>
    <definedName name="OperationalSpecification6A" localSheetId="4">'Calc-1'!#REF!</definedName>
    <definedName name="OperationalSpecification6A" localSheetId="6">'Calc-3'!#REF!</definedName>
    <definedName name="OperationalSpecification6A" localSheetId="7">'Calc-4'!#REF!</definedName>
    <definedName name="OperationalSpecification6A">Assignment!#REF!</definedName>
    <definedName name="PlanSummary1A">#REF!</definedName>
    <definedName name="_xlnm.Print_Area" localSheetId="2">Data!$A$1:$E$128</definedName>
    <definedName name="_xlnm.Print_Area" localSheetId="0">Description!$A$1:$G$4</definedName>
    <definedName name="ProjectPlan2A">#REF!</definedName>
    <definedName name="ProjectPlanSummary4A" localSheetId="4">'Calc-1'!#REF!</definedName>
    <definedName name="ProjectPlanSummary4A" localSheetId="6">'Calc-3'!#REF!</definedName>
    <definedName name="ProjectPlanSummary4A" localSheetId="7">'Calc-4'!#REF!</definedName>
    <definedName name="ProjectPlanSummary4A">Assignment!#REF!</definedName>
    <definedName name="Schedule6A" localSheetId="4">'Calc-1'!#REF!</definedName>
    <definedName name="Schedule6A" localSheetId="6">'Calc-3'!#REF!</definedName>
    <definedName name="Schedule6A" localSheetId="7">'Calc-4'!#REF!</definedName>
    <definedName name="Schedule6A">Assignment!#REF!</definedName>
    <definedName name="SizeEstimate4A" localSheetId="4">'Calc-1'!#REF!</definedName>
    <definedName name="SizeEstimate4A" localSheetId="6">'Calc-3'!#REF!</definedName>
    <definedName name="SizeEstimate4A" localSheetId="7">'Calc-4'!#REF!</definedName>
    <definedName name="SizeEstimate4A">Assignment!#REF!</definedName>
    <definedName name="Source1A">#REF!</definedName>
    <definedName name="SourceCode2A">#REF!</definedName>
    <definedName name="SourceCode4A" localSheetId="4">'Calc-1'!#REF!</definedName>
    <definedName name="SourceCode4A" localSheetId="6">'Calc-3'!#REF!</definedName>
    <definedName name="SourceCode4A" localSheetId="7">'Calc-4'!#REF!</definedName>
    <definedName name="SourceCode4A">Assignment!#REF!</definedName>
    <definedName name="Standards1A">#REF!</definedName>
    <definedName name="TaskPlan6A" localSheetId="4">'Calc-1'!#REF!</definedName>
    <definedName name="TaskPlan6A" localSheetId="6">'Calc-3'!#REF!</definedName>
    <definedName name="TaskPlan6A" localSheetId="7">'Calc-4'!#REF!</definedName>
    <definedName name="TaskPlan6A">Assignment!#REF!</definedName>
    <definedName name="TestReport1A">#REF!</definedName>
    <definedName name="TestReport2A">#REF!</definedName>
    <definedName name="TestReport4A" localSheetId="4">'Calc-1'!#REF!</definedName>
    <definedName name="TestReport4A" localSheetId="6">'Calc-3'!#REF!</definedName>
    <definedName name="TestReport4A" localSheetId="7">'Calc-4'!#REF!</definedName>
    <definedName name="TestReport4A">Assignment!#REF!</definedName>
    <definedName name="TimeLog1A">#REF!</definedName>
    <definedName name="TimeLog4A" localSheetId="4">'Calc-1'!#REF!</definedName>
    <definedName name="TimeLog4A" localSheetId="6">'Calc-3'!#REF!</definedName>
    <definedName name="TimeLog4A" localSheetId="7">'Calc-4'!#REF!</definedName>
    <definedName name="TimeLog4A">Assignment!#REF!</definedName>
    <definedName name="TimeRecordingLog2A">#REF!</definedName>
    <definedName name="toc6A" localSheetId="4">'Calc-1'!#REF!</definedName>
    <definedName name="toc6A" localSheetId="6">'Calc-3'!#REF!</definedName>
    <definedName name="toc6A" localSheetId="7">'Calc-4'!#REF!</definedName>
    <definedName name="toc6A">Assignment!#REF!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9" i="1"/>
  <c r="A56"/>
  <c r="A55"/>
  <c r="A54"/>
  <c r="A53"/>
  <c r="A52"/>
  <c r="A51"/>
  <c r="A41"/>
  <c r="A49"/>
  <c r="A58"/>
  <c r="A69"/>
  <c r="B5"/>
  <c r="B13"/>
  <c r="C13"/>
  <c r="E27" i="9"/>
  <c r="E24"/>
  <c r="E21"/>
  <c r="E18"/>
  <c r="G24"/>
  <c r="G21"/>
  <c r="G18"/>
  <c r="G15"/>
  <c r="F27"/>
  <c r="F24"/>
  <c r="F21"/>
  <c r="F18"/>
  <c r="F15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E7"/>
  <c r="E10"/>
  <c r="A2"/>
  <c r="G22" i="18"/>
  <c r="G21"/>
  <c r="E21"/>
  <c r="H5"/>
  <c r="H6"/>
  <c r="H7"/>
  <c r="H8"/>
  <c r="H9"/>
  <c r="H4"/>
  <c r="A2"/>
  <c r="H39" i="10"/>
  <c r="H37"/>
  <c r="H38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34"/>
  <c r="H36"/>
  <c r="H35"/>
  <c r="H34"/>
  <c r="E56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34"/>
  <c r="F20"/>
  <c r="F16"/>
  <c r="F11"/>
  <c r="G8"/>
  <c r="F8"/>
  <c r="A2"/>
  <c r="F7" i="20"/>
  <c r="F8"/>
  <c r="F9"/>
  <c r="F10"/>
  <c r="F11"/>
  <c r="F12"/>
  <c r="F13"/>
  <c r="F14"/>
  <c r="F15"/>
  <c r="F16"/>
  <c r="F6"/>
  <c r="F17"/>
  <c r="E7"/>
  <c r="E8"/>
  <c r="E9"/>
  <c r="E10"/>
  <c r="E11"/>
  <c r="E12"/>
  <c r="E13"/>
  <c r="E14"/>
  <c r="E15"/>
  <c r="E16"/>
  <c r="E6"/>
  <c r="A2"/>
  <c r="I71" i="16"/>
  <c r="I63"/>
  <c r="I67"/>
  <c r="A23"/>
  <c r="A17"/>
  <c r="A14"/>
  <c r="A12"/>
  <c r="F31"/>
  <c r="F36"/>
  <c r="D44"/>
  <c r="I51"/>
  <c r="I55"/>
  <c r="I59"/>
</calcChain>
</file>

<file path=xl/sharedStrings.xml><?xml version="1.0" encoding="utf-8"?>
<sst xmlns="http://schemas.openxmlformats.org/spreadsheetml/2006/main" count="771" uniqueCount="413">
  <si>
    <t>Percentage as Decimal</t>
    <phoneticPr fontId="0" type="noConversion"/>
  </si>
  <si>
    <t>Time spent, in minutes</t>
    <phoneticPr fontId="0" type="noConversion"/>
  </si>
  <si>
    <t>(rel to 1198 min)</t>
    <phoneticPr fontId="0" type="noConversion"/>
  </si>
  <si>
    <t>(rounding issue left unresolved)</t>
    <phoneticPr fontId="0" type="noConversion"/>
  </si>
  <si>
    <t>For THIS project, what should we plan to see?</t>
    <phoneticPr fontId="0" type="noConversion"/>
  </si>
  <si>
    <t>(So our calculationes resulted in us underestimating by about 10%)</t>
    <phoneticPr fontId="0" type="noConversion"/>
  </si>
  <si>
    <t>LOC(planned) =</t>
    <phoneticPr fontId="0" type="noConversion"/>
  </si>
  <si>
    <t>Confidence value =</t>
    <phoneticPr fontId="0" type="noConversion"/>
  </si>
  <si>
    <t>square correl(LOCr, LOCa)</t>
    <phoneticPr fontId="0" type="noConversion"/>
  </si>
  <si>
    <t>Giving us a medium confidence</t>
    <phoneticPr fontId="0" type="noConversion"/>
  </si>
  <si>
    <t>And more, to calulate effort…</t>
    <phoneticPr fontId="0" type="noConversion"/>
  </si>
  <si>
    <t>How about confidence for the size calculation? First confidence value:</t>
    <phoneticPr fontId="0" type="noConversion"/>
  </si>
  <si>
    <t>medium</t>
  </si>
  <si>
    <t>Actual Effort, Hours</t>
    <phoneticPr fontId="0" type="noConversion"/>
  </si>
  <si>
    <t>Actual LOC / Actual Hours Spent</t>
    <phoneticPr fontId="0" type="noConversion"/>
  </si>
  <si>
    <t>Average LOC/Hr, rounded</t>
    <phoneticPr fontId="0" type="noConversion"/>
  </si>
  <si>
    <t>Effort Calculaton</t>
    <phoneticPr fontId="0" type="noConversion"/>
  </si>
  <si>
    <t>Prod =</t>
    <phoneticPr fontId="0" type="noConversion"/>
  </si>
  <si>
    <t>sum(Ea)/sum(LOCa) =</t>
    <phoneticPr fontId="0" type="noConversion"/>
  </si>
  <si>
    <t xml:space="preserve">Ep = </t>
    <phoneticPr fontId="0" type="noConversion"/>
  </si>
  <si>
    <t>LPI =</t>
    <phoneticPr fontId="0" type="noConversion"/>
  </si>
  <si>
    <t>UPI =</t>
    <phoneticPr fontId="0" type="noConversion"/>
  </si>
  <si>
    <t xml:space="preserve">confidence = </t>
    <phoneticPr fontId="0" type="noConversion"/>
  </si>
  <si>
    <t>Ea/LOCa</t>
    <phoneticPr fontId="0" type="noConversion"/>
  </si>
  <si>
    <t>medium</t>
    <phoneticPr fontId="0" type="noConversion"/>
  </si>
  <si>
    <t>Given</t>
    <phoneticPr fontId="0" type="noConversion"/>
  </si>
  <si>
    <t>Expected LOC total</t>
    <phoneticPr fontId="11" type="noConversion"/>
  </si>
  <si>
    <t>M</t>
    <phoneticPr fontId="11" type="noConversion"/>
  </si>
  <si>
    <t>VL</t>
    <phoneticPr fontId="11" type="noConversion"/>
  </si>
  <si>
    <t>M</t>
    <phoneticPr fontId="11" type="noConversion"/>
  </si>
  <si>
    <t>L</t>
    <phoneticPr fontId="11" type="noConversion"/>
  </si>
  <si>
    <t>LOC 136 (so FC01 = 139 LOC total)</t>
    <phoneticPr fontId="11" type="noConversion"/>
  </si>
  <si>
    <t>L (not medium; based on known LOC change)</t>
    <phoneticPr fontId="11" type="noConversion"/>
  </si>
  <si>
    <t>-</t>
    <phoneticPr fontId="11" type="noConversion"/>
  </si>
  <si>
    <t>-</t>
    <phoneticPr fontId="11" type="noConversion"/>
  </si>
  <si>
    <t>LOC really 139; count as 7 LOC to add/modify</t>
    <phoneticPr fontId="11" type="noConversion"/>
  </si>
  <si>
    <t>without FC01</t>
    <phoneticPr fontId="11" type="noConversion"/>
  </si>
  <si>
    <t>with FC01</t>
    <phoneticPr fontId="11" type="noConversion"/>
  </si>
  <si>
    <t>FC01 estimated lines/method</t>
    <phoneticPr fontId="11" type="noConversion"/>
  </si>
  <si>
    <t>=</t>
    <phoneticPr fontId="11" type="noConversion"/>
  </si>
  <si>
    <t>139/6 or</t>
    <phoneticPr fontId="11" type="noConversion"/>
  </si>
  <si>
    <t>Overall LOCraw</t>
  </si>
  <si>
    <t>L</t>
    <phoneticPr fontId="0" type="noConversion"/>
  </si>
  <si>
    <t>VL</t>
    <phoneticPr fontId="0" type="noConversion"/>
  </si>
  <si>
    <t>M</t>
    <phoneticPr fontId="0" type="noConversion"/>
  </si>
  <si>
    <t>L</t>
    <phoneticPr fontId="0" type="noConversion"/>
  </si>
  <si>
    <t>M</t>
    <phoneticPr fontId="0" type="noConversion"/>
  </si>
  <si>
    <t>(This value was calculated to determine true size bucket)</t>
    <phoneticPr fontId="11" type="noConversion"/>
  </si>
  <si>
    <t xml:space="preserve">Given LOCraw = </t>
    <phoneticPr fontId="0" type="noConversion"/>
  </si>
  <si>
    <t>Use past projects to estimate LOCplanned. Given this data…</t>
    <phoneticPr fontId="0" type="noConversion"/>
  </si>
  <si>
    <t>Sum(LOCa) from past</t>
    <phoneticPr fontId="0" type="noConversion"/>
  </si>
  <si>
    <t>Sum(LOCr) from past</t>
    <phoneticPr fontId="0" type="noConversion"/>
  </si>
  <si>
    <t>Sum(actual)/Sum(raw) from the past:</t>
    <phoneticPr fontId="0" type="noConversion"/>
  </si>
  <si>
    <t>aew0024</t>
    <phoneticPr fontId="0" type="noConversion"/>
  </si>
  <si>
    <t>big</t>
    <phoneticPr fontId="0" type="noConversion"/>
  </si>
  <si>
    <t>ForecastC01</t>
    <phoneticPr fontId="11" type="noConversion"/>
  </si>
  <si>
    <t>ForecastC02</t>
    <phoneticPr fontId="11" type="noConversion"/>
  </si>
  <si>
    <t>ForecastC03</t>
    <phoneticPr fontId="11" type="noConversion"/>
  </si>
  <si>
    <t>ForecastC04</t>
    <phoneticPr fontId="11" type="noConversion"/>
  </si>
  <si>
    <t>ForecastC05</t>
    <phoneticPr fontId="11" type="noConversion"/>
  </si>
  <si>
    <t>ForecastC06</t>
    <phoneticPr fontId="11" type="noConversion"/>
  </si>
  <si>
    <t>Component</t>
    <phoneticPr fontId="11" type="noConversion"/>
  </si>
  <si>
    <t>Notes</t>
    <phoneticPr fontId="11" type="noConversion"/>
  </si>
  <si>
    <t>Method Count</t>
    <phoneticPr fontId="11" type="noConversion"/>
  </si>
  <si>
    <t>LOC: D4, M3, A4</t>
    <phoneticPr fontId="11" type="noConversion"/>
  </si>
  <si>
    <t>Relative to</t>
    <phoneticPr fontId="11" type="noConversion"/>
  </si>
  <si>
    <t>Component 69</t>
    <phoneticPr fontId="11" type="noConversion"/>
  </si>
  <si>
    <t>-</t>
    <phoneticPr fontId="11" type="noConversion"/>
  </si>
  <si>
    <t>Component 82</t>
    <phoneticPr fontId="11" type="noConversion"/>
  </si>
  <si>
    <t>Component 49</t>
    <phoneticPr fontId="11" type="noConversion"/>
  </si>
  <si>
    <t>Component 15</t>
    <phoneticPr fontId="11" type="noConversion"/>
  </si>
  <si>
    <t>Component 24</t>
    <phoneticPr fontId="11" type="noConversion"/>
  </si>
  <si>
    <t>Component 5</t>
    <phoneticPr fontId="11" type="noConversion"/>
  </si>
  <si>
    <t>-</t>
    <phoneticPr fontId="11" type="noConversion"/>
  </si>
  <si>
    <t>Notes</t>
    <phoneticPr fontId="11" type="noConversion"/>
  </si>
  <si>
    <t>Attributes of Relative:</t>
    <phoneticPr fontId="11" type="noConversion"/>
  </si>
  <si>
    <t>LOC/M 13.5</t>
    <phoneticPr fontId="11" type="noConversion"/>
  </si>
  <si>
    <t>LOC/M 17</t>
    <phoneticPr fontId="11" type="noConversion"/>
  </si>
  <si>
    <t>LOC/M 25</t>
    <phoneticPr fontId="11" type="noConversion"/>
  </si>
  <si>
    <t>LOC/M 15.15</t>
    <phoneticPr fontId="11" type="noConversion"/>
  </si>
  <si>
    <t>LOC/M 18</t>
    <phoneticPr fontId="11" type="noConversion"/>
  </si>
  <si>
    <t>Resulting size bucket:</t>
    <phoneticPr fontId="11" type="noConversion"/>
  </si>
  <si>
    <t>Expected LOC/M</t>
    <phoneticPr fontId="11" type="noConversion"/>
  </si>
  <si>
    <t>Project planning</t>
  </si>
  <si>
    <t>Interation planning</t>
  </si>
  <si>
    <t>Integration test</t>
  </si>
  <si>
    <t>Repatterning</t>
  </si>
  <si>
    <t>5 methods</t>
  </si>
  <si>
    <t>The functionality of this component is available by deleting 4 LOC from, modifying 3 LOC of, and adding 4 LOC to  Component69.</t>
  </si>
  <si>
    <t>No base code approximates the functionality of this component. This component is most similar in complexity to Component82</t>
  </si>
  <si>
    <t>No base code approximates the functionality of this component. This component is most similar in complexity to Component49</t>
  </si>
  <si>
    <t>8 methods</t>
  </si>
  <si>
    <t>No base code approximates the functionality of this component. This component is most similar in complexity to Component15</t>
  </si>
  <si>
    <t>No base code approximates the functionality of this component. This component is most similar in complexity to Component24</t>
  </si>
  <si>
    <t>No base code approximates the functionality of this component. This component is most similar in complexity to Component5</t>
  </si>
  <si>
    <t>NA - base component</t>
  </si>
  <si>
    <t>Interation Planning</t>
  </si>
  <si>
    <t>CA04</t>
  </si>
  <si>
    <t>Identifier</t>
    <phoneticPr fontId="0" type="noConversion"/>
  </si>
  <si>
    <t>LOC/method</t>
    <phoneticPr fontId="0" type="noConversion"/>
  </si>
  <si>
    <t>ln(LOC/method)</t>
    <phoneticPr fontId="0" type="noConversion"/>
  </si>
  <si>
    <t>Average of ln(LOC/method)</t>
    <phoneticPr fontId="0" type="noConversion"/>
  </si>
  <si>
    <t>Stdev of ln(LOC/method</t>
    <phoneticPr fontId="0" type="noConversion"/>
  </si>
  <si>
    <t>VS+</t>
    <phoneticPr fontId="0" type="noConversion"/>
  </si>
  <si>
    <t>_S+</t>
    <phoneticPr fontId="0" type="noConversion"/>
  </si>
  <si>
    <t>_M-</t>
    <phoneticPr fontId="0" type="noConversion"/>
  </si>
  <si>
    <t>_M</t>
    <phoneticPr fontId="0" type="noConversion"/>
  </si>
  <si>
    <t>_M+</t>
    <phoneticPr fontId="0" type="noConversion"/>
  </si>
  <si>
    <t>_L+</t>
    <phoneticPr fontId="0" type="noConversion"/>
  </si>
  <si>
    <t>_L</t>
    <phoneticPr fontId="0" type="noConversion"/>
  </si>
  <si>
    <t>_L-</t>
    <phoneticPr fontId="0" type="noConversion"/>
  </si>
  <si>
    <t>VL-</t>
    <phoneticPr fontId="0" type="noConversion"/>
  </si>
  <si>
    <t>VL</t>
    <phoneticPr fontId="0" type="noConversion"/>
  </si>
  <si>
    <t>VL+</t>
    <phoneticPr fontId="0" type="noConversion"/>
  </si>
  <si>
    <t>VS-</t>
    <phoneticPr fontId="0" type="noConversion"/>
  </si>
  <si>
    <t>VS</t>
    <phoneticPr fontId="0" type="noConversion"/>
  </si>
  <si>
    <t>_S</t>
    <phoneticPr fontId="0" type="noConversion"/>
  </si>
  <si>
    <t>_S-</t>
    <phoneticPr fontId="0" type="noConversion"/>
  </si>
  <si>
    <t>[BIG]</t>
    <phoneticPr fontId="0" type="noConversion"/>
  </si>
  <si>
    <t>[2]</t>
    <phoneticPr fontId="0" type="noConversion"/>
  </si>
  <si>
    <t>Albert Wallace</t>
    <phoneticPr fontId="0" type="noConversion"/>
  </si>
  <si>
    <t xml:space="preserve"> - (Optional) Explanatory calculations on worksheets "Calc-1", "Calc-2", etc.</t>
  </si>
  <si>
    <t>Total raw size (LOCr)</t>
  </si>
  <si>
    <t>Planned effort (Ep)</t>
  </si>
  <si>
    <t>Size matrix</t>
  </si>
  <si>
    <t>Size and effort calculations</t>
  </si>
  <si>
    <t>Activity calculations</t>
  </si>
  <si>
    <t>LOC/Method</t>
  </si>
  <si>
    <t>Are buckets sized by a log-normal distribution?</t>
  </si>
  <si>
    <t>Are new components sized according to the size matrix?</t>
  </si>
  <si>
    <t>Has each new component been given a type and relative size?</t>
  </si>
  <si>
    <t>Does the Lower Prediction Interval (LPI) represent a valid value?</t>
  </si>
  <si>
    <t>Component Name</t>
  </si>
  <si>
    <t>Design Approach</t>
  </si>
  <si>
    <t>Superclass</t>
  </si>
  <si>
    <t>Component Type</t>
  </si>
  <si>
    <t>Collaborators</t>
  </si>
  <si>
    <t>OO</t>
  </si>
  <si>
    <t>Notes</t>
  </si>
  <si>
    <t>Component</t>
  </si>
  <si>
    <t>Username:</t>
  </si>
  <si>
    <t>Relative Size</t>
  </si>
  <si>
    <t>Project History:  The following is a record of historical components.</t>
  </si>
  <si>
    <t>Planned Effort      (Ep)</t>
  </si>
  <si>
    <t>Actual Effort (Ea)</t>
  </si>
  <si>
    <t xml:space="preserve">Architecture:  The following CRC cards describe new development.  </t>
  </si>
  <si>
    <t>see lecture notes</t>
  </si>
  <si>
    <t>Component sizing</t>
  </si>
  <si>
    <t>Raw New LOC</t>
  </si>
  <si>
    <t>ForecastedComponent02, ForecastedComponent03</t>
  </si>
  <si>
    <t>ForecastedComponent01</t>
  </si>
  <si>
    <t>ForecastedComponent02</t>
  </si>
  <si>
    <t>ForecastedComponent03, ForecastedComponent04</t>
  </si>
  <si>
    <t>ForecastedComponent03</t>
  </si>
  <si>
    <t>ForecastedComponent04</t>
  </si>
  <si>
    <t>ForecastedComponent05</t>
  </si>
  <si>
    <t>ForecastedComponent06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</si>
  <si>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</si>
  <si>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</si>
  <si>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</si>
  <si>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</si>
  <si>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</si>
  <si>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</si>
  <si>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</si>
  <si>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</si>
  <si>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</si>
  <si>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exp</t>
  </si>
  <si>
    <t>power</t>
  </si>
  <si>
    <t>2.718**power</t>
  </si>
  <si>
    <t>the average of the x's above is "=AVERAGE(F42:F47)", or</t>
  </si>
  <si>
    <t>the std of the x's above is "=STDEV(F42:F47)", or</t>
  </si>
  <si>
    <t>the sum of the x's above is "=SUM(F42:F47)", which yields</t>
  </si>
  <si>
    <t>ln</t>
  </si>
  <si>
    <t>value</t>
  </si>
  <si>
    <t>natural logarithm of the value</t>
  </si>
  <si>
    <t>the natural logarithm of the value above is "=ln(I59)", which yields</t>
  </si>
  <si>
    <t>the antilog of the natural log abve "=exp(I59)", which is</t>
  </si>
  <si>
    <t>ceiling</t>
  </si>
  <si>
    <t>value, places</t>
  </si>
  <si>
    <t>a value that is rounded up to the nearest significant digit</t>
  </si>
  <si>
    <t>the integer ceiling of 4.1667 is "=ceiling(4.1667,1)", which is:</t>
  </si>
  <si>
    <t>Raw LOC    (LOCr)</t>
  </si>
  <si>
    <t>2 methods</t>
  </si>
  <si>
    <t>4 methods</t>
  </si>
  <si>
    <t>6 methods</t>
  </si>
  <si>
    <t>Are the lifecycle activities distributed according to historical performance?</t>
  </si>
  <si>
    <t>Quality checks</t>
  </si>
  <si>
    <t>General</t>
  </si>
  <si>
    <t xml:space="preserve"> - complete "Assignment" worksheet</t>
  </si>
  <si>
    <t xml:space="preserve"> - (optional) intermediate calculations</t>
  </si>
  <si>
    <t>Assignment:</t>
  </si>
  <si>
    <t>Are supporting calculations understandable?</t>
  </si>
  <si>
    <t>Minutes</t>
  </si>
  <si>
    <t>Postmortem</t>
  </si>
  <si>
    <t>Phase</t>
  </si>
  <si>
    <t>Type</t>
  </si>
  <si>
    <t>Data</t>
  </si>
  <si>
    <t>Instructor Assessment</t>
  </si>
  <si>
    <t>Total</t>
  </si>
  <si>
    <t>Aspect</t>
  </si>
  <si>
    <t>Actual LOC (LOCa)</t>
  </si>
  <si>
    <t>Is the range calculation valid?  It is correct?</t>
  </si>
  <si>
    <t>Operations</t>
  </si>
  <si>
    <t xml:space="preserve"> - Selected cells in this spreadsheet are locked against inadvertent editing.  Should you need to unlock the spreadsheet, select the protected worksheet, select Tools -&gt; Protection -&gt; unprotect.  Use "comp6700" if a password is requested.  </t>
  </si>
  <si>
    <t>tdist returns the area under the tails</t>
  </si>
  <si>
    <t>the first parm to tinv is the total area under the tails</t>
  </si>
  <si>
    <t>Supporting Calculations for</t>
  </si>
  <si>
    <t xml:space="preserve"> - When complete, upload the spreadsheet to Blackboard.</t>
    <phoneticPr fontId="0" type="noConversion"/>
  </si>
  <si>
    <t>Useful Excel Functions</t>
  </si>
  <si>
    <t>tdist</t>
  </si>
  <si>
    <t xml:space="preserve">example:  </t>
  </si>
  <si>
    <t xml:space="preserve">parms:   </t>
  </si>
  <si>
    <t>t, degrees of freedom, number of tails (1 or 2)</t>
  </si>
  <si>
    <t xml:space="preserve"> - This homework assignment is be accomplished individually</t>
  </si>
  <si>
    <t>Deliverables:</t>
  </si>
  <si>
    <t>Name:</t>
  </si>
  <si>
    <t>Special Instructions:</t>
  </si>
  <si>
    <t>Methods</t>
  </si>
  <si>
    <t>Calculation</t>
  </si>
  <si>
    <t>Logic</t>
  </si>
  <si>
    <t>S</t>
  </si>
  <si>
    <t>M</t>
  </si>
  <si>
    <t>L</t>
  </si>
  <si>
    <t>Productivity</t>
  </si>
  <si>
    <t>Possible Score</t>
  </si>
  <si>
    <t>Score</t>
  </si>
  <si>
    <t>Comment</t>
  </si>
  <si>
    <t>COMP 6700/6706 -- Software Process</t>
  </si>
  <si>
    <t>Objective:</t>
  </si>
  <si>
    <t>not applicable</t>
  </si>
  <si>
    <t>Confidence</t>
    <phoneticPr fontId="0" type="noConversion"/>
  </si>
  <si>
    <t>Project History:  The following is a record of actual/estimated performance on past projects.  Note:  times are in minutes.</t>
  </si>
  <si>
    <t xml:space="preserve"> - this spreadsheet</t>
  </si>
  <si>
    <t>given the data at right,</t>
  </si>
  <si>
    <t>"=CORREL(F83:F88,G83:G88)"</t>
  </si>
  <si>
    <t>yields</t>
  </si>
  <si>
    <t>sum</t>
  </si>
  <si>
    <t>sum of the values</t>
  </si>
  <si>
    <t>tinv</t>
  </si>
  <si>
    <t>probability, degrees of freedom</t>
  </si>
  <si>
    <t xml:space="preserve">"=TDIST(1.325,20,2)" yields </t>
  </si>
  <si>
    <t>"=TINV(0.200111,20)" yields</t>
  </si>
  <si>
    <t>the value of t such that the area under the T-curve from [-t,t] is the probability</t>
  </si>
  <si>
    <t>Project11</t>
  </si>
  <si>
    <t>Project12</t>
  </si>
  <si>
    <t>Project13</t>
  </si>
  <si>
    <t>Time in Phase To Date %</t>
  </si>
  <si>
    <t>Process Information</t>
  </si>
  <si>
    <t>IO</t>
  </si>
  <si>
    <t>Parameters</t>
  </si>
  <si>
    <t>normal</t>
  </si>
  <si>
    <t>log-normal</t>
  </si>
  <si>
    <t>stdev</t>
  </si>
  <si>
    <t>standard deviation of the values</t>
  </si>
  <si>
    <t>Project14</t>
  </si>
  <si>
    <t>Project15</t>
  </si>
  <si>
    <t>Project16</t>
  </si>
  <si>
    <t>Project17</t>
  </si>
  <si>
    <t>Project18</t>
  </si>
  <si>
    <t>Project19</t>
  </si>
  <si>
    <t>Project20</t>
  </si>
  <si>
    <t>VS</t>
  </si>
  <si>
    <t>Process Script</t>
  </si>
  <si>
    <t>Entry</t>
  </si>
  <si>
    <t>Tasks</t>
  </si>
  <si>
    <t>Exit</t>
  </si>
  <si>
    <t>Notes:</t>
  </si>
  <si>
    <t>Identifier</t>
  </si>
  <si>
    <t>Total Loc</t>
  </si>
  <si>
    <r>
      <t xml:space="preserve">Estimates on New Development:  </t>
    </r>
    <r>
      <rPr>
        <sz val="14"/>
        <rFont val="Arial"/>
        <family val="2"/>
      </rPr>
      <t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</si>
  <si>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t xml:space="preserve"> - This spreadsheet with "Assignment" completed.</t>
  </si>
  <si>
    <t>Project1</t>
  </si>
  <si>
    <t>Project2</t>
  </si>
  <si>
    <t>Project3</t>
  </si>
  <si>
    <t>Project4</t>
  </si>
  <si>
    <t>Planned LOC (LOCp)</t>
  </si>
  <si>
    <t>Project8</t>
  </si>
  <si>
    <t>Project9</t>
  </si>
  <si>
    <t>Project10</t>
  </si>
  <si>
    <t>Planned size  (LOCp)</t>
    <phoneticPr fontId="0" type="noConversion"/>
  </si>
  <si>
    <t>VL</t>
  </si>
  <si>
    <t>Are all regions highlighted in yellow complete?  (Either with a value, or NA if the cell is not applicable. No units of measure.)</t>
  </si>
  <si>
    <r>
      <t>LOC</t>
    </r>
    <r>
      <rPr>
        <vertAlign val="subscript"/>
        <sz val="10"/>
        <rFont val="Arial"/>
        <family val="2"/>
      </rPr>
      <t>E</t>
    </r>
    <r>
      <rPr>
        <sz val="10"/>
        <rFont val="Arial"/>
      </rPr>
      <t xml:space="preserve"> x Time</t>
    </r>
  </si>
  <si>
    <r>
      <t>LOC</t>
    </r>
    <r>
      <rPr>
        <vertAlign val="subscript"/>
        <sz val="10"/>
        <rFont val="Arial"/>
        <family val="2"/>
      </rPr>
      <t>A</t>
    </r>
    <r>
      <rPr>
        <sz val="10"/>
        <rFont val="Arial"/>
      </rPr>
      <t xml:space="preserve"> x Time</t>
    </r>
  </si>
  <si>
    <t>low</t>
    <phoneticPr fontId="0" type="noConversion"/>
  </si>
  <si>
    <t>medium</t>
    <phoneticPr fontId="0" type="noConversion"/>
  </si>
  <si>
    <t>high</t>
    <phoneticPr fontId="0" type="noConversion"/>
  </si>
  <si>
    <t>Low</t>
    <phoneticPr fontId="0" type="noConversion"/>
  </si>
  <si>
    <t>Mid</t>
    <phoneticPr fontId="0" type="noConversion"/>
  </si>
  <si>
    <t>High</t>
    <phoneticPr fontId="0" type="noConversion"/>
  </si>
  <si>
    <t>VS</t>
    <phoneticPr fontId="0" type="noConversion"/>
  </si>
  <si>
    <t>S</t>
    <phoneticPr fontId="0" type="noConversion"/>
  </si>
  <si>
    <t>M</t>
    <phoneticPr fontId="0" type="noConversion"/>
  </si>
  <si>
    <t>L</t>
    <phoneticPr fontId="0" type="noConversion"/>
  </si>
  <si>
    <t>VL</t>
    <phoneticPr fontId="0" type="noConversion"/>
  </si>
  <si>
    <t>LOC</t>
    <phoneticPr fontId="0" type="noConversion"/>
  </si>
  <si>
    <t>LOC</t>
    <phoneticPr fontId="0" type="noConversion"/>
  </si>
  <si>
    <t>Lower prediction interval (LPI)</t>
  </si>
  <si>
    <t>Upper prediction interval (UPI)</t>
  </si>
  <si>
    <t>Productivity (Prod)</t>
    <phoneticPr fontId="0" type="noConversion"/>
  </si>
  <si>
    <t>LOC/hr</t>
    <phoneticPr fontId="0" type="noConversion"/>
  </si>
  <si>
    <t>Minutes</t>
    <phoneticPr fontId="0" type="noConversion"/>
  </si>
  <si>
    <t>Project5</t>
  </si>
  <si>
    <t>Project6</t>
  </si>
  <si>
    <t>Project7</t>
  </si>
  <si>
    <t>average</t>
  </si>
  <si>
    <t>values</t>
  </si>
  <si>
    <t>average of the values</t>
  </si>
  <si>
    <t>Are correlation values based on correct data sets?</t>
    <phoneticPr fontId="11" type="noConversion"/>
  </si>
  <si>
    <t xml:space="preserve">area under tails </t>
  </si>
  <si>
    <t xml:space="preserve">returns: </t>
  </si>
  <si>
    <t>note:</t>
  </si>
  <si>
    <t>correl</t>
  </si>
  <si>
    <t>parms:</t>
  </si>
  <si>
    <t>x's, y's</t>
  </si>
  <si>
    <t>returns:</t>
  </si>
  <si>
    <t>correlation coefficient</t>
  </si>
  <si>
    <t>X</t>
  </si>
  <si>
    <t>Y</t>
  </si>
  <si>
    <t>example:</t>
  </si>
  <si>
    <t>Project History:  The following describes the to-date percentages for development time and defects.</t>
  </si>
  <si>
    <t>Decision D</t>
  </si>
  <si>
    <t>Component35</t>
  </si>
  <si>
    <t>Component36</t>
  </si>
  <si>
    <t>Component37</t>
  </si>
  <si>
    <t>Component38</t>
  </si>
  <si>
    <t>Component39</t>
  </si>
  <si>
    <t>Component40</t>
  </si>
  <si>
    <t>Component41</t>
  </si>
  <si>
    <t>Component42</t>
  </si>
  <si>
    <t>Component43</t>
  </si>
  <si>
    <t>Component44</t>
  </si>
  <si>
    <t>Component45</t>
  </si>
  <si>
    <t>Component46</t>
  </si>
  <si>
    <t>Component47</t>
  </si>
  <si>
    <t>Component48</t>
  </si>
  <si>
    <t>Component49</t>
  </si>
  <si>
    <t>Component50</t>
  </si>
  <si>
    <t>Component51</t>
  </si>
  <si>
    <t>Component52</t>
  </si>
  <si>
    <t>Component53</t>
  </si>
  <si>
    <t>Component54</t>
  </si>
  <si>
    <t>Component55</t>
  </si>
  <si>
    <t>Component56</t>
  </si>
  <si>
    <t>Component57</t>
  </si>
  <si>
    <t>Component58</t>
  </si>
  <si>
    <t>Component59</t>
  </si>
  <si>
    <t>Component60</t>
  </si>
  <si>
    <t>Component61</t>
  </si>
  <si>
    <t>Component62</t>
  </si>
  <si>
    <t>Component63</t>
  </si>
  <si>
    <t>Component64</t>
  </si>
  <si>
    <t>Component65</t>
  </si>
  <si>
    <t>Component66</t>
  </si>
  <si>
    <t>Component67</t>
  </si>
  <si>
    <t>Component68</t>
  </si>
  <si>
    <t>Component69</t>
  </si>
  <si>
    <t>Component70</t>
  </si>
  <si>
    <t>Component71</t>
  </si>
  <si>
    <t>Component72</t>
  </si>
  <si>
    <t>Component73</t>
  </si>
  <si>
    <t>Component74</t>
  </si>
  <si>
    <t>Component75</t>
  </si>
  <si>
    <t>Component76</t>
  </si>
  <si>
    <t>Component77</t>
  </si>
  <si>
    <t>Component78</t>
  </si>
  <si>
    <t>Component79</t>
  </si>
  <si>
    <t>Component80</t>
  </si>
  <si>
    <t>Component81</t>
  </si>
  <si>
    <t>Component82</t>
  </si>
  <si>
    <t>Component83</t>
  </si>
  <si>
    <t>Component84</t>
  </si>
  <si>
    <t>Component85</t>
  </si>
  <si>
    <t>Component86</t>
  </si>
  <si>
    <t>Analysis</t>
  </si>
  <si>
    <t>Architecture</t>
  </si>
  <si>
    <t>Construction</t>
  </si>
  <si>
    <t>Refactoring</t>
  </si>
  <si>
    <t>Review</t>
  </si>
  <si>
    <t>Integration Test</t>
  </si>
  <si>
    <t>Sandbox</t>
  </si>
  <si>
    <t>to gain experience with estimating size and effort.</t>
    <phoneticPr fontId="0" type="noConversion"/>
  </si>
  <si>
    <t>The worksheets in this assignment provide you with a hypothetical historical development database as well as with a forecast of standard components for a hypothetical project.  Please use this information to determine the size and effort of the project.</t>
    <phoneticPr fontId="0" type="noConversion"/>
  </si>
  <si>
    <t>Is effort based on the size of new and modified code?</t>
    <phoneticPr fontId="11" type="noConversion"/>
  </si>
  <si>
    <t>Is productivity calcuated in LOC/hr?</t>
    <phoneticPr fontId="11" type="noConversion"/>
  </si>
  <si>
    <t>I/O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</si>
  <si>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</si>
  <si>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</si>
  <si>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</si>
  <si>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</si>
  <si>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</si>
  <si>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</si>
  <si>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</si>
  <si>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</si>
  <si>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</si>
  <si>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Component19</t>
  </si>
  <si>
    <t>Component20</t>
  </si>
  <si>
    <t>Component21</t>
  </si>
  <si>
    <t>Component22</t>
  </si>
  <si>
    <t>Component23</t>
  </si>
  <si>
    <t>Component24</t>
  </si>
  <si>
    <t>Component25</t>
  </si>
  <si>
    <t>Component26</t>
  </si>
  <si>
    <t>Component27</t>
  </si>
  <si>
    <t>Component28</t>
  </si>
  <si>
    <t>Component29</t>
  </si>
  <si>
    <t>Component30</t>
  </si>
  <si>
    <t>Component31</t>
  </si>
  <si>
    <t>Component32</t>
  </si>
  <si>
    <t>Component33</t>
  </si>
  <si>
    <t>Component34</t>
  </si>
  <si>
    <t>Defects Injected To Date %</t>
  </si>
  <si>
    <t>Defects Removed To Date %</t>
  </si>
</sst>
</file>

<file path=xl/styles.xml><?xml version="1.0" encoding="utf-8"?>
<styleSheet xmlns="http://schemas.openxmlformats.org/spreadsheetml/2006/main">
  <numFmts count="4">
    <numFmt numFmtId="164" formatCode="0.0"/>
    <numFmt numFmtId="181" formatCode="0.000"/>
    <numFmt numFmtId="184" formatCode="0"/>
    <numFmt numFmtId="185" formatCode="0%"/>
  </numFmts>
  <fonts count="30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</font>
    <font>
      <sz val="10"/>
      <name val="Arial"/>
    </font>
    <font>
      <vertAlign val="subscript"/>
      <sz val="10"/>
      <name val="Arial"/>
      <family val="2"/>
    </font>
    <font>
      <i/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</font>
    <font>
      <sz val="10"/>
      <name val="Arial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7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6" borderId="17" applyNumberFormat="0" applyAlignment="0" applyProtection="0"/>
    <xf numFmtId="0" fontId="17" fillId="19" borderId="18" applyNumberFormat="0" applyAlignment="0" applyProtection="0"/>
    <xf numFmtId="0" fontId="18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20" fillId="0" borderId="19" applyNumberFormat="0" applyFill="0" applyAlignment="0" applyProtection="0"/>
    <xf numFmtId="0" fontId="21" fillId="0" borderId="20" applyNumberFormat="0" applyFill="0" applyAlignment="0" applyProtection="0"/>
    <xf numFmtId="0" fontId="22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7" applyNumberFormat="0" applyAlignment="0" applyProtection="0"/>
    <xf numFmtId="0" fontId="24" fillId="0" borderId="22" applyNumberFormat="0" applyFill="0" applyAlignment="0" applyProtection="0"/>
    <xf numFmtId="0" fontId="25" fillId="12" borderId="0" applyNumberFormat="0" applyBorder="0" applyAlignment="0" applyProtection="0"/>
    <xf numFmtId="0" fontId="4" fillId="8" borderId="23" applyNumberFormat="0" applyFont="0" applyAlignment="0" applyProtection="0"/>
    <xf numFmtId="0" fontId="26" fillId="6" borderId="24" applyNumberFormat="0" applyAlignment="0" applyProtection="0"/>
    <xf numFmtId="0" fontId="27" fillId="0" borderId="0" applyNumberFormat="0" applyFill="0" applyBorder="0" applyAlignment="0" applyProtection="0"/>
    <xf numFmtId="0" fontId="28" fillId="0" borderId="25" applyNumberFormat="0" applyFill="0" applyAlignment="0" applyProtection="0"/>
    <xf numFmtId="0" fontId="29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 applyProtection="1"/>
    <xf numFmtId="0" fontId="0" fillId="0" borderId="0" xfId="0" applyFill="1" applyBorder="1" applyAlignment="1" applyProtection="1"/>
    <xf numFmtId="0" fontId="0" fillId="0" borderId="0" xfId="0" applyAlignment="1" applyProtection="1">
      <protection locked="0"/>
    </xf>
    <xf numFmtId="0" fontId="0" fillId="0" borderId="14" xfId="0" applyBorder="1" applyAlignme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0" fontId="3" fillId="0" borderId="15" xfId="0" applyFont="1" applyBorder="1" applyAlignment="1" applyProtection="1">
      <alignment horizontal="center" wrapText="1"/>
    </xf>
    <xf numFmtId="0" fontId="0" fillId="0" borderId="3" xfId="0" applyBorder="1" applyAlignment="1" applyProtection="1">
      <alignment horizontal="left" vertical="top" wrapText="1"/>
    </xf>
    <xf numFmtId="1" fontId="10" fillId="0" borderId="0" xfId="0" applyNumberFormat="1" applyFont="1" applyAlignment="1" applyProtection="1">
      <protection locked="0"/>
    </xf>
    <xf numFmtId="1" fontId="3" fillId="0" borderId="2" xfId="0" applyNumberFormat="1" applyFont="1" applyBorder="1" applyAlignment="1" applyProtection="1">
      <alignment horizontal="center"/>
    </xf>
    <xf numFmtId="1" fontId="3" fillId="0" borderId="2" xfId="0" applyNumberFormat="1" applyFont="1" applyBorder="1" applyAlignment="1" applyProtection="1"/>
    <xf numFmtId="1" fontId="3" fillId="0" borderId="2" xfId="0" applyNumberFormat="1" applyFont="1" applyBorder="1" applyAlignment="1" applyProtection="1">
      <alignment horizontal="center" wrapText="1"/>
    </xf>
    <xf numFmtId="0" fontId="3" fillId="0" borderId="0" xfId="0" applyFont="1" applyAlignment="1"/>
    <xf numFmtId="0" fontId="4" fillId="0" borderId="0" xfId="0" applyFont="1"/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2" xfId="0" applyNumberFormat="1" applyFont="1" applyBorder="1" applyAlignment="1" applyProtection="1">
      <alignment wrapText="1"/>
    </xf>
    <xf numFmtId="1" fontId="3" fillId="0" borderId="0" xfId="0" applyNumberFormat="1" applyFont="1" applyFill="1" applyBorder="1" applyAlignment="1" applyProtection="1">
      <protection locked="0"/>
    </xf>
    <xf numFmtId="0" fontId="3" fillId="0" borderId="0" xfId="0" applyFont="1"/>
    <xf numFmtId="0" fontId="0" fillId="0" borderId="3" xfId="0" applyBorder="1" applyAlignment="1">
      <alignment horizontal="right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ill="1" applyAlignment="1" applyProtection="1"/>
    <xf numFmtId="0" fontId="3" fillId="2" borderId="9" xfId="0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0" fillId="2" borderId="0" xfId="0" applyFill="1" applyAlignment="1" applyProtection="1"/>
    <xf numFmtId="0" fontId="0" fillId="0" borderId="0" xfId="0" applyBorder="1" applyAlignment="1" applyProtection="1"/>
    <xf numFmtId="0" fontId="0" fillId="0" borderId="6" xfId="0" applyBorder="1" applyAlignment="1" applyProtection="1">
      <alignment horizontal="left" vertical="top" wrapText="1"/>
    </xf>
    <xf numFmtId="1" fontId="3" fillId="0" borderId="2" xfId="0" applyNumberFormat="1" applyFont="1" applyFill="1" applyBorder="1" applyAlignment="1" applyProtection="1"/>
    <xf numFmtId="1" fontId="0" fillId="0" borderId="0" xfId="0" applyNumberFormat="1" applyFill="1" applyBorder="1" applyAlignment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right" vertical="top" wrapText="1"/>
    </xf>
    <xf numFmtId="0" fontId="3" fillId="0" borderId="4" xfId="0" applyFont="1" applyBorder="1" applyAlignment="1" applyProtection="1">
      <alignment horizontal="center" wrapText="1"/>
    </xf>
    <xf numFmtId="0" fontId="0" fillId="0" borderId="0" xfId="0" applyBorder="1" applyAlignment="1" applyProtection="1">
      <alignment horizontal="left"/>
    </xf>
    <xf numFmtId="0" fontId="3" fillId="0" borderId="0" xfId="0" applyFont="1" applyFill="1" applyBorder="1" applyAlignment="1" applyProtection="1">
      <alignment wrapText="1"/>
    </xf>
    <xf numFmtId="0" fontId="9" fillId="2" borderId="0" xfId="0" applyFont="1" applyFill="1" applyAlignment="1" applyProtection="1"/>
    <xf numFmtId="1" fontId="4" fillId="0" borderId="0" xfId="0" applyNumberFormat="1" applyFont="1" applyFill="1" applyBorder="1" applyAlignment="1" applyProtection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0" xfId="0" applyAlignment="1" applyProtection="1">
      <alignment horizontal="left"/>
    </xf>
    <xf numFmtId="0" fontId="0" fillId="0" borderId="6" xfId="0" applyBorder="1" applyAlignment="1" applyProtection="1"/>
    <xf numFmtId="0" fontId="2" fillId="0" borderId="0" xfId="0" applyFont="1" applyAlignment="1" applyProtection="1">
      <alignment horizontal="left"/>
    </xf>
    <xf numFmtId="1" fontId="12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/>
    <xf numFmtId="181" fontId="4" fillId="0" borderId="0" xfId="0" applyNumberFormat="1" applyFont="1" applyAlignment="1" applyProtection="1">
      <protection locked="0"/>
    </xf>
    <xf numFmtId="2" fontId="4" fillId="0" borderId="0" xfId="0" applyNumberFormat="1" applyFont="1" applyAlignment="1" applyProtection="1">
      <protection locked="0"/>
    </xf>
    <xf numFmtId="1" fontId="4" fillId="0" borderId="0" xfId="0" applyNumberFormat="1" applyFont="1" applyBorder="1" applyAlignment="1" applyProtection="1"/>
    <xf numFmtId="0" fontId="4" fillId="0" borderId="0" xfId="0" applyFont="1" applyAlignment="1"/>
    <xf numFmtId="1" fontId="4" fillId="0" borderId="0" xfId="0" applyNumberFormat="1" applyFont="1" applyBorder="1" applyAlignment="1" applyProtection="1">
      <alignment horizontal="right"/>
    </xf>
    <xf numFmtId="1" fontId="12" fillId="0" borderId="0" xfId="0" applyNumberFormat="1" applyFont="1" applyAlignment="1" applyProtection="1"/>
    <xf numFmtId="0" fontId="12" fillId="0" borderId="0" xfId="0" applyFont="1" applyAlignment="1"/>
    <xf numFmtId="9" fontId="12" fillId="0" borderId="0" xfId="0" applyNumberFormat="1" applyFont="1" applyAlignment="1"/>
    <xf numFmtId="1" fontId="12" fillId="0" borderId="0" xfId="0" applyNumberFormat="1" applyFont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1" fontId="0" fillId="0" borderId="0" xfId="0" applyNumberFormat="1" applyProtection="1"/>
    <xf numFmtId="0" fontId="1" fillId="0" borderId="0" xfId="0" applyFont="1" applyFill="1" applyBorder="1" applyAlignment="1" applyProtection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ont="1" applyBorder="1" applyAlignment="1">
      <alignment horizontal="left"/>
    </xf>
    <xf numFmtId="1" fontId="10" fillId="0" borderId="0" xfId="0" applyNumberFormat="1" applyFont="1" applyAlignment="1" applyProtection="1"/>
    <xf numFmtId="0" fontId="0" fillId="0" borderId="0" xfId="0" applyAlignment="1"/>
    <xf numFmtId="1" fontId="0" fillId="0" borderId="12" xfId="0" applyNumberFormat="1" applyFont="1" applyBorder="1" applyAlignment="1" applyProtection="1">
      <alignment vertical="top" wrapText="1"/>
    </xf>
    <xf numFmtId="1" fontId="0" fillId="4" borderId="3" xfId="0" applyNumberForma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1" fontId="1" fillId="4" borderId="3" xfId="0" applyNumberFormat="1" applyFont="1" applyFill="1" applyBorder="1" applyAlignment="1" applyProtection="1">
      <alignment horizontal="center" vertical="center"/>
      <protection locked="0"/>
    </xf>
    <xf numFmtId="1" fontId="0" fillId="4" borderId="15" xfId="0" applyNumberFormat="1" applyFill="1" applyBorder="1" applyAlignment="1" applyProtection="1">
      <alignment horizontal="right"/>
      <protection locked="0"/>
    </xf>
    <xf numFmtId="1" fontId="0" fillId="4" borderId="3" xfId="0" applyNumberFormat="1" applyFill="1" applyBorder="1" applyAlignment="1" applyProtection="1">
      <alignment horizontal="right"/>
      <protection locked="0"/>
    </xf>
    <xf numFmtId="2" fontId="0" fillId="4" borderId="3" xfId="0" applyNumberFormat="1" applyFill="1" applyBorder="1" applyAlignment="1" applyProtection="1">
      <alignment horizontal="right"/>
      <protection locked="0"/>
    </xf>
    <xf numFmtId="164" fontId="0" fillId="4" borderId="3" xfId="0" applyNumberFormat="1" applyFill="1" applyBorder="1" applyAlignment="1" applyProtection="1">
      <alignment horizontal="right"/>
      <protection locked="0"/>
    </xf>
    <xf numFmtId="0" fontId="4" fillId="3" borderId="0" xfId="0" applyFont="1" applyFill="1"/>
    <xf numFmtId="1" fontId="0" fillId="3" borderId="0" xfId="0" applyNumberFormat="1" applyFill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12" fillId="3" borderId="0" xfId="0" applyFont="1" applyFill="1" applyAlignment="1"/>
    <xf numFmtId="9" fontId="12" fillId="3" borderId="0" xfId="0" applyNumberFormat="1" applyFont="1" applyFill="1" applyAlignment="1"/>
    <xf numFmtId="1" fontId="0" fillId="3" borderId="12" xfId="0" applyNumberFormat="1" applyFont="1" applyFill="1" applyBorder="1" applyAlignment="1" applyProtection="1">
      <alignment vertical="top" wrapText="1"/>
      <protection locked="0"/>
    </xf>
    <xf numFmtId="1" fontId="0" fillId="3" borderId="12" xfId="0" applyNumberFormat="1" applyFont="1" applyFill="1" applyBorder="1" applyAlignment="1" applyProtection="1">
      <alignment vertical="top" wrapText="1"/>
    </xf>
    <xf numFmtId="1" fontId="0" fillId="0" borderId="11" xfId="0" applyNumberFormat="1" applyFont="1" applyBorder="1" applyAlignment="1" applyProtection="1">
      <alignment vertical="top" wrapText="1"/>
    </xf>
    <xf numFmtId="1" fontId="3" fillId="0" borderId="0" xfId="0" applyNumberFormat="1" applyFont="1" applyBorder="1" applyAlignment="1" applyProtection="1"/>
    <xf numFmtId="1" fontId="3" fillId="0" borderId="0" xfId="0" applyNumberFormat="1" applyFont="1" applyBorder="1" applyAlignment="1" applyProtection="1">
      <alignment horizontal="center"/>
    </xf>
    <xf numFmtId="1" fontId="0" fillId="3" borderId="4" xfId="0" applyNumberFormat="1" applyFont="1" applyFill="1" applyBorder="1" applyAlignment="1" applyProtection="1">
      <alignment vertical="top" wrapText="1"/>
      <protection locked="0"/>
    </xf>
    <xf numFmtId="1" fontId="0" fillId="3" borderId="11" xfId="0" applyNumberFormat="1" applyFont="1" applyFill="1" applyBorder="1" applyAlignment="1" applyProtection="1">
      <alignment vertical="top" wrapText="1"/>
      <protection locked="0"/>
    </xf>
    <xf numFmtId="1" fontId="0" fillId="0" borderId="4" xfId="0" applyNumberFormat="1" applyFont="1" applyBorder="1" applyAlignment="1" applyProtection="1">
      <alignment vertical="top" wrapText="1"/>
    </xf>
    <xf numFmtId="1" fontId="0" fillId="3" borderId="4" xfId="0" applyNumberFormat="1" applyFont="1" applyFill="1" applyBorder="1" applyAlignment="1" applyProtection="1">
      <alignment vertical="top" wrapText="1"/>
    </xf>
    <xf numFmtId="1" fontId="0" fillId="3" borderId="11" xfId="0" applyNumberFormat="1" applyFont="1" applyFill="1" applyBorder="1" applyAlignment="1" applyProtection="1">
      <alignment vertical="top" wrapText="1"/>
    </xf>
    <xf numFmtId="1" fontId="0" fillId="0" borderId="0" xfId="0" applyNumberFormat="1" applyFont="1" applyAlignment="1" applyProtection="1">
      <protection locked="0"/>
    </xf>
    <xf numFmtId="1" fontId="0" fillId="0" borderId="0" xfId="0" applyNumberFormat="1" applyFont="1" applyAlignment="1" applyProtection="1"/>
    <xf numFmtId="0" fontId="0" fillId="0" borderId="0" xfId="0" applyFont="1" applyBorder="1" applyAlignment="1" applyProtection="1">
      <alignment horizontal="left" vertical="center"/>
    </xf>
    <xf numFmtId="0" fontId="0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center"/>
    </xf>
    <xf numFmtId="1" fontId="0" fillId="0" borderId="2" xfId="0" applyNumberFormat="1" applyFont="1" applyBorder="1" applyAlignment="1" applyProtection="1">
      <alignment horizontal="left" vertical="top" wrapText="1"/>
    </xf>
    <xf numFmtId="1" fontId="0" fillId="0" borderId="13" xfId="0" applyNumberFormat="1" applyFont="1" applyBorder="1" applyAlignment="1" applyProtection="1">
      <alignment horizontal="left" vertical="top" wrapText="1"/>
    </xf>
    <xf numFmtId="0" fontId="0" fillId="0" borderId="10" xfId="0" applyFont="1" applyBorder="1" applyAlignment="1" applyProtection="1">
      <alignment horizontal="left" vertical="top" wrapText="1"/>
    </xf>
    <xf numFmtId="0" fontId="0" fillId="0" borderId="5" xfId="0" applyFont="1" applyBorder="1" applyAlignment="1" applyProtection="1">
      <alignment horizontal="left" vertical="top" wrapText="1"/>
    </xf>
    <xf numFmtId="1" fontId="0" fillId="0" borderId="0" xfId="0" applyNumberFormat="1" applyFont="1" applyBorder="1" applyAlignment="1" applyProtection="1">
      <alignment horizontal="left" vertical="top" wrapText="1"/>
    </xf>
    <xf numFmtId="1" fontId="0" fillId="0" borderId="1" xfId="0" applyNumberFormat="1" applyFont="1" applyBorder="1" applyAlignment="1" applyProtection="1">
      <alignment horizontal="left" vertical="top" wrapText="1"/>
    </xf>
    <xf numFmtId="1" fontId="0" fillId="3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0" fillId="3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" fontId="0" fillId="3" borderId="2" xfId="0" applyNumberFormat="1" applyFont="1" applyFill="1" applyBorder="1" applyAlignment="1" applyProtection="1">
      <alignment horizontal="left" vertical="top" wrapText="1"/>
      <protection locked="0"/>
    </xf>
    <xf numFmtId="1" fontId="0" fillId="3" borderId="13" xfId="0" applyNumberFormat="1" applyFont="1" applyFill="1" applyBorder="1" applyAlignment="1" applyProtection="1">
      <alignment horizontal="left" vertical="top" wrapText="1"/>
      <protection locked="0"/>
    </xf>
    <xf numFmtId="0" fontId="0" fillId="3" borderId="10" xfId="0" applyFont="1" applyFill="1" applyBorder="1" applyAlignment="1" applyProtection="1">
      <alignment horizontal="left" vertical="top" wrapText="1"/>
    </xf>
    <xf numFmtId="0" fontId="0" fillId="3" borderId="5" xfId="0" applyFont="1" applyFill="1" applyBorder="1" applyAlignment="1" applyProtection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2" borderId="9" xfId="0" applyFont="1" applyFill="1" applyBorder="1" applyAlignment="1" applyProtection="1">
      <alignment horizontal="left" wrapText="1"/>
    </xf>
    <xf numFmtId="0" fontId="8" fillId="2" borderId="9" xfId="0" applyFont="1" applyFill="1" applyBorder="1" applyAlignment="1" applyProtection="1">
      <alignment horizontal="left"/>
    </xf>
    <xf numFmtId="1" fontId="0" fillId="3" borderId="0" xfId="0" applyNumberFormat="1" applyFont="1" applyFill="1" applyBorder="1" applyAlignment="1" applyProtection="1">
      <alignment horizontal="left" vertical="top" wrapText="1"/>
      <protection locked="0"/>
    </xf>
    <xf numFmtId="1" fontId="0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3" borderId="10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1" fontId="4" fillId="3" borderId="0" xfId="0" applyNumberFormat="1" applyFont="1" applyFill="1" applyBorder="1" applyAlignment="1" applyProtection="1">
      <alignment horizontal="left" vertical="top" wrapText="1"/>
      <protection locked="0"/>
    </xf>
    <xf numFmtId="1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/>
    </xf>
    <xf numFmtId="0" fontId="0" fillId="4" borderId="3" xfId="0" applyFill="1" applyBorder="1" applyAlignment="1" applyProtection="1">
      <alignment horizontal="left"/>
      <protection locked="0"/>
    </xf>
    <xf numFmtId="0" fontId="8" fillId="5" borderId="14" xfId="0" applyFont="1" applyFill="1" applyBorder="1" applyAlignment="1" applyProtection="1">
      <alignment horizontal="left" vertical="center" wrapText="1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wrapText="1"/>
    </xf>
    <xf numFmtId="0" fontId="0" fillId="0" borderId="3" xfId="0" applyBorder="1" applyAlignment="1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3" fillId="0" borderId="0" xfId="0" applyFont="1" applyAlignment="1" applyProtection="1">
      <protection locked="0"/>
    </xf>
    <xf numFmtId="0" fontId="0" fillId="3" borderId="0" xfId="0" applyFill="1"/>
    <xf numFmtId="0" fontId="0" fillId="0" borderId="4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13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26" xfId="0" applyBorder="1" applyAlignment="1" applyProtection="1">
      <protection locked="0"/>
    </xf>
    <xf numFmtId="0" fontId="3" fillId="3" borderId="15" xfId="0" applyFont="1" applyFill="1" applyBorder="1" applyAlignment="1" applyProtection="1">
      <protection locked="0"/>
    </xf>
    <xf numFmtId="0" fontId="3" fillId="3" borderId="5" xfId="0" applyFont="1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6" xfId="0" applyBorder="1" applyAlignment="1" applyProtection="1">
      <alignment horizontal="right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6" xfId="0" applyNumberFormat="1" applyFont="1" applyBorder="1" applyAlignment="1" applyProtection="1">
      <alignment wrapText="1"/>
    </xf>
    <xf numFmtId="1" fontId="3" fillId="0" borderId="7" xfId="0" applyNumberFormat="1" applyFont="1" applyBorder="1" applyAlignment="1" applyProtection="1">
      <alignment horizontal="center" wrapText="1"/>
    </xf>
    <xf numFmtId="1" fontId="3" fillId="0" borderId="8" xfId="0" applyNumberFormat="1" applyFont="1" applyBorder="1" applyAlignment="1" applyProtection="1">
      <alignment horizontal="center" wrapText="1"/>
    </xf>
    <xf numFmtId="0" fontId="0" fillId="3" borderId="11" xfId="0" applyFill="1" applyBorder="1" applyAlignment="1"/>
    <xf numFmtId="1" fontId="0" fillId="3" borderId="0" xfId="0" applyNumberFormat="1" applyFill="1" applyBorder="1" applyAlignment="1"/>
    <xf numFmtId="1" fontId="0" fillId="3" borderId="1" xfId="0" applyNumberFormat="1" applyFill="1" applyBorder="1" applyAlignment="1"/>
    <xf numFmtId="0" fontId="0" fillId="0" borderId="11" xfId="0" applyBorder="1" applyAlignment="1"/>
    <xf numFmtId="1" fontId="0" fillId="0" borderId="0" xfId="0" applyNumberFormat="1" applyBorder="1" applyAlignment="1"/>
    <xf numFmtId="1" fontId="0" fillId="0" borderId="1" xfId="0" applyNumberFormat="1" applyBorder="1" applyAlignment="1"/>
    <xf numFmtId="0" fontId="0" fillId="0" borderId="5" xfId="0" applyBorder="1" applyAlignment="1" applyProtection="1">
      <protection locked="0"/>
    </xf>
    <xf numFmtId="1" fontId="0" fillId="0" borderId="12" xfId="0" applyNumberFormat="1" applyBorder="1" applyAlignment="1" applyProtection="1">
      <protection locked="0"/>
    </xf>
    <xf numFmtId="1" fontId="0" fillId="0" borderId="13" xfId="0" applyNumberFormat="1" applyBorder="1" applyAlignment="1" applyProtection="1">
      <protection locked="0"/>
    </xf>
    <xf numFmtId="0" fontId="0" fillId="0" borderId="12" xfId="0" applyBorder="1" applyAlignment="1"/>
    <xf numFmtId="1" fontId="0" fillId="0" borderId="2" xfId="0" applyNumberFormat="1" applyBorder="1" applyAlignment="1"/>
    <xf numFmtId="1" fontId="0" fillId="0" borderId="13" xfId="0" applyNumberFormat="1" applyBorder="1" applyAlignment="1"/>
    <xf numFmtId="0" fontId="3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84" fontId="3" fillId="0" borderId="2" xfId="0" applyNumberFormat="1" applyFont="1" applyBorder="1" applyAlignment="1">
      <alignment horizontal="center" wrapText="1"/>
    </xf>
    <xf numFmtId="185" fontId="0" fillId="3" borderId="0" xfId="0" applyNumberFormat="1" applyFill="1"/>
    <xf numFmtId="185" fontId="0" fillId="0" borderId="0" xfId="0" applyNumberFormat="1"/>
    <xf numFmtId="184" fontId="0" fillId="0" borderId="0" xfId="0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>
    <pageSetUpPr autoPageBreaks="0" fitToPage="1"/>
  </sheetPr>
  <dimension ref="A1:I14"/>
  <sheetViews>
    <sheetView showGridLines="0" workbookViewId="0">
      <selection activeCell="B4" sqref="B4"/>
    </sheetView>
  </sheetViews>
  <sheetFormatPr baseColWidth="10" defaultColWidth="8.83203125" defaultRowHeight="12"/>
  <cols>
    <col min="1" max="1" width="20.33203125" customWidth="1"/>
    <col min="2" max="2" width="11" bestFit="1" customWidth="1"/>
    <col min="3" max="3" width="10.1640625" customWidth="1"/>
    <col min="4" max="4" width="11.33203125" customWidth="1"/>
    <col min="5" max="5" width="13" customWidth="1"/>
    <col min="6" max="6" width="12.5" customWidth="1"/>
    <col min="7" max="7" width="10.5" customWidth="1"/>
    <col min="8" max="8" width="10.6640625" customWidth="1"/>
    <col min="11" max="11" width="11.6640625" customWidth="1"/>
  </cols>
  <sheetData>
    <row r="1" spans="1:9" ht="18">
      <c r="A1" s="117" t="s">
        <v>227</v>
      </c>
      <c r="B1" s="117"/>
      <c r="C1" s="117"/>
      <c r="D1" s="117"/>
      <c r="E1" s="117"/>
      <c r="F1" s="117"/>
      <c r="G1" s="117"/>
    </row>
    <row r="3" spans="1:9">
      <c r="A3" s="10" t="s">
        <v>190</v>
      </c>
      <c r="B3" s="8" t="s">
        <v>97</v>
      </c>
    </row>
    <row r="4" spans="1:9">
      <c r="A4" s="10"/>
    </row>
    <row r="5" spans="1:9">
      <c r="A5" s="10" t="s">
        <v>228</v>
      </c>
      <c r="B5" s="118" t="s">
        <v>381</v>
      </c>
      <c r="C5" s="118"/>
      <c r="D5" s="118"/>
      <c r="E5" s="118"/>
      <c r="F5" s="118"/>
      <c r="G5" s="118"/>
      <c r="H5" s="118"/>
      <c r="I5" s="118"/>
    </row>
    <row r="6" spans="1:9">
      <c r="A6" s="10"/>
      <c r="B6" s="20"/>
      <c r="C6" s="20"/>
      <c r="D6" s="20"/>
      <c r="E6" s="20"/>
      <c r="F6" s="20"/>
      <c r="G6" s="20"/>
      <c r="H6" s="20"/>
      <c r="I6" s="20"/>
    </row>
    <row r="7" spans="1:9" ht="43.5" customHeight="1">
      <c r="A7" s="11" t="s">
        <v>190</v>
      </c>
      <c r="B7" s="116" t="s">
        <v>382</v>
      </c>
      <c r="C7" s="116"/>
      <c r="D7" s="116"/>
      <c r="E7" s="116"/>
      <c r="F7" s="116"/>
      <c r="G7" s="116"/>
      <c r="H7" s="116"/>
      <c r="I7" s="116"/>
    </row>
    <row r="8" spans="1:9" ht="12.75" customHeight="1">
      <c r="A8" s="10" t="s">
        <v>266</v>
      </c>
      <c r="B8" s="116" t="s">
        <v>213</v>
      </c>
      <c r="C8" s="116"/>
      <c r="D8" s="116"/>
      <c r="E8" s="116"/>
      <c r="F8" s="116"/>
      <c r="G8" s="116"/>
      <c r="H8" s="116"/>
      <c r="I8" s="116"/>
    </row>
    <row r="9" spans="1:9">
      <c r="A9" s="10"/>
      <c r="C9" s="9"/>
      <c r="D9" s="9"/>
      <c r="E9" s="16"/>
      <c r="F9" s="16"/>
      <c r="G9" s="16"/>
      <c r="H9" s="16"/>
      <c r="I9" s="9"/>
    </row>
    <row r="10" spans="1:9" ht="12" customHeight="1">
      <c r="A10" s="11" t="s">
        <v>214</v>
      </c>
      <c r="B10" s="116" t="s">
        <v>270</v>
      </c>
      <c r="C10" s="116"/>
      <c r="D10" s="116"/>
      <c r="E10" s="116"/>
      <c r="F10" s="116"/>
      <c r="G10" s="116"/>
      <c r="H10" s="116"/>
      <c r="I10" s="116"/>
    </row>
    <row r="11" spans="1:9" ht="12.75" customHeight="1">
      <c r="A11" s="11"/>
      <c r="B11" s="116" t="s">
        <v>121</v>
      </c>
      <c r="C11" s="116"/>
      <c r="D11" s="116"/>
      <c r="E11" s="116"/>
      <c r="F11" s="116"/>
      <c r="G11" s="116"/>
      <c r="H11" s="116"/>
      <c r="I11" s="116"/>
    </row>
    <row r="12" spans="1:9" ht="12.75" customHeight="1">
      <c r="A12" s="13"/>
      <c r="B12" s="116" t="s">
        <v>207</v>
      </c>
      <c r="C12" s="116"/>
      <c r="D12" s="116"/>
      <c r="E12" s="116"/>
      <c r="F12" s="116"/>
      <c r="G12" s="116"/>
    </row>
    <row r="13" spans="1:9" ht="12.75" customHeight="1">
      <c r="A13" s="13"/>
      <c r="B13" s="7"/>
      <c r="C13" s="7"/>
      <c r="D13" s="7"/>
      <c r="E13" s="7"/>
      <c r="F13" s="7"/>
      <c r="G13" s="7"/>
    </row>
    <row r="14" spans="1:9" s="14" customFormat="1" ht="49.5" customHeight="1">
      <c r="A14" s="12" t="s">
        <v>216</v>
      </c>
      <c r="B14" s="116" t="s">
        <v>203</v>
      </c>
      <c r="C14" s="116"/>
      <c r="D14" s="116"/>
      <c r="E14" s="116"/>
      <c r="F14" s="116"/>
      <c r="G14" s="116"/>
      <c r="H14" s="116"/>
      <c r="I14" s="116"/>
    </row>
  </sheetData>
  <sheetProtection sheet="1" objects="1" scenarios="1"/>
  <mergeCells count="8">
    <mergeCell ref="B7:I7"/>
    <mergeCell ref="B8:I8"/>
    <mergeCell ref="B14:I14"/>
    <mergeCell ref="A1:G1"/>
    <mergeCell ref="B5:I5"/>
    <mergeCell ref="B12:G12"/>
    <mergeCell ref="B10:I10"/>
    <mergeCell ref="B11:I11"/>
  </mergeCells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7" enableFormatConditionsCalculation="0">
    <pageSetUpPr fitToPage="1"/>
  </sheetPr>
  <dimension ref="A1:L71"/>
  <sheetViews>
    <sheetView showGridLines="0" zoomScale="125" workbookViewId="0">
      <selection sqref="A1:B1"/>
    </sheetView>
  </sheetViews>
  <sheetFormatPr baseColWidth="10" defaultColWidth="8.83203125" defaultRowHeight="12"/>
  <cols>
    <col min="2" max="2" width="14.6640625" customWidth="1"/>
    <col min="4" max="4" width="18.33203125" customWidth="1"/>
    <col min="12" max="12" width="11.1640625" customWidth="1"/>
  </cols>
  <sheetData>
    <row r="1" spans="1:12" ht="18">
      <c r="A1" s="123" t="s">
        <v>262</v>
      </c>
      <c r="B1" s="123"/>
    </row>
    <row r="2" spans="1:12" s="28" customFormat="1">
      <c r="A2" s="128" t="s">
        <v>263</v>
      </c>
      <c r="B2" s="128"/>
      <c r="C2" s="124" t="s">
        <v>232</v>
      </c>
      <c r="D2" s="124"/>
      <c r="E2" s="124"/>
      <c r="F2" s="124"/>
      <c r="G2" s="124"/>
      <c r="H2" s="124"/>
      <c r="I2" s="124"/>
      <c r="J2" s="124"/>
      <c r="K2" s="124"/>
      <c r="L2" s="124"/>
    </row>
    <row r="3" spans="1:12" s="28" customFormat="1" ht="12.75" customHeight="1">
      <c r="A3" s="56" t="s">
        <v>264</v>
      </c>
      <c r="B3" s="57"/>
      <c r="C3" s="125" t="s">
        <v>146</v>
      </c>
      <c r="D3" s="126"/>
      <c r="E3" s="126"/>
      <c r="F3" s="126"/>
      <c r="G3" s="126"/>
      <c r="H3" s="126"/>
      <c r="I3" s="126"/>
      <c r="J3" s="126"/>
      <c r="K3" s="126"/>
      <c r="L3" s="127"/>
    </row>
    <row r="4" spans="1:12" s="28" customFormat="1">
      <c r="A4" s="128" t="s">
        <v>265</v>
      </c>
      <c r="B4" s="128"/>
      <c r="C4" s="120" t="s">
        <v>188</v>
      </c>
      <c r="D4" s="121"/>
      <c r="E4" s="121"/>
      <c r="F4" s="121"/>
      <c r="G4" s="121"/>
      <c r="H4" s="121"/>
      <c r="I4" s="121"/>
      <c r="J4" s="121"/>
      <c r="K4" s="121"/>
      <c r="L4" s="122"/>
    </row>
    <row r="5" spans="1:12" s="28" customFormat="1">
      <c r="A5" s="128"/>
      <c r="B5" s="128"/>
      <c r="C5" s="120" t="s">
        <v>189</v>
      </c>
      <c r="D5" s="121"/>
      <c r="E5" s="121"/>
      <c r="F5" s="121"/>
      <c r="G5" s="121"/>
      <c r="H5" s="121"/>
      <c r="I5" s="121"/>
      <c r="J5" s="121"/>
      <c r="K5" s="121"/>
      <c r="L5" s="122"/>
    </row>
    <row r="8" spans="1:12">
      <c r="A8" s="119" t="s">
        <v>186</v>
      </c>
      <c r="B8" s="119"/>
    </row>
    <row r="9" spans="1:12">
      <c r="A9" s="29" t="s">
        <v>187</v>
      </c>
      <c r="B9" s="29"/>
      <c r="C9" s="29"/>
      <c r="F9" s="29"/>
      <c r="G9" s="29"/>
      <c r="H9" s="29"/>
      <c r="I9" s="29"/>
      <c r="J9" s="29"/>
      <c r="K9" s="29"/>
      <c r="L9" s="29"/>
    </row>
    <row r="10" spans="1:12">
      <c r="A10" s="30"/>
      <c r="B10" s="32" t="s">
        <v>281</v>
      </c>
      <c r="C10" s="32"/>
      <c r="D10" s="29"/>
      <c r="E10" s="29"/>
      <c r="F10" s="32"/>
      <c r="G10" s="32"/>
      <c r="H10" s="32"/>
      <c r="I10" s="32"/>
      <c r="J10" s="32"/>
      <c r="K10" s="32"/>
      <c r="L10" s="32"/>
    </row>
    <row r="11" spans="1:12">
      <c r="A11" s="30"/>
      <c r="B11" s="32" t="s">
        <v>191</v>
      </c>
      <c r="C11" s="32"/>
      <c r="D11" s="29"/>
      <c r="E11" s="29"/>
      <c r="F11" s="32"/>
      <c r="G11" s="32"/>
      <c r="H11" s="32"/>
      <c r="I11" s="32"/>
      <c r="J11" s="32"/>
      <c r="K11" s="32"/>
      <c r="L11" s="32"/>
    </row>
    <row r="12" spans="1:12">
      <c r="A12" s="33" t="str">
        <f>Assignment!A9</f>
        <v>Size matrix</v>
      </c>
      <c r="B12" s="31"/>
      <c r="C12" s="31"/>
      <c r="D12" s="32"/>
      <c r="E12" s="32"/>
      <c r="F12" s="31"/>
      <c r="G12" s="31"/>
      <c r="H12" s="31"/>
      <c r="I12" s="31"/>
      <c r="J12" s="31"/>
      <c r="K12" s="31"/>
      <c r="L12" s="31"/>
    </row>
    <row r="13" spans="1:12">
      <c r="A13" s="30"/>
      <c r="B13" s="84" t="s">
        <v>128</v>
      </c>
      <c r="C13" s="32"/>
      <c r="D13" s="31"/>
      <c r="E13" s="31"/>
      <c r="F13" s="32"/>
      <c r="G13" s="32"/>
      <c r="H13" s="32"/>
      <c r="I13" s="32"/>
      <c r="J13" s="32"/>
      <c r="K13" s="32"/>
      <c r="L13" s="32"/>
    </row>
    <row r="14" spans="1:12">
      <c r="A14" s="30" t="str">
        <f>Assignment!A10</f>
        <v>Component sizing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>
      <c r="A15" s="30"/>
      <c r="B15" s="84" t="s">
        <v>130</v>
      </c>
      <c r="C15" s="32"/>
      <c r="D15" s="31"/>
      <c r="E15" s="31"/>
      <c r="F15" s="32"/>
      <c r="G15" s="32"/>
      <c r="H15" s="32"/>
      <c r="I15" s="32"/>
      <c r="J15" s="32"/>
      <c r="K15" s="32"/>
      <c r="L15" s="32"/>
    </row>
    <row r="16" spans="1:12">
      <c r="A16" s="30"/>
      <c r="B16" s="84" t="s">
        <v>129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>
      <c r="A17" s="29" t="str">
        <f>Assignment!A11</f>
        <v>Size and effort calculations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0"/>
      <c r="B18" s="32" t="s">
        <v>383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0"/>
      <c r="B19" s="32" t="s">
        <v>384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0"/>
      <c r="B20" s="32" t="s">
        <v>308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>
      <c r="A21" s="30"/>
      <c r="B21" s="32" t="s">
        <v>201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>
      <c r="A22" s="30"/>
      <c r="B22" s="84" t="s">
        <v>131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>
      <c r="A23" s="29" t="str">
        <f>Assignment!A12</f>
        <v>Activity calculations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>
      <c r="A24" s="30"/>
      <c r="B24" s="32" t="s">
        <v>185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>
      <c r="A25" s="3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7" spans="1:12">
      <c r="A27" s="36" t="s">
        <v>208</v>
      </c>
    </row>
    <row r="28" spans="1:12" hidden="1">
      <c r="B28" s="36" t="s">
        <v>209</v>
      </c>
    </row>
    <row r="29" spans="1:12" hidden="1">
      <c r="C29" t="s">
        <v>211</v>
      </c>
      <c r="D29" t="s">
        <v>212</v>
      </c>
    </row>
    <row r="30" spans="1:12" hidden="1">
      <c r="C30" t="s">
        <v>310</v>
      </c>
      <c r="D30" t="s">
        <v>309</v>
      </c>
    </row>
    <row r="31" spans="1:12" hidden="1">
      <c r="C31" t="s">
        <v>210</v>
      </c>
      <c r="D31" t="s">
        <v>240</v>
      </c>
      <c r="F31">
        <f>TDIST(1.325,20,2)</f>
        <v>0.20011094649214559</v>
      </c>
    </row>
    <row r="32" spans="1:12" hidden="1">
      <c r="C32" t="s">
        <v>311</v>
      </c>
      <c r="D32" t="s">
        <v>204</v>
      </c>
    </row>
    <row r="33" spans="2:7" hidden="1"/>
    <row r="34" spans="2:7" hidden="1">
      <c r="B34" s="36" t="s">
        <v>238</v>
      </c>
      <c r="C34" t="s">
        <v>313</v>
      </c>
      <c r="D34" t="s">
        <v>239</v>
      </c>
    </row>
    <row r="35" spans="2:7" hidden="1">
      <c r="C35" t="s">
        <v>315</v>
      </c>
      <c r="D35" t="s">
        <v>242</v>
      </c>
    </row>
    <row r="36" spans="2:7" hidden="1">
      <c r="C36" t="s">
        <v>319</v>
      </c>
      <c r="D36" t="s">
        <v>241</v>
      </c>
      <c r="F36">
        <f>TINV(0.200111,20)</f>
        <v>1.3249998357178685</v>
      </c>
    </row>
    <row r="37" spans="2:7" hidden="1">
      <c r="C37" t="s">
        <v>311</v>
      </c>
      <c r="D37" t="s">
        <v>205</v>
      </c>
    </row>
    <row r="38" spans="2:7" hidden="1"/>
    <row r="39" spans="2:7">
      <c r="B39" s="36" t="s">
        <v>312</v>
      </c>
      <c r="C39" t="s">
        <v>313</v>
      </c>
      <c r="D39" t="s">
        <v>314</v>
      </c>
    </row>
    <row r="40" spans="2:7">
      <c r="C40" t="s">
        <v>315</v>
      </c>
      <c r="D40" t="s">
        <v>316</v>
      </c>
    </row>
    <row r="41" spans="2:7">
      <c r="C41" t="s">
        <v>319</v>
      </c>
      <c r="D41" t="s">
        <v>233</v>
      </c>
      <c r="F41" s="37" t="s">
        <v>317</v>
      </c>
      <c r="G41" s="37" t="s">
        <v>318</v>
      </c>
    </row>
    <row r="42" spans="2:7">
      <c r="D42" t="s">
        <v>234</v>
      </c>
      <c r="F42" s="37">
        <v>1</v>
      </c>
      <c r="G42" s="37">
        <v>2</v>
      </c>
    </row>
    <row r="43" spans="2:7">
      <c r="D43" t="s">
        <v>235</v>
      </c>
      <c r="F43" s="37">
        <v>2</v>
      </c>
      <c r="G43" s="37">
        <v>4</v>
      </c>
    </row>
    <row r="44" spans="2:7">
      <c r="D44">
        <f>CORREL(F42:F47,G42:G47)</f>
        <v>0.98371697209638886</v>
      </c>
      <c r="F44" s="37">
        <v>4</v>
      </c>
      <c r="G44" s="37">
        <v>8</v>
      </c>
    </row>
    <row r="45" spans="2:7">
      <c r="F45" s="37">
        <v>5</v>
      </c>
      <c r="G45" s="37">
        <v>10</v>
      </c>
    </row>
    <row r="46" spans="2:7">
      <c r="F46" s="37">
        <v>6</v>
      </c>
      <c r="G46" s="37">
        <v>12</v>
      </c>
    </row>
    <row r="47" spans="2:7">
      <c r="F47" s="37">
        <v>7</v>
      </c>
      <c r="G47" s="37">
        <v>17</v>
      </c>
    </row>
    <row r="49" spans="2:9">
      <c r="B49" s="36" t="s">
        <v>305</v>
      </c>
      <c r="C49" t="s">
        <v>313</v>
      </c>
      <c r="D49" t="s">
        <v>306</v>
      </c>
    </row>
    <row r="50" spans="2:9">
      <c r="C50" t="s">
        <v>315</v>
      </c>
      <c r="D50" t="s">
        <v>307</v>
      </c>
    </row>
    <row r="51" spans="2:9">
      <c r="C51" t="s">
        <v>319</v>
      </c>
      <c r="D51" t="s">
        <v>169</v>
      </c>
      <c r="I51">
        <f>AVERAGE(F42:F47)</f>
        <v>4.166666666666667</v>
      </c>
    </row>
    <row r="53" spans="2:9">
      <c r="B53" s="36" t="s">
        <v>252</v>
      </c>
      <c r="C53" t="s">
        <v>313</v>
      </c>
      <c r="D53" t="s">
        <v>306</v>
      </c>
    </row>
    <row r="54" spans="2:9">
      <c r="C54" t="s">
        <v>315</v>
      </c>
      <c r="D54" t="s">
        <v>253</v>
      </c>
    </row>
    <row r="55" spans="2:9">
      <c r="C55" t="s">
        <v>319</v>
      </c>
      <c r="D55" t="s">
        <v>170</v>
      </c>
      <c r="I55">
        <f>STDEV(F42:F47)</f>
        <v>2.3166067138525404</v>
      </c>
    </row>
    <row r="57" spans="2:9">
      <c r="B57" s="36" t="s">
        <v>236</v>
      </c>
      <c r="C57" t="s">
        <v>313</v>
      </c>
      <c r="D57" t="s">
        <v>306</v>
      </c>
    </row>
    <row r="58" spans="2:9">
      <c r="C58" t="s">
        <v>315</v>
      </c>
      <c r="D58" t="s">
        <v>237</v>
      </c>
    </row>
    <row r="59" spans="2:9">
      <c r="C59" t="s">
        <v>319</v>
      </c>
      <c r="D59" t="s">
        <v>171</v>
      </c>
      <c r="I59">
        <f>SUM(F42:F47)</f>
        <v>25</v>
      </c>
    </row>
    <row r="61" spans="2:9">
      <c r="B61" s="36" t="s">
        <v>172</v>
      </c>
      <c r="C61" t="s">
        <v>313</v>
      </c>
      <c r="D61" t="s">
        <v>173</v>
      </c>
    </row>
    <row r="62" spans="2:9">
      <c r="C62" t="s">
        <v>315</v>
      </c>
      <c r="D62" t="s">
        <v>174</v>
      </c>
    </row>
    <row r="63" spans="2:9">
      <c r="C63" t="s">
        <v>319</v>
      </c>
      <c r="D63" t="s">
        <v>175</v>
      </c>
      <c r="I63">
        <f>LN(I59)</f>
        <v>3.2188758248682006</v>
      </c>
    </row>
    <row r="65" spans="2:9">
      <c r="B65" s="36" t="s">
        <v>166</v>
      </c>
      <c r="C65" t="s">
        <v>313</v>
      </c>
      <c r="D65" t="s">
        <v>167</v>
      </c>
    </row>
    <row r="66" spans="2:9">
      <c r="C66" t="s">
        <v>315</v>
      </c>
      <c r="D66" t="s">
        <v>168</v>
      </c>
    </row>
    <row r="67" spans="2:9">
      <c r="C67" t="s">
        <v>319</v>
      </c>
      <c r="D67" t="s">
        <v>176</v>
      </c>
      <c r="I67">
        <f>EXP(I63)</f>
        <v>24.999999999999996</v>
      </c>
    </row>
    <row r="69" spans="2:9">
      <c r="B69" s="36" t="s">
        <v>177</v>
      </c>
      <c r="C69" t="s">
        <v>313</v>
      </c>
      <c r="D69" t="s">
        <v>178</v>
      </c>
    </row>
    <row r="70" spans="2:9">
      <c r="C70" t="s">
        <v>315</v>
      </c>
      <c r="D70" t="s">
        <v>179</v>
      </c>
    </row>
    <row r="71" spans="2:9">
      <c r="C71" t="s">
        <v>319</v>
      </c>
      <c r="D71" t="s">
        <v>180</v>
      </c>
      <c r="I71">
        <f>CEILING(I51,1)</f>
        <v>5</v>
      </c>
    </row>
  </sheetData>
  <sheetProtection sheet="1" objects="1" scenarios="1"/>
  <mergeCells count="8">
    <mergeCell ref="A8:B8"/>
    <mergeCell ref="C4:L4"/>
    <mergeCell ref="A1:B1"/>
    <mergeCell ref="C2:L2"/>
    <mergeCell ref="C3:L3"/>
    <mergeCell ref="C5:L5"/>
    <mergeCell ref="A2:B2"/>
    <mergeCell ref="A4:B5"/>
  </mergeCells>
  <phoneticPr fontId="11" type="noConversion"/>
  <pageMargins left="0.75" right="0.75" top="1" bottom="1" header="0.5" footer="0.5"/>
  <pageSetup scale="44"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8" enableFormatConditionsCalculation="0">
    <pageSetUpPr fitToPage="1"/>
  </sheetPr>
  <dimension ref="A1:L171"/>
  <sheetViews>
    <sheetView showGridLines="0" topLeftCell="A76" workbookViewId="0">
      <selection activeCell="B114" sqref="B114:C126"/>
    </sheetView>
  </sheetViews>
  <sheetFormatPr baseColWidth="10" defaultColWidth="9.1640625" defaultRowHeight="12"/>
  <cols>
    <col min="1" max="1" width="13.5" style="62" bestFit="1" customWidth="1"/>
    <col min="2" max="2" width="15.1640625" style="62" customWidth="1"/>
    <col min="3" max="3" width="13.1640625" style="62" customWidth="1"/>
    <col min="4" max="4" width="16.33203125" style="62" customWidth="1"/>
    <col min="5" max="5" width="14.83203125" style="62" customWidth="1"/>
    <col min="6" max="6" width="17.6640625" style="62" customWidth="1"/>
    <col min="7" max="7" width="13.6640625" style="62" customWidth="1"/>
    <col min="8" max="16384" width="9.1640625" style="62"/>
  </cols>
  <sheetData>
    <row r="1" spans="1:9" s="61" customFormat="1" ht="41.25" customHeight="1">
      <c r="A1" s="147" t="s">
        <v>142</v>
      </c>
      <c r="B1" s="147"/>
      <c r="C1" s="147"/>
      <c r="D1" s="147"/>
      <c r="E1" s="147"/>
      <c r="F1" s="147"/>
      <c r="G1" s="147"/>
    </row>
    <row r="2" spans="1:9">
      <c r="A2" s="105"/>
      <c r="B2" s="24" t="s">
        <v>267</v>
      </c>
      <c r="C2" s="24" t="s">
        <v>268</v>
      </c>
      <c r="D2" s="24" t="s">
        <v>217</v>
      </c>
      <c r="E2" s="25" t="s">
        <v>195</v>
      </c>
      <c r="F2" s="45"/>
      <c r="G2" s="45"/>
    </row>
    <row r="3" spans="1:9">
      <c r="A3" s="66"/>
      <c r="B3" s="95" t="s">
        <v>157</v>
      </c>
      <c r="C3" s="96">
        <v>167</v>
      </c>
      <c r="D3" s="96">
        <v>10</v>
      </c>
      <c r="E3" s="97" t="s">
        <v>196</v>
      </c>
      <c r="F3" s="55"/>
      <c r="G3" s="55"/>
      <c r="H3" s="64"/>
      <c r="I3" s="65"/>
    </row>
    <row r="4" spans="1:9">
      <c r="A4" s="63"/>
      <c r="B4" s="28" t="s">
        <v>158</v>
      </c>
      <c r="C4" s="80">
        <v>194</v>
      </c>
      <c r="D4" s="80">
        <v>13</v>
      </c>
      <c r="E4" s="81" t="s">
        <v>218</v>
      </c>
      <c r="F4" s="66"/>
      <c r="G4" s="66"/>
    </row>
    <row r="5" spans="1:9">
      <c r="A5" s="63"/>
      <c r="B5" s="95" t="s">
        <v>159</v>
      </c>
      <c r="C5" s="96">
        <v>94</v>
      </c>
      <c r="D5" s="96">
        <v>6</v>
      </c>
      <c r="E5" s="97" t="s">
        <v>219</v>
      </c>
      <c r="F5" s="66"/>
      <c r="G5" s="66"/>
    </row>
    <row r="6" spans="1:9">
      <c r="A6" s="63"/>
      <c r="B6" s="28" t="s">
        <v>160</v>
      </c>
      <c r="C6" s="80">
        <v>130</v>
      </c>
      <c r="D6" s="80">
        <v>9</v>
      </c>
      <c r="E6" s="81" t="s">
        <v>196</v>
      </c>
      <c r="F6" s="66"/>
      <c r="G6" s="66"/>
    </row>
    <row r="7" spans="1:9">
      <c r="A7" s="63"/>
      <c r="B7" s="95" t="s">
        <v>161</v>
      </c>
      <c r="C7" s="96">
        <v>108</v>
      </c>
      <c r="D7" s="96">
        <v>8</v>
      </c>
      <c r="E7" s="97" t="s">
        <v>385</v>
      </c>
      <c r="F7" s="66"/>
      <c r="G7" s="66"/>
    </row>
    <row r="8" spans="1:9">
      <c r="A8" s="63"/>
      <c r="B8" s="28" t="s">
        <v>162</v>
      </c>
      <c r="C8" s="80">
        <v>194</v>
      </c>
      <c r="D8" s="80">
        <v>12</v>
      </c>
      <c r="E8" s="81" t="s">
        <v>385</v>
      </c>
      <c r="F8" s="66"/>
      <c r="G8" s="66"/>
    </row>
    <row r="9" spans="1:9">
      <c r="A9" s="63"/>
      <c r="B9" s="95" t="s">
        <v>163</v>
      </c>
      <c r="C9" s="96">
        <v>70</v>
      </c>
      <c r="D9" s="96">
        <v>5</v>
      </c>
      <c r="E9" s="97" t="s">
        <v>385</v>
      </c>
      <c r="F9" s="66"/>
      <c r="G9" s="66"/>
    </row>
    <row r="10" spans="1:9">
      <c r="A10" s="63"/>
      <c r="B10" s="28" t="s">
        <v>164</v>
      </c>
      <c r="C10" s="80">
        <v>174</v>
      </c>
      <c r="D10" s="80">
        <v>12</v>
      </c>
      <c r="E10" s="81" t="s">
        <v>219</v>
      </c>
      <c r="F10" s="66"/>
      <c r="G10" s="66"/>
    </row>
    <row r="11" spans="1:9">
      <c r="A11" s="63"/>
      <c r="B11" s="95" t="s">
        <v>165</v>
      </c>
      <c r="C11" s="96">
        <v>14</v>
      </c>
      <c r="D11" s="96">
        <v>1</v>
      </c>
      <c r="E11" s="97" t="s">
        <v>218</v>
      </c>
      <c r="F11" s="66"/>
      <c r="G11" s="66"/>
    </row>
    <row r="12" spans="1:9">
      <c r="A12" s="63"/>
      <c r="B12" s="28" t="s">
        <v>386</v>
      </c>
      <c r="C12" s="80">
        <v>164</v>
      </c>
      <c r="D12" s="80">
        <v>11</v>
      </c>
      <c r="E12" s="81" t="s">
        <v>196</v>
      </c>
      <c r="F12" s="66"/>
      <c r="G12" s="66"/>
    </row>
    <row r="13" spans="1:9">
      <c r="A13" s="63"/>
      <c r="B13" s="95" t="s">
        <v>387</v>
      </c>
      <c r="C13" s="96">
        <v>77</v>
      </c>
      <c r="D13" s="96">
        <v>5</v>
      </c>
      <c r="E13" s="97" t="s">
        <v>219</v>
      </c>
      <c r="F13" s="66"/>
      <c r="G13" s="66"/>
    </row>
    <row r="14" spans="1:9">
      <c r="A14" s="63"/>
      <c r="B14" s="28" t="s">
        <v>388</v>
      </c>
      <c r="C14" s="80">
        <v>62</v>
      </c>
      <c r="D14" s="80">
        <v>4</v>
      </c>
      <c r="E14" s="81" t="s">
        <v>218</v>
      </c>
      <c r="F14" s="66"/>
      <c r="G14" s="66"/>
    </row>
    <row r="15" spans="1:9">
      <c r="A15" s="63"/>
      <c r="B15" s="95" t="s">
        <v>389</v>
      </c>
      <c r="C15" s="96">
        <v>47</v>
      </c>
      <c r="D15" s="96">
        <v>3</v>
      </c>
      <c r="E15" s="97" t="s">
        <v>196</v>
      </c>
      <c r="F15" s="66"/>
      <c r="G15" s="66"/>
    </row>
    <row r="16" spans="1:9">
      <c r="A16" s="63"/>
      <c r="B16" s="28" t="s">
        <v>390</v>
      </c>
      <c r="C16" s="80">
        <v>33</v>
      </c>
      <c r="D16" s="80">
        <v>3</v>
      </c>
      <c r="E16" s="81" t="s">
        <v>196</v>
      </c>
      <c r="F16" s="66"/>
      <c r="G16" s="66"/>
    </row>
    <row r="17" spans="1:7">
      <c r="A17" s="63"/>
      <c r="B17" s="95" t="s">
        <v>391</v>
      </c>
      <c r="C17" s="96">
        <v>54</v>
      </c>
      <c r="D17" s="96">
        <v>3</v>
      </c>
      <c r="E17" s="97" t="s">
        <v>218</v>
      </c>
      <c r="F17" s="66"/>
      <c r="G17" s="66"/>
    </row>
    <row r="18" spans="1:7">
      <c r="A18" s="63"/>
      <c r="B18" s="28" t="s">
        <v>392</v>
      </c>
      <c r="C18" s="80">
        <v>90</v>
      </c>
      <c r="D18" s="80">
        <v>7</v>
      </c>
      <c r="E18" s="81" t="s">
        <v>196</v>
      </c>
      <c r="F18" s="66"/>
      <c r="G18" s="66"/>
    </row>
    <row r="19" spans="1:7">
      <c r="A19" s="63"/>
      <c r="B19" s="95" t="s">
        <v>393</v>
      </c>
      <c r="C19" s="96">
        <v>76</v>
      </c>
      <c r="D19" s="96">
        <v>4</v>
      </c>
      <c r="E19" s="97" t="s">
        <v>385</v>
      </c>
      <c r="F19" s="66"/>
      <c r="G19" s="66"/>
    </row>
    <row r="20" spans="1:7">
      <c r="A20" s="63"/>
      <c r="B20" s="28" t="s">
        <v>394</v>
      </c>
      <c r="C20" s="80">
        <v>57</v>
      </c>
      <c r="D20" s="80">
        <v>4</v>
      </c>
      <c r="E20" s="81" t="s">
        <v>385</v>
      </c>
      <c r="F20" s="66"/>
      <c r="G20" s="66"/>
    </row>
    <row r="21" spans="1:7">
      <c r="A21" s="63"/>
      <c r="B21" s="95" t="s">
        <v>395</v>
      </c>
      <c r="C21" s="96">
        <v>110</v>
      </c>
      <c r="D21" s="96">
        <v>7</v>
      </c>
      <c r="E21" s="97" t="s">
        <v>196</v>
      </c>
      <c r="F21" s="66"/>
      <c r="G21" s="66"/>
    </row>
    <row r="22" spans="1:7">
      <c r="A22" s="63"/>
      <c r="B22" s="28" t="s">
        <v>396</v>
      </c>
      <c r="C22" s="80">
        <v>95</v>
      </c>
      <c r="D22" s="80">
        <v>5</v>
      </c>
      <c r="E22" s="81" t="s">
        <v>219</v>
      </c>
      <c r="F22" s="66"/>
      <c r="G22" s="66"/>
    </row>
    <row r="23" spans="1:7">
      <c r="A23" s="63"/>
      <c r="B23" s="95" t="s">
        <v>397</v>
      </c>
      <c r="C23" s="96">
        <v>104</v>
      </c>
      <c r="D23" s="96">
        <v>7</v>
      </c>
      <c r="E23" s="97" t="s">
        <v>219</v>
      </c>
      <c r="F23" s="66"/>
      <c r="G23" s="66"/>
    </row>
    <row r="24" spans="1:7">
      <c r="A24" s="63"/>
      <c r="B24" s="28" t="s">
        <v>398</v>
      </c>
      <c r="C24" s="80">
        <v>133</v>
      </c>
      <c r="D24" s="80">
        <v>10</v>
      </c>
      <c r="E24" s="81" t="s">
        <v>219</v>
      </c>
      <c r="F24" s="66"/>
      <c r="G24" s="66"/>
    </row>
    <row r="25" spans="1:7">
      <c r="A25" s="63"/>
      <c r="B25" s="95" t="s">
        <v>399</v>
      </c>
      <c r="C25" s="96">
        <v>144</v>
      </c>
      <c r="D25" s="96">
        <v>10</v>
      </c>
      <c r="E25" s="97" t="s">
        <v>218</v>
      </c>
      <c r="F25" s="66"/>
      <c r="G25" s="66"/>
    </row>
    <row r="26" spans="1:7">
      <c r="A26" s="63"/>
      <c r="B26" s="28" t="s">
        <v>400</v>
      </c>
      <c r="C26" s="80">
        <v>197</v>
      </c>
      <c r="D26" s="80">
        <v>13</v>
      </c>
      <c r="E26" s="81" t="s">
        <v>219</v>
      </c>
      <c r="F26" s="66"/>
      <c r="G26" s="66"/>
    </row>
    <row r="27" spans="1:7">
      <c r="A27" s="63"/>
      <c r="B27" s="95" t="s">
        <v>401</v>
      </c>
      <c r="C27" s="96">
        <v>144</v>
      </c>
      <c r="D27" s="96">
        <v>11</v>
      </c>
      <c r="E27" s="97" t="s">
        <v>219</v>
      </c>
      <c r="F27" s="66"/>
      <c r="G27" s="66"/>
    </row>
    <row r="28" spans="1:7">
      <c r="A28" s="63"/>
      <c r="B28" s="28" t="s">
        <v>402</v>
      </c>
      <c r="C28" s="80">
        <v>224</v>
      </c>
      <c r="D28" s="80">
        <v>15</v>
      </c>
      <c r="E28" s="81" t="s">
        <v>385</v>
      </c>
      <c r="F28" s="66"/>
      <c r="G28" s="66"/>
    </row>
    <row r="29" spans="1:7">
      <c r="A29" s="63"/>
      <c r="B29" s="95" t="s">
        <v>403</v>
      </c>
      <c r="C29" s="96">
        <v>38</v>
      </c>
      <c r="D29" s="96">
        <v>2</v>
      </c>
      <c r="E29" s="97" t="s">
        <v>219</v>
      </c>
      <c r="F29" s="66"/>
      <c r="G29" s="66"/>
    </row>
    <row r="30" spans="1:7">
      <c r="A30" s="63"/>
      <c r="B30" s="28" t="s">
        <v>404</v>
      </c>
      <c r="C30" s="80">
        <v>99</v>
      </c>
      <c r="D30" s="80">
        <v>5</v>
      </c>
      <c r="E30" s="81" t="s">
        <v>196</v>
      </c>
      <c r="F30" s="66"/>
      <c r="G30" s="66"/>
    </row>
    <row r="31" spans="1:7">
      <c r="A31" s="63"/>
      <c r="B31" s="95" t="s">
        <v>405</v>
      </c>
      <c r="C31" s="96">
        <v>116</v>
      </c>
      <c r="D31" s="96">
        <v>8</v>
      </c>
      <c r="E31" s="97" t="s">
        <v>219</v>
      </c>
      <c r="F31" s="66"/>
      <c r="G31" s="66"/>
    </row>
    <row r="32" spans="1:7">
      <c r="A32" s="63"/>
      <c r="B32" s="28" t="s">
        <v>406</v>
      </c>
      <c r="C32" s="80">
        <v>68</v>
      </c>
      <c r="D32" s="80">
        <v>5</v>
      </c>
      <c r="E32" s="81" t="s">
        <v>218</v>
      </c>
      <c r="F32" s="66"/>
      <c r="G32" s="66"/>
    </row>
    <row r="33" spans="1:7">
      <c r="A33" s="63"/>
      <c r="B33" s="95" t="s">
        <v>407</v>
      </c>
      <c r="C33" s="96">
        <v>52</v>
      </c>
      <c r="D33" s="96">
        <v>4</v>
      </c>
      <c r="E33" s="97" t="s">
        <v>196</v>
      </c>
      <c r="F33" s="66"/>
      <c r="G33" s="66"/>
    </row>
    <row r="34" spans="1:7">
      <c r="A34" s="63"/>
      <c r="B34" s="28" t="s">
        <v>408</v>
      </c>
      <c r="C34" s="80">
        <v>27</v>
      </c>
      <c r="D34" s="80">
        <v>3</v>
      </c>
      <c r="E34" s="81" t="s">
        <v>196</v>
      </c>
      <c r="F34" s="66"/>
      <c r="G34" s="66"/>
    </row>
    <row r="35" spans="1:7">
      <c r="A35" s="63"/>
      <c r="B35" s="95" t="s">
        <v>409</v>
      </c>
      <c r="C35" s="96">
        <v>106</v>
      </c>
      <c r="D35" s="96">
        <v>6</v>
      </c>
      <c r="E35" s="97" t="s">
        <v>385</v>
      </c>
      <c r="F35" s="66"/>
      <c r="G35" s="66"/>
    </row>
    <row r="36" spans="1:7">
      <c r="A36" s="63"/>
      <c r="B36" s="28" t="s">
        <v>410</v>
      </c>
      <c r="C36" s="80">
        <v>76</v>
      </c>
      <c r="D36" s="80">
        <v>6</v>
      </c>
      <c r="E36" s="81" t="s">
        <v>219</v>
      </c>
      <c r="F36" s="66"/>
      <c r="G36" s="66"/>
    </row>
    <row r="37" spans="1:7">
      <c r="A37" s="63"/>
      <c r="B37" s="95" t="s">
        <v>322</v>
      </c>
      <c r="C37" s="96">
        <v>39</v>
      </c>
      <c r="D37" s="96">
        <v>3</v>
      </c>
      <c r="E37" s="97" t="s">
        <v>218</v>
      </c>
      <c r="F37" s="66"/>
      <c r="G37" s="66"/>
    </row>
    <row r="38" spans="1:7">
      <c r="A38" s="63"/>
      <c r="B38" s="28" t="s">
        <v>323</v>
      </c>
      <c r="C38" s="80">
        <v>86</v>
      </c>
      <c r="D38" s="80">
        <v>6</v>
      </c>
      <c r="E38" s="81" t="s">
        <v>385</v>
      </c>
      <c r="F38" s="66"/>
      <c r="G38" s="66"/>
    </row>
    <row r="39" spans="1:7">
      <c r="A39" s="63"/>
      <c r="B39" s="95" t="s">
        <v>324</v>
      </c>
      <c r="C39" s="96">
        <v>105</v>
      </c>
      <c r="D39" s="96">
        <v>8</v>
      </c>
      <c r="E39" s="97" t="s">
        <v>385</v>
      </c>
      <c r="F39" s="66"/>
      <c r="G39" s="66"/>
    </row>
    <row r="40" spans="1:7">
      <c r="A40" s="63"/>
      <c r="B40" s="28" t="s">
        <v>325</v>
      </c>
      <c r="C40" s="80">
        <v>12</v>
      </c>
      <c r="D40" s="80">
        <v>2</v>
      </c>
      <c r="E40" s="81" t="s">
        <v>219</v>
      </c>
      <c r="F40" s="66"/>
      <c r="G40" s="66"/>
    </row>
    <row r="41" spans="1:7">
      <c r="A41" s="63"/>
      <c r="B41" s="95" t="s">
        <v>326</v>
      </c>
      <c r="C41" s="96">
        <v>165</v>
      </c>
      <c r="D41" s="96">
        <v>11</v>
      </c>
      <c r="E41" s="97" t="s">
        <v>219</v>
      </c>
      <c r="F41" s="66"/>
      <c r="G41" s="66"/>
    </row>
    <row r="42" spans="1:7">
      <c r="A42" s="63"/>
      <c r="B42" s="28" t="s">
        <v>327</v>
      </c>
      <c r="C42" s="80">
        <v>168</v>
      </c>
      <c r="D42" s="80">
        <v>12</v>
      </c>
      <c r="E42" s="81" t="s">
        <v>196</v>
      </c>
      <c r="F42" s="66"/>
      <c r="G42" s="66"/>
    </row>
    <row r="43" spans="1:7">
      <c r="A43" s="63"/>
      <c r="B43" s="95" t="s">
        <v>328</v>
      </c>
      <c r="C43" s="96">
        <v>57</v>
      </c>
      <c r="D43" s="96">
        <v>4</v>
      </c>
      <c r="E43" s="97" t="s">
        <v>219</v>
      </c>
      <c r="F43" s="66"/>
      <c r="G43" s="66"/>
    </row>
    <row r="44" spans="1:7">
      <c r="A44" s="63"/>
      <c r="B44" s="28" t="s">
        <v>329</v>
      </c>
      <c r="C44" s="80">
        <v>80</v>
      </c>
      <c r="D44" s="80">
        <v>6</v>
      </c>
      <c r="E44" s="81" t="s">
        <v>218</v>
      </c>
      <c r="F44" s="66"/>
      <c r="G44" s="66"/>
    </row>
    <row r="45" spans="1:7">
      <c r="A45" s="63"/>
      <c r="B45" s="95" t="s">
        <v>330</v>
      </c>
      <c r="C45" s="96">
        <v>126</v>
      </c>
      <c r="D45" s="96">
        <v>8</v>
      </c>
      <c r="E45" s="97" t="s">
        <v>196</v>
      </c>
      <c r="F45" s="66"/>
      <c r="G45" s="66"/>
    </row>
    <row r="46" spans="1:7">
      <c r="A46" s="63"/>
      <c r="B46" s="28" t="s">
        <v>331</v>
      </c>
      <c r="C46" s="80">
        <v>185</v>
      </c>
      <c r="D46" s="80">
        <v>13</v>
      </c>
      <c r="E46" s="81" t="s">
        <v>196</v>
      </c>
      <c r="F46" s="66"/>
      <c r="G46" s="66"/>
    </row>
    <row r="47" spans="1:7">
      <c r="A47" s="63"/>
      <c r="B47" s="95" t="s">
        <v>332</v>
      </c>
      <c r="C47" s="96">
        <v>36</v>
      </c>
      <c r="D47" s="96">
        <v>2</v>
      </c>
      <c r="E47" s="97" t="s">
        <v>196</v>
      </c>
      <c r="F47" s="66"/>
      <c r="G47" s="66"/>
    </row>
    <row r="48" spans="1:7">
      <c r="A48" s="63"/>
      <c r="B48" s="28" t="s">
        <v>333</v>
      </c>
      <c r="C48" s="80">
        <v>72</v>
      </c>
      <c r="D48" s="80">
        <v>5</v>
      </c>
      <c r="E48" s="81" t="s">
        <v>219</v>
      </c>
      <c r="F48" s="66"/>
      <c r="G48" s="66"/>
    </row>
    <row r="49" spans="1:7">
      <c r="A49" s="63"/>
      <c r="B49" s="95" t="s">
        <v>334</v>
      </c>
      <c r="C49" s="96">
        <v>30</v>
      </c>
      <c r="D49" s="96">
        <v>1</v>
      </c>
      <c r="E49" s="97" t="s">
        <v>196</v>
      </c>
      <c r="F49" s="66"/>
      <c r="G49" s="66"/>
    </row>
    <row r="50" spans="1:7">
      <c r="A50" s="63"/>
      <c r="B50" s="28" t="s">
        <v>335</v>
      </c>
      <c r="C50" s="80">
        <v>19</v>
      </c>
      <c r="D50" s="80">
        <v>1</v>
      </c>
      <c r="E50" s="81" t="s">
        <v>219</v>
      </c>
      <c r="F50" s="66"/>
      <c r="G50" s="66"/>
    </row>
    <row r="51" spans="1:7">
      <c r="A51" s="63"/>
      <c r="B51" s="95" t="s">
        <v>336</v>
      </c>
      <c r="C51" s="96">
        <v>17</v>
      </c>
      <c r="D51" s="96">
        <v>1</v>
      </c>
      <c r="E51" s="97" t="s">
        <v>385</v>
      </c>
      <c r="F51" s="66"/>
      <c r="G51" s="66"/>
    </row>
    <row r="52" spans="1:7">
      <c r="A52" s="63"/>
      <c r="B52" s="28" t="s">
        <v>337</v>
      </c>
      <c r="C52" s="80">
        <v>86</v>
      </c>
      <c r="D52" s="80">
        <v>6</v>
      </c>
      <c r="E52" s="81" t="s">
        <v>218</v>
      </c>
      <c r="F52" s="66"/>
      <c r="G52" s="66"/>
    </row>
    <row r="53" spans="1:7">
      <c r="A53" s="63"/>
      <c r="B53" s="95" t="s">
        <v>338</v>
      </c>
      <c r="C53" s="96">
        <v>42</v>
      </c>
      <c r="D53" s="96">
        <v>4</v>
      </c>
      <c r="E53" s="97" t="s">
        <v>218</v>
      </c>
      <c r="F53" s="66"/>
      <c r="G53" s="66"/>
    </row>
    <row r="54" spans="1:7">
      <c r="A54" s="63"/>
      <c r="B54" s="28" t="s">
        <v>339</v>
      </c>
      <c r="C54" s="80">
        <v>57</v>
      </c>
      <c r="D54" s="80">
        <v>3</v>
      </c>
      <c r="E54" s="81" t="s">
        <v>219</v>
      </c>
      <c r="F54" s="66"/>
      <c r="G54" s="66"/>
    </row>
    <row r="55" spans="1:7">
      <c r="A55" s="63"/>
      <c r="B55" s="95" t="s">
        <v>340</v>
      </c>
      <c r="C55" s="96">
        <v>103</v>
      </c>
      <c r="D55" s="96">
        <v>6</v>
      </c>
      <c r="E55" s="97" t="s">
        <v>385</v>
      </c>
      <c r="F55" s="66"/>
      <c r="G55" s="66"/>
    </row>
    <row r="56" spans="1:7">
      <c r="A56" s="63"/>
      <c r="B56" s="28" t="s">
        <v>341</v>
      </c>
      <c r="C56" s="80">
        <v>220</v>
      </c>
      <c r="D56" s="80">
        <v>14</v>
      </c>
      <c r="E56" s="81" t="s">
        <v>218</v>
      </c>
      <c r="F56" s="66"/>
      <c r="G56" s="66"/>
    </row>
    <row r="57" spans="1:7">
      <c r="A57" s="63"/>
      <c r="B57" s="95" t="s">
        <v>342</v>
      </c>
      <c r="C57" s="96">
        <v>70</v>
      </c>
      <c r="D57" s="96">
        <v>5</v>
      </c>
      <c r="E57" s="97" t="s">
        <v>219</v>
      </c>
      <c r="F57" s="66"/>
      <c r="G57" s="66"/>
    </row>
    <row r="58" spans="1:7">
      <c r="A58" s="63"/>
      <c r="B58" s="28" t="s">
        <v>343</v>
      </c>
      <c r="C58" s="80">
        <v>63</v>
      </c>
      <c r="D58" s="80">
        <v>4</v>
      </c>
      <c r="E58" s="81" t="s">
        <v>196</v>
      </c>
      <c r="F58" s="66"/>
      <c r="G58" s="66"/>
    </row>
    <row r="59" spans="1:7">
      <c r="A59" s="63"/>
      <c r="B59" s="95" t="s">
        <v>344</v>
      </c>
      <c r="C59" s="96">
        <v>114</v>
      </c>
      <c r="D59" s="96">
        <v>7</v>
      </c>
      <c r="E59" s="97" t="s">
        <v>218</v>
      </c>
      <c r="F59" s="66"/>
      <c r="G59" s="66"/>
    </row>
    <row r="60" spans="1:7">
      <c r="A60" s="63"/>
      <c r="B60" s="28" t="s">
        <v>345</v>
      </c>
      <c r="C60" s="80">
        <v>149</v>
      </c>
      <c r="D60" s="80">
        <v>10</v>
      </c>
      <c r="E60" s="81" t="s">
        <v>196</v>
      </c>
      <c r="F60" s="66"/>
      <c r="G60" s="66"/>
    </row>
    <row r="61" spans="1:7">
      <c r="A61" s="63"/>
      <c r="B61" s="95" t="s">
        <v>346</v>
      </c>
      <c r="C61" s="96">
        <v>58</v>
      </c>
      <c r="D61" s="96">
        <v>3</v>
      </c>
      <c r="E61" s="97" t="s">
        <v>218</v>
      </c>
      <c r="F61" s="66"/>
      <c r="G61" s="66"/>
    </row>
    <row r="62" spans="1:7">
      <c r="A62" s="63"/>
      <c r="B62" s="28" t="s">
        <v>347</v>
      </c>
      <c r="C62" s="80">
        <v>36</v>
      </c>
      <c r="D62" s="80">
        <v>2</v>
      </c>
      <c r="E62" s="81" t="s">
        <v>219</v>
      </c>
      <c r="F62" s="66"/>
      <c r="G62" s="66"/>
    </row>
    <row r="63" spans="1:7">
      <c r="A63" s="63"/>
      <c r="B63" s="95" t="s">
        <v>348</v>
      </c>
      <c r="C63" s="96">
        <v>114</v>
      </c>
      <c r="D63" s="96">
        <v>7</v>
      </c>
      <c r="E63" s="97" t="s">
        <v>385</v>
      </c>
      <c r="F63" s="66"/>
      <c r="G63" s="66"/>
    </row>
    <row r="64" spans="1:7">
      <c r="A64" s="63"/>
      <c r="B64" s="28" t="s">
        <v>349</v>
      </c>
      <c r="C64" s="80">
        <v>139</v>
      </c>
      <c r="D64" s="80">
        <v>9</v>
      </c>
      <c r="E64" s="81" t="s">
        <v>218</v>
      </c>
      <c r="F64" s="66"/>
      <c r="G64" s="66"/>
    </row>
    <row r="65" spans="1:7">
      <c r="A65" s="63"/>
      <c r="B65" s="95" t="s">
        <v>350</v>
      </c>
      <c r="C65" s="96">
        <v>13</v>
      </c>
      <c r="D65" s="96">
        <v>1</v>
      </c>
      <c r="E65" s="97" t="s">
        <v>196</v>
      </c>
      <c r="F65" s="66"/>
      <c r="G65" s="66"/>
    </row>
    <row r="66" spans="1:7">
      <c r="A66" s="63"/>
      <c r="B66" s="28" t="s">
        <v>351</v>
      </c>
      <c r="C66" s="80">
        <v>10</v>
      </c>
      <c r="D66" s="80">
        <v>1</v>
      </c>
      <c r="E66" s="81" t="s">
        <v>218</v>
      </c>
      <c r="F66" s="66"/>
      <c r="G66" s="66"/>
    </row>
    <row r="67" spans="1:7">
      <c r="A67" s="63"/>
      <c r="B67" s="95" t="s">
        <v>352</v>
      </c>
      <c r="C67" s="96">
        <v>2</v>
      </c>
      <c r="D67" s="96">
        <v>1</v>
      </c>
      <c r="E67" s="97" t="s">
        <v>219</v>
      </c>
      <c r="F67" s="66"/>
      <c r="G67" s="66"/>
    </row>
    <row r="68" spans="1:7">
      <c r="A68" s="63"/>
      <c r="B68" s="28" t="s">
        <v>353</v>
      </c>
      <c r="C68" s="80">
        <v>27</v>
      </c>
      <c r="D68" s="80">
        <v>1</v>
      </c>
      <c r="E68" s="81" t="s">
        <v>218</v>
      </c>
      <c r="F68" s="66"/>
      <c r="G68" s="66"/>
    </row>
    <row r="69" spans="1:7">
      <c r="A69" s="63"/>
      <c r="B69" s="95" t="s">
        <v>354</v>
      </c>
      <c r="C69" s="96">
        <v>16</v>
      </c>
      <c r="D69" s="96">
        <v>1</v>
      </c>
      <c r="E69" s="97" t="s">
        <v>219</v>
      </c>
      <c r="F69" s="66"/>
      <c r="G69" s="66"/>
    </row>
    <row r="70" spans="1:7">
      <c r="A70" s="63"/>
      <c r="B70" s="28" t="s">
        <v>355</v>
      </c>
      <c r="C70" s="80">
        <v>21</v>
      </c>
      <c r="D70" s="80">
        <v>1</v>
      </c>
      <c r="E70" s="81" t="s">
        <v>219</v>
      </c>
      <c r="F70" s="66"/>
      <c r="G70" s="66"/>
    </row>
    <row r="71" spans="1:7">
      <c r="A71" s="63"/>
      <c r="B71" s="95" t="s">
        <v>356</v>
      </c>
      <c r="C71" s="96">
        <v>136</v>
      </c>
      <c r="D71" s="96">
        <v>8</v>
      </c>
      <c r="E71" s="97" t="s">
        <v>218</v>
      </c>
      <c r="F71" s="66"/>
      <c r="G71" s="66"/>
    </row>
    <row r="72" spans="1:7">
      <c r="A72" s="63"/>
      <c r="B72" s="28" t="s">
        <v>357</v>
      </c>
      <c r="C72" s="80">
        <v>168</v>
      </c>
      <c r="D72" s="80">
        <v>12</v>
      </c>
      <c r="E72" s="81" t="s">
        <v>196</v>
      </c>
      <c r="F72" s="66"/>
      <c r="G72" s="66"/>
    </row>
    <row r="73" spans="1:7">
      <c r="A73" s="63"/>
      <c r="B73" s="95" t="s">
        <v>358</v>
      </c>
      <c r="C73" s="96">
        <v>218</v>
      </c>
      <c r="D73" s="96">
        <v>14</v>
      </c>
      <c r="E73" s="97" t="s">
        <v>219</v>
      </c>
      <c r="F73" s="66"/>
      <c r="G73" s="66"/>
    </row>
    <row r="74" spans="1:7">
      <c r="A74" s="63"/>
      <c r="B74" s="28" t="s">
        <v>359</v>
      </c>
      <c r="C74" s="80">
        <v>112</v>
      </c>
      <c r="D74" s="80">
        <v>7</v>
      </c>
      <c r="E74" s="81" t="s">
        <v>219</v>
      </c>
      <c r="F74" s="66"/>
      <c r="G74" s="66"/>
    </row>
    <row r="75" spans="1:7">
      <c r="A75" s="63"/>
      <c r="B75" s="95" t="s">
        <v>360</v>
      </c>
      <c r="C75" s="96">
        <v>92</v>
      </c>
      <c r="D75" s="96">
        <v>6</v>
      </c>
      <c r="E75" s="97" t="s">
        <v>385</v>
      </c>
      <c r="F75" s="66"/>
      <c r="G75" s="66"/>
    </row>
    <row r="76" spans="1:7">
      <c r="A76" s="63"/>
      <c r="B76" s="28" t="s">
        <v>361</v>
      </c>
      <c r="C76" s="80">
        <v>47</v>
      </c>
      <c r="D76" s="80">
        <v>4</v>
      </c>
      <c r="E76" s="81" t="s">
        <v>218</v>
      </c>
      <c r="F76" s="66"/>
      <c r="G76" s="66"/>
    </row>
    <row r="77" spans="1:7">
      <c r="A77" s="63"/>
      <c r="B77" s="95" t="s">
        <v>362</v>
      </c>
      <c r="C77" s="96">
        <v>90</v>
      </c>
      <c r="D77" s="96">
        <v>6</v>
      </c>
      <c r="E77" s="97" t="s">
        <v>196</v>
      </c>
      <c r="F77" s="66"/>
      <c r="G77" s="66"/>
    </row>
    <row r="78" spans="1:7">
      <c r="A78" s="63"/>
      <c r="B78" s="28" t="s">
        <v>363</v>
      </c>
      <c r="C78" s="80">
        <v>103</v>
      </c>
      <c r="D78" s="80">
        <v>7</v>
      </c>
      <c r="E78" s="81" t="s">
        <v>219</v>
      </c>
      <c r="F78" s="66"/>
      <c r="G78" s="66"/>
    </row>
    <row r="79" spans="1:7">
      <c r="A79" s="63"/>
      <c r="B79" s="95" t="s">
        <v>364</v>
      </c>
      <c r="C79" s="96">
        <v>153</v>
      </c>
      <c r="D79" s="96">
        <v>11</v>
      </c>
      <c r="E79" s="97" t="s">
        <v>218</v>
      </c>
      <c r="F79" s="66"/>
      <c r="G79" s="66"/>
    </row>
    <row r="80" spans="1:7">
      <c r="A80" s="63"/>
      <c r="B80" s="28" t="s">
        <v>365</v>
      </c>
      <c r="C80" s="80">
        <v>95</v>
      </c>
      <c r="D80" s="80">
        <v>6</v>
      </c>
      <c r="E80" s="81" t="s">
        <v>385</v>
      </c>
      <c r="F80" s="66"/>
      <c r="G80" s="66"/>
    </row>
    <row r="81" spans="1:12">
      <c r="A81" s="63"/>
      <c r="B81" s="95" t="s">
        <v>366</v>
      </c>
      <c r="C81" s="96">
        <v>34</v>
      </c>
      <c r="D81" s="96">
        <v>2</v>
      </c>
      <c r="E81" s="97" t="s">
        <v>219</v>
      </c>
      <c r="F81" s="66"/>
      <c r="G81" s="66"/>
    </row>
    <row r="82" spans="1:12">
      <c r="A82" s="63"/>
      <c r="B82" s="28" t="s">
        <v>367</v>
      </c>
      <c r="C82" s="80">
        <v>52</v>
      </c>
      <c r="D82" s="80">
        <v>3</v>
      </c>
      <c r="E82" s="81" t="s">
        <v>219</v>
      </c>
      <c r="F82" s="66"/>
      <c r="G82" s="66"/>
    </row>
    <row r="83" spans="1:12">
      <c r="A83" s="63"/>
      <c r="B83" s="95" t="s">
        <v>368</v>
      </c>
      <c r="C83" s="96">
        <v>180</v>
      </c>
      <c r="D83" s="96">
        <v>12</v>
      </c>
      <c r="E83" s="97" t="s">
        <v>385</v>
      </c>
      <c r="F83" s="66"/>
      <c r="G83" s="66"/>
    </row>
    <row r="84" spans="1:12">
      <c r="A84" s="63"/>
      <c r="B84" s="28" t="s">
        <v>369</v>
      </c>
      <c r="C84" s="80">
        <v>50</v>
      </c>
      <c r="D84" s="80">
        <v>2</v>
      </c>
      <c r="E84" s="81" t="s">
        <v>218</v>
      </c>
      <c r="F84" s="66"/>
      <c r="G84" s="66"/>
    </row>
    <row r="85" spans="1:12">
      <c r="A85" s="63"/>
      <c r="B85" s="95" t="s">
        <v>370</v>
      </c>
      <c r="C85" s="96">
        <v>109</v>
      </c>
      <c r="D85" s="96">
        <v>8</v>
      </c>
      <c r="E85" s="97" t="s">
        <v>218</v>
      </c>
      <c r="F85" s="66"/>
      <c r="G85" s="66"/>
    </row>
    <row r="86" spans="1:12">
      <c r="A86" s="63"/>
      <c r="B86" s="28" t="s">
        <v>371</v>
      </c>
      <c r="C86" s="80">
        <v>159</v>
      </c>
      <c r="D86" s="80">
        <v>11</v>
      </c>
      <c r="E86" s="81" t="s">
        <v>196</v>
      </c>
      <c r="F86" s="66"/>
      <c r="G86" s="66"/>
      <c r="K86" s="111"/>
    </row>
    <row r="87" spans="1:12">
      <c r="A87" s="63"/>
      <c r="B87" s="95" t="s">
        <v>372</v>
      </c>
      <c r="C87" s="96">
        <v>37</v>
      </c>
      <c r="D87" s="96">
        <v>1</v>
      </c>
      <c r="E87" s="97" t="s">
        <v>196</v>
      </c>
      <c r="F87" s="66"/>
      <c r="G87" s="66"/>
    </row>
    <row r="88" spans="1:12">
      <c r="A88" s="63"/>
      <c r="B88" s="28" t="s">
        <v>373</v>
      </c>
      <c r="C88" s="80">
        <v>84</v>
      </c>
      <c r="D88" s="80">
        <v>6</v>
      </c>
      <c r="E88" s="81" t="s">
        <v>218</v>
      </c>
      <c r="F88" s="66"/>
      <c r="G88" s="66"/>
    </row>
    <row r="89" spans="1:12" ht="13" thickBot="1">
      <c r="A89" s="63"/>
      <c r="B89" s="28"/>
      <c r="C89" s="80"/>
      <c r="D89" s="80"/>
      <c r="E89" s="81"/>
      <c r="F89" s="66"/>
      <c r="G89" s="66"/>
    </row>
    <row r="90" spans="1:12" s="23" customFormat="1" ht="41.25" customHeight="1">
      <c r="A90" s="146" t="s">
        <v>231</v>
      </c>
      <c r="B90" s="146"/>
      <c r="C90" s="146"/>
      <c r="D90" s="146"/>
      <c r="E90" s="146"/>
      <c r="F90" s="146"/>
      <c r="G90" s="146"/>
    </row>
    <row r="91" spans="1:12" ht="27" customHeight="1">
      <c r="A91" s="104"/>
      <c r="B91" s="34" t="s">
        <v>267</v>
      </c>
      <c r="C91" s="26" t="s">
        <v>181</v>
      </c>
      <c r="D91" s="26" t="s">
        <v>275</v>
      </c>
      <c r="E91" s="26" t="s">
        <v>200</v>
      </c>
      <c r="F91" s="26" t="s">
        <v>143</v>
      </c>
      <c r="G91" s="26" t="s">
        <v>144</v>
      </c>
      <c r="H91" s="35"/>
      <c r="I91" s="35"/>
      <c r="J91" s="35"/>
      <c r="K91" s="35"/>
    </row>
    <row r="92" spans="1:12">
      <c r="A92" s="66"/>
      <c r="B92" s="98" t="s">
        <v>271</v>
      </c>
      <c r="C92" s="96">
        <v>691</v>
      </c>
      <c r="D92" s="96">
        <v>669</v>
      </c>
      <c r="E92" s="96">
        <v>712</v>
      </c>
      <c r="F92" s="96">
        <v>2289</v>
      </c>
      <c r="G92" s="96">
        <v>1384</v>
      </c>
      <c r="I92" s="67"/>
      <c r="J92" s="67"/>
      <c r="K92" s="67"/>
      <c r="L92" s="67"/>
    </row>
    <row r="93" spans="1:12">
      <c r="A93" s="66"/>
      <c r="B93" s="86" t="s">
        <v>272</v>
      </c>
      <c r="C93" s="80">
        <v>467</v>
      </c>
      <c r="D93" s="80">
        <v>695</v>
      </c>
      <c r="E93" s="80">
        <v>746</v>
      </c>
      <c r="F93" s="80">
        <v>1267</v>
      </c>
      <c r="G93" s="80">
        <v>1814</v>
      </c>
      <c r="I93" s="67"/>
      <c r="J93" s="67"/>
      <c r="K93" s="67"/>
      <c r="L93" s="67"/>
    </row>
    <row r="94" spans="1:12">
      <c r="A94" s="63"/>
      <c r="B94" s="98" t="s">
        <v>273</v>
      </c>
      <c r="C94" s="96">
        <v>472</v>
      </c>
      <c r="D94" s="96">
        <v>529</v>
      </c>
      <c r="E94" s="96">
        <v>481</v>
      </c>
      <c r="F94" s="96">
        <v>1650</v>
      </c>
      <c r="G94" s="96">
        <v>1290</v>
      </c>
      <c r="I94" s="67"/>
      <c r="J94" s="67"/>
      <c r="K94" s="67"/>
      <c r="L94" s="67"/>
    </row>
    <row r="95" spans="1:12">
      <c r="A95" s="63"/>
      <c r="B95" s="86" t="s">
        <v>274</v>
      </c>
      <c r="C95" s="80">
        <v>523</v>
      </c>
      <c r="D95" s="80">
        <v>746</v>
      </c>
      <c r="E95" s="80">
        <v>676</v>
      </c>
      <c r="F95" s="80">
        <v>1418</v>
      </c>
      <c r="G95" s="80">
        <v>1441</v>
      </c>
      <c r="I95" s="67"/>
      <c r="J95" s="67"/>
      <c r="K95" s="67"/>
      <c r="L95" s="67"/>
    </row>
    <row r="96" spans="1:12">
      <c r="A96" s="63"/>
      <c r="B96" s="98" t="s">
        <v>302</v>
      </c>
      <c r="C96" s="96">
        <v>256</v>
      </c>
      <c r="D96" s="96">
        <v>277</v>
      </c>
      <c r="E96" s="96">
        <v>232</v>
      </c>
      <c r="F96" s="96">
        <v>534</v>
      </c>
      <c r="G96" s="96">
        <v>483</v>
      </c>
      <c r="I96" s="27"/>
      <c r="J96" s="67"/>
      <c r="K96" s="67"/>
      <c r="L96" s="27"/>
    </row>
    <row r="97" spans="1:12">
      <c r="A97" s="63"/>
      <c r="B97" s="86" t="s">
        <v>303</v>
      </c>
      <c r="C97" s="80">
        <v>524</v>
      </c>
      <c r="D97" s="80">
        <v>559</v>
      </c>
      <c r="E97" s="80">
        <v>451</v>
      </c>
      <c r="F97" s="80">
        <v>1174</v>
      </c>
      <c r="G97" s="80">
        <v>962</v>
      </c>
      <c r="I97" s="67"/>
      <c r="J97" s="67"/>
      <c r="K97" s="67"/>
      <c r="L97" s="67"/>
    </row>
    <row r="98" spans="1:12">
      <c r="A98" s="63"/>
      <c r="B98" s="98" t="s">
        <v>304</v>
      </c>
      <c r="C98" s="96">
        <v>536</v>
      </c>
      <c r="D98" s="96">
        <v>695</v>
      </c>
      <c r="E98" s="96">
        <v>626</v>
      </c>
      <c r="F98" s="96">
        <v>1345</v>
      </c>
      <c r="G98" s="96">
        <v>1166</v>
      </c>
      <c r="I98" s="67"/>
      <c r="J98" s="67"/>
      <c r="K98" s="67"/>
      <c r="L98" s="67"/>
    </row>
    <row r="99" spans="1:12">
      <c r="A99" s="63"/>
      <c r="B99" s="86" t="s">
        <v>276</v>
      </c>
      <c r="C99" s="80">
        <v>352</v>
      </c>
      <c r="D99" s="80">
        <v>348</v>
      </c>
      <c r="E99" s="80">
        <v>389</v>
      </c>
      <c r="F99" s="80">
        <v>796</v>
      </c>
      <c r="G99" s="80">
        <v>2017</v>
      </c>
      <c r="I99" s="67"/>
      <c r="J99" s="67"/>
      <c r="K99" s="67"/>
      <c r="L99" s="67"/>
    </row>
    <row r="100" spans="1:12">
      <c r="A100" s="63"/>
      <c r="B100" s="98" t="s">
        <v>277</v>
      </c>
      <c r="C100" s="96">
        <v>429</v>
      </c>
      <c r="D100" s="96">
        <v>472</v>
      </c>
      <c r="E100" s="96">
        <v>415</v>
      </c>
      <c r="F100" s="96">
        <v>1376</v>
      </c>
      <c r="G100" s="96">
        <v>1184</v>
      </c>
      <c r="I100" s="67"/>
      <c r="J100" s="67"/>
      <c r="K100" s="67"/>
      <c r="L100" s="67"/>
    </row>
    <row r="101" spans="1:12">
      <c r="A101" s="63"/>
      <c r="B101" s="86" t="s">
        <v>278</v>
      </c>
      <c r="C101" s="80">
        <v>252</v>
      </c>
      <c r="D101" s="80">
        <v>317</v>
      </c>
      <c r="E101" s="80">
        <v>297</v>
      </c>
      <c r="F101" s="80">
        <v>1224</v>
      </c>
      <c r="G101" s="80">
        <v>907</v>
      </c>
      <c r="I101" s="27"/>
      <c r="J101" s="67"/>
      <c r="K101" s="67"/>
      <c r="L101" s="27"/>
    </row>
    <row r="102" spans="1:12">
      <c r="A102" s="63"/>
      <c r="B102" s="98" t="s">
        <v>243</v>
      </c>
      <c r="C102" s="96">
        <v>554</v>
      </c>
      <c r="D102" s="96">
        <v>618</v>
      </c>
      <c r="E102" s="96">
        <v>621</v>
      </c>
      <c r="F102" s="96">
        <v>2257</v>
      </c>
      <c r="G102" s="96">
        <v>1426</v>
      </c>
      <c r="I102" s="67"/>
      <c r="J102" s="67"/>
      <c r="K102" s="67"/>
      <c r="L102" s="67"/>
    </row>
    <row r="103" spans="1:12">
      <c r="A103" s="63"/>
      <c r="B103" s="86" t="s">
        <v>244</v>
      </c>
      <c r="C103" s="80">
        <v>508</v>
      </c>
      <c r="D103" s="80">
        <v>449</v>
      </c>
      <c r="E103" s="80">
        <v>474</v>
      </c>
      <c r="F103" s="80">
        <v>2461</v>
      </c>
      <c r="G103" s="80">
        <v>1478</v>
      </c>
      <c r="I103" s="67"/>
      <c r="J103" s="67"/>
      <c r="K103" s="67"/>
      <c r="L103" s="67"/>
    </row>
    <row r="104" spans="1:12">
      <c r="A104" s="63"/>
      <c r="B104" s="98" t="s">
        <v>245</v>
      </c>
      <c r="C104" s="96">
        <v>440</v>
      </c>
      <c r="D104" s="96">
        <v>477</v>
      </c>
      <c r="E104" s="96">
        <v>398</v>
      </c>
      <c r="F104" s="96">
        <v>1086</v>
      </c>
      <c r="G104" s="96">
        <v>970</v>
      </c>
      <c r="I104" s="67"/>
      <c r="J104" s="67"/>
      <c r="K104" s="67"/>
      <c r="L104" s="67"/>
    </row>
    <row r="105" spans="1:12">
      <c r="A105" s="63"/>
      <c r="B105" s="86" t="s">
        <v>254</v>
      </c>
      <c r="C105" s="80">
        <v>556</v>
      </c>
      <c r="D105" s="80">
        <v>582</v>
      </c>
      <c r="E105" s="80">
        <v>598</v>
      </c>
      <c r="F105" s="80">
        <v>2148</v>
      </c>
      <c r="G105" s="80">
        <v>1654</v>
      </c>
      <c r="I105" s="67"/>
      <c r="J105" s="67"/>
      <c r="K105" s="67"/>
      <c r="L105" s="67"/>
    </row>
    <row r="106" spans="1:12">
      <c r="A106" s="63"/>
      <c r="B106" s="98" t="s">
        <v>255</v>
      </c>
      <c r="C106" s="96">
        <v>403</v>
      </c>
      <c r="D106" s="96">
        <v>430</v>
      </c>
      <c r="E106" s="96">
        <v>357</v>
      </c>
      <c r="F106" s="96">
        <v>1617</v>
      </c>
      <c r="G106" s="96">
        <v>1049</v>
      </c>
      <c r="I106" s="67"/>
      <c r="J106" s="67"/>
      <c r="K106" s="67"/>
      <c r="L106" s="67"/>
    </row>
    <row r="107" spans="1:12">
      <c r="A107" s="63"/>
      <c r="B107" s="86" t="s">
        <v>256</v>
      </c>
      <c r="C107" s="80">
        <v>715</v>
      </c>
      <c r="D107" s="80">
        <v>754</v>
      </c>
      <c r="E107" s="80">
        <v>771</v>
      </c>
      <c r="F107" s="80">
        <v>1630</v>
      </c>
      <c r="G107" s="80">
        <v>2371</v>
      </c>
      <c r="I107" s="67"/>
      <c r="J107" s="67"/>
      <c r="K107" s="67"/>
      <c r="L107" s="67"/>
    </row>
    <row r="108" spans="1:12">
      <c r="A108" s="63"/>
      <c r="B108" s="98" t="s">
        <v>257</v>
      </c>
      <c r="C108" s="96">
        <v>362</v>
      </c>
      <c r="D108" s="96">
        <v>393</v>
      </c>
      <c r="E108" s="96">
        <v>410</v>
      </c>
      <c r="F108" s="96">
        <v>916</v>
      </c>
      <c r="G108" s="96">
        <v>1443</v>
      </c>
      <c r="I108" s="67"/>
      <c r="J108" s="67"/>
      <c r="K108" s="67"/>
      <c r="L108" s="67"/>
    </row>
    <row r="109" spans="1:12">
      <c r="A109" s="63"/>
      <c r="B109" s="86" t="s">
        <v>258</v>
      </c>
      <c r="C109" s="80">
        <v>600</v>
      </c>
      <c r="D109" s="80">
        <v>631</v>
      </c>
      <c r="E109" s="80">
        <v>567</v>
      </c>
      <c r="F109" s="80">
        <v>1393</v>
      </c>
      <c r="G109" s="80">
        <v>1726</v>
      </c>
      <c r="I109" s="67"/>
      <c r="J109" s="67"/>
      <c r="K109" s="67"/>
      <c r="L109" s="67"/>
    </row>
    <row r="110" spans="1:12">
      <c r="A110" s="63"/>
      <c r="B110" s="98" t="s">
        <v>259</v>
      </c>
      <c r="C110" s="96">
        <v>580</v>
      </c>
      <c r="D110" s="96">
        <v>791</v>
      </c>
      <c r="E110" s="96">
        <v>842</v>
      </c>
      <c r="F110" s="96">
        <v>1298</v>
      </c>
      <c r="G110" s="96">
        <v>2648</v>
      </c>
      <c r="I110" s="67"/>
      <c r="J110" s="67"/>
      <c r="K110" s="67"/>
      <c r="L110" s="67"/>
    </row>
    <row r="111" spans="1:12">
      <c r="A111" s="63"/>
      <c r="B111" s="86" t="s">
        <v>260</v>
      </c>
      <c r="C111" s="80">
        <v>443</v>
      </c>
      <c r="D111" s="80">
        <v>593</v>
      </c>
      <c r="E111" s="80">
        <v>583</v>
      </c>
      <c r="F111" s="80">
        <v>2118</v>
      </c>
      <c r="G111" s="80">
        <v>1618</v>
      </c>
      <c r="I111" s="65"/>
    </row>
    <row r="112" spans="1:12" ht="13" thickBot="1">
      <c r="A112" s="63"/>
      <c r="B112" s="63"/>
      <c r="C112" s="63"/>
      <c r="D112" s="63"/>
      <c r="E112" s="63"/>
      <c r="F112" s="68"/>
      <c r="G112" s="68"/>
      <c r="I112" s="65"/>
    </row>
    <row r="113" spans="1:9" s="23" customFormat="1" ht="41.25" customHeight="1">
      <c r="A113" s="146" t="s">
        <v>320</v>
      </c>
      <c r="B113" s="146"/>
      <c r="C113" s="146"/>
      <c r="D113" s="146"/>
      <c r="E113" s="146"/>
      <c r="F113" s="146"/>
      <c r="G113" s="146"/>
      <c r="H113" s="61"/>
      <c r="I113" s="61"/>
    </row>
    <row r="114" spans="1:9" s="61" customFormat="1" ht="44.25" customHeight="1">
      <c r="A114" s="69"/>
      <c r="B114" s="26" t="s">
        <v>194</v>
      </c>
      <c r="C114" s="26" t="s">
        <v>246</v>
      </c>
      <c r="D114" s="26" t="s">
        <v>411</v>
      </c>
      <c r="E114" s="26" t="s">
        <v>412</v>
      </c>
      <c r="F114" s="66"/>
      <c r="G114" s="23"/>
    </row>
    <row r="115" spans="1:9" s="61" customFormat="1">
      <c r="A115" s="69"/>
      <c r="B115" s="99" t="s">
        <v>374</v>
      </c>
      <c r="C115" s="100">
        <v>0.11</v>
      </c>
      <c r="D115" s="100">
        <v>0.05</v>
      </c>
      <c r="E115" s="100">
        <v>0</v>
      </c>
      <c r="F115" s="72"/>
    </row>
    <row r="116" spans="1:9" s="61" customFormat="1">
      <c r="A116" s="69"/>
      <c r="B116" s="70" t="s">
        <v>375</v>
      </c>
      <c r="C116" s="71">
        <v>0.08</v>
      </c>
      <c r="D116" s="71">
        <v>0.09</v>
      </c>
      <c r="E116" s="71">
        <v>0</v>
      </c>
      <c r="F116" s="72"/>
    </row>
    <row r="117" spans="1:9" s="61" customFormat="1">
      <c r="A117" s="69"/>
      <c r="B117" s="99" t="s">
        <v>83</v>
      </c>
      <c r="C117" s="100">
        <v>0.01</v>
      </c>
      <c r="D117" s="100">
        <v>0</v>
      </c>
      <c r="E117" s="100">
        <v>0</v>
      </c>
      <c r="F117" s="72"/>
    </row>
    <row r="118" spans="1:9" s="61" customFormat="1">
      <c r="A118" s="69"/>
      <c r="B118" s="70" t="s">
        <v>84</v>
      </c>
      <c r="C118" s="71">
        <v>0.04</v>
      </c>
      <c r="D118" s="71">
        <v>0.01</v>
      </c>
      <c r="E118" s="71">
        <v>0</v>
      </c>
      <c r="F118" s="72"/>
    </row>
    <row r="119" spans="1:9" s="61" customFormat="1">
      <c r="A119" s="69"/>
      <c r="B119" s="99" t="s">
        <v>376</v>
      </c>
      <c r="C119" s="100">
        <v>0.48</v>
      </c>
      <c r="D119" s="100">
        <v>0.78</v>
      </c>
      <c r="E119" s="100">
        <v>0.28999999999999998</v>
      </c>
      <c r="F119" s="72"/>
    </row>
    <row r="120" spans="1:9" s="61" customFormat="1">
      <c r="A120" s="69"/>
      <c r="B120" s="70" t="s">
        <v>377</v>
      </c>
      <c r="C120" s="71">
        <v>0.03</v>
      </c>
      <c r="D120" s="71">
        <v>0.03</v>
      </c>
      <c r="E120" s="71">
        <v>0.09</v>
      </c>
      <c r="F120" s="72"/>
    </row>
    <row r="121" spans="1:9" s="61" customFormat="1">
      <c r="A121" s="69"/>
      <c r="B121" s="99" t="s">
        <v>378</v>
      </c>
      <c r="C121" s="100">
        <v>0.04</v>
      </c>
      <c r="D121" s="100">
        <v>0</v>
      </c>
      <c r="E121" s="100">
        <v>0.03</v>
      </c>
      <c r="F121" s="72"/>
    </row>
    <row r="122" spans="1:9" s="61" customFormat="1">
      <c r="A122" s="69"/>
      <c r="B122" s="70" t="s">
        <v>85</v>
      </c>
      <c r="C122" s="71">
        <v>0.08</v>
      </c>
      <c r="D122" s="71">
        <v>0</v>
      </c>
      <c r="E122" s="71">
        <v>0.59</v>
      </c>
      <c r="F122" s="72"/>
    </row>
    <row r="123" spans="1:9" s="61" customFormat="1">
      <c r="A123" s="69"/>
      <c r="B123" s="99" t="s">
        <v>86</v>
      </c>
      <c r="C123" s="100">
        <v>0.02</v>
      </c>
      <c r="D123" s="100">
        <v>0</v>
      </c>
      <c r="E123" s="100">
        <v>0</v>
      </c>
      <c r="F123" s="72"/>
    </row>
    <row r="124" spans="1:9" s="61" customFormat="1">
      <c r="A124" s="69"/>
      <c r="B124" s="70" t="s">
        <v>193</v>
      </c>
      <c r="C124" s="71">
        <v>0.06</v>
      </c>
      <c r="D124" s="71">
        <v>0</v>
      </c>
      <c r="E124" s="71">
        <v>0</v>
      </c>
      <c r="F124" s="72"/>
    </row>
    <row r="125" spans="1:9" s="61" customFormat="1">
      <c r="A125" s="69"/>
      <c r="B125" s="99" t="s">
        <v>380</v>
      </c>
      <c r="C125" s="100">
        <v>0.05</v>
      </c>
      <c r="D125" s="100">
        <v>0.05</v>
      </c>
      <c r="E125" s="100">
        <v>0</v>
      </c>
      <c r="F125" s="72"/>
    </row>
    <row r="126" spans="1:9" s="61" customFormat="1">
      <c r="A126" s="69"/>
      <c r="B126" s="69" t="s">
        <v>198</v>
      </c>
      <c r="C126" s="71">
        <v>1</v>
      </c>
      <c r="D126" s="71">
        <v>1</v>
      </c>
      <c r="E126" s="71">
        <v>1</v>
      </c>
      <c r="F126" s="72"/>
    </row>
    <row r="127" spans="1:9" s="61" customFormat="1" ht="13" thickBot="1">
      <c r="A127" s="69"/>
      <c r="B127" s="69"/>
      <c r="C127" s="71"/>
      <c r="D127" s="71"/>
      <c r="E127" s="71"/>
      <c r="F127" s="72"/>
    </row>
    <row r="128" spans="1:9" s="85" customFormat="1" ht="43" customHeight="1">
      <c r="A128" s="146" t="s">
        <v>145</v>
      </c>
      <c r="B128" s="146"/>
      <c r="C128" s="146"/>
      <c r="D128" s="146"/>
      <c r="E128" s="146"/>
      <c r="F128" s="146"/>
      <c r="G128" s="146"/>
      <c r="H128" s="69"/>
      <c r="I128" s="69"/>
    </row>
    <row r="129" spans="2:7" s="63" customFormat="1"/>
    <row r="130" spans="2:7" s="63" customFormat="1">
      <c r="B130" s="106" t="s">
        <v>132</v>
      </c>
      <c r="C130" s="150" t="s">
        <v>150</v>
      </c>
      <c r="D130" s="150"/>
      <c r="E130" s="151"/>
    </row>
    <row r="131" spans="2:7" s="63" customFormat="1">
      <c r="B131" s="107" t="s">
        <v>133</v>
      </c>
      <c r="C131" s="148" t="s">
        <v>137</v>
      </c>
      <c r="D131" s="148"/>
      <c r="E131" s="149"/>
    </row>
    <row r="132" spans="2:7" s="63" customFormat="1">
      <c r="B132" s="107" t="s">
        <v>134</v>
      </c>
      <c r="C132" s="152"/>
      <c r="D132" s="152"/>
      <c r="E132" s="153"/>
    </row>
    <row r="133" spans="2:7" s="63" customFormat="1">
      <c r="B133" s="107" t="s">
        <v>135</v>
      </c>
      <c r="C133" s="148" t="s">
        <v>385</v>
      </c>
      <c r="D133" s="148"/>
      <c r="E133" s="149"/>
    </row>
    <row r="134" spans="2:7" s="63" customFormat="1">
      <c r="B134" s="107" t="s">
        <v>136</v>
      </c>
      <c r="C134" s="148" t="s">
        <v>149</v>
      </c>
      <c r="D134" s="148"/>
      <c r="E134" s="149"/>
    </row>
    <row r="135" spans="2:7" s="63" customFormat="1">
      <c r="B135" s="107" t="s">
        <v>202</v>
      </c>
      <c r="C135" s="148" t="s">
        <v>184</v>
      </c>
      <c r="D135" s="148"/>
      <c r="E135" s="149"/>
    </row>
    <row r="136" spans="2:7" s="63" customFormat="1" ht="40" customHeight="1">
      <c r="B136" s="101" t="s">
        <v>138</v>
      </c>
      <c r="C136" s="140" t="s">
        <v>88</v>
      </c>
      <c r="D136" s="140"/>
      <c r="E136" s="141"/>
      <c r="G136" s="112"/>
    </row>
    <row r="137" spans="2:7" s="63" customFormat="1">
      <c r="B137" s="108" t="s">
        <v>132</v>
      </c>
      <c r="C137" s="131" t="s">
        <v>151</v>
      </c>
      <c r="D137" s="131"/>
      <c r="E137" s="132"/>
    </row>
    <row r="138" spans="2:7" s="63" customFormat="1">
      <c r="B138" s="103" t="s">
        <v>133</v>
      </c>
      <c r="C138" s="133" t="s">
        <v>137</v>
      </c>
      <c r="D138" s="133"/>
      <c r="E138" s="134"/>
    </row>
    <row r="139" spans="2:7" s="63" customFormat="1">
      <c r="B139" s="103" t="s">
        <v>134</v>
      </c>
      <c r="C139" s="133" t="s">
        <v>156</v>
      </c>
      <c r="D139" s="133"/>
      <c r="E139" s="134"/>
    </row>
    <row r="140" spans="2:7" s="63" customFormat="1">
      <c r="B140" s="103" t="s">
        <v>135</v>
      </c>
      <c r="C140" s="133" t="s">
        <v>385</v>
      </c>
      <c r="D140" s="133"/>
      <c r="E140" s="134"/>
    </row>
    <row r="141" spans="2:7" s="63" customFormat="1">
      <c r="B141" s="103" t="s">
        <v>136</v>
      </c>
      <c r="C141" s="133" t="s">
        <v>152</v>
      </c>
      <c r="D141" s="133"/>
      <c r="E141" s="134"/>
    </row>
    <row r="142" spans="2:7" s="63" customFormat="1">
      <c r="B142" s="103" t="s">
        <v>202</v>
      </c>
      <c r="C142" s="133" t="s">
        <v>182</v>
      </c>
      <c r="D142" s="133"/>
      <c r="E142" s="134"/>
    </row>
    <row r="143" spans="2:7" s="63" customFormat="1" ht="39" customHeight="1">
      <c r="B143" s="87" t="s">
        <v>138</v>
      </c>
      <c r="C143" s="133" t="s">
        <v>89</v>
      </c>
      <c r="D143" s="133"/>
      <c r="E143" s="134"/>
    </row>
    <row r="144" spans="2:7" s="63" customFormat="1">
      <c r="B144" s="109" t="s">
        <v>132</v>
      </c>
      <c r="C144" s="142" t="s">
        <v>153</v>
      </c>
      <c r="D144" s="142"/>
      <c r="E144" s="143"/>
    </row>
    <row r="145" spans="2:5" s="63" customFormat="1">
      <c r="B145" s="110" t="s">
        <v>133</v>
      </c>
      <c r="C145" s="135" t="s">
        <v>137</v>
      </c>
      <c r="D145" s="116"/>
      <c r="E145" s="136"/>
    </row>
    <row r="146" spans="2:5" s="63" customFormat="1">
      <c r="B146" s="110" t="s">
        <v>134</v>
      </c>
      <c r="C146" s="135"/>
      <c r="D146" s="116"/>
      <c r="E146" s="136"/>
    </row>
    <row r="147" spans="2:5" s="63" customFormat="1">
      <c r="B147" s="110" t="s">
        <v>135</v>
      </c>
      <c r="C147" s="135" t="s">
        <v>219</v>
      </c>
      <c r="D147" s="116"/>
      <c r="E147" s="136"/>
    </row>
    <row r="148" spans="2:5" s="63" customFormat="1">
      <c r="B148" s="110" t="s">
        <v>136</v>
      </c>
      <c r="C148" s="135"/>
      <c r="D148" s="116"/>
      <c r="E148" s="136"/>
    </row>
    <row r="149" spans="2:5" s="63" customFormat="1">
      <c r="B149" s="110" t="s">
        <v>202</v>
      </c>
      <c r="C149" s="135" t="s">
        <v>87</v>
      </c>
      <c r="D149" s="116"/>
      <c r="E149" s="136"/>
    </row>
    <row r="150" spans="2:5" s="63" customFormat="1" ht="37" customHeight="1">
      <c r="B150" s="102" t="s">
        <v>138</v>
      </c>
      <c r="C150" s="137" t="s">
        <v>90</v>
      </c>
      <c r="D150" s="138"/>
      <c r="E150" s="139"/>
    </row>
    <row r="151" spans="2:5" s="63" customFormat="1">
      <c r="B151" s="108" t="s">
        <v>132</v>
      </c>
      <c r="C151" s="131" t="s">
        <v>154</v>
      </c>
      <c r="D151" s="131"/>
      <c r="E151" s="132"/>
    </row>
    <row r="152" spans="2:5" s="63" customFormat="1">
      <c r="B152" s="103" t="s">
        <v>133</v>
      </c>
      <c r="C152" s="133" t="s">
        <v>137</v>
      </c>
      <c r="D152" s="133"/>
      <c r="E152" s="134"/>
    </row>
    <row r="153" spans="2:5" s="63" customFormat="1">
      <c r="B153" s="103" t="s">
        <v>134</v>
      </c>
      <c r="C153" s="133"/>
      <c r="D153" s="116"/>
      <c r="E153" s="136"/>
    </row>
    <row r="154" spans="2:5" s="63" customFormat="1">
      <c r="B154" s="103" t="s">
        <v>135</v>
      </c>
      <c r="C154" s="133" t="s">
        <v>196</v>
      </c>
      <c r="D154" s="133"/>
      <c r="E154" s="134"/>
    </row>
    <row r="155" spans="2:5" s="63" customFormat="1">
      <c r="B155" s="103" t="s">
        <v>136</v>
      </c>
      <c r="C155" s="133" t="s">
        <v>155</v>
      </c>
      <c r="D155" s="133"/>
      <c r="E155" s="134"/>
    </row>
    <row r="156" spans="2:5" s="63" customFormat="1">
      <c r="B156" s="103" t="s">
        <v>202</v>
      </c>
      <c r="C156" s="133" t="s">
        <v>91</v>
      </c>
      <c r="D156" s="116"/>
      <c r="E156" s="136"/>
    </row>
    <row r="157" spans="2:5" s="63" customFormat="1" ht="41" customHeight="1">
      <c r="B157" s="87" t="s">
        <v>138</v>
      </c>
      <c r="C157" s="129" t="s">
        <v>92</v>
      </c>
      <c r="D157" s="129"/>
      <c r="E157" s="130"/>
    </row>
    <row r="158" spans="2:5" s="63" customFormat="1">
      <c r="B158" s="109" t="s">
        <v>132</v>
      </c>
      <c r="C158" s="142" t="s">
        <v>155</v>
      </c>
      <c r="D158" s="144"/>
      <c r="E158" s="145"/>
    </row>
    <row r="159" spans="2:5" s="63" customFormat="1">
      <c r="B159" s="110" t="s">
        <v>133</v>
      </c>
      <c r="C159" s="135" t="s">
        <v>137</v>
      </c>
      <c r="D159" s="116"/>
      <c r="E159" s="136"/>
    </row>
    <row r="160" spans="2:5" s="63" customFormat="1">
      <c r="B160" s="110" t="s">
        <v>134</v>
      </c>
      <c r="C160" s="135"/>
      <c r="D160" s="116"/>
      <c r="E160" s="136"/>
    </row>
    <row r="161" spans="2:5" s="63" customFormat="1">
      <c r="B161" s="110" t="s">
        <v>135</v>
      </c>
      <c r="C161" s="135" t="s">
        <v>218</v>
      </c>
      <c r="D161" s="116"/>
      <c r="E161" s="136"/>
    </row>
    <row r="162" spans="2:5" s="63" customFormat="1">
      <c r="B162" s="110" t="s">
        <v>136</v>
      </c>
      <c r="C162" s="135"/>
      <c r="D162" s="116"/>
      <c r="E162" s="136"/>
    </row>
    <row r="163" spans="2:5" s="63" customFormat="1">
      <c r="B163" s="110" t="s">
        <v>202</v>
      </c>
      <c r="C163" s="135" t="s">
        <v>183</v>
      </c>
      <c r="D163" s="116"/>
      <c r="E163" s="136"/>
    </row>
    <row r="164" spans="2:5" s="63" customFormat="1" ht="38" customHeight="1">
      <c r="B164" s="102" t="s">
        <v>138</v>
      </c>
      <c r="C164" s="137" t="s">
        <v>93</v>
      </c>
      <c r="D164" s="138"/>
      <c r="E164" s="139"/>
    </row>
    <row r="165" spans="2:5" s="63" customFormat="1">
      <c r="B165" s="108" t="s">
        <v>132</v>
      </c>
      <c r="C165" s="131" t="s">
        <v>156</v>
      </c>
      <c r="D165" s="131"/>
      <c r="E165" s="132"/>
    </row>
    <row r="166" spans="2:5" s="63" customFormat="1">
      <c r="B166" s="103" t="s">
        <v>133</v>
      </c>
      <c r="C166" s="133" t="s">
        <v>137</v>
      </c>
      <c r="D166" s="133"/>
      <c r="E166" s="134"/>
    </row>
    <row r="167" spans="2:5" s="63" customFormat="1">
      <c r="B167" s="103" t="s">
        <v>134</v>
      </c>
      <c r="C167" s="133"/>
      <c r="D167" s="133"/>
      <c r="E167" s="134"/>
    </row>
    <row r="168" spans="2:5" s="63" customFormat="1">
      <c r="B168" s="103" t="s">
        <v>135</v>
      </c>
      <c r="C168" s="133" t="s">
        <v>219</v>
      </c>
      <c r="D168" s="133"/>
      <c r="E168" s="134"/>
    </row>
    <row r="169" spans="2:5" s="63" customFormat="1">
      <c r="B169" s="103" t="s">
        <v>136</v>
      </c>
      <c r="C169" s="133"/>
      <c r="D169" s="133"/>
      <c r="E169" s="134"/>
    </row>
    <row r="170" spans="2:5" s="63" customFormat="1">
      <c r="B170" s="103" t="s">
        <v>202</v>
      </c>
      <c r="C170" s="133" t="s">
        <v>182</v>
      </c>
      <c r="D170" s="133"/>
      <c r="E170" s="134"/>
    </row>
    <row r="171" spans="2:5" s="63" customFormat="1" ht="37" customHeight="1">
      <c r="B171" s="87" t="s">
        <v>138</v>
      </c>
      <c r="C171" s="129" t="s">
        <v>94</v>
      </c>
      <c r="D171" s="129"/>
      <c r="E171" s="130"/>
    </row>
  </sheetData>
  <sheetProtection sheet="1" objects="1" scenarios="1"/>
  <mergeCells count="46">
    <mergeCell ref="C146:E146"/>
    <mergeCell ref="C147:E147"/>
    <mergeCell ref="C148:E148"/>
    <mergeCell ref="C149:E149"/>
    <mergeCell ref="C133:E133"/>
    <mergeCell ref="C135:E135"/>
    <mergeCell ref="C137:E137"/>
    <mergeCell ref="C138:E138"/>
    <mergeCell ref="C139:E139"/>
    <mergeCell ref="C140:E140"/>
    <mergeCell ref="C143:E143"/>
    <mergeCell ref="C145:E145"/>
    <mergeCell ref="A90:G90"/>
    <mergeCell ref="A1:G1"/>
    <mergeCell ref="C134:E134"/>
    <mergeCell ref="C130:E130"/>
    <mergeCell ref="C131:E131"/>
    <mergeCell ref="C132:E132"/>
    <mergeCell ref="A128:G128"/>
    <mergeCell ref="A113:G113"/>
    <mergeCell ref="C141:E141"/>
    <mergeCell ref="C136:E136"/>
    <mergeCell ref="C142:E142"/>
    <mergeCell ref="C144:E144"/>
    <mergeCell ref="C161:E161"/>
    <mergeCell ref="C162:E162"/>
    <mergeCell ref="C150:E150"/>
    <mergeCell ref="C158:E158"/>
    <mergeCell ref="C159:E159"/>
    <mergeCell ref="C160:E160"/>
    <mergeCell ref="C163:E163"/>
    <mergeCell ref="C164:E164"/>
    <mergeCell ref="C151:E151"/>
    <mergeCell ref="C154:E154"/>
    <mergeCell ref="C155:E155"/>
    <mergeCell ref="C157:E157"/>
    <mergeCell ref="C152:E152"/>
    <mergeCell ref="C153:E153"/>
    <mergeCell ref="C156:E156"/>
    <mergeCell ref="C171:E171"/>
    <mergeCell ref="C165:E165"/>
    <mergeCell ref="C166:E166"/>
    <mergeCell ref="C167:E167"/>
    <mergeCell ref="C168:E168"/>
    <mergeCell ref="C169:E169"/>
    <mergeCell ref="C170:E170"/>
  </mergeCells>
  <phoneticPr fontId="0" type="noConversion"/>
  <pageMargins left="0.75" right="0.75" top="1" bottom="1" header="0.5" footer="0.5"/>
  <pageSetup scale="74" fitToHeight="2" orientation="portrait"/>
  <rowBreaks count="2" manualBreakCount="2">
    <brk id="112" max="16383" man="1"/>
    <brk id="127" max="16383" man="1"/>
  </rowBreaks>
  <extLst>
    <ext xmlns:mx="http://schemas.microsoft.com/office/mac/excel/2008/main" uri="http://schemas.microsoft.com/office/mac/excel/2008/main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>
    <pageSetUpPr fitToPage="1"/>
  </sheetPr>
  <dimension ref="A1:K81"/>
  <sheetViews>
    <sheetView showGridLines="0" tabSelected="1" topLeftCell="A44" workbookViewId="0">
      <selection activeCell="E89" sqref="E89"/>
    </sheetView>
  </sheetViews>
  <sheetFormatPr baseColWidth="10" defaultColWidth="9.1640625" defaultRowHeight="12"/>
  <cols>
    <col min="1" max="1" width="25" style="1" customWidth="1"/>
    <col min="2" max="4" width="17.83203125" style="1" customWidth="1"/>
    <col min="5" max="5" width="12.6640625" style="1" customWidth="1"/>
    <col min="6" max="6" width="14.1640625" style="1" customWidth="1"/>
    <col min="7" max="8" width="12.6640625" style="1" customWidth="1"/>
    <col min="9" max="16384" width="9.1640625" style="1"/>
  </cols>
  <sheetData>
    <row r="1" spans="1:11" s="17" customFormat="1" ht="18">
      <c r="A1" s="154" t="s">
        <v>247</v>
      </c>
      <c r="B1" s="154"/>
      <c r="C1" s="154"/>
      <c r="D1" s="154"/>
      <c r="E1" s="154"/>
      <c r="F1" s="154"/>
      <c r="G1" s="154"/>
    </row>
    <row r="2" spans="1:11">
      <c r="A2" s="1" t="s">
        <v>215</v>
      </c>
      <c r="B2" s="155" t="s">
        <v>120</v>
      </c>
      <c r="C2" s="155"/>
      <c r="D2" s="155"/>
    </row>
    <row r="3" spans="1:11">
      <c r="A3" s="1" t="s">
        <v>140</v>
      </c>
      <c r="B3" s="157" t="s">
        <v>53</v>
      </c>
      <c r="C3" s="158"/>
      <c r="D3" s="159"/>
    </row>
    <row r="4" spans="1:11">
      <c r="A4" s="15"/>
      <c r="B4" s="15"/>
    </row>
    <row r="5" spans="1:11">
      <c r="A5" s="1" t="s">
        <v>190</v>
      </c>
      <c r="B5" s="1" t="str">
        <f>Description!B3</f>
        <v>CA04</v>
      </c>
    </row>
    <row r="6" spans="1:11" ht="13" thickBo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8">
      <c r="A7" s="60" t="s">
        <v>197</v>
      </c>
      <c r="B7" s="60"/>
      <c r="C7" s="60"/>
      <c r="D7" s="60"/>
      <c r="E7" s="60"/>
      <c r="F7" s="60"/>
      <c r="G7" s="60"/>
      <c r="H7" s="60"/>
    </row>
    <row r="8" spans="1:11">
      <c r="A8" s="21" t="s">
        <v>199</v>
      </c>
      <c r="B8" s="21" t="s">
        <v>224</v>
      </c>
      <c r="C8" s="51" t="s">
        <v>225</v>
      </c>
      <c r="D8" s="160" t="s">
        <v>226</v>
      </c>
      <c r="E8" s="160"/>
      <c r="F8" s="160"/>
      <c r="G8" s="160"/>
      <c r="H8" s="160"/>
      <c r="I8" s="160"/>
      <c r="J8" s="53"/>
    </row>
    <row r="9" spans="1:11">
      <c r="A9" s="22" t="s">
        <v>124</v>
      </c>
      <c r="B9" s="5">
        <v>10</v>
      </c>
      <c r="C9" s="59"/>
      <c r="D9" s="161"/>
      <c r="E9" s="161"/>
      <c r="F9" s="161"/>
      <c r="G9" s="161"/>
      <c r="H9" s="161"/>
      <c r="I9" s="161"/>
      <c r="J9" s="43"/>
    </row>
    <row r="10" spans="1:11">
      <c r="A10" s="22" t="s">
        <v>147</v>
      </c>
      <c r="B10" s="5">
        <v>15</v>
      </c>
      <c r="C10" s="59"/>
      <c r="D10" s="161"/>
      <c r="E10" s="161"/>
      <c r="F10" s="161"/>
      <c r="G10" s="161"/>
      <c r="H10" s="161"/>
      <c r="I10" s="161"/>
      <c r="J10" s="43"/>
    </row>
    <row r="11" spans="1:11">
      <c r="A11" s="44" t="s">
        <v>125</v>
      </c>
      <c r="B11" s="5">
        <v>20</v>
      </c>
      <c r="C11" s="59"/>
      <c r="D11" s="162"/>
      <c r="E11" s="163"/>
      <c r="F11" s="163"/>
      <c r="G11" s="163"/>
      <c r="H11" s="163"/>
      <c r="I11" s="164"/>
      <c r="J11" s="52"/>
    </row>
    <row r="12" spans="1:11">
      <c r="A12" s="22" t="s">
        <v>126</v>
      </c>
      <c r="B12" s="5">
        <v>5</v>
      </c>
      <c r="C12" s="59"/>
      <c r="D12" s="161"/>
      <c r="E12" s="161"/>
      <c r="F12" s="161"/>
      <c r="G12" s="161"/>
      <c r="H12" s="161"/>
      <c r="I12" s="161"/>
      <c r="J12" s="43"/>
    </row>
    <row r="13" spans="1:11">
      <c r="A13" s="50" t="s">
        <v>198</v>
      </c>
      <c r="B13" s="6">
        <f>SUM(B9:B12)</f>
        <v>50</v>
      </c>
      <c r="C13" s="59">
        <f>SUM(C9:C12)</f>
        <v>0</v>
      </c>
      <c r="D13" s="161"/>
      <c r="E13" s="161"/>
      <c r="F13" s="161"/>
      <c r="G13" s="161"/>
      <c r="H13" s="161"/>
      <c r="I13" s="161"/>
      <c r="J13" s="43"/>
    </row>
    <row r="15" spans="1:11" s="17" customFormat="1" ht="108" customHeight="1" thickBot="1">
      <c r="A15" s="156" t="s">
        <v>269</v>
      </c>
      <c r="B15" s="156"/>
      <c r="C15" s="156"/>
      <c r="D15" s="156"/>
      <c r="E15" s="156"/>
      <c r="F15" s="156"/>
      <c r="G15" s="156"/>
      <c r="H15" s="156"/>
      <c r="I15" s="156"/>
    </row>
    <row r="16" spans="1:11" s="73" customFormat="1" ht="12.75" hidden="1" customHeight="1">
      <c r="A16" s="38" t="s">
        <v>249</v>
      </c>
      <c r="B16" s="38"/>
      <c r="C16" s="38"/>
      <c r="D16" s="38"/>
      <c r="E16" s="38"/>
      <c r="F16" s="38"/>
      <c r="G16" s="38"/>
    </row>
    <row r="17" spans="1:7" s="73" customFormat="1" ht="12.75" hidden="1" customHeight="1">
      <c r="A17" s="74" t="s">
        <v>250</v>
      </c>
      <c r="B17" s="74"/>
      <c r="C17" s="74"/>
      <c r="D17" s="74"/>
      <c r="E17" s="74"/>
      <c r="F17" s="74"/>
      <c r="G17" s="74"/>
    </row>
    <row r="18" spans="1:7" s="73" customFormat="1" ht="12.75" hidden="1" customHeight="1">
      <c r="A18" s="74" t="s">
        <v>251</v>
      </c>
      <c r="B18" s="74"/>
      <c r="C18" s="74"/>
      <c r="D18" s="74"/>
      <c r="E18" s="74"/>
      <c r="F18" s="74"/>
      <c r="G18" s="74"/>
    </row>
    <row r="19" spans="1:7" s="73" customFormat="1" ht="12.75" hidden="1" customHeight="1">
      <c r="A19" s="74" t="s">
        <v>229</v>
      </c>
      <c r="B19" s="74"/>
      <c r="C19" s="74"/>
      <c r="D19" s="74"/>
      <c r="E19" s="74"/>
      <c r="F19" s="74"/>
      <c r="G19" s="74"/>
    </row>
    <row r="20" spans="1:7" s="73" customFormat="1" ht="12.75" hidden="1" customHeight="1">
      <c r="A20" s="74" t="s">
        <v>282</v>
      </c>
      <c r="B20" s="74"/>
      <c r="C20" s="74"/>
      <c r="D20" s="74"/>
      <c r="E20" s="74"/>
      <c r="F20" s="74"/>
      <c r="G20" s="74"/>
    </row>
    <row r="21" spans="1:7" s="73" customFormat="1" ht="12.75" hidden="1" customHeight="1">
      <c r="A21" s="74" t="s">
        <v>283</v>
      </c>
      <c r="B21" s="74"/>
      <c r="C21" s="74"/>
      <c r="D21" s="74"/>
      <c r="E21" s="74"/>
      <c r="F21" s="74"/>
      <c r="G21" s="74"/>
    </row>
    <row r="22" spans="1:7" s="73" customFormat="1" ht="12.75" hidden="1" customHeight="1">
      <c r="A22" s="74" t="s">
        <v>223</v>
      </c>
      <c r="B22" s="74"/>
      <c r="C22" s="74"/>
      <c r="D22" s="74"/>
      <c r="E22" s="74"/>
      <c r="F22" s="74"/>
      <c r="G22" s="74"/>
    </row>
    <row r="23" spans="1:7" s="73" customFormat="1" ht="12.75" hidden="1" customHeight="1">
      <c r="A23" s="113" t="s">
        <v>95</v>
      </c>
      <c r="B23" s="74"/>
      <c r="C23" s="74"/>
      <c r="D23" s="74"/>
      <c r="E23" s="74"/>
      <c r="F23" s="74"/>
      <c r="G23" s="74"/>
    </row>
    <row r="24" spans="1:7" s="73" customFormat="1" ht="12.75" hidden="1" customHeight="1">
      <c r="A24" s="74" t="s">
        <v>261</v>
      </c>
      <c r="B24" s="74"/>
      <c r="C24" s="74"/>
      <c r="D24" s="74"/>
      <c r="E24" s="74"/>
      <c r="F24" s="74"/>
      <c r="G24" s="74"/>
    </row>
    <row r="25" spans="1:7" s="73" customFormat="1" ht="12.75" hidden="1" customHeight="1">
      <c r="A25" s="74" t="s">
        <v>220</v>
      </c>
      <c r="B25" s="74"/>
      <c r="C25" s="74"/>
      <c r="D25" s="74"/>
      <c r="E25" s="74"/>
      <c r="F25" s="74"/>
      <c r="G25" s="74"/>
    </row>
    <row r="26" spans="1:7" s="73" customFormat="1" ht="12.75" hidden="1" customHeight="1">
      <c r="A26" s="75" t="s">
        <v>221</v>
      </c>
      <c r="B26" s="74"/>
      <c r="C26" s="74"/>
      <c r="D26" s="74"/>
      <c r="E26" s="74"/>
      <c r="F26" s="74"/>
      <c r="G26" s="74"/>
    </row>
    <row r="27" spans="1:7" s="73" customFormat="1" ht="12.75" hidden="1" customHeight="1">
      <c r="A27" s="74" t="s">
        <v>222</v>
      </c>
      <c r="B27" s="74"/>
      <c r="C27" s="74"/>
      <c r="D27" s="74"/>
      <c r="E27" s="74"/>
      <c r="F27" s="74"/>
      <c r="G27" s="74"/>
    </row>
    <row r="28" spans="1:7" s="73" customFormat="1" ht="12.75" hidden="1" customHeight="1">
      <c r="A28" s="74" t="s">
        <v>280</v>
      </c>
      <c r="B28" s="74"/>
      <c r="C28" s="74"/>
      <c r="D28" s="74"/>
      <c r="E28" s="74"/>
      <c r="F28" s="74"/>
      <c r="G28" s="74"/>
    </row>
    <row r="29" spans="1:7" s="73" customFormat="1" ht="12.75" hidden="1" customHeight="1">
      <c r="A29" s="74" t="s">
        <v>229</v>
      </c>
      <c r="B29" s="74"/>
      <c r="C29" s="74"/>
      <c r="D29" s="74"/>
      <c r="E29" s="74"/>
      <c r="F29" s="74"/>
      <c r="G29" s="74"/>
    </row>
    <row r="30" spans="1:7" s="73" customFormat="1" ht="12.75" hidden="1" customHeight="1">
      <c r="A30" s="39" t="s">
        <v>218</v>
      </c>
      <c r="B30" s="74"/>
      <c r="C30" s="74"/>
      <c r="D30" s="74"/>
      <c r="E30" s="74"/>
      <c r="F30" s="74"/>
      <c r="G30" s="74"/>
    </row>
    <row r="31" spans="1:7" s="73" customFormat="1" ht="12.75" hidden="1" customHeight="1">
      <c r="A31" s="39" t="s">
        <v>196</v>
      </c>
      <c r="B31" s="74"/>
      <c r="C31" s="74"/>
      <c r="D31" s="74"/>
      <c r="E31" s="74"/>
      <c r="F31" s="74"/>
      <c r="G31" s="74"/>
    </row>
    <row r="32" spans="1:7" s="73" customFormat="1" ht="12.75" hidden="1" customHeight="1">
      <c r="A32" s="39" t="s">
        <v>248</v>
      </c>
      <c r="B32" s="74"/>
      <c r="C32" s="74"/>
      <c r="D32" s="74"/>
      <c r="E32" s="74"/>
      <c r="F32" s="74"/>
      <c r="G32" s="74"/>
    </row>
    <row r="33" spans="1:7" s="73" customFormat="1" ht="12.75" hidden="1" customHeight="1">
      <c r="A33" s="39" t="s">
        <v>219</v>
      </c>
      <c r="B33" s="74"/>
      <c r="C33" s="74"/>
      <c r="D33" s="74"/>
      <c r="E33" s="74"/>
      <c r="F33" s="74"/>
      <c r="G33" s="74"/>
    </row>
    <row r="34" spans="1:7" s="73" customFormat="1" ht="12.75" hidden="1" customHeight="1">
      <c r="A34" s="74" t="s">
        <v>229</v>
      </c>
      <c r="B34" s="74"/>
      <c r="C34" s="74"/>
      <c r="D34" s="74"/>
      <c r="E34" s="74"/>
      <c r="F34" s="74"/>
      <c r="G34" s="74"/>
    </row>
    <row r="35" spans="1:7" s="73" customFormat="1" ht="12.75" hidden="1" customHeight="1">
      <c r="A35" s="74" t="s">
        <v>284</v>
      </c>
      <c r="B35" s="74"/>
      <c r="C35" s="74"/>
      <c r="D35" s="74"/>
      <c r="E35" s="74"/>
      <c r="F35" s="74"/>
      <c r="G35" s="74"/>
    </row>
    <row r="36" spans="1:7" s="73" customFormat="1" ht="12.75" hidden="1" customHeight="1">
      <c r="A36" s="74" t="s">
        <v>285</v>
      </c>
      <c r="B36" s="74"/>
      <c r="C36" s="74"/>
      <c r="D36" s="74"/>
      <c r="E36" s="74"/>
      <c r="F36" s="74"/>
      <c r="G36" s="74"/>
    </row>
    <row r="37" spans="1:7" s="73" customFormat="1" ht="12.75" hidden="1" customHeight="1">
      <c r="A37" s="74" t="s">
        <v>286</v>
      </c>
      <c r="B37" s="74"/>
      <c r="C37" s="74"/>
      <c r="D37" s="74"/>
      <c r="E37" s="74"/>
      <c r="F37" s="74"/>
      <c r="G37" s="74"/>
    </row>
    <row r="38" spans="1:7" s="73" customFormat="1" ht="12.75" hidden="1" customHeight="1">
      <c r="A38" s="74" t="s">
        <v>321</v>
      </c>
      <c r="B38" s="74"/>
      <c r="C38" s="74"/>
      <c r="D38" s="74"/>
      <c r="E38" s="74"/>
      <c r="F38" s="74"/>
      <c r="G38" s="74"/>
    </row>
    <row r="39" spans="1:7" s="73" customFormat="1" ht="12.75" hidden="1" customHeight="1">
      <c r="A39" s="74" t="s">
        <v>229</v>
      </c>
      <c r="B39" s="74"/>
      <c r="C39" s="74"/>
      <c r="D39" s="74"/>
      <c r="E39" s="74"/>
      <c r="F39" s="74"/>
      <c r="G39" s="74"/>
    </row>
    <row r="40" spans="1:7" s="73" customFormat="1" ht="12.75" customHeight="1" thickBot="1">
      <c r="A40" s="74"/>
      <c r="B40" s="74"/>
      <c r="C40" s="74"/>
      <c r="D40" s="74"/>
      <c r="E40" s="74"/>
      <c r="F40" s="74"/>
      <c r="G40" s="74"/>
    </row>
    <row r="41" spans="1:7" s="17" customFormat="1">
      <c r="A41" s="40" t="str">
        <f>A9</f>
        <v>Size matrix</v>
      </c>
      <c r="B41" s="40"/>
      <c r="C41" s="40"/>
      <c r="D41" s="40"/>
      <c r="E41" s="40"/>
      <c r="F41" s="40"/>
      <c r="G41" s="40"/>
    </row>
    <row r="42" spans="1:7" s="17" customFormat="1">
      <c r="A42" s="39"/>
      <c r="B42" s="19" t="s">
        <v>287</v>
      </c>
      <c r="C42" s="19" t="s">
        <v>288</v>
      </c>
      <c r="D42" s="19" t="s">
        <v>289</v>
      </c>
    </row>
    <row r="43" spans="1:7" s="17" customFormat="1">
      <c r="A43" s="76" t="s">
        <v>290</v>
      </c>
      <c r="B43" s="88">
        <v>2</v>
      </c>
      <c r="C43" s="88">
        <v>8</v>
      </c>
      <c r="D43" s="88">
        <v>10</v>
      </c>
      <c r="E43" s="17" t="s">
        <v>127</v>
      </c>
    </row>
    <row r="44" spans="1:7" s="17" customFormat="1">
      <c r="A44" s="76" t="s">
        <v>291</v>
      </c>
      <c r="B44" s="88">
        <v>10</v>
      </c>
      <c r="C44" s="88">
        <v>11</v>
      </c>
      <c r="D44" s="88">
        <v>13</v>
      </c>
      <c r="E44" s="17" t="s">
        <v>127</v>
      </c>
    </row>
    <row r="45" spans="1:7" s="17" customFormat="1">
      <c r="A45" s="76" t="s">
        <v>292</v>
      </c>
      <c r="B45" s="88">
        <v>13</v>
      </c>
      <c r="C45" s="88">
        <v>15</v>
      </c>
      <c r="D45" s="88">
        <v>18</v>
      </c>
      <c r="E45" s="17" t="s">
        <v>127</v>
      </c>
    </row>
    <row r="46" spans="1:7" s="17" customFormat="1">
      <c r="A46" s="77" t="s">
        <v>293</v>
      </c>
      <c r="B46" s="88">
        <v>18</v>
      </c>
      <c r="C46" s="88">
        <v>21</v>
      </c>
      <c r="D46" s="88">
        <v>25</v>
      </c>
      <c r="E46" s="17" t="s">
        <v>127</v>
      </c>
    </row>
    <row r="47" spans="1:7" s="17" customFormat="1">
      <c r="A47" s="77" t="s">
        <v>294</v>
      </c>
      <c r="B47" s="88">
        <v>25</v>
      </c>
      <c r="C47" s="88">
        <v>29</v>
      </c>
      <c r="D47" s="88" t="s">
        <v>54</v>
      </c>
      <c r="E47" s="17" t="s">
        <v>127</v>
      </c>
    </row>
    <row r="48" spans="1:7" s="73" customFormat="1" ht="12.75" customHeight="1" thickBot="1">
      <c r="A48" s="17"/>
      <c r="B48" s="17"/>
      <c r="C48" s="17"/>
      <c r="D48" s="17"/>
      <c r="E48" s="17"/>
      <c r="F48" s="74"/>
      <c r="G48" s="74"/>
    </row>
    <row r="49" spans="1:7" s="17" customFormat="1">
      <c r="A49" s="40" t="str">
        <f>A10</f>
        <v>Component sizing</v>
      </c>
      <c r="B49" s="40"/>
      <c r="C49" s="40"/>
      <c r="D49" s="40"/>
      <c r="E49" s="40"/>
      <c r="F49" s="40"/>
      <c r="G49" s="40"/>
    </row>
    <row r="50" spans="1:7" s="73" customFormat="1" ht="12.75" customHeight="1">
      <c r="A50" s="47" t="s">
        <v>139</v>
      </c>
      <c r="B50" s="48" t="s">
        <v>141</v>
      </c>
      <c r="C50" s="49" t="s">
        <v>148</v>
      </c>
      <c r="D50" s="74"/>
      <c r="E50" s="48"/>
    </row>
    <row r="51" spans="1:7" s="73" customFormat="1" ht="12.75" customHeight="1">
      <c r="A51" s="78" t="str">
        <f>Data!C130</f>
        <v>ForecastedComponent01</v>
      </c>
      <c r="B51" s="89" t="s">
        <v>42</v>
      </c>
      <c r="C51" s="90">
        <v>7</v>
      </c>
      <c r="D51" s="74" t="s">
        <v>295</v>
      </c>
      <c r="E51" s="19"/>
    </row>
    <row r="52" spans="1:7" s="73" customFormat="1" ht="12.75" customHeight="1">
      <c r="A52" s="78" t="str">
        <f>Data!C137</f>
        <v>ForecastedComponent02</v>
      </c>
      <c r="B52" s="89" t="s">
        <v>43</v>
      </c>
      <c r="C52" s="90">
        <v>58</v>
      </c>
      <c r="D52" s="74" t="s">
        <v>295</v>
      </c>
      <c r="E52" s="19"/>
    </row>
    <row r="53" spans="1:7" s="73" customFormat="1" ht="12.75" customHeight="1">
      <c r="A53" s="78" t="str">
        <f>Data!C144</f>
        <v>ForecastedComponent03</v>
      </c>
      <c r="B53" s="89" t="s">
        <v>44</v>
      </c>
      <c r="C53" s="90">
        <v>75</v>
      </c>
      <c r="D53" s="74" t="s">
        <v>295</v>
      </c>
      <c r="E53" s="19"/>
    </row>
    <row r="54" spans="1:7" s="73" customFormat="1" ht="12.75" customHeight="1">
      <c r="A54" s="78" t="str">
        <f>Data!C151</f>
        <v>ForecastedComponent04</v>
      </c>
      <c r="B54" s="89" t="s">
        <v>45</v>
      </c>
      <c r="C54" s="90">
        <v>168</v>
      </c>
      <c r="D54" s="74" t="s">
        <v>295</v>
      </c>
      <c r="E54" s="19"/>
    </row>
    <row r="55" spans="1:7" s="73" customFormat="1" ht="12.75" customHeight="1">
      <c r="A55" s="78" t="str">
        <f>Data!C158</f>
        <v>ForecastedComponent05</v>
      </c>
      <c r="B55" s="89" t="s">
        <v>292</v>
      </c>
      <c r="C55" s="90">
        <v>60</v>
      </c>
      <c r="D55" s="74" t="s">
        <v>295</v>
      </c>
      <c r="E55" s="19"/>
    </row>
    <row r="56" spans="1:7" s="73" customFormat="1" ht="12.75" customHeight="1">
      <c r="A56" s="78" t="str">
        <f>Data!C165</f>
        <v>ForecastedComponent06</v>
      </c>
      <c r="B56" s="89" t="s">
        <v>46</v>
      </c>
      <c r="C56" s="90">
        <v>30</v>
      </c>
      <c r="D56" s="74" t="s">
        <v>295</v>
      </c>
      <c r="E56" s="19"/>
    </row>
    <row r="57" spans="1:7" s="73" customFormat="1" ht="12.75" customHeight="1">
      <c r="A57" s="17"/>
      <c r="B57" s="17"/>
      <c r="C57" s="17"/>
      <c r="D57" s="17"/>
      <c r="E57" s="17"/>
      <c r="F57" s="74"/>
      <c r="G57" s="74"/>
    </row>
    <row r="58" spans="1:7" s="17" customFormat="1">
      <c r="A58" s="41" t="str">
        <f>A11</f>
        <v>Size and effort calculations</v>
      </c>
      <c r="B58" s="41"/>
      <c r="C58" s="41"/>
      <c r="D58" s="41"/>
      <c r="E58" s="41"/>
      <c r="F58" s="41"/>
      <c r="G58" s="41"/>
    </row>
    <row r="59" spans="1:7" s="18" customFormat="1">
      <c r="A59" s="17" t="s">
        <v>122</v>
      </c>
      <c r="B59" s="91">
        <f>SUM(C51:C56)</f>
        <v>398</v>
      </c>
      <c r="C59" s="79" t="s">
        <v>296</v>
      </c>
      <c r="D59" s="46"/>
    </row>
    <row r="60" spans="1:7" s="18" customFormat="1">
      <c r="A60" s="17" t="s">
        <v>279</v>
      </c>
      <c r="B60" s="92">
        <v>439</v>
      </c>
      <c r="C60" s="79" t="s">
        <v>296</v>
      </c>
      <c r="D60" s="46"/>
    </row>
    <row r="61" spans="1:7" s="18" customFormat="1">
      <c r="A61" s="17" t="s">
        <v>230</v>
      </c>
      <c r="B61" s="93" t="s">
        <v>12</v>
      </c>
      <c r="C61" s="79"/>
      <c r="D61" s="2"/>
    </row>
    <row r="62" spans="1:7" s="18" customFormat="1">
      <c r="A62" s="17"/>
      <c r="B62" s="58"/>
      <c r="C62" s="58"/>
      <c r="D62" s="58"/>
      <c r="E62" s="58"/>
      <c r="F62" s="79"/>
      <c r="G62" s="2"/>
    </row>
    <row r="63" spans="1:7" s="18" customFormat="1">
      <c r="A63" s="17" t="s">
        <v>299</v>
      </c>
      <c r="B63" s="94">
        <v>23</v>
      </c>
      <c r="C63" s="79" t="s">
        <v>300</v>
      </c>
      <c r="D63" s="2"/>
    </row>
    <row r="64" spans="1:7" s="18" customFormat="1">
      <c r="A64" s="17" t="s">
        <v>123</v>
      </c>
      <c r="B64" s="92">
        <v>1198</v>
      </c>
      <c r="C64" s="79" t="s">
        <v>301</v>
      </c>
      <c r="D64" s="2"/>
    </row>
    <row r="65" spans="1:7" s="18" customFormat="1">
      <c r="A65" s="17" t="s">
        <v>297</v>
      </c>
      <c r="B65" s="92">
        <v>817</v>
      </c>
      <c r="C65" s="79" t="s">
        <v>301</v>
      </c>
      <c r="D65" s="2"/>
    </row>
    <row r="66" spans="1:7" s="18" customFormat="1">
      <c r="A66" s="17" t="s">
        <v>298</v>
      </c>
      <c r="B66" s="92">
        <v>2277</v>
      </c>
      <c r="C66" s="79" t="s">
        <v>301</v>
      </c>
      <c r="D66" s="2"/>
    </row>
    <row r="67" spans="1:7" s="18" customFormat="1">
      <c r="A67" s="17" t="s">
        <v>230</v>
      </c>
      <c r="B67" s="93" t="s">
        <v>12</v>
      </c>
      <c r="C67" s="79"/>
      <c r="D67" s="2"/>
    </row>
    <row r="68" spans="1:7" s="73" customFormat="1" ht="12.75" customHeight="1">
      <c r="A68" s="17"/>
      <c r="B68" s="17"/>
      <c r="C68" s="17"/>
      <c r="D68" s="17"/>
      <c r="E68" s="17"/>
      <c r="F68" s="74"/>
      <c r="G68" s="74"/>
    </row>
    <row r="69" spans="1:7" s="17" customFormat="1">
      <c r="A69" s="41" t="str">
        <f>A12</f>
        <v>Activity calculations</v>
      </c>
      <c r="B69" s="41"/>
      <c r="C69" s="41"/>
      <c r="D69" s="41"/>
      <c r="E69" s="41"/>
      <c r="F69" s="41"/>
      <c r="G69" s="41"/>
    </row>
    <row r="70" spans="1:7" s="17" customFormat="1">
      <c r="A70" s="82" t="s">
        <v>374</v>
      </c>
      <c r="B70" s="92">
        <v>132</v>
      </c>
      <c r="C70" s="43" t="s">
        <v>192</v>
      </c>
      <c r="D70" s="43"/>
      <c r="E70" s="70"/>
      <c r="F70" s="43"/>
    </row>
    <row r="71" spans="1:7" s="17" customFormat="1">
      <c r="A71" s="83" t="s">
        <v>375</v>
      </c>
      <c r="B71" s="92">
        <v>96</v>
      </c>
      <c r="C71" s="43" t="s">
        <v>192</v>
      </c>
      <c r="D71" s="43"/>
      <c r="E71" s="70"/>
      <c r="F71" s="43"/>
    </row>
    <row r="72" spans="1:7" s="17" customFormat="1">
      <c r="A72" s="83" t="s">
        <v>83</v>
      </c>
      <c r="B72" s="92">
        <v>12</v>
      </c>
      <c r="C72" s="43" t="s">
        <v>192</v>
      </c>
      <c r="D72" s="43"/>
      <c r="E72" s="70"/>
      <c r="F72" s="43"/>
    </row>
    <row r="73" spans="1:7" s="17" customFormat="1">
      <c r="A73" s="83" t="s">
        <v>96</v>
      </c>
      <c r="B73" s="92">
        <v>48</v>
      </c>
      <c r="C73" s="43"/>
      <c r="D73" s="43"/>
      <c r="E73" s="70"/>
      <c r="F73" s="43"/>
    </row>
    <row r="74" spans="1:7" s="17" customFormat="1">
      <c r="A74" s="83" t="s">
        <v>376</v>
      </c>
      <c r="B74" s="92">
        <v>575</v>
      </c>
      <c r="C74" s="43" t="s">
        <v>192</v>
      </c>
      <c r="D74" s="43"/>
      <c r="E74" s="70"/>
      <c r="F74" s="43"/>
    </row>
    <row r="75" spans="1:7" s="17" customFormat="1">
      <c r="A75" s="83" t="s">
        <v>377</v>
      </c>
      <c r="B75" s="92">
        <v>36</v>
      </c>
      <c r="C75" s="43" t="s">
        <v>192</v>
      </c>
      <c r="D75" s="43"/>
      <c r="E75" s="70"/>
      <c r="F75" s="43"/>
    </row>
    <row r="76" spans="1:7" s="17" customFormat="1">
      <c r="A76" s="83" t="s">
        <v>378</v>
      </c>
      <c r="B76" s="92">
        <v>48</v>
      </c>
      <c r="C76" s="43" t="s">
        <v>192</v>
      </c>
      <c r="D76" s="43"/>
      <c r="E76" s="70"/>
      <c r="F76" s="43"/>
    </row>
    <row r="77" spans="1:7" s="17" customFormat="1">
      <c r="A77" s="83" t="s">
        <v>379</v>
      </c>
      <c r="B77" s="92">
        <v>96</v>
      </c>
      <c r="C77" s="43" t="s">
        <v>192</v>
      </c>
      <c r="D77" s="43"/>
      <c r="E77" s="70"/>
      <c r="F77" s="43"/>
    </row>
    <row r="78" spans="1:7" s="17" customFormat="1">
      <c r="A78" s="83" t="s">
        <v>86</v>
      </c>
      <c r="B78" s="92">
        <v>24</v>
      </c>
      <c r="C78" s="43" t="s">
        <v>192</v>
      </c>
      <c r="D78" s="43"/>
      <c r="E78" s="70"/>
      <c r="F78" s="43"/>
    </row>
    <row r="79" spans="1:7">
      <c r="A79" s="83" t="s">
        <v>193</v>
      </c>
      <c r="B79" s="92">
        <v>72</v>
      </c>
      <c r="C79" s="43" t="s">
        <v>192</v>
      </c>
      <c r="E79" s="70"/>
    </row>
    <row r="80" spans="1:7">
      <c r="A80" s="114" t="s">
        <v>380</v>
      </c>
      <c r="B80" s="92">
        <v>60</v>
      </c>
      <c r="C80" s="43" t="s">
        <v>192</v>
      </c>
      <c r="E80" s="70"/>
    </row>
    <row r="81" spans="1:5">
      <c r="A81" s="114" t="s">
        <v>198</v>
      </c>
      <c r="B81" s="92">
        <v>1199</v>
      </c>
      <c r="C81" s="43" t="s">
        <v>192</v>
      </c>
      <c r="E81" s="70"/>
    </row>
  </sheetData>
  <sheetProtection sheet="1" objects="1" scenarios="1"/>
  <mergeCells count="10">
    <mergeCell ref="A1:G1"/>
    <mergeCell ref="B2:D2"/>
    <mergeCell ref="A15:I15"/>
    <mergeCell ref="B3:D3"/>
    <mergeCell ref="D8:I8"/>
    <mergeCell ref="D9:I9"/>
    <mergeCell ref="D10:I10"/>
    <mergeCell ref="D12:I12"/>
    <mergeCell ref="D13:I13"/>
    <mergeCell ref="D11:I11"/>
  </mergeCells>
  <phoneticPr fontId="0" type="noConversion"/>
  <dataValidations count="2">
    <dataValidation type="list" allowBlank="1" showInputMessage="1" showErrorMessage="1" sqref="B51:B56">
      <formula1>Assignment!$A$23:$A$28</formula1>
    </dataValidation>
    <dataValidation type="list" allowBlank="1" showInputMessage="1" showErrorMessage="1" sqref="B61 B67">
      <formula1>Assignment!$A$34:$A$37</formula1>
    </dataValidation>
  </dataValidations>
  <pageMargins left="0.75" right="0.75" top="1" bottom="1" header="0.5" footer="0.5"/>
  <pageSetup scale="55" orientation="landscape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4" enableFormatConditionsCalculation="0"/>
  <dimension ref="A1:I89"/>
  <sheetViews>
    <sheetView showGridLines="0" workbookViewId="0">
      <selection activeCell="F67" sqref="F67"/>
    </sheetView>
  </sheetViews>
  <sheetFormatPr baseColWidth="10" defaultColWidth="9.1640625" defaultRowHeight="12"/>
  <cols>
    <col min="1" max="1" width="14.6640625" style="3" customWidth="1"/>
    <col min="2" max="2" width="15.1640625" style="3" customWidth="1"/>
    <col min="3" max="5" width="12.6640625" style="3" customWidth="1"/>
    <col min="6" max="6" width="14.1640625" style="3" customWidth="1"/>
    <col min="7" max="8" width="12.6640625" style="3" customWidth="1"/>
    <col min="9" max="16384" width="9.1640625" style="3"/>
  </cols>
  <sheetData>
    <row r="1" spans="1:9" ht="15">
      <c r="A1" s="54" t="s">
        <v>206</v>
      </c>
      <c r="B1" s="42"/>
      <c r="C1" s="42"/>
      <c r="D1" s="42"/>
      <c r="E1" s="42"/>
      <c r="F1" s="42"/>
      <c r="G1" s="42"/>
      <c r="H1" s="42"/>
      <c r="I1" s="42"/>
    </row>
    <row r="2" spans="1:9">
      <c r="A2" s="42" t="str">
        <f>Assignment!A9</f>
        <v>Size matrix</v>
      </c>
      <c r="B2" s="42"/>
      <c r="C2" s="42"/>
      <c r="D2" s="42"/>
      <c r="E2" s="42"/>
      <c r="F2" s="42"/>
      <c r="G2" s="42"/>
      <c r="H2" s="42"/>
      <c r="I2" s="42"/>
    </row>
    <row r="3" spans="1:9">
      <c r="A3" s="165" t="s">
        <v>98</v>
      </c>
      <c r="B3" s="3" t="s">
        <v>99</v>
      </c>
      <c r="C3" s="3" t="s">
        <v>100</v>
      </c>
    </row>
    <row r="4" spans="1:9">
      <c r="A4" s="166" t="s">
        <v>157</v>
      </c>
      <c r="B4" s="3">
        <f>Data!C3/Data!D3</f>
        <v>16.7</v>
      </c>
      <c r="C4" s="3">
        <f>LN(B4)</f>
        <v>2.8154087194227095</v>
      </c>
    </row>
    <row r="5" spans="1:9">
      <c r="A5" t="s">
        <v>158</v>
      </c>
      <c r="B5" s="3">
        <f>Data!C4/Data!D4</f>
        <v>14.923076923076923</v>
      </c>
      <c r="C5" s="3">
        <f t="shared" ref="C5:C68" si="0">LN(B5)</f>
        <v>2.7029088016017915</v>
      </c>
    </row>
    <row r="6" spans="1:9">
      <c r="A6" s="166" t="s">
        <v>159</v>
      </c>
      <c r="B6" s="3">
        <f>Data!C5/Data!D5</f>
        <v>15.666666666666666</v>
      </c>
      <c r="C6" s="3">
        <f t="shared" si="0"/>
        <v>2.7515353130419489</v>
      </c>
      <c r="E6" s="3" t="s">
        <v>101</v>
      </c>
    </row>
    <row r="7" spans="1:9">
      <c r="A7" t="s">
        <v>160</v>
      </c>
      <c r="B7" s="3">
        <f>Data!C6/Data!D6</f>
        <v>14.444444444444445</v>
      </c>
      <c r="C7" s="3">
        <f t="shared" si="0"/>
        <v>2.6703098731193631</v>
      </c>
      <c r="E7" s="3">
        <f>AVERAGE(C4:C89)</f>
        <v>2.7050980597976992</v>
      </c>
    </row>
    <row r="8" spans="1:9">
      <c r="A8" s="166" t="s">
        <v>161</v>
      </c>
      <c r="B8" s="3">
        <f>Data!C7/Data!D7</f>
        <v>13.5</v>
      </c>
      <c r="C8" s="3">
        <f t="shared" si="0"/>
        <v>2.6026896854443837</v>
      </c>
    </row>
    <row r="9" spans="1:9">
      <c r="A9" t="s">
        <v>162</v>
      </c>
      <c r="B9" s="3">
        <f>Data!C8/Data!D8</f>
        <v>16.166666666666668</v>
      </c>
      <c r="C9" s="3">
        <f t="shared" si="0"/>
        <v>2.7829515092753279</v>
      </c>
      <c r="E9" s="3" t="s">
        <v>102</v>
      </c>
    </row>
    <row r="10" spans="1:9">
      <c r="A10" s="166" t="s">
        <v>163</v>
      </c>
      <c r="B10" s="3">
        <f>Data!C9/Data!D9</f>
        <v>14</v>
      </c>
      <c r="C10" s="3">
        <f t="shared" si="0"/>
        <v>2.6390573296152584</v>
      </c>
      <c r="E10" s="3">
        <f>STDEV(C4:C89)</f>
        <v>0.31769557377565355</v>
      </c>
    </row>
    <row r="11" spans="1:9">
      <c r="A11" t="s">
        <v>164</v>
      </c>
      <c r="B11" s="3">
        <f>Data!C10/Data!D10</f>
        <v>14.5</v>
      </c>
      <c r="C11" s="3">
        <f t="shared" si="0"/>
        <v>2.6741486494265287</v>
      </c>
    </row>
    <row r="12" spans="1:9">
      <c r="A12" s="166" t="s">
        <v>165</v>
      </c>
      <c r="B12" s="3">
        <f>Data!C11/Data!D11</f>
        <v>14</v>
      </c>
      <c r="C12" s="3">
        <f t="shared" si="0"/>
        <v>2.6390573296152584</v>
      </c>
    </row>
    <row r="13" spans="1:9">
      <c r="A13" t="s">
        <v>386</v>
      </c>
      <c r="B13" s="3">
        <f>Data!C12/Data!D12</f>
        <v>14.909090909090908</v>
      </c>
      <c r="C13" s="3">
        <f t="shared" si="0"/>
        <v>2.7019711550258276</v>
      </c>
    </row>
    <row r="14" spans="1:9">
      <c r="A14" s="166" t="s">
        <v>387</v>
      </c>
      <c r="B14" s="3">
        <f>Data!C13/Data!D13</f>
        <v>15.4</v>
      </c>
      <c r="C14" s="3">
        <f t="shared" si="0"/>
        <v>2.7343675094195836</v>
      </c>
      <c r="E14" s="176" t="s">
        <v>114</v>
      </c>
      <c r="F14" s="176" t="s">
        <v>115</v>
      </c>
      <c r="G14" s="177" t="s">
        <v>103</v>
      </c>
    </row>
    <row r="15" spans="1:9">
      <c r="A15" t="s">
        <v>388</v>
      </c>
      <c r="B15" s="3">
        <f>Data!C14/Data!D14</f>
        <v>15.5</v>
      </c>
      <c r="C15" s="3">
        <f t="shared" si="0"/>
        <v>2.7408400239252009</v>
      </c>
      <c r="E15" s="179" t="s">
        <v>119</v>
      </c>
      <c r="F15" s="174">
        <f>CEILING(EXP(E7-(2*E10)),1)</f>
        <v>8</v>
      </c>
      <c r="G15" s="169">
        <f>CEILING(EXP(E7-(1.5*E10)),1)</f>
        <v>10</v>
      </c>
    </row>
    <row r="16" spans="1:9">
      <c r="A16" s="166" t="s">
        <v>389</v>
      </c>
      <c r="B16" s="3">
        <f>Data!C15/Data!D15</f>
        <v>15.666666666666666</v>
      </c>
      <c r="C16" s="3">
        <f t="shared" si="0"/>
        <v>2.7515353130419489</v>
      </c>
      <c r="E16" s="174"/>
      <c r="F16" s="174"/>
      <c r="G16" s="170"/>
    </row>
    <row r="17" spans="1:7">
      <c r="A17" t="s">
        <v>390</v>
      </c>
      <c r="B17" s="3">
        <f>Data!C16/Data!D16</f>
        <v>11</v>
      </c>
      <c r="C17" s="3">
        <f t="shared" si="0"/>
        <v>2.3978952727983707</v>
      </c>
      <c r="E17" s="176" t="s">
        <v>117</v>
      </c>
      <c r="F17" s="176" t="s">
        <v>116</v>
      </c>
      <c r="G17" s="177" t="s">
        <v>104</v>
      </c>
    </row>
    <row r="18" spans="1:7">
      <c r="A18" s="166" t="s">
        <v>391</v>
      </c>
      <c r="B18" s="3">
        <f>Data!C17/Data!D17</f>
        <v>18</v>
      </c>
      <c r="C18" s="3">
        <f t="shared" si="0"/>
        <v>2.8903717578961645</v>
      </c>
      <c r="E18" s="174">
        <f>G15</f>
        <v>10</v>
      </c>
      <c r="F18" s="174">
        <f>CEILING(EXP(E7-(E10)),1)</f>
        <v>11</v>
      </c>
      <c r="G18" s="169">
        <f>CEILING(EXP(E7-(0.5*E10)),1)</f>
        <v>13</v>
      </c>
    </row>
    <row r="19" spans="1:7">
      <c r="A19" t="s">
        <v>392</v>
      </c>
      <c r="B19" s="3">
        <f>Data!C18/Data!D18</f>
        <v>12.857142857142858</v>
      </c>
      <c r="C19" s="3">
        <f t="shared" si="0"/>
        <v>2.553899521274952</v>
      </c>
      <c r="E19" s="175"/>
      <c r="F19" s="175"/>
      <c r="G19" s="173"/>
    </row>
    <row r="20" spans="1:7">
      <c r="A20" s="166" t="s">
        <v>393</v>
      </c>
      <c r="B20" s="3">
        <f>Data!C19/Data!D19</f>
        <v>19</v>
      </c>
      <c r="C20" s="3">
        <f t="shared" si="0"/>
        <v>2.9444389791664403</v>
      </c>
      <c r="E20" s="176" t="s">
        <v>105</v>
      </c>
      <c r="F20" s="176" t="s">
        <v>106</v>
      </c>
      <c r="G20" s="177" t="s">
        <v>107</v>
      </c>
    </row>
    <row r="21" spans="1:7">
      <c r="A21" t="s">
        <v>394</v>
      </c>
      <c r="B21" s="3">
        <f>Data!C20/Data!D20</f>
        <v>14.25</v>
      </c>
      <c r="C21" s="3">
        <f t="shared" si="0"/>
        <v>2.6567569067146595</v>
      </c>
      <c r="E21" s="174">
        <f>G18</f>
        <v>13</v>
      </c>
      <c r="F21" s="174">
        <f>CEILING(EXP(E7),1)</f>
        <v>15</v>
      </c>
      <c r="G21" s="169">
        <f>CEILING(EXP(E7+(0.5*E10)),1)</f>
        <v>18</v>
      </c>
    </row>
    <row r="22" spans="1:7">
      <c r="A22" s="166" t="s">
        <v>395</v>
      </c>
      <c r="B22" s="3">
        <f>Data!C21/Data!D21</f>
        <v>15.714285714285714</v>
      </c>
      <c r="C22" s="3">
        <f t="shared" si="0"/>
        <v>2.7545702167371027</v>
      </c>
      <c r="E22" s="175"/>
      <c r="F22" s="175"/>
      <c r="G22" s="173"/>
    </row>
    <row r="23" spans="1:7">
      <c r="A23" t="s">
        <v>396</v>
      </c>
      <c r="B23" s="3">
        <f>Data!C22/Data!D22</f>
        <v>19</v>
      </c>
      <c r="C23" s="3">
        <f t="shared" si="0"/>
        <v>2.9444389791664403</v>
      </c>
      <c r="E23" s="176" t="s">
        <v>110</v>
      </c>
      <c r="F23" s="176" t="s">
        <v>109</v>
      </c>
      <c r="G23" s="177" t="s">
        <v>108</v>
      </c>
    </row>
    <row r="24" spans="1:7">
      <c r="A24" s="166" t="s">
        <v>397</v>
      </c>
      <c r="B24" s="3">
        <f>Data!C23/Data!D23</f>
        <v>14.857142857142858</v>
      </c>
      <c r="C24" s="3">
        <f t="shared" si="0"/>
        <v>2.6984807500860595</v>
      </c>
      <c r="E24" s="174">
        <f>G21</f>
        <v>18</v>
      </c>
      <c r="F24" s="174">
        <f>CEILING(EXP(E7+(E10)),1)</f>
        <v>21</v>
      </c>
      <c r="G24" s="169">
        <f>CEILING(EXP(E7+(1.5*E10)),1)</f>
        <v>25</v>
      </c>
    </row>
    <row r="25" spans="1:7">
      <c r="A25" t="s">
        <v>398</v>
      </c>
      <c r="B25" s="3">
        <f>Data!C24/Data!D24</f>
        <v>13.3</v>
      </c>
      <c r="C25" s="3">
        <f t="shared" si="0"/>
        <v>2.5877640352277083</v>
      </c>
      <c r="E25" s="175"/>
      <c r="F25" s="175"/>
      <c r="G25" s="173"/>
    </row>
    <row r="26" spans="1:7">
      <c r="A26" s="166" t="s">
        <v>399</v>
      </c>
      <c r="B26" s="3">
        <f>Data!C25/Data!D25</f>
        <v>14.4</v>
      </c>
      <c r="C26" s="3">
        <f t="shared" si="0"/>
        <v>2.6672282065819548</v>
      </c>
      <c r="E26" s="176" t="s">
        <v>111</v>
      </c>
      <c r="F26" s="176" t="s">
        <v>112</v>
      </c>
      <c r="G26" s="177" t="s">
        <v>113</v>
      </c>
    </row>
    <row r="27" spans="1:7">
      <c r="A27" t="s">
        <v>400</v>
      </c>
      <c r="B27" s="3">
        <f>Data!C26/Data!D26</f>
        <v>15.153846153846153</v>
      </c>
      <c r="C27" s="3">
        <f t="shared" si="0"/>
        <v>2.7182543712764518</v>
      </c>
      <c r="E27" s="174">
        <f>G24</f>
        <v>25</v>
      </c>
      <c r="F27" s="174">
        <f>CEILING(EXP(E7+(2*E10)),1)</f>
        <v>29</v>
      </c>
      <c r="G27" s="178" t="s">
        <v>118</v>
      </c>
    </row>
    <row r="28" spans="1:7">
      <c r="A28" s="166" t="s">
        <v>401</v>
      </c>
      <c r="B28" s="3">
        <f>Data!C27/Data!D27</f>
        <v>13.090909090909092</v>
      </c>
      <c r="C28" s="3">
        <f t="shared" si="0"/>
        <v>2.57191802677763</v>
      </c>
      <c r="E28" s="175"/>
      <c r="F28" s="175"/>
      <c r="G28" s="173"/>
    </row>
    <row r="29" spans="1:7">
      <c r="A29" t="s">
        <v>402</v>
      </c>
      <c r="B29" s="3">
        <f>Data!C28/Data!D28</f>
        <v>14.933333333333334</v>
      </c>
      <c r="C29" s="3">
        <f t="shared" si="0"/>
        <v>2.7035958507528299</v>
      </c>
    </row>
    <row r="30" spans="1:7">
      <c r="A30" s="166" t="s">
        <v>403</v>
      </c>
      <c r="B30" s="3">
        <f>Data!C29/Data!D29</f>
        <v>19</v>
      </c>
      <c r="C30" s="3">
        <f t="shared" si="0"/>
        <v>2.9444389791664403</v>
      </c>
    </row>
    <row r="31" spans="1:7">
      <c r="A31" t="s">
        <v>404</v>
      </c>
      <c r="B31" s="3">
        <f>Data!C30/Data!D30</f>
        <v>19.8</v>
      </c>
      <c r="C31" s="3">
        <f t="shared" si="0"/>
        <v>2.9856819377004897</v>
      </c>
    </row>
    <row r="32" spans="1:7">
      <c r="A32" s="166" t="s">
        <v>405</v>
      </c>
      <c r="B32" s="3">
        <f>Data!C31/Data!D31</f>
        <v>14.5</v>
      </c>
      <c r="C32" s="3">
        <f t="shared" si="0"/>
        <v>2.6741486494265287</v>
      </c>
    </row>
    <row r="33" spans="1:3">
      <c r="A33" t="s">
        <v>406</v>
      </c>
      <c r="B33" s="3">
        <f>Data!C32/Data!D32</f>
        <v>13.6</v>
      </c>
      <c r="C33" s="3">
        <f t="shared" si="0"/>
        <v>2.6100697927420065</v>
      </c>
    </row>
    <row r="34" spans="1:3">
      <c r="A34" s="166" t="s">
        <v>407</v>
      </c>
      <c r="B34" s="3">
        <f>Data!C33/Data!D33</f>
        <v>13</v>
      </c>
      <c r="C34" s="3">
        <f t="shared" si="0"/>
        <v>2.5649493574615367</v>
      </c>
    </row>
    <row r="35" spans="1:3">
      <c r="A35" t="s">
        <v>408</v>
      </c>
      <c r="B35" s="3">
        <f>Data!C34/Data!D34</f>
        <v>9</v>
      </c>
      <c r="C35" s="3">
        <f t="shared" si="0"/>
        <v>2.1972245773362196</v>
      </c>
    </row>
    <row r="36" spans="1:3">
      <c r="A36" s="166" t="s">
        <v>409</v>
      </c>
      <c r="B36" s="3">
        <f>Data!C35/Data!D35</f>
        <v>17.666666666666668</v>
      </c>
      <c r="C36" s="3">
        <f t="shared" si="0"/>
        <v>2.8716796248840124</v>
      </c>
    </row>
    <row r="37" spans="1:3">
      <c r="A37" t="s">
        <v>410</v>
      </c>
      <c r="B37" s="3">
        <f>Data!C36/Data!D36</f>
        <v>12.666666666666666</v>
      </c>
      <c r="C37" s="3">
        <f t="shared" si="0"/>
        <v>2.5389738710582761</v>
      </c>
    </row>
    <row r="38" spans="1:3">
      <c r="A38" s="166" t="s">
        <v>322</v>
      </c>
      <c r="B38" s="3">
        <f>Data!C37/Data!D37</f>
        <v>13</v>
      </c>
      <c r="C38" s="3">
        <f t="shared" si="0"/>
        <v>2.5649493574615367</v>
      </c>
    </row>
    <row r="39" spans="1:3">
      <c r="A39" t="s">
        <v>323</v>
      </c>
      <c r="B39" s="3">
        <f>Data!C38/Data!D38</f>
        <v>14.333333333333334</v>
      </c>
      <c r="C39" s="3">
        <f t="shared" si="0"/>
        <v>2.6625878270254528</v>
      </c>
    </row>
    <row r="40" spans="1:3">
      <c r="A40" s="166" t="s">
        <v>324</v>
      </c>
      <c r="B40" s="3">
        <f>Data!C39/Data!D39</f>
        <v>13.125</v>
      </c>
      <c r="C40" s="3">
        <f t="shared" si="0"/>
        <v>2.5745188084776873</v>
      </c>
    </row>
    <row r="41" spans="1:3">
      <c r="A41" t="s">
        <v>325</v>
      </c>
      <c r="B41" s="3">
        <f>Data!C40/Data!D40</f>
        <v>6</v>
      </c>
      <c r="C41" s="3">
        <f t="shared" si="0"/>
        <v>1.791759469228055</v>
      </c>
    </row>
    <row r="42" spans="1:3">
      <c r="A42" s="166" t="s">
        <v>326</v>
      </c>
      <c r="B42" s="3">
        <f>Data!C41/Data!D41</f>
        <v>15</v>
      </c>
      <c r="C42" s="3">
        <f t="shared" si="0"/>
        <v>2.7080502011022101</v>
      </c>
    </row>
    <row r="43" spans="1:3">
      <c r="A43" t="s">
        <v>327</v>
      </c>
      <c r="B43" s="3">
        <f>Data!C42/Data!D42</f>
        <v>14</v>
      </c>
      <c r="C43" s="3">
        <f t="shared" si="0"/>
        <v>2.6390573296152584</v>
      </c>
    </row>
    <row r="44" spans="1:3">
      <c r="A44" s="166" t="s">
        <v>328</v>
      </c>
      <c r="B44" s="3">
        <f>Data!C43/Data!D43</f>
        <v>14.25</v>
      </c>
      <c r="C44" s="3">
        <f t="shared" si="0"/>
        <v>2.6567569067146595</v>
      </c>
    </row>
    <row r="45" spans="1:3">
      <c r="A45" t="s">
        <v>329</v>
      </c>
      <c r="B45" s="3">
        <f>Data!C44/Data!D44</f>
        <v>13.333333333333334</v>
      </c>
      <c r="C45" s="3">
        <f t="shared" si="0"/>
        <v>2.5902671654458267</v>
      </c>
    </row>
    <row r="46" spans="1:3">
      <c r="A46" s="166" t="s">
        <v>330</v>
      </c>
      <c r="B46" s="3">
        <f>Data!C45/Data!D45</f>
        <v>15.75</v>
      </c>
      <c r="C46" s="3">
        <f t="shared" si="0"/>
        <v>2.7568403652716422</v>
      </c>
    </row>
    <row r="47" spans="1:3">
      <c r="A47" t="s">
        <v>331</v>
      </c>
      <c r="B47" s="3">
        <f>Data!C46/Data!D46</f>
        <v>14.23076923076923</v>
      </c>
      <c r="C47" s="3">
        <f t="shared" si="0"/>
        <v>2.6554064676167881</v>
      </c>
    </row>
    <row r="48" spans="1:3">
      <c r="A48" s="166" t="s">
        <v>332</v>
      </c>
      <c r="B48" s="3">
        <f>Data!C47/Data!D47</f>
        <v>18</v>
      </c>
      <c r="C48" s="3">
        <f t="shared" si="0"/>
        <v>2.8903717578961645</v>
      </c>
    </row>
    <row r="49" spans="1:3">
      <c r="A49" t="s">
        <v>333</v>
      </c>
      <c r="B49" s="3">
        <f>Data!C48/Data!D48</f>
        <v>14.4</v>
      </c>
      <c r="C49" s="3">
        <f t="shared" si="0"/>
        <v>2.6672282065819548</v>
      </c>
    </row>
    <row r="50" spans="1:3">
      <c r="A50" s="166" t="s">
        <v>334</v>
      </c>
      <c r="B50" s="3">
        <f>Data!C49/Data!D49</f>
        <v>30</v>
      </c>
      <c r="C50" s="3">
        <f t="shared" si="0"/>
        <v>3.4011973816621555</v>
      </c>
    </row>
    <row r="51" spans="1:3">
      <c r="A51" t="s">
        <v>335</v>
      </c>
      <c r="B51" s="3">
        <f>Data!C50/Data!D50</f>
        <v>19</v>
      </c>
      <c r="C51" s="3">
        <f t="shared" si="0"/>
        <v>2.9444389791664403</v>
      </c>
    </row>
    <row r="52" spans="1:3">
      <c r="A52" s="166" t="s">
        <v>336</v>
      </c>
      <c r="B52" s="3">
        <f>Data!C51/Data!D51</f>
        <v>17</v>
      </c>
      <c r="C52" s="3">
        <f t="shared" si="0"/>
        <v>2.8332133440562162</v>
      </c>
    </row>
    <row r="53" spans="1:3">
      <c r="A53" t="s">
        <v>337</v>
      </c>
      <c r="B53" s="3">
        <f>Data!C52/Data!D52</f>
        <v>14.333333333333334</v>
      </c>
      <c r="C53" s="3">
        <f t="shared" si="0"/>
        <v>2.6625878270254528</v>
      </c>
    </row>
    <row r="54" spans="1:3">
      <c r="A54" s="166" t="s">
        <v>338</v>
      </c>
      <c r="B54" s="3">
        <f>Data!C53/Data!D53</f>
        <v>10.5</v>
      </c>
      <c r="C54" s="3">
        <f t="shared" si="0"/>
        <v>2.3513752571634776</v>
      </c>
    </row>
    <row r="55" spans="1:3">
      <c r="A55" t="s">
        <v>339</v>
      </c>
      <c r="B55" s="3">
        <f>Data!C54/Data!D54</f>
        <v>19</v>
      </c>
      <c r="C55" s="3">
        <f t="shared" si="0"/>
        <v>2.9444389791664403</v>
      </c>
    </row>
    <row r="56" spans="1:3">
      <c r="A56" s="166" t="s">
        <v>340</v>
      </c>
      <c r="B56" s="3">
        <f>Data!C55/Data!D55</f>
        <v>17.166666666666668</v>
      </c>
      <c r="C56" s="3">
        <f t="shared" si="0"/>
        <v>2.8429695190015809</v>
      </c>
    </row>
    <row r="57" spans="1:3">
      <c r="A57" t="s">
        <v>341</v>
      </c>
      <c r="B57" s="3">
        <f>Data!C56/Data!D56</f>
        <v>15.714285714285714</v>
      </c>
      <c r="C57" s="3">
        <f t="shared" si="0"/>
        <v>2.7545702167371027</v>
      </c>
    </row>
    <row r="58" spans="1:3">
      <c r="A58" s="166" t="s">
        <v>342</v>
      </c>
      <c r="B58" s="3">
        <f>Data!C57/Data!D57</f>
        <v>14</v>
      </c>
      <c r="C58" s="3">
        <f t="shared" si="0"/>
        <v>2.6390573296152584</v>
      </c>
    </row>
    <row r="59" spans="1:3">
      <c r="A59" t="s">
        <v>343</v>
      </c>
      <c r="B59" s="3">
        <f>Data!C58/Data!D58</f>
        <v>15.75</v>
      </c>
      <c r="C59" s="3">
        <f t="shared" si="0"/>
        <v>2.7568403652716422</v>
      </c>
    </row>
    <row r="60" spans="1:3">
      <c r="A60" s="166" t="s">
        <v>344</v>
      </c>
      <c r="B60" s="3">
        <f>Data!C59/Data!D59</f>
        <v>16.285714285714285</v>
      </c>
      <c r="C60" s="3">
        <f t="shared" si="0"/>
        <v>2.7902882993391822</v>
      </c>
    </row>
    <row r="61" spans="1:3">
      <c r="A61" t="s">
        <v>345</v>
      </c>
      <c r="B61" s="3">
        <f>Data!C60/Data!D60</f>
        <v>14.9</v>
      </c>
      <c r="C61" s="3">
        <f t="shared" si="0"/>
        <v>2.7013612129514133</v>
      </c>
    </row>
    <row r="62" spans="1:3">
      <c r="A62" s="166" t="s">
        <v>346</v>
      </c>
      <c r="B62" s="3">
        <f>Data!C61/Data!D61</f>
        <v>19.333333333333332</v>
      </c>
      <c r="C62" s="3">
        <f t="shared" si="0"/>
        <v>2.9618307218783095</v>
      </c>
    </row>
    <row r="63" spans="1:3">
      <c r="A63" t="s">
        <v>347</v>
      </c>
      <c r="B63" s="3">
        <f>Data!C62/Data!D62</f>
        <v>18</v>
      </c>
      <c r="C63" s="3">
        <f t="shared" si="0"/>
        <v>2.8903717578961645</v>
      </c>
    </row>
    <row r="64" spans="1:3">
      <c r="A64" s="166" t="s">
        <v>348</v>
      </c>
      <c r="B64" s="3">
        <f>Data!C63/Data!D63</f>
        <v>16.285714285714285</v>
      </c>
      <c r="C64" s="3">
        <f t="shared" si="0"/>
        <v>2.7902882993391822</v>
      </c>
    </row>
    <row r="65" spans="1:3">
      <c r="A65" t="s">
        <v>349</v>
      </c>
      <c r="B65" s="3">
        <f>Data!C64/Data!D64</f>
        <v>15.444444444444445</v>
      </c>
      <c r="C65" s="3">
        <f t="shared" si="0"/>
        <v>2.7372493557944724</v>
      </c>
    </row>
    <row r="66" spans="1:3">
      <c r="A66" s="166" t="s">
        <v>350</v>
      </c>
      <c r="B66" s="3">
        <f>Data!C65/Data!D65</f>
        <v>13</v>
      </c>
      <c r="C66" s="3">
        <f>LN(B66)</f>
        <v>2.5649493574615367</v>
      </c>
    </row>
    <row r="67" spans="1:3">
      <c r="A67" t="s">
        <v>351</v>
      </c>
      <c r="B67" s="3">
        <f>Data!C66/Data!D66</f>
        <v>10</v>
      </c>
      <c r="C67" s="3">
        <f t="shared" si="0"/>
        <v>2.3025850929940459</v>
      </c>
    </row>
    <row r="68" spans="1:3">
      <c r="A68" s="166" t="s">
        <v>352</v>
      </c>
      <c r="B68" s="3">
        <f>Data!C67/Data!D67</f>
        <v>2</v>
      </c>
      <c r="C68" s="3">
        <f t="shared" si="0"/>
        <v>0.69314718055994529</v>
      </c>
    </row>
    <row r="69" spans="1:3">
      <c r="A69" t="s">
        <v>353</v>
      </c>
      <c r="B69" s="3">
        <f>Data!C68/Data!D68</f>
        <v>27</v>
      </c>
      <c r="C69" s="3">
        <f t="shared" ref="C69:C89" si="1">LN(B69)</f>
        <v>3.2958368660043291</v>
      </c>
    </row>
    <row r="70" spans="1:3">
      <c r="A70" s="166" t="s">
        <v>354</v>
      </c>
      <c r="B70" s="3">
        <f>Data!C69/Data!D69</f>
        <v>16</v>
      </c>
      <c r="C70" s="3">
        <f t="shared" si="1"/>
        <v>2.7725887222397811</v>
      </c>
    </row>
    <row r="71" spans="1:3">
      <c r="A71" t="s">
        <v>355</v>
      </c>
      <c r="B71" s="3">
        <f>Data!C70/Data!D70</f>
        <v>21</v>
      </c>
      <c r="C71" s="3">
        <f t="shared" si="1"/>
        <v>3.044522437723423</v>
      </c>
    </row>
    <row r="72" spans="1:3">
      <c r="A72" s="166" t="s">
        <v>356</v>
      </c>
      <c r="B72" s="3">
        <f>Data!C71/Data!D71</f>
        <v>17</v>
      </c>
      <c r="C72" s="3">
        <f t="shared" si="1"/>
        <v>2.8332133440562162</v>
      </c>
    </row>
    <row r="73" spans="1:3">
      <c r="A73" t="s">
        <v>357</v>
      </c>
      <c r="B73" s="3">
        <f>Data!C72/Data!D72</f>
        <v>14</v>
      </c>
      <c r="C73" s="3">
        <f t="shared" si="1"/>
        <v>2.6390573296152584</v>
      </c>
    </row>
    <row r="74" spans="1:3">
      <c r="A74" s="166" t="s">
        <v>358</v>
      </c>
      <c r="B74" s="3">
        <f>Data!C73/Data!D73</f>
        <v>15.571428571428571</v>
      </c>
      <c r="C74" s="3">
        <f t="shared" si="1"/>
        <v>2.7454377331738304</v>
      </c>
    </row>
    <row r="75" spans="1:3">
      <c r="A75" t="s">
        <v>359</v>
      </c>
      <c r="B75" s="3">
        <f>Data!C74/Data!D74</f>
        <v>16</v>
      </c>
      <c r="C75" s="3">
        <f t="shared" si="1"/>
        <v>2.7725887222397811</v>
      </c>
    </row>
    <row r="76" spans="1:3">
      <c r="A76" s="166" t="s">
        <v>360</v>
      </c>
      <c r="B76" s="3">
        <f>Data!C75/Data!D75</f>
        <v>15.333333333333334</v>
      </c>
      <c r="C76" s="3">
        <f t="shared" si="1"/>
        <v>2.7300291078209855</v>
      </c>
    </row>
    <row r="77" spans="1:3">
      <c r="A77" t="s">
        <v>361</v>
      </c>
      <c r="B77" s="3">
        <f>Data!C76/Data!D76</f>
        <v>11.75</v>
      </c>
      <c r="C77" s="3">
        <f t="shared" si="1"/>
        <v>2.4638532405901681</v>
      </c>
    </row>
    <row r="78" spans="1:3">
      <c r="A78" s="166" t="s">
        <v>362</v>
      </c>
      <c r="B78" s="3">
        <f>Data!C77/Data!D77</f>
        <v>15</v>
      </c>
      <c r="C78" s="3">
        <f t="shared" si="1"/>
        <v>2.7080502011022101</v>
      </c>
    </row>
    <row r="79" spans="1:3">
      <c r="A79" t="s">
        <v>363</v>
      </c>
      <c r="B79" s="3">
        <f>Data!C78/Data!D78</f>
        <v>14.714285714285714</v>
      </c>
      <c r="C79" s="3">
        <f t="shared" si="1"/>
        <v>2.6888188391743224</v>
      </c>
    </row>
    <row r="80" spans="1:3">
      <c r="A80" s="166" t="s">
        <v>364</v>
      </c>
      <c r="B80" s="3">
        <f>Data!C79/Data!D79</f>
        <v>13.909090909090908</v>
      </c>
      <c r="C80" s="3">
        <f t="shared" si="1"/>
        <v>2.6325426485940651</v>
      </c>
    </row>
    <row r="81" spans="1:3">
      <c r="A81" t="s">
        <v>365</v>
      </c>
      <c r="B81" s="3">
        <f>Data!C80/Data!D80</f>
        <v>15.833333333333334</v>
      </c>
      <c r="C81" s="3">
        <f t="shared" si="1"/>
        <v>2.7621174223724858</v>
      </c>
    </row>
    <row r="82" spans="1:3">
      <c r="A82" s="166" t="s">
        <v>366</v>
      </c>
      <c r="B82" s="3">
        <f>Data!C81/Data!D81</f>
        <v>17</v>
      </c>
      <c r="C82" s="3">
        <f t="shared" si="1"/>
        <v>2.8332133440562162</v>
      </c>
    </row>
    <row r="83" spans="1:3">
      <c r="A83" t="s">
        <v>367</v>
      </c>
      <c r="B83" s="3">
        <f>Data!C82/Data!D82</f>
        <v>17.333333333333332</v>
      </c>
      <c r="C83" s="3">
        <f t="shared" si="1"/>
        <v>2.8526314299133175</v>
      </c>
    </row>
    <row r="84" spans="1:3">
      <c r="A84" s="166" t="s">
        <v>368</v>
      </c>
      <c r="B84" s="3">
        <f>Data!C83/Data!D83</f>
        <v>15</v>
      </c>
      <c r="C84" s="3">
        <f t="shared" si="1"/>
        <v>2.7080502011022101</v>
      </c>
    </row>
    <row r="85" spans="1:3">
      <c r="A85" t="s">
        <v>369</v>
      </c>
      <c r="B85" s="3">
        <f>Data!C84/Data!D84</f>
        <v>25</v>
      </c>
      <c r="C85" s="3">
        <f t="shared" si="1"/>
        <v>3.2188758248682006</v>
      </c>
    </row>
    <row r="86" spans="1:3">
      <c r="A86" s="166" t="s">
        <v>370</v>
      </c>
      <c r="B86" s="3">
        <f>Data!C85/Data!D85</f>
        <v>13.625</v>
      </c>
      <c r="C86" s="3">
        <f t="shared" si="1"/>
        <v>2.6119063405493077</v>
      </c>
    </row>
    <row r="87" spans="1:3">
      <c r="A87" t="s">
        <v>371</v>
      </c>
      <c r="B87" s="3">
        <f>Data!C86/Data!D86</f>
        <v>14.454545454545455</v>
      </c>
      <c r="C87" s="3">
        <f t="shared" si="1"/>
        <v>2.6710089294218609</v>
      </c>
    </row>
    <row r="88" spans="1:3">
      <c r="A88" s="166" t="s">
        <v>372</v>
      </c>
      <c r="B88" s="3">
        <f>Data!C87/Data!D87</f>
        <v>37</v>
      </c>
      <c r="C88" s="3">
        <f t="shared" si="1"/>
        <v>3.6109179126442243</v>
      </c>
    </row>
    <row r="89" spans="1:3">
      <c r="A89" t="s">
        <v>373</v>
      </c>
      <c r="B89" s="3">
        <f>Data!C88/Data!D88</f>
        <v>14</v>
      </c>
      <c r="C89" s="3">
        <f t="shared" si="1"/>
        <v>2.6390573296152584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0" enableFormatConditionsCalculation="0"/>
  <dimension ref="A1:I22"/>
  <sheetViews>
    <sheetView showGridLines="0" workbookViewId="0">
      <selection activeCell="D23" sqref="D23"/>
    </sheetView>
  </sheetViews>
  <sheetFormatPr baseColWidth="10" defaultColWidth="8.83203125" defaultRowHeight="12"/>
  <cols>
    <col min="1" max="1" width="14.6640625" customWidth="1"/>
    <col min="2" max="2" width="16.33203125" customWidth="1"/>
    <col min="3" max="3" width="27.6640625" customWidth="1"/>
    <col min="4" max="4" width="28.1640625" customWidth="1"/>
    <col min="5" max="5" width="33.83203125" customWidth="1"/>
    <col min="6" max="6" width="34.5" customWidth="1"/>
    <col min="7" max="7" width="22.1640625" customWidth="1"/>
    <col min="8" max="8" width="18.5" customWidth="1"/>
    <col min="9" max="9" width="34.33203125" customWidth="1"/>
  </cols>
  <sheetData>
    <row r="1" spans="1:9" s="3" customFormat="1" ht="15">
      <c r="A1" s="54" t="s">
        <v>206</v>
      </c>
      <c r="B1" s="42"/>
      <c r="C1" s="42"/>
      <c r="D1" s="42"/>
      <c r="E1" s="42"/>
      <c r="F1" s="42"/>
      <c r="G1" s="42"/>
      <c r="H1" s="42"/>
      <c r="I1" s="42"/>
    </row>
    <row r="2" spans="1:9" s="3" customFormat="1">
      <c r="A2" s="42" t="str">
        <f>Assignment!A10</f>
        <v>Component sizing</v>
      </c>
      <c r="B2" s="42"/>
      <c r="C2" s="42"/>
      <c r="D2" s="42"/>
      <c r="E2" s="42"/>
      <c r="F2" s="42"/>
      <c r="G2" s="42"/>
      <c r="H2" s="42"/>
      <c r="I2" s="42"/>
    </row>
    <row r="3" spans="1:9">
      <c r="A3" s="36" t="s">
        <v>61</v>
      </c>
      <c r="B3" s="180" t="s">
        <v>63</v>
      </c>
      <c r="C3" s="180" t="s">
        <v>74</v>
      </c>
      <c r="D3" s="180" t="s">
        <v>65</v>
      </c>
      <c r="E3" s="180" t="s">
        <v>75</v>
      </c>
      <c r="F3" s="180" t="s">
        <v>81</v>
      </c>
      <c r="G3" s="180" t="s">
        <v>82</v>
      </c>
      <c r="H3" s="180" t="s">
        <v>26</v>
      </c>
      <c r="I3" s="180" t="s">
        <v>62</v>
      </c>
    </row>
    <row r="4" spans="1:9">
      <c r="A4" t="s">
        <v>55</v>
      </c>
      <c r="B4" s="81">
        <v>6</v>
      </c>
      <c r="C4" s="81" t="s">
        <v>64</v>
      </c>
      <c r="D4" s="81" t="s">
        <v>66</v>
      </c>
      <c r="E4" s="81" t="s">
        <v>31</v>
      </c>
      <c r="F4" s="81" t="s">
        <v>32</v>
      </c>
      <c r="G4" s="81">
        <v>21</v>
      </c>
      <c r="H4" s="81">
        <f>B4*G4</f>
        <v>126</v>
      </c>
      <c r="I4" s="81" t="s">
        <v>35</v>
      </c>
    </row>
    <row r="5" spans="1:9">
      <c r="A5" t="s">
        <v>56</v>
      </c>
      <c r="B5" s="81">
        <v>2</v>
      </c>
      <c r="C5" s="81" t="s">
        <v>67</v>
      </c>
      <c r="D5" s="81" t="s">
        <v>68</v>
      </c>
      <c r="E5" s="81" t="s">
        <v>78</v>
      </c>
      <c r="F5" s="81" t="s">
        <v>28</v>
      </c>
      <c r="G5" s="81">
        <v>29</v>
      </c>
      <c r="H5" s="81">
        <f t="shared" ref="H5:H9" si="0">B5*G5</f>
        <v>58</v>
      </c>
      <c r="I5" s="81" t="s">
        <v>33</v>
      </c>
    </row>
    <row r="6" spans="1:9">
      <c r="A6" t="s">
        <v>57</v>
      </c>
      <c r="B6" s="81">
        <v>5</v>
      </c>
      <c r="C6" s="81" t="s">
        <v>67</v>
      </c>
      <c r="D6" s="81" t="s">
        <v>69</v>
      </c>
      <c r="E6" s="81" t="s">
        <v>77</v>
      </c>
      <c r="F6" s="81" t="s">
        <v>27</v>
      </c>
      <c r="G6" s="81">
        <v>15</v>
      </c>
      <c r="H6" s="81">
        <f t="shared" si="0"/>
        <v>75</v>
      </c>
      <c r="I6" s="81" t="s">
        <v>33</v>
      </c>
    </row>
    <row r="7" spans="1:9">
      <c r="A7" t="s">
        <v>58</v>
      </c>
      <c r="B7" s="81">
        <v>8</v>
      </c>
      <c r="C7" s="81" t="s">
        <v>67</v>
      </c>
      <c r="D7" s="81" t="s">
        <v>70</v>
      </c>
      <c r="E7" s="81" t="s">
        <v>80</v>
      </c>
      <c r="F7" s="81" t="s">
        <v>30</v>
      </c>
      <c r="G7" s="81">
        <v>21</v>
      </c>
      <c r="H7" s="81">
        <f t="shared" si="0"/>
        <v>168</v>
      </c>
      <c r="I7" s="81" t="s">
        <v>67</v>
      </c>
    </row>
    <row r="8" spans="1:9">
      <c r="A8" t="s">
        <v>59</v>
      </c>
      <c r="B8" s="81">
        <v>4</v>
      </c>
      <c r="C8" s="81" t="s">
        <v>67</v>
      </c>
      <c r="D8" s="81" t="s">
        <v>71</v>
      </c>
      <c r="E8" s="81" t="s">
        <v>79</v>
      </c>
      <c r="F8" s="81" t="s">
        <v>29</v>
      </c>
      <c r="G8" s="81">
        <v>15</v>
      </c>
      <c r="H8" s="81">
        <f t="shared" si="0"/>
        <v>60</v>
      </c>
      <c r="I8" s="81" t="s">
        <v>34</v>
      </c>
    </row>
    <row r="9" spans="1:9">
      <c r="A9" t="s">
        <v>60</v>
      </c>
      <c r="B9" s="81">
        <v>2</v>
      </c>
      <c r="C9" s="81" t="s">
        <v>73</v>
      </c>
      <c r="D9" s="81" t="s">
        <v>72</v>
      </c>
      <c r="E9" s="81" t="s">
        <v>76</v>
      </c>
      <c r="F9" s="81" t="s">
        <v>29</v>
      </c>
      <c r="G9" s="81">
        <v>15</v>
      </c>
      <c r="H9" s="81">
        <f t="shared" si="0"/>
        <v>30</v>
      </c>
      <c r="I9" s="81" t="s">
        <v>67</v>
      </c>
    </row>
    <row r="20" spans="4:7">
      <c r="D20" t="s">
        <v>38</v>
      </c>
      <c r="E20" t="s">
        <v>40</v>
      </c>
      <c r="F20" s="181" t="s">
        <v>41</v>
      </c>
      <c r="G20" s="81"/>
    </row>
    <row r="21" spans="4:7">
      <c r="D21" s="8" t="s">
        <v>39</v>
      </c>
      <c r="E21" s="115">
        <f>139/6</f>
        <v>23.166666666666668</v>
      </c>
      <c r="F21" s="8" t="s">
        <v>36</v>
      </c>
      <c r="G21" s="81">
        <f>SUM(H5:H9)</f>
        <v>391</v>
      </c>
    </row>
    <row r="22" spans="4:7">
      <c r="D22" t="s">
        <v>47</v>
      </c>
      <c r="F22" s="8" t="s">
        <v>37</v>
      </c>
      <c r="G22" s="81">
        <f>G21+7</f>
        <v>398</v>
      </c>
    </row>
  </sheetData>
  <phoneticPr fontId="1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5" enableFormatConditionsCalculation="0"/>
  <dimension ref="A1:I56"/>
  <sheetViews>
    <sheetView showGridLines="0" topLeftCell="A3" workbookViewId="0">
      <selection activeCell="I40" sqref="I40"/>
    </sheetView>
  </sheetViews>
  <sheetFormatPr baseColWidth="10" defaultColWidth="9.1640625" defaultRowHeight="12"/>
  <cols>
    <col min="1" max="1" width="14.6640625" style="3" customWidth="1"/>
    <col min="2" max="2" width="15.1640625" style="3" customWidth="1"/>
    <col min="3" max="3" width="12.6640625" style="3" customWidth="1"/>
    <col min="4" max="4" width="13.6640625" style="3" customWidth="1"/>
    <col min="5" max="5" width="17.33203125" style="3" customWidth="1"/>
    <col min="6" max="6" width="29.1640625" style="3" customWidth="1"/>
    <col min="7" max="7" width="26.83203125" style="3" customWidth="1"/>
    <col min="8" max="8" width="12.6640625" style="3" customWidth="1"/>
    <col min="9" max="16384" width="9.1640625" style="3"/>
  </cols>
  <sheetData>
    <row r="1" spans="1:9" ht="15">
      <c r="A1" s="54" t="s">
        <v>206</v>
      </c>
      <c r="B1" s="42"/>
      <c r="C1" s="42"/>
      <c r="D1" s="42"/>
      <c r="E1" s="42"/>
      <c r="F1" s="42"/>
      <c r="G1" s="42"/>
      <c r="H1" s="42"/>
      <c r="I1" s="42"/>
    </row>
    <row r="2" spans="1:9">
      <c r="A2" s="42" t="str">
        <f>Assignment!A11</f>
        <v>Size and effort calculations</v>
      </c>
      <c r="B2" s="42"/>
      <c r="C2" s="42"/>
      <c r="D2" s="42"/>
      <c r="E2" s="42"/>
      <c r="F2" s="42"/>
      <c r="G2" s="42"/>
      <c r="H2" s="42"/>
      <c r="I2" s="42"/>
    </row>
    <row r="3" spans="1:9">
      <c r="A3" s="3" t="s">
        <v>48</v>
      </c>
    </row>
    <row r="4" spans="1:9">
      <c r="A4" s="3">
        <v>398</v>
      </c>
    </row>
    <row r="6" spans="1:9">
      <c r="A6" s="3" t="s">
        <v>49</v>
      </c>
    </row>
    <row r="7" spans="1:9" ht="24">
      <c r="A7" s="182" t="s">
        <v>267</v>
      </c>
      <c r="B7" s="183" t="s">
        <v>181</v>
      </c>
      <c r="C7" s="183" t="s">
        <v>275</v>
      </c>
      <c r="D7" s="184" t="s">
        <v>200</v>
      </c>
      <c r="F7" s="167" t="s">
        <v>51</v>
      </c>
      <c r="G7" s="191" t="s">
        <v>50</v>
      </c>
    </row>
    <row r="8" spans="1:9">
      <c r="A8" s="185" t="s">
        <v>271</v>
      </c>
      <c r="B8" s="186">
        <v>691</v>
      </c>
      <c r="C8" s="186">
        <v>669</v>
      </c>
      <c r="D8" s="187">
        <v>712</v>
      </c>
      <c r="F8" s="192">
        <f>SUM(B8:B27)</f>
        <v>9663</v>
      </c>
      <c r="G8" s="193">
        <f>SUM(D8:D27)</f>
        <v>10646</v>
      </c>
    </row>
    <row r="9" spans="1:9">
      <c r="A9" s="188" t="s">
        <v>272</v>
      </c>
      <c r="B9" s="189">
        <v>467</v>
      </c>
      <c r="C9" s="189">
        <v>695</v>
      </c>
      <c r="D9" s="190">
        <v>746</v>
      </c>
    </row>
    <row r="10" spans="1:9">
      <c r="A10" s="185" t="s">
        <v>273</v>
      </c>
      <c r="B10" s="186">
        <v>472</v>
      </c>
      <c r="C10" s="186">
        <v>529</v>
      </c>
      <c r="D10" s="187">
        <v>481</v>
      </c>
      <c r="F10" s="167" t="s">
        <v>52</v>
      </c>
      <c r="G10" s="191"/>
    </row>
    <row r="11" spans="1:9">
      <c r="A11" s="188" t="s">
        <v>274</v>
      </c>
      <c r="B11" s="189">
        <v>523</v>
      </c>
      <c r="C11" s="189">
        <v>746</v>
      </c>
      <c r="D11" s="190">
        <v>676</v>
      </c>
      <c r="F11" s="168">
        <f>G8/F8</f>
        <v>1.1017282417468695</v>
      </c>
      <c r="G11" s="170"/>
    </row>
    <row r="12" spans="1:9">
      <c r="A12" s="185" t="s">
        <v>302</v>
      </c>
      <c r="B12" s="186">
        <v>256</v>
      </c>
      <c r="C12" s="186">
        <v>277</v>
      </c>
      <c r="D12" s="187">
        <v>232</v>
      </c>
      <c r="F12" s="171" t="s">
        <v>5</v>
      </c>
      <c r="G12" s="173"/>
    </row>
    <row r="13" spans="1:9">
      <c r="A13" s="188" t="s">
        <v>303</v>
      </c>
      <c r="B13" s="189">
        <v>524</v>
      </c>
      <c r="C13" s="189">
        <v>559</v>
      </c>
      <c r="D13" s="190">
        <v>451</v>
      </c>
    </row>
    <row r="14" spans="1:9">
      <c r="A14" s="185" t="s">
        <v>304</v>
      </c>
      <c r="B14" s="186">
        <v>536</v>
      </c>
      <c r="C14" s="186">
        <v>695</v>
      </c>
      <c r="D14" s="187">
        <v>626</v>
      </c>
      <c r="F14" s="167" t="s">
        <v>4</v>
      </c>
      <c r="G14" s="191"/>
    </row>
    <row r="15" spans="1:9">
      <c r="A15" s="188" t="s">
        <v>276</v>
      </c>
      <c r="B15" s="189">
        <v>352</v>
      </c>
      <c r="C15" s="189">
        <v>348</v>
      </c>
      <c r="D15" s="190">
        <v>389</v>
      </c>
      <c r="F15" s="168" t="s">
        <v>6</v>
      </c>
      <c r="G15" s="170"/>
    </row>
    <row r="16" spans="1:9">
      <c r="A16" s="185" t="s">
        <v>277</v>
      </c>
      <c r="B16" s="186">
        <v>429</v>
      </c>
      <c r="C16" s="186">
        <v>472</v>
      </c>
      <c r="D16" s="187">
        <v>415</v>
      </c>
      <c r="F16" s="171">
        <f>CEILING((A4*F11),1)</f>
        <v>439</v>
      </c>
      <c r="G16" s="173"/>
    </row>
    <row r="17" spans="1:7">
      <c r="A17" s="188" t="s">
        <v>278</v>
      </c>
      <c r="B17" s="189">
        <v>252</v>
      </c>
      <c r="C17" s="189">
        <v>317</v>
      </c>
      <c r="D17" s="190">
        <v>297</v>
      </c>
    </row>
    <row r="18" spans="1:7">
      <c r="A18" s="185" t="s">
        <v>243</v>
      </c>
      <c r="B18" s="186">
        <v>554</v>
      </c>
      <c r="C18" s="186">
        <v>618</v>
      </c>
      <c r="D18" s="187">
        <v>621</v>
      </c>
      <c r="F18" s="3" t="s">
        <v>11</v>
      </c>
    </row>
    <row r="19" spans="1:7">
      <c r="A19" s="188" t="s">
        <v>244</v>
      </c>
      <c r="B19" s="189">
        <v>508</v>
      </c>
      <c r="C19" s="189">
        <v>449</v>
      </c>
      <c r="D19" s="190">
        <v>474</v>
      </c>
      <c r="F19" s="3" t="s">
        <v>7</v>
      </c>
      <c r="G19" s="3" t="s">
        <v>8</v>
      </c>
    </row>
    <row r="20" spans="1:7">
      <c r="A20" s="185" t="s">
        <v>245</v>
      </c>
      <c r="B20" s="186">
        <v>440</v>
      </c>
      <c r="C20" s="186">
        <v>477</v>
      </c>
      <c r="D20" s="187">
        <v>398</v>
      </c>
      <c r="F20" s="3">
        <f>(CORREL(B8:B27,D8:D27))^2</f>
        <v>0.67496792924273852</v>
      </c>
      <c r="G20" s="3" t="s">
        <v>9</v>
      </c>
    </row>
    <row r="21" spans="1:7">
      <c r="A21" s="188" t="s">
        <v>254</v>
      </c>
      <c r="B21" s="189">
        <v>556</v>
      </c>
      <c r="C21" s="189">
        <v>582</v>
      </c>
      <c r="D21" s="190">
        <v>598</v>
      </c>
    </row>
    <row r="22" spans="1:7">
      <c r="A22" s="185" t="s">
        <v>255</v>
      </c>
      <c r="B22" s="186">
        <v>403</v>
      </c>
      <c r="C22" s="186">
        <v>430</v>
      </c>
      <c r="D22" s="187">
        <v>357</v>
      </c>
    </row>
    <row r="23" spans="1:7">
      <c r="A23" s="188" t="s">
        <v>256</v>
      </c>
      <c r="B23" s="189">
        <v>715</v>
      </c>
      <c r="C23" s="189">
        <v>754</v>
      </c>
      <c r="D23" s="190">
        <v>771</v>
      </c>
    </row>
    <row r="24" spans="1:7">
      <c r="A24" s="185" t="s">
        <v>257</v>
      </c>
      <c r="B24" s="186">
        <v>362</v>
      </c>
      <c r="C24" s="186">
        <v>393</v>
      </c>
      <c r="D24" s="187">
        <v>410</v>
      </c>
    </row>
    <row r="25" spans="1:7">
      <c r="A25" s="188" t="s">
        <v>258</v>
      </c>
      <c r="B25" s="189">
        <v>600</v>
      </c>
      <c r="C25" s="189">
        <v>631</v>
      </c>
      <c r="D25" s="190">
        <v>567</v>
      </c>
    </row>
    <row r="26" spans="1:7">
      <c r="A26" s="185" t="s">
        <v>259</v>
      </c>
      <c r="B26" s="186">
        <v>580</v>
      </c>
      <c r="C26" s="186">
        <v>791</v>
      </c>
      <c r="D26" s="187">
        <v>842</v>
      </c>
    </row>
    <row r="27" spans="1:7">
      <c r="A27" s="188" t="s">
        <v>260</v>
      </c>
      <c r="B27" s="189">
        <v>443</v>
      </c>
      <c r="C27" s="189">
        <v>593</v>
      </c>
      <c r="D27" s="190">
        <v>583</v>
      </c>
    </row>
    <row r="28" spans="1:7">
      <c r="A28" s="171"/>
      <c r="B28" s="172"/>
      <c r="C28" s="172"/>
      <c r="D28" s="173"/>
    </row>
    <row r="32" spans="1:7">
      <c r="A32" s="3" t="s">
        <v>10</v>
      </c>
    </row>
    <row r="33" spans="1:9" ht="24">
      <c r="A33" s="182" t="s">
        <v>267</v>
      </c>
      <c r="B33" s="183" t="s">
        <v>143</v>
      </c>
      <c r="C33" s="184" t="s">
        <v>144</v>
      </c>
      <c r="D33" s="197" t="s">
        <v>13</v>
      </c>
      <c r="E33" s="197" t="s">
        <v>14</v>
      </c>
      <c r="F33" s="199" t="s">
        <v>23</v>
      </c>
      <c r="H33" s="199" t="s">
        <v>16</v>
      </c>
    </row>
    <row r="34" spans="1:9">
      <c r="A34" s="185" t="s">
        <v>271</v>
      </c>
      <c r="B34" s="186">
        <v>2289</v>
      </c>
      <c r="C34" s="187">
        <v>1384</v>
      </c>
      <c r="D34" s="3">
        <f>C34/60</f>
        <v>23.066666666666666</v>
      </c>
      <c r="E34" s="3">
        <f>D8/D34</f>
        <v>30.867052023121389</v>
      </c>
      <c r="F34" s="3">
        <f>C34/D8</f>
        <v>1.9438202247191012</v>
      </c>
      <c r="G34" s="200" t="s">
        <v>17</v>
      </c>
      <c r="H34" s="3">
        <f>E56</f>
        <v>23</v>
      </c>
      <c r="I34" s="3" t="s">
        <v>300</v>
      </c>
    </row>
    <row r="35" spans="1:9">
      <c r="A35" s="188" t="s">
        <v>272</v>
      </c>
      <c r="B35" s="189">
        <v>1267</v>
      </c>
      <c r="C35" s="190">
        <v>1814</v>
      </c>
      <c r="D35" s="3">
        <f t="shared" ref="D35:D53" si="0">C35/60</f>
        <v>30.233333333333334</v>
      </c>
      <c r="E35" s="3">
        <f t="shared" ref="E35:E53" si="1">D9/D35</f>
        <v>24.674751929437704</v>
      </c>
      <c r="F35" s="3">
        <f t="shared" ref="F35:F53" si="2">C35/D9</f>
        <v>2.4316353887399464</v>
      </c>
      <c r="G35" s="200" t="s">
        <v>18</v>
      </c>
      <c r="H35" s="3">
        <f>SUM(C34:C53)/SUM(D8:D27)</f>
        <v>2.726939695660342</v>
      </c>
    </row>
    <row r="36" spans="1:9">
      <c r="A36" s="185" t="s">
        <v>273</v>
      </c>
      <c r="B36" s="186">
        <v>1650</v>
      </c>
      <c r="C36" s="187">
        <v>1290</v>
      </c>
      <c r="D36" s="3">
        <f t="shared" si="0"/>
        <v>21.5</v>
      </c>
      <c r="E36" s="3">
        <f t="shared" si="1"/>
        <v>22.372093023255815</v>
      </c>
      <c r="F36" s="3">
        <f t="shared" si="2"/>
        <v>2.681912681912682</v>
      </c>
      <c r="G36" s="200" t="s">
        <v>19</v>
      </c>
      <c r="H36" s="3">
        <f>F16*H35</f>
        <v>1197.1265263948901</v>
      </c>
    </row>
    <row r="37" spans="1:9">
      <c r="A37" s="188" t="s">
        <v>274</v>
      </c>
      <c r="B37" s="189">
        <v>1418</v>
      </c>
      <c r="C37" s="190">
        <v>1441</v>
      </c>
      <c r="D37" s="3">
        <f t="shared" si="0"/>
        <v>24.016666666666666</v>
      </c>
      <c r="E37" s="3">
        <f t="shared" si="1"/>
        <v>28.147120055517004</v>
      </c>
      <c r="F37" s="3">
        <f t="shared" si="2"/>
        <v>2.1316568047337277</v>
      </c>
      <c r="G37" s="200" t="s">
        <v>20</v>
      </c>
      <c r="H37" s="3">
        <f>FLOOR(MIN(F34:F53)*F16,1)</f>
        <v>817</v>
      </c>
    </row>
    <row r="38" spans="1:9">
      <c r="A38" s="185" t="s">
        <v>302</v>
      </c>
      <c r="B38" s="186">
        <v>534</v>
      </c>
      <c r="C38" s="187">
        <v>483</v>
      </c>
      <c r="D38" s="3">
        <f t="shared" si="0"/>
        <v>8.0500000000000007</v>
      </c>
      <c r="E38" s="3">
        <f t="shared" si="1"/>
        <v>28.819875776397513</v>
      </c>
      <c r="F38" s="3">
        <f t="shared" si="2"/>
        <v>2.0818965517241379</v>
      </c>
      <c r="G38" s="200" t="s">
        <v>21</v>
      </c>
      <c r="H38" s="3">
        <f>CEILING(MAX(F34:F53)*F16,1)</f>
        <v>2277</v>
      </c>
    </row>
    <row r="39" spans="1:9">
      <c r="A39" s="188" t="s">
        <v>303</v>
      </c>
      <c r="B39" s="189">
        <v>1174</v>
      </c>
      <c r="C39" s="190">
        <v>962</v>
      </c>
      <c r="D39" s="3">
        <f t="shared" si="0"/>
        <v>16.033333333333335</v>
      </c>
      <c r="E39" s="3">
        <f t="shared" si="1"/>
        <v>28.128898128898125</v>
      </c>
      <c r="F39" s="3">
        <f t="shared" si="2"/>
        <v>2.1330376940133036</v>
      </c>
      <c r="G39" s="200" t="s">
        <v>22</v>
      </c>
      <c r="H39" s="3">
        <f>(CORREL(C34:C53,D8:D27))^2</f>
        <v>0.55663490602285481</v>
      </c>
      <c r="I39" s="3" t="s">
        <v>24</v>
      </c>
    </row>
    <row r="40" spans="1:9">
      <c r="A40" s="185" t="s">
        <v>304</v>
      </c>
      <c r="B40" s="186">
        <v>1345</v>
      </c>
      <c r="C40" s="187">
        <v>1166</v>
      </c>
      <c r="D40" s="3">
        <f t="shared" si="0"/>
        <v>19.433333333333334</v>
      </c>
      <c r="E40" s="3">
        <f t="shared" si="1"/>
        <v>32.21269296740995</v>
      </c>
      <c r="F40" s="3">
        <f t="shared" si="2"/>
        <v>1.8626198083067094</v>
      </c>
    </row>
    <row r="41" spans="1:9">
      <c r="A41" s="188" t="s">
        <v>276</v>
      </c>
      <c r="B41" s="189">
        <v>796</v>
      </c>
      <c r="C41" s="190">
        <v>2017</v>
      </c>
      <c r="D41" s="3">
        <f t="shared" si="0"/>
        <v>33.616666666666667</v>
      </c>
      <c r="E41" s="3">
        <f t="shared" si="1"/>
        <v>11.571641051065939</v>
      </c>
      <c r="F41" s="3">
        <f t="shared" si="2"/>
        <v>5.1850899742930592</v>
      </c>
    </row>
    <row r="42" spans="1:9">
      <c r="A42" s="185" t="s">
        <v>277</v>
      </c>
      <c r="B42" s="186">
        <v>1376</v>
      </c>
      <c r="C42" s="187">
        <v>1184</v>
      </c>
      <c r="D42" s="3">
        <f t="shared" si="0"/>
        <v>19.733333333333334</v>
      </c>
      <c r="E42" s="3">
        <f t="shared" si="1"/>
        <v>21.030405405405403</v>
      </c>
      <c r="F42" s="3">
        <f t="shared" si="2"/>
        <v>2.8530120481927712</v>
      </c>
    </row>
    <row r="43" spans="1:9">
      <c r="A43" s="188" t="s">
        <v>278</v>
      </c>
      <c r="B43" s="189">
        <v>1224</v>
      </c>
      <c r="C43" s="190">
        <v>907</v>
      </c>
      <c r="D43" s="3">
        <f t="shared" si="0"/>
        <v>15.116666666666667</v>
      </c>
      <c r="E43" s="3">
        <f t="shared" si="1"/>
        <v>19.647188533627343</v>
      </c>
      <c r="F43" s="3">
        <f t="shared" si="2"/>
        <v>3.0538720538720541</v>
      </c>
    </row>
    <row r="44" spans="1:9">
      <c r="A44" s="185" t="s">
        <v>243</v>
      </c>
      <c r="B44" s="186">
        <v>2257</v>
      </c>
      <c r="C44" s="187">
        <v>1426</v>
      </c>
      <c r="D44" s="3">
        <f t="shared" si="0"/>
        <v>23.766666666666666</v>
      </c>
      <c r="E44" s="3">
        <f t="shared" si="1"/>
        <v>26.129032258064516</v>
      </c>
      <c r="F44" s="3">
        <f t="shared" si="2"/>
        <v>2.2962962962962963</v>
      </c>
    </row>
    <row r="45" spans="1:9">
      <c r="A45" s="188" t="s">
        <v>244</v>
      </c>
      <c r="B45" s="189">
        <v>2461</v>
      </c>
      <c r="C45" s="190">
        <v>1478</v>
      </c>
      <c r="D45" s="3">
        <f t="shared" si="0"/>
        <v>24.633333333333333</v>
      </c>
      <c r="E45" s="3">
        <f t="shared" si="1"/>
        <v>19.242219215155615</v>
      </c>
      <c r="F45" s="3">
        <f t="shared" si="2"/>
        <v>3.1181434599156117</v>
      </c>
    </row>
    <row r="46" spans="1:9">
      <c r="A46" s="185" t="s">
        <v>245</v>
      </c>
      <c r="B46" s="186">
        <v>1086</v>
      </c>
      <c r="C46" s="187">
        <v>970</v>
      </c>
      <c r="D46" s="3">
        <f t="shared" si="0"/>
        <v>16.166666666666668</v>
      </c>
      <c r="E46" s="3">
        <f t="shared" si="1"/>
        <v>24.618556701030926</v>
      </c>
      <c r="F46" s="3">
        <f t="shared" si="2"/>
        <v>2.437185929648241</v>
      </c>
    </row>
    <row r="47" spans="1:9">
      <c r="A47" s="188" t="s">
        <v>254</v>
      </c>
      <c r="B47" s="189">
        <v>2148</v>
      </c>
      <c r="C47" s="190">
        <v>1654</v>
      </c>
      <c r="D47" s="3">
        <f t="shared" si="0"/>
        <v>27.566666666666666</v>
      </c>
      <c r="E47" s="3">
        <f t="shared" si="1"/>
        <v>21.692865779927448</v>
      </c>
      <c r="F47" s="3">
        <f t="shared" si="2"/>
        <v>2.7658862876254182</v>
      </c>
    </row>
    <row r="48" spans="1:9">
      <c r="A48" s="185" t="s">
        <v>255</v>
      </c>
      <c r="B48" s="186">
        <v>1617</v>
      </c>
      <c r="C48" s="187">
        <v>1049</v>
      </c>
      <c r="D48" s="3">
        <f t="shared" si="0"/>
        <v>17.483333333333334</v>
      </c>
      <c r="E48" s="3">
        <f t="shared" si="1"/>
        <v>20.419447092469017</v>
      </c>
      <c r="F48" s="3">
        <f t="shared" si="2"/>
        <v>2.9383753501400562</v>
      </c>
    </row>
    <row r="49" spans="1:6">
      <c r="A49" s="188" t="s">
        <v>256</v>
      </c>
      <c r="B49" s="189">
        <v>1630</v>
      </c>
      <c r="C49" s="190">
        <v>2371</v>
      </c>
      <c r="D49" s="3">
        <f t="shared" si="0"/>
        <v>39.516666666666666</v>
      </c>
      <c r="E49" s="3">
        <f t="shared" si="1"/>
        <v>19.510754955714887</v>
      </c>
      <c r="F49" s="3">
        <f t="shared" si="2"/>
        <v>3.0752269779507135</v>
      </c>
    </row>
    <row r="50" spans="1:6">
      <c r="A50" s="185" t="s">
        <v>257</v>
      </c>
      <c r="B50" s="186">
        <v>916</v>
      </c>
      <c r="C50" s="187">
        <v>1443</v>
      </c>
      <c r="D50" s="3">
        <f t="shared" si="0"/>
        <v>24.05</v>
      </c>
      <c r="E50" s="3">
        <f t="shared" si="1"/>
        <v>17.047817047817048</v>
      </c>
      <c r="F50" s="3">
        <f t="shared" si="2"/>
        <v>3.5195121951219512</v>
      </c>
    </row>
    <row r="51" spans="1:6">
      <c r="A51" s="188" t="s">
        <v>258</v>
      </c>
      <c r="B51" s="189">
        <v>1393</v>
      </c>
      <c r="C51" s="190">
        <v>1726</v>
      </c>
      <c r="D51" s="3">
        <f t="shared" si="0"/>
        <v>28.766666666666666</v>
      </c>
      <c r="E51" s="3">
        <f t="shared" si="1"/>
        <v>19.710312862108925</v>
      </c>
      <c r="F51" s="3">
        <f t="shared" si="2"/>
        <v>3.0440917107583774</v>
      </c>
    </row>
    <row r="52" spans="1:6">
      <c r="A52" s="185" t="s">
        <v>259</v>
      </c>
      <c r="B52" s="186">
        <v>1298</v>
      </c>
      <c r="C52" s="187">
        <v>2648</v>
      </c>
      <c r="D52" s="3">
        <f t="shared" si="0"/>
        <v>44.133333333333333</v>
      </c>
      <c r="E52" s="3">
        <f t="shared" si="1"/>
        <v>19.078549848942597</v>
      </c>
      <c r="F52" s="3">
        <f t="shared" si="2"/>
        <v>3.1448931116389547</v>
      </c>
    </row>
    <row r="53" spans="1:6">
      <c r="A53" s="194" t="s">
        <v>260</v>
      </c>
      <c r="B53" s="195">
        <v>2118</v>
      </c>
      <c r="C53" s="196">
        <v>1618</v>
      </c>
      <c r="D53" s="3">
        <f t="shared" si="0"/>
        <v>26.966666666666665</v>
      </c>
      <c r="E53" s="3">
        <f t="shared" si="1"/>
        <v>21.619283065512981</v>
      </c>
      <c r="F53" s="3">
        <f t="shared" si="2"/>
        <v>2.7753001715265868</v>
      </c>
    </row>
    <row r="55" spans="1:6" ht="24">
      <c r="E55" s="197" t="s">
        <v>15</v>
      </c>
    </row>
    <row r="56" spans="1:6">
      <c r="E56" s="198">
        <f>ROUND(AVERAGE(E34:E53),0)</f>
        <v>23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6" enableFormatConditionsCalculation="0"/>
  <dimension ref="A1:I17"/>
  <sheetViews>
    <sheetView showGridLines="0" workbookViewId="0">
      <selection activeCell="G18" sqref="G18"/>
    </sheetView>
  </sheetViews>
  <sheetFormatPr baseColWidth="10" defaultColWidth="9.1640625" defaultRowHeight="12"/>
  <cols>
    <col min="1" max="1" width="14.6640625" style="3" customWidth="1"/>
    <col min="2" max="2" width="15.1640625" style="3" customWidth="1"/>
    <col min="3" max="5" width="12.6640625" style="3" customWidth="1"/>
    <col min="6" max="6" width="14.1640625" style="3" customWidth="1"/>
    <col min="7" max="8" width="12.6640625" style="3" customWidth="1"/>
    <col min="9" max="16384" width="9.1640625" style="3"/>
  </cols>
  <sheetData>
    <row r="1" spans="1:9" ht="15">
      <c r="A1" s="54" t="s">
        <v>206</v>
      </c>
      <c r="B1" s="42"/>
      <c r="C1" s="42"/>
      <c r="D1" s="42"/>
      <c r="E1" s="42"/>
      <c r="F1" s="42"/>
      <c r="G1" s="42"/>
      <c r="H1" s="42"/>
      <c r="I1" s="42"/>
    </row>
    <row r="2" spans="1:9">
      <c r="A2" s="42" t="str">
        <f>Assignment!A12</f>
        <v>Activity calculations</v>
      </c>
      <c r="B2" s="42"/>
      <c r="C2" s="42"/>
      <c r="D2" s="42"/>
      <c r="E2" s="42"/>
      <c r="F2" s="42"/>
      <c r="G2" s="42"/>
      <c r="H2" s="42"/>
      <c r="I2" s="42"/>
    </row>
    <row r="3" spans="1:9">
      <c r="A3" s="3" t="s">
        <v>25</v>
      </c>
    </row>
    <row r="4" spans="1:9">
      <c r="F4" s="198" t="s">
        <v>2</v>
      </c>
    </row>
    <row r="5" spans="1:9" ht="24">
      <c r="A5" s="201" t="s">
        <v>194</v>
      </c>
      <c r="B5" s="201" t="s">
        <v>246</v>
      </c>
      <c r="E5" s="197" t="s">
        <v>0</v>
      </c>
      <c r="F5" s="197" t="s">
        <v>1</v>
      </c>
    </row>
    <row r="6" spans="1:9">
      <c r="A6" s="166" t="s">
        <v>374</v>
      </c>
      <c r="B6" s="202">
        <v>0.11</v>
      </c>
      <c r="D6" s="3">
        <v>11</v>
      </c>
      <c r="E6" s="3">
        <f>D6/100</f>
        <v>0.11</v>
      </c>
      <c r="F6" s="3">
        <f>ROUND(E6*1197.126526,0)</f>
        <v>132</v>
      </c>
    </row>
    <row r="7" spans="1:9">
      <c r="A7" t="s">
        <v>375</v>
      </c>
      <c r="B7" s="203">
        <v>0.08</v>
      </c>
      <c r="D7" s="3">
        <v>8</v>
      </c>
      <c r="E7" s="3">
        <f t="shared" ref="E7:E16" si="0">D7/100</f>
        <v>0.08</v>
      </c>
      <c r="F7" s="3">
        <f t="shared" ref="F7:F16" si="1">ROUND(E7*1197.126526,0)</f>
        <v>96</v>
      </c>
    </row>
    <row r="8" spans="1:9">
      <c r="A8" s="166" t="s">
        <v>83</v>
      </c>
      <c r="B8" s="202">
        <v>0.01</v>
      </c>
      <c r="D8" s="3">
        <v>1</v>
      </c>
      <c r="E8" s="3">
        <f t="shared" si="0"/>
        <v>0.01</v>
      </c>
      <c r="F8" s="3">
        <f t="shared" si="1"/>
        <v>12</v>
      </c>
    </row>
    <row r="9" spans="1:9">
      <c r="A9" t="s">
        <v>84</v>
      </c>
      <c r="B9" s="203">
        <v>0.04</v>
      </c>
      <c r="D9" s="3">
        <v>4</v>
      </c>
      <c r="E9" s="3">
        <f t="shared" si="0"/>
        <v>0.04</v>
      </c>
      <c r="F9" s="3">
        <f t="shared" si="1"/>
        <v>48</v>
      </c>
    </row>
    <row r="10" spans="1:9">
      <c r="A10" s="166" t="s">
        <v>376</v>
      </c>
      <c r="B10" s="202">
        <v>0.48</v>
      </c>
      <c r="D10" s="3">
        <v>48</v>
      </c>
      <c r="E10" s="3">
        <f t="shared" si="0"/>
        <v>0.48</v>
      </c>
      <c r="F10" s="3">
        <f t="shared" si="1"/>
        <v>575</v>
      </c>
    </row>
    <row r="11" spans="1:9">
      <c r="A11" t="s">
        <v>377</v>
      </c>
      <c r="B11" s="203">
        <v>0.03</v>
      </c>
      <c r="D11" s="3">
        <v>3</v>
      </c>
      <c r="E11" s="3">
        <f t="shared" si="0"/>
        <v>0.03</v>
      </c>
      <c r="F11" s="3">
        <f t="shared" si="1"/>
        <v>36</v>
      </c>
    </row>
    <row r="12" spans="1:9">
      <c r="A12" s="166" t="s">
        <v>378</v>
      </c>
      <c r="B12" s="202">
        <v>0.04</v>
      </c>
      <c r="D12" s="3">
        <v>4</v>
      </c>
      <c r="E12" s="3">
        <f t="shared" si="0"/>
        <v>0.04</v>
      </c>
      <c r="F12" s="3">
        <f t="shared" si="1"/>
        <v>48</v>
      </c>
    </row>
    <row r="13" spans="1:9">
      <c r="A13" t="s">
        <v>85</v>
      </c>
      <c r="B13" s="203">
        <v>0.08</v>
      </c>
      <c r="D13" s="3">
        <v>8</v>
      </c>
      <c r="E13" s="3">
        <f t="shared" si="0"/>
        <v>0.08</v>
      </c>
      <c r="F13" s="3">
        <f t="shared" si="1"/>
        <v>96</v>
      </c>
    </row>
    <row r="14" spans="1:9">
      <c r="A14" s="166" t="s">
        <v>86</v>
      </c>
      <c r="B14" s="202">
        <v>0.02</v>
      </c>
      <c r="D14" s="3">
        <v>2</v>
      </c>
      <c r="E14" s="3">
        <f t="shared" si="0"/>
        <v>0.02</v>
      </c>
      <c r="F14" s="3">
        <f t="shared" si="1"/>
        <v>24</v>
      </c>
    </row>
    <row r="15" spans="1:9">
      <c r="A15" t="s">
        <v>193</v>
      </c>
      <c r="B15" s="203">
        <v>0.06</v>
      </c>
      <c r="D15" s="3">
        <v>6</v>
      </c>
      <c r="E15" s="3">
        <f t="shared" si="0"/>
        <v>0.06</v>
      </c>
      <c r="F15" s="3">
        <f t="shared" si="1"/>
        <v>72</v>
      </c>
    </row>
    <row r="16" spans="1:9">
      <c r="A16" s="166" t="s">
        <v>380</v>
      </c>
      <c r="B16" s="202">
        <v>0.05</v>
      </c>
      <c r="D16" s="3">
        <v>5</v>
      </c>
      <c r="E16" s="3">
        <f t="shared" si="0"/>
        <v>0.05</v>
      </c>
      <c r="F16" s="3">
        <f t="shared" si="1"/>
        <v>60</v>
      </c>
    </row>
    <row r="17" spans="1:7">
      <c r="A17" s="204" t="s">
        <v>198</v>
      </c>
      <c r="B17" s="203">
        <v>1</v>
      </c>
      <c r="F17" s="3">
        <f>SUM(F6:F16)</f>
        <v>1199</v>
      </c>
      <c r="G17" s="3" t="s">
        <v>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Process</vt:lpstr>
      <vt:lpstr>Data</vt:lpstr>
      <vt:lpstr>Assignment</vt:lpstr>
      <vt:lpstr>Calc-1</vt:lpstr>
      <vt:lpstr>Calc-2</vt:lpstr>
      <vt:lpstr>Calc-3</vt:lpstr>
      <vt:lpstr>Calc-4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Umphress</dc:creator>
  <cp:lastModifiedBy>Albert Wallace</cp:lastModifiedBy>
  <cp:lastPrinted>2010-03-25T17:56:38Z</cp:lastPrinted>
  <dcterms:created xsi:type="dcterms:W3CDTF">2001-05-29T14:24:49Z</dcterms:created>
  <dcterms:modified xsi:type="dcterms:W3CDTF">2013-10-27T18:39:55Z</dcterms:modified>
</cp:coreProperties>
</file>