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Simulation_UW/data/input/"/>
    </mc:Choice>
  </mc:AlternateContent>
  <xr:revisionPtr revIDLastSave="0" documentId="13_ncr:1_{439EC4A3-A4A5-E747-8968-BDB2B4039EAB}" xr6:coauthVersionLast="47" xr6:coauthVersionMax="47" xr10:uidLastSave="{00000000-0000-0000-0000-000000000000}"/>
  <bookViews>
    <workbookView xWindow="20" yWindow="500" windowWidth="19660" windowHeight="21100" activeTab="1" xr2:uid="{9B297107-038E-824C-AAD3-9C0F394261EE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H25" i="2" s="1"/>
  <c r="I23" i="2"/>
  <c r="I25" i="2" s="1"/>
  <c r="J23" i="2"/>
  <c r="J25" i="2" s="1"/>
  <c r="C23" i="2"/>
  <c r="G25" i="2"/>
  <c r="F25" i="2"/>
  <c r="E25" i="2"/>
  <c r="D25" i="2"/>
  <c r="C25" i="2"/>
  <c r="E22" i="2"/>
  <c r="F22" i="2" s="1"/>
  <c r="G22" i="2" s="1"/>
  <c r="H22" i="2" s="1"/>
  <c r="I22" i="2" s="1"/>
  <c r="J22" i="2" s="1"/>
  <c r="D22" i="2"/>
  <c r="J13" i="2" l="1"/>
  <c r="I13" i="2"/>
  <c r="H13" i="2"/>
  <c r="G13" i="2"/>
  <c r="F13" i="2"/>
  <c r="E13" i="2"/>
  <c r="D13" i="2"/>
  <c r="C13" i="2"/>
  <c r="J9" i="2"/>
  <c r="I9" i="2"/>
  <c r="H9" i="2"/>
  <c r="G9" i="2"/>
  <c r="F9" i="2"/>
  <c r="E9" i="2"/>
  <c r="D9" i="2"/>
  <c r="C9" i="2"/>
  <c r="D6" i="2"/>
  <c r="E6" i="2" s="1"/>
  <c r="F6" i="2" s="1"/>
  <c r="G6" i="2" s="1"/>
  <c r="H6" i="2" s="1"/>
  <c r="I6" i="2" s="1"/>
  <c r="J6" i="2" s="1"/>
  <c r="M43" i="1"/>
  <c r="L43" i="1"/>
  <c r="K43" i="1"/>
  <c r="J43" i="1"/>
  <c r="I43" i="1"/>
  <c r="H43" i="1"/>
  <c r="G43" i="1"/>
  <c r="F43" i="1"/>
  <c r="M42" i="1"/>
  <c r="L42" i="1"/>
  <c r="K42" i="1"/>
  <c r="J42" i="1"/>
  <c r="I42" i="1"/>
  <c r="H42" i="1"/>
  <c r="G42" i="1"/>
  <c r="F42" i="1"/>
  <c r="M41" i="1"/>
  <c r="L41" i="1"/>
  <c r="K41" i="1"/>
  <c r="J41" i="1"/>
  <c r="I41" i="1"/>
  <c r="H41" i="1"/>
  <c r="G41" i="1"/>
  <c r="F41" i="1"/>
  <c r="M40" i="1"/>
  <c r="L40" i="1"/>
  <c r="K40" i="1"/>
  <c r="J40" i="1"/>
  <c r="J39" i="1" s="1"/>
  <c r="I40" i="1"/>
  <c r="I39" i="1" s="1"/>
  <c r="H40" i="1"/>
  <c r="G40" i="1"/>
  <c r="F40" i="1"/>
  <c r="F39" i="1" s="1"/>
  <c r="L39" i="1"/>
  <c r="K39" i="1"/>
  <c r="H39" i="1"/>
  <c r="G39" i="1"/>
  <c r="M38" i="1"/>
  <c r="L38" i="1"/>
  <c r="L44" i="1" s="1"/>
  <c r="K38" i="1"/>
  <c r="J38" i="1"/>
  <c r="I38" i="1"/>
  <c r="H38" i="1"/>
  <c r="H44" i="1" s="1"/>
  <c r="G38" i="1"/>
  <c r="G44" i="1" s="1"/>
  <c r="F38" i="1"/>
  <c r="M36" i="1"/>
  <c r="I36" i="1"/>
  <c r="E36" i="1"/>
  <c r="E47" i="1" s="1"/>
  <c r="E49" i="1" s="1"/>
  <c r="M32" i="1"/>
  <c r="L32" i="1"/>
  <c r="L36" i="1" s="1"/>
  <c r="K32" i="1"/>
  <c r="K36" i="1" s="1"/>
  <c r="J32" i="1"/>
  <c r="J36" i="1" s="1"/>
  <c r="I32" i="1"/>
  <c r="H32" i="1"/>
  <c r="H36" i="1" s="1"/>
  <c r="G32" i="1"/>
  <c r="G36" i="1" s="1"/>
  <c r="F32" i="1"/>
  <c r="F36" i="1" s="1"/>
  <c r="E32" i="1"/>
  <c r="M30" i="1"/>
  <c r="L30" i="1"/>
  <c r="K30" i="1"/>
  <c r="J30" i="1"/>
  <c r="I30" i="1"/>
  <c r="H30" i="1"/>
  <c r="G30" i="1"/>
  <c r="F30" i="1"/>
  <c r="E30" i="1"/>
  <c r="F7" i="1"/>
  <c r="G7" i="1" s="1"/>
  <c r="H7" i="1" s="1"/>
  <c r="I7" i="1" s="1"/>
  <c r="J7" i="1" s="1"/>
  <c r="K7" i="1" s="1"/>
  <c r="L7" i="1" s="1"/>
  <c r="M7" i="1" s="1"/>
  <c r="K44" i="1" l="1"/>
  <c r="K47" i="1" s="1"/>
  <c r="K49" i="1" s="1"/>
  <c r="H47" i="1"/>
  <c r="H49" i="1" s="1"/>
  <c r="F44" i="1"/>
  <c r="M39" i="1"/>
  <c r="M44" i="1" s="1"/>
  <c r="M47" i="1" s="1"/>
  <c r="M49" i="1" s="1"/>
  <c r="J47" i="1"/>
  <c r="J49" i="1" s="1"/>
  <c r="L47" i="1"/>
  <c r="L49" i="1" s="1"/>
  <c r="I44" i="1"/>
  <c r="I47" i="1" s="1"/>
  <c r="I49" i="1" s="1"/>
  <c r="J44" i="1"/>
  <c r="F47" i="1"/>
  <c r="F49" i="1" s="1"/>
  <c r="G47" i="1"/>
  <c r="G49" i="1" s="1"/>
  <c r="K51" i="1" l="1"/>
  <c r="G51" i="1"/>
</calcChain>
</file>

<file path=xl/sharedStrings.xml><?xml version="1.0" encoding="utf-8"?>
<sst xmlns="http://schemas.openxmlformats.org/spreadsheetml/2006/main" count="75" uniqueCount="49">
  <si>
    <t>Values in kEUR</t>
  </si>
  <si>
    <t>Market position</t>
  </si>
  <si>
    <t>New market entries</t>
  </si>
  <si>
    <t>Addressed market segments</t>
  </si>
  <si>
    <t># Consumers</t>
  </si>
  <si>
    <t>Transacted premium volume</t>
  </si>
  <si>
    <t>Revenue</t>
  </si>
  <si>
    <t>YoY growth</t>
  </si>
  <si>
    <t>Network</t>
  </si>
  <si>
    <t>o/w Origination</t>
  </si>
  <si>
    <t>Platform</t>
  </si>
  <si>
    <t>o/w Underwriting engine</t>
  </si>
  <si>
    <t>o/w Back-office app</t>
  </si>
  <si>
    <t>Cost</t>
  </si>
  <si>
    <t>o/w Distribution channel</t>
  </si>
  <si>
    <t>o/w expenses</t>
  </si>
  <si>
    <t>o/w outsourcing</t>
  </si>
  <si>
    <t>Net income</t>
  </si>
  <si>
    <t>NOPAT</t>
  </si>
  <si>
    <t>o/w Loss reserves</t>
  </si>
  <si>
    <t>Cash from operating activities</t>
  </si>
  <si>
    <t>Research and Development expenses</t>
  </si>
  <si>
    <t>Business-expansion (market entry cost)</t>
  </si>
  <si>
    <t>o/w Company and legal</t>
  </si>
  <si>
    <t>o/w Build</t>
  </si>
  <si>
    <t>o/w Partnership</t>
  </si>
  <si>
    <t>o/w Market entry</t>
  </si>
  <si>
    <t>Cash from investing activities</t>
  </si>
  <si>
    <t>Cash flow / burn product 1</t>
  </si>
  <si>
    <t>Total cash flow/burn</t>
  </si>
  <si>
    <t>Funding requirement</t>
  </si>
  <si>
    <t>Investment till end of 2024</t>
  </si>
  <si>
    <t>Total investment</t>
  </si>
  <si>
    <t>Comment</t>
  </si>
  <si>
    <t>Leave as is</t>
  </si>
  <si>
    <t>to be calcuated</t>
  </si>
  <si>
    <t>calc in excel</t>
  </si>
  <si>
    <t xml:space="preserve"> =Net income *(1-0.3)</t>
  </si>
  <si>
    <t xml:space="preserve">Jan to model </t>
  </si>
  <si>
    <t># customer growth</t>
  </si>
  <si>
    <t>Revenue assumptions</t>
  </si>
  <si>
    <t># customers</t>
  </si>
  <si>
    <t>In 2023 it starts in July</t>
  </si>
  <si>
    <t>avg. premium</t>
  </si>
  <si>
    <t>Total premiums</t>
  </si>
  <si>
    <t>Additional cost assumptions</t>
  </si>
  <si>
    <t>Research and development</t>
  </si>
  <si>
    <t>monthly # customers</t>
  </si>
  <si>
    <t>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</si>
</sst>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# &quot;0"/>
    <numFmt numFmtId="165" formatCode="#,###,;&quot;-&quot;#,###,;"/>
    <numFmt numFmtId="166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0"/>
      <color theme="0" tint="-0.34998626667073579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57">
    <xf numFmtId="0" fontId="0" fillId="0" borderId="0" xfId="0"/>
    <xf numFmtId="0" fontId="5" fillId="4" borderId="1" xfId="4" applyFont="1" applyFill="1" applyBorder="1"/>
    <xf numFmtId="0" fontId="4" fillId="4" borderId="1" xfId="4" applyFill="1" applyBorder="1"/>
    <xf numFmtId="0" fontId="4" fillId="4" borderId="0" xfId="4" applyFill="1"/>
    <xf numFmtId="0" fontId="6" fillId="4" borderId="0" xfId="4" applyFont="1" applyFill="1"/>
    <xf numFmtId="0" fontId="5" fillId="4" borderId="0" xfId="4" applyFont="1" applyFill="1"/>
    <xf numFmtId="164" fontId="7" fillId="4" borderId="0" xfId="4" applyNumberFormat="1" applyFont="1" applyFill="1"/>
    <xf numFmtId="165" fontId="5" fillId="5" borderId="0" xfId="5" applyNumberFormat="1" applyFont="1" applyFill="1" applyBorder="1" applyAlignment="1"/>
    <xf numFmtId="0" fontId="2" fillId="4" borderId="0" xfId="4" applyFont="1" applyFill="1"/>
    <xf numFmtId="166" fontId="5" fillId="5" borderId="0" xfId="1" applyNumberFormat="1" applyFont="1" applyFill="1" applyBorder="1" applyAlignment="1"/>
    <xf numFmtId="0" fontId="8" fillId="4" borderId="0" xfId="4" applyFont="1" applyFill="1"/>
    <xf numFmtId="0" fontId="9" fillId="4" borderId="0" xfId="4" applyFont="1" applyFill="1"/>
    <xf numFmtId="166" fontId="9" fillId="5" borderId="0" xfId="1" applyNumberFormat="1" applyFont="1" applyFill="1" applyBorder="1" applyAlignment="1"/>
    <xf numFmtId="166" fontId="10" fillId="5" borderId="0" xfId="1" applyNumberFormat="1" applyFont="1" applyFill="1" applyBorder="1" applyAlignment="1"/>
    <xf numFmtId="0" fontId="7" fillId="4" borderId="0" xfId="0" applyFont="1" applyFill="1"/>
    <xf numFmtId="166" fontId="4" fillId="4" borderId="0" xfId="1" applyNumberFormat="1" applyFont="1" applyFill="1"/>
    <xf numFmtId="165" fontId="7" fillId="4" borderId="0" xfId="5" applyNumberFormat="1" applyFont="1" applyFill="1" applyBorder="1" applyAlignment="1"/>
    <xf numFmtId="0" fontId="7" fillId="4" borderId="0" xfId="4" applyFont="1" applyFill="1"/>
    <xf numFmtId="165" fontId="5" fillId="4" borderId="0" xfId="4" applyNumberFormat="1" applyFont="1" applyFill="1"/>
    <xf numFmtId="9" fontId="9" fillId="5" borderId="0" xfId="5" applyNumberFormat="1" applyFont="1" applyFill="1" applyBorder="1" applyAlignment="1"/>
    <xf numFmtId="9" fontId="10" fillId="5" borderId="0" xfId="5" applyNumberFormat="1" applyFont="1" applyFill="1" applyBorder="1" applyAlignment="1"/>
    <xf numFmtId="0" fontId="5" fillId="4" borderId="0" xfId="4" applyFont="1" applyFill="1" applyAlignment="1">
      <alignment wrapText="1"/>
    </xf>
    <xf numFmtId="0" fontId="6" fillId="6" borderId="2" xfId="4" applyFont="1" applyFill="1" applyBorder="1"/>
    <xf numFmtId="0" fontId="4" fillId="6" borderId="2" xfId="4" applyFill="1" applyBorder="1"/>
    <xf numFmtId="165" fontId="5" fillId="6" borderId="2" xfId="4" applyNumberFormat="1" applyFont="1" applyFill="1" applyBorder="1"/>
    <xf numFmtId="165" fontId="5" fillId="6" borderId="3" xfId="4" applyNumberFormat="1" applyFont="1" applyFill="1" applyBorder="1"/>
    <xf numFmtId="165" fontId="5" fillId="7" borderId="2" xfId="4" applyNumberFormat="1" applyFont="1" applyFill="1" applyBorder="1"/>
    <xf numFmtId="165" fontId="5" fillId="7" borderId="3" xfId="4" applyNumberFormat="1" applyFont="1" applyFill="1" applyBorder="1"/>
    <xf numFmtId="0" fontId="3" fillId="2" borderId="4" xfId="2" applyBorder="1"/>
    <xf numFmtId="0" fontId="3" fillId="2" borderId="5" xfId="2" applyBorder="1"/>
    <xf numFmtId="0" fontId="4" fillId="0" borderId="0" xfId="4"/>
    <xf numFmtId="0" fontId="4" fillId="4" borderId="6" xfId="4" applyFill="1" applyBorder="1"/>
    <xf numFmtId="0" fontId="4" fillId="4" borderId="7" xfId="4" applyFill="1" applyBorder="1"/>
    <xf numFmtId="0" fontId="4" fillId="5" borderId="0" xfId="4" applyFill="1"/>
    <xf numFmtId="0" fontId="4" fillId="8" borderId="0" xfId="4" applyFill="1"/>
    <xf numFmtId="0" fontId="4" fillId="5" borderId="0" xfId="4" quotePrefix="1" applyFill="1"/>
    <xf numFmtId="0" fontId="4" fillId="6" borderId="8" xfId="4" applyFill="1" applyBorder="1"/>
    <xf numFmtId="0" fontId="4" fillId="6" borderId="9" xfId="4" applyFill="1" applyBorder="1"/>
    <xf numFmtId="0" fontId="6" fillId="6" borderId="0" xfId="4" applyFont="1" applyFill="1"/>
    <xf numFmtId="0" fontId="4" fillId="6" borderId="0" xfId="4" applyFill="1"/>
    <xf numFmtId="165" fontId="5" fillId="6" borderId="10" xfId="4" applyNumberFormat="1" applyFont="1" applyFill="1" applyBorder="1"/>
    <xf numFmtId="0" fontId="6" fillId="7" borderId="0" xfId="4" applyFont="1" applyFill="1" applyAlignment="1">
      <alignment horizontal="left" indent="1"/>
    </xf>
    <xf numFmtId="0" fontId="4" fillId="7" borderId="0" xfId="4" applyFill="1"/>
    <xf numFmtId="165" fontId="5" fillId="7" borderId="10" xfId="4" applyNumberFormat="1" applyFont="1" applyFill="1" applyBorder="1"/>
    <xf numFmtId="0" fontId="4" fillId="6" borderId="11" xfId="4" applyFill="1" applyBorder="1"/>
    <xf numFmtId="0" fontId="6" fillId="6" borderId="12" xfId="4" applyFont="1" applyFill="1" applyBorder="1"/>
    <xf numFmtId="0" fontId="4" fillId="6" borderId="12" xfId="4" applyFill="1" applyBorder="1"/>
    <xf numFmtId="165" fontId="5" fillId="6" borderId="12" xfId="4" applyNumberFormat="1" applyFont="1" applyFill="1" applyBorder="1"/>
    <xf numFmtId="165" fontId="5" fillId="6" borderId="13" xfId="4" applyNumberFormat="1" applyFont="1" applyFill="1" applyBorder="1"/>
    <xf numFmtId="165" fontId="5" fillId="7" borderId="12" xfId="4" applyNumberFormat="1" applyFont="1" applyFill="1" applyBorder="1"/>
    <xf numFmtId="165" fontId="5" fillId="7" borderId="13" xfId="4" applyNumberFormat="1" applyFont="1" applyFill="1" applyBorder="1"/>
    <xf numFmtId="0" fontId="0" fillId="5" borderId="0" xfId="0" applyFill="1"/>
    <xf numFmtId="0" fontId="1" fillId="3" borderId="0" xfId="3"/>
    <xf numFmtId="166" fontId="0" fillId="0" borderId="0" xfId="1" applyNumberFormat="1" applyFont="1"/>
    <xf numFmtId="43" fontId="0" fillId="0" borderId="0" xfId="1" applyFont="1"/>
    <xf numFmtId="0" fontId="11" fillId="0" borderId="0" xfId="0" applyFont="1"/>
    <xf numFmtId="166" fontId="11" fillId="0" borderId="0" xfId="1" applyNumberFormat="1" applyFont="1"/>
  </cellXfs>
  <cellStyles count="6">
    <cellStyle name="60% - Accent1" xfId="3" builtinId="32"/>
    <cellStyle name="Accent1" xfId="2" builtinId="29"/>
    <cellStyle name="Comma" xfId="1" builtinId="3"/>
    <cellStyle name="Comma 2" xfId="5" xr:uid="{BCE8473D-3748-0040-A34F-8A5DDA40B93A}"/>
    <cellStyle name="Normal" xfId="0" builtinId="0"/>
    <cellStyle name="Normal 2" xfId="4" xr:uid="{8F2896A2-2E5C-EF44-930B-E04CEFC54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fairi-my.sharepoint.com/personal/yifan_yuan_afairi_com/Documents/Anlagen/Data%20input%20from%20Afairi%20pitch%20deck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Input"/>
    </sheetNames>
    <sheetDataSet>
      <sheetData sheetId="0" refreshError="1"/>
      <sheetData sheetId="1">
        <row r="13">
          <cell r="B13" t="str">
            <v>Business-expansion (market entry cost)</v>
          </cell>
          <cell r="C13">
            <v>-1790000</v>
          </cell>
          <cell r="D13">
            <v>-1790000</v>
          </cell>
          <cell r="E13">
            <v>-1790000</v>
          </cell>
          <cell r="F13">
            <v>-3580000</v>
          </cell>
          <cell r="G13">
            <v>-895000</v>
          </cell>
          <cell r="H13">
            <v>-895000</v>
          </cell>
        </row>
        <row r="15">
          <cell r="B15" t="str">
            <v>o/w Build</v>
          </cell>
          <cell r="C15">
            <v>-300000</v>
          </cell>
          <cell r="D15">
            <v>-300000</v>
          </cell>
          <cell r="E15">
            <v>-300000</v>
          </cell>
          <cell r="F15">
            <v>-600000</v>
          </cell>
          <cell r="G15">
            <v>-150000</v>
          </cell>
          <cell r="H15">
            <v>-150000</v>
          </cell>
        </row>
        <row r="16">
          <cell r="B16" t="str">
            <v>o/w Partnership</v>
          </cell>
          <cell r="C16">
            <v>-360000</v>
          </cell>
          <cell r="D16">
            <v>-360000</v>
          </cell>
          <cell r="E16">
            <v>-360000</v>
          </cell>
          <cell r="F16">
            <v>-720000</v>
          </cell>
          <cell r="G16">
            <v>-180000</v>
          </cell>
          <cell r="H16">
            <v>-180000</v>
          </cell>
        </row>
        <row r="17">
          <cell r="B17" t="str">
            <v>o/w Market entry</v>
          </cell>
          <cell r="C17">
            <v>-1040000</v>
          </cell>
          <cell r="D17">
            <v>-1040000</v>
          </cell>
          <cell r="E17">
            <v>-1040000</v>
          </cell>
          <cell r="F17">
            <v>-2080000</v>
          </cell>
          <cell r="G17">
            <v>-520000</v>
          </cell>
          <cell r="H17">
            <v>-520000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EAB3-6E25-DB45-8E30-F2707B3CCE65}">
  <dimension ref="B4:P52"/>
  <sheetViews>
    <sheetView topLeftCell="A9" workbookViewId="0">
      <selection activeCell="C32" sqref="C32:C36"/>
    </sheetView>
  </sheetViews>
  <sheetFormatPr baseColWidth="10" defaultRowHeight="16" x14ac:dyDescent="0.2"/>
  <sheetData>
    <row r="4" spans="2:16" x14ac:dyDescent="0.2">
      <c r="B4" s="28" t="s">
        <v>30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  <c r="O4" s="3"/>
      <c r="P4" s="30"/>
    </row>
    <row r="5" spans="2:16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0"/>
    </row>
    <row r="6" spans="2:16" x14ac:dyDescent="0.2">
      <c r="B6" s="2"/>
      <c r="C6" s="1" t="s">
        <v>0</v>
      </c>
      <c r="D6" s="2"/>
      <c r="E6" s="1"/>
      <c r="F6" s="1"/>
      <c r="G6" s="1"/>
      <c r="H6" s="1"/>
      <c r="I6" s="1"/>
      <c r="J6" s="1"/>
      <c r="K6" s="1"/>
      <c r="L6" s="1"/>
      <c r="M6" s="1"/>
      <c r="N6" s="31"/>
      <c r="O6" s="3"/>
      <c r="P6" s="30"/>
    </row>
    <row r="7" spans="2:16" ht="19" x14ac:dyDescent="0.25">
      <c r="B7" s="3"/>
      <c r="C7" s="3"/>
      <c r="D7" s="3"/>
      <c r="E7" s="4">
        <v>2022</v>
      </c>
      <c r="F7" s="4">
        <f t="shared" ref="F7:M7" si="0">E7+1</f>
        <v>2023</v>
      </c>
      <c r="G7" s="4">
        <f t="shared" si="0"/>
        <v>2024</v>
      </c>
      <c r="H7" s="4">
        <f t="shared" si="0"/>
        <v>2025</v>
      </c>
      <c r="I7" s="4">
        <f t="shared" si="0"/>
        <v>2026</v>
      </c>
      <c r="J7" s="4">
        <f t="shared" si="0"/>
        <v>2027</v>
      </c>
      <c r="K7" s="4">
        <f t="shared" si="0"/>
        <v>2028</v>
      </c>
      <c r="L7" s="4">
        <f t="shared" si="0"/>
        <v>2029</v>
      </c>
      <c r="M7" s="4">
        <f t="shared" si="0"/>
        <v>2030</v>
      </c>
      <c r="N7" s="32"/>
      <c r="O7" s="3"/>
      <c r="P7" s="30"/>
    </row>
    <row r="8" spans="2:16" x14ac:dyDescent="0.2">
      <c r="B8" s="3"/>
      <c r="C8" s="3"/>
      <c r="D8" s="3"/>
      <c r="E8" s="5"/>
      <c r="F8" s="5"/>
      <c r="G8" s="5"/>
      <c r="H8" s="5"/>
      <c r="I8" s="5"/>
      <c r="J8" s="5"/>
      <c r="K8" s="5"/>
      <c r="L8" s="5"/>
      <c r="M8" s="5"/>
      <c r="N8" s="32"/>
      <c r="O8" s="3"/>
      <c r="P8" s="30"/>
    </row>
    <row r="9" spans="2:16" ht="19" x14ac:dyDescent="0.25">
      <c r="B9" s="3"/>
      <c r="C9" s="4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2"/>
      <c r="O9" s="3"/>
      <c r="P9" s="33" t="s">
        <v>33</v>
      </c>
    </row>
    <row r="10" spans="2:16" x14ac:dyDescent="0.2">
      <c r="B10" s="34"/>
      <c r="C10" s="3" t="s">
        <v>2</v>
      </c>
      <c r="D10" s="3"/>
      <c r="E10" s="6">
        <v>0</v>
      </c>
      <c r="F10" s="6">
        <v>2</v>
      </c>
      <c r="G10" s="6">
        <v>2</v>
      </c>
      <c r="H10" s="6">
        <v>2</v>
      </c>
      <c r="I10" s="6">
        <v>4</v>
      </c>
      <c r="J10" s="6">
        <v>1</v>
      </c>
      <c r="K10" s="6">
        <v>1</v>
      </c>
      <c r="L10" s="6">
        <v>1</v>
      </c>
      <c r="M10" s="6">
        <v>1</v>
      </c>
      <c r="N10" s="32"/>
      <c r="O10" s="3"/>
      <c r="P10" s="33" t="s">
        <v>34</v>
      </c>
    </row>
    <row r="11" spans="2:16" x14ac:dyDescent="0.2">
      <c r="B11" s="3"/>
      <c r="C11" s="3" t="s">
        <v>3</v>
      </c>
      <c r="D11" s="3"/>
      <c r="E11" s="6">
        <v>0</v>
      </c>
      <c r="F11" s="6">
        <v>2</v>
      </c>
      <c r="G11" s="6">
        <v>4</v>
      </c>
      <c r="H11" s="6">
        <v>6</v>
      </c>
      <c r="I11" s="6">
        <v>10</v>
      </c>
      <c r="J11" s="6">
        <v>11</v>
      </c>
      <c r="K11" s="6">
        <v>12</v>
      </c>
      <c r="L11" s="6">
        <v>13</v>
      </c>
      <c r="M11" s="6">
        <v>14</v>
      </c>
      <c r="N11" s="32"/>
      <c r="O11" s="3"/>
      <c r="P11" s="33" t="s">
        <v>34</v>
      </c>
    </row>
    <row r="12" spans="2:16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2"/>
      <c r="O12" s="3"/>
      <c r="P12" s="33"/>
    </row>
    <row r="13" spans="2:16" x14ac:dyDescent="0.2">
      <c r="B13" s="3"/>
      <c r="C13" s="5" t="s">
        <v>4</v>
      </c>
      <c r="D13" s="5"/>
      <c r="E13" s="7"/>
      <c r="F13" s="7">
        <v>2100</v>
      </c>
      <c r="G13" s="7">
        <v>15790.666666666666</v>
      </c>
      <c r="H13" s="7">
        <v>52014.666666666664</v>
      </c>
      <c r="I13" s="7">
        <v>125214.66666666666</v>
      </c>
      <c r="J13" s="7">
        <v>251678.66666666666</v>
      </c>
      <c r="K13" s="7">
        <v>408198.66666666669</v>
      </c>
      <c r="L13" s="7">
        <v>611870.66666666674</v>
      </c>
      <c r="M13" s="7">
        <v>865382.66666666674</v>
      </c>
      <c r="N13" s="32"/>
      <c r="O13" s="3"/>
      <c r="P13" s="33" t="s">
        <v>35</v>
      </c>
    </row>
    <row r="14" spans="2:16" x14ac:dyDescent="0.2">
      <c r="B14" s="3"/>
      <c r="C14" s="5" t="s">
        <v>5</v>
      </c>
      <c r="D14" s="5"/>
      <c r="E14" s="7"/>
      <c r="F14" s="7">
        <v>756000</v>
      </c>
      <c r="G14" s="7">
        <v>5526733.333333333</v>
      </c>
      <c r="H14" s="7">
        <v>15929491.666666666</v>
      </c>
      <c r="I14" s="7">
        <v>32868849.999999996</v>
      </c>
      <c r="J14" s="7">
        <v>73406277.777777761</v>
      </c>
      <c r="K14" s="7">
        <v>120889605.12820515</v>
      </c>
      <c r="L14" s="7">
        <v>183561200.00000006</v>
      </c>
      <c r="M14" s="7">
        <v>262499408.88888896</v>
      </c>
      <c r="N14" s="32"/>
      <c r="O14" s="3"/>
      <c r="P14" s="33" t="s">
        <v>35</v>
      </c>
    </row>
    <row r="15" spans="2:16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2"/>
      <c r="O15" s="3"/>
      <c r="P15" s="33"/>
    </row>
    <row r="16" spans="2:16" x14ac:dyDescent="0.2">
      <c r="B16" s="3"/>
      <c r="C16" s="8" t="s">
        <v>6</v>
      </c>
      <c r="D16" s="5"/>
      <c r="E16" s="9"/>
      <c r="F16" s="9"/>
      <c r="G16" s="9"/>
      <c r="H16" s="9"/>
      <c r="I16" s="9"/>
      <c r="J16" s="9"/>
      <c r="K16" s="9"/>
      <c r="L16" s="9"/>
      <c r="M16" s="9"/>
      <c r="N16" s="32"/>
      <c r="O16" s="3"/>
      <c r="P16" s="33" t="s">
        <v>35</v>
      </c>
    </row>
    <row r="17" spans="2:16" x14ac:dyDescent="0.2">
      <c r="B17" s="3"/>
      <c r="C17" s="10" t="s">
        <v>7</v>
      </c>
      <c r="D17" s="11"/>
      <c r="E17" s="12"/>
      <c r="F17" s="12"/>
      <c r="G17" s="13"/>
      <c r="H17" s="13"/>
      <c r="I17" s="13"/>
      <c r="J17" s="13"/>
      <c r="K17" s="13"/>
      <c r="L17" s="13"/>
      <c r="M17" s="13"/>
      <c r="N17" s="32"/>
      <c r="O17" s="3"/>
      <c r="P17" s="33" t="s">
        <v>36</v>
      </c>
    </row>
    <row r="18" spans="2:16" x14ac:dyDescent="0.2">
      <c r="B18" s="3"/>
      <c r="C18" s="5" t="s">
        <v>8</v>
      </c>
      <c r="D18" s="11"/>
      <c r="E18" s="12"/>
      <c r="F18" s="12"/>
      <c r="G18" s="13"/>
      <c r="H18" s="13"/>
      <c r="I18" s="13"/>
      <c r="J18" s="13"/>
      <c r="K18" s="13"/>
      <c r="L18" s="13"/>
      <c r="M18" s="13"/>
      <c r="N18" s="32"/>
      <c r="O18" s="3"/>
      <c r="P18" s="33" t="s">
        <v>35</v>
      </c>
    </row>
    <row r="19" spans="2:16" x14ac:dyDescent="0.2">
      <c r="B19" s="3"/>
      <c r="C19" s="14" t="s">
        <v>9</v>
      </c>
      <c r="D19" s="11"/>
      <c r="E19" s="12"/>
      <c r="F19" s="12"/>
      <c r="G19" s="13"/>
      <c r="H19" s="13"/>
      <c r="I19" s="13"/>
      <c r="J19" s="13"/>
      <c r="K19" s="13"/>
      <c r="L19" s="13"/>
      <c r="M19" s="13"/>
      <c r="N19" s="32"/>
      <c r="O19" s="3"/>
      <c r="P19" s="33" t="s">
        <v>35</v>
      </c>
    </row>
    <row r="20" spans="2:16" x14ac:dyDescent="0.2">
      <c r="B20" s="3"/>
      <c r="C20" s="5" t="s">
        <v>10</v>
      </c>
      <c r="D20" s="11"/>
      <c r="E20" s="12"/>
      <c r="F20" s="12"/>
      <c r="G20" s="13"/>
      <c r="H20" s="13"/>
      <c r="I20" s="13"/>
      <c r="J20" s="13"/>
      <c r="K20" s="13"/>
      <c r="L20" s="13"/>
      <c r="M20" s="13"/>
      <c r="N20" s="32"/>
      <c r="O20" s="3"/>
      <c r="P20" s="33" t="s">
        <v>35</v>
      </c>
    </row>
    <row r="21" spans="2:16" x14ac:dyDescent="0.2">
      <c r="B21" s="3"/>
      <c r="C21" s="14" t="s">
        <v>11</v>
      </c>
      <c r="D21" s="11"/>
      <c r="E21" s="12"/>
      <c r="F21" s="12"/>
      <c r="G21" s="13"/>
      <c r="H21" s="13"/>
      <c r="I21" s="13"/>
      <c r="J21" s="13"/>
      <c r="K21" s="13"/>
      <c r="L21" s="13"/>
      <c r="M21" s="13"/>
      <c r="N21" s="32"/>
      <c r="O21" s="3"/>
      <c r="P21" s="33" t="s">
        <v>35</v>
      </c>
    </row>
    <row r="22" spans="2:16" x14ac:dyDescent="0.2">
      <c r="B22" s="3"/>
      <c r="C22" s="14" t="s">
        <v>12</v>
      </c>
      <c r="D22" s="11"/>
      <c r="E22" s="12"/>
      <c r="F22" s="12"/>
      <c r="G22" s="13"/>
      <c r="H22" s="13"/>
      <c r="I22" s="13"/>
      <c r="J22" s="13"/>
      <c r="K22" s="13"/>
      <c r="L22" s="13"/>
      <c r="M22" s="13"/>
      <c r="N22" s="32"/>
      <c r="O22" s="3"/>
      <c r="P22" s="33" t="s">
        <v>35</v>
      </c>
    </row>
    <row r="23" spans="2:16" x14ac:dyDescent="0.2">
      <c r="B23" s="3"/>
      <c r="C23" s="3"/>
      <c r="D23" s="3"/>
      <c r="E23" s="15"/>
      <c r="F23" s="15"/>
      <c r="G23" s="15"/>
      <c r="H23" s="15"/>
      <c r="I23" s="15"/>
      <c r="J23" s="15"/>
      <c r="K23" s="15"/>
      <c r="L23" s="15"/>
      <c r="M23" s="15"/>
      <c r="N23" s="32"/>
      <c r="O23" s="3"/>
      <c r="P23" s="33"/>
    </row>
    <row r="24" spans="2:16" x14ac:dyDescent="0.2">
      <c r="B24" s="3"/>
      <c r="C24" s="5" t="s">
        <v>13</v>
      </c>
      <c r="D24" s="11"/>
      <c r="E24" s="12"/>
      <c r="F24" s="12"/>
      <c r="G24" s="13"/>
      <c r="H24" s="13"/>
      <c r="I24" s="13"/>
      <c r="J24" s="13"/>
      <c r="K24" s="13"/>
      <c r="L24" s="13"/>
      <c r="M24" s="13"/>
      <c r="N24" s="32"/>
      <c r="O24" s="3"/>
      <c r="P24" s="33" t="s">
        <v>35</v>
      </c>
    </row>
    <row r="25" spans="2:16" x14ac:dyDescent="0.2">
      <c r="B25" s="3"/>
      <c r="C25" s="14" t="s">
        <v>14</v>
      </c>
      <c r="D25" s="11"/>
      <c r="E25" s="12"/>
      <c r="F25" s="12"/>
      <c r="G25" s="13"/>
      <c r="H25" s="13"/>
      <c r="I25" s="13"/>
      <c r="J25" s="13"/>
      <c r="K25" s="13"/>
      <c r="L25" s="13"/>
      <c r="M25" s="13"/>
      <c r="N25" s="32"/>
      <c r="O25" s="3"/>
      <c r="P25" s="33" t="s">
        <v>35</v>
      </c>
    </row>
    <row r="26" spans="2:16" x14ac:dyDescent="0.2">
      <c r="B26" s="3"/>
      <c r="C26" s="14" t="s">
        <v>15</v>
      </c>
      <c r="D26" s="11"/>
      <c r="E26" s="12"/>
      <c r="F26" s="12"/>
      <c r="G26" s="13"/>
      <c r="H26" s="13"/>
      <c r="I26" s="13"/>
      <c r="J26" s="13"/>
      <c r="K26" s="13"/>
      <c r="L26" s="13"/>
      <c r="M26" s="13"/>
      <c r="N26" s="32"/>
      <c r="O26" s="3"/>
      <c r="P26" s="33" t="s">
        <v>35</v>
      </c>
    </row>
    <row r="27" spans="2:16" x14ac:dyDescent="0.2">
      <c r="B27" s="3"/>
      <c r="C27" s="14" t="s">
        <v>16</v>
      </c>
      <c r="D27" s="11"/>
      <c r="E27" s="12"/>
      <c r="F27" s="12"/>
      <c r="G27" s="13"/>
      <c r="H27" s="13"/>
      <c r="I27" s="13"/>
      <c r="J27" s="13"/>
      <c r="K27" s="13"/>
      <c r="L27" s="13"/>
      <c r="M27" s="13"/>
      <c r="N27" s="32"/>
      <c r="O27" s="3"/>
      <c r="P27" s="33" t="s">
        <v>35</v>
      </c>
    </row>
    <row r="28" spans="2:16" x14ac:dyDescent="0.2">
      <c r="B28" s="3"/>
      <c r="C28" s="3"/>
      <c r="D28" s="3"/>
      <c r="E28" s="15"/>
      <c r="F28" s="15"/>
      <c r="G28" s="15"/>
      <c r="H28" s="15"/>
      <c r="I28" s="15"/>
      <c r="J28" s="15"/>
      <c r="K28" s="15"/>
      <c r="L28" s="15"/>
      <c r="M28" s="15"/>
      <c r="N28" s="32"/>
      <c r="O28" s="3"/>
      <c r="P28" s="33"/>
    </row>
    <row r="29" spans="2:16" x14ac:dyDescent="0.2">
      <c r="B29" s="3"/>
      <c r="C29" s="5" t="s">
        <v>17</v>
      </c>
      <c r="D29" s="11"/>
      <c r="E29" s="12"/>
      <c r="F29" s="12"/>
      <c r="G29" s="13"/>
      <c r="H29" s="13"/>
      <c r="I29" s="13"/>
      <c r="J29" s="13"/>
      <c r="K29" s="13"/>
      <c r="L29" s="13"/>
      <c r="M29" s="13"/>
      <c r="N29" s="32"/>
      <c r="O29" s="3"/>
      <c r="P29" s="33" t="s">
        <v>35</v>
      </c>
    </row>
    <row r="30" spans="2:16" x14ac:dyDescent="0.2">
      <c r="B30" s="3"/>
      <c r="C30" s="5" t="s">
        <v>18</v>
      </c>
      <c r="D30" s="11"/>
      <c r="E30" s="12">
        <f>E29*(1--0.3)</f>
        <v>0</v>
      </c>
      <c r="F30" s="12">
        <f t="shared" ref="F30:M30" si="1">F29*(1--0.3)</f>
        <v>0</v>
      </c>
      <c r="G30" s="12">
        <f t="shared" si="1"/>
        <v>0</v>
      </c>
      <c r="H30" s="12">
        <f t="shared" si="1"/>
        <v>0</v>
      </c>
      <c r="I30" s="12">
        <f t="shared" si="1"/>
        <v>0</v>
      </c>
      <c r="J30" s="12">
        <f t="shared" si="1"/>
        <v>0</v>
      </c>
      <c r="K30" s="12">
        <f t="shared" si="1"/>
        <v>0</v>
      </c>
      <c r="L30" s="12">
        <f t="shared" si="1"/>
        <v>0</v>
      </c>
      <c r="M30" s="12">
        <f t="shared" si="1"/>
        <v>0</v>
      </c>
      <c r="N30" s="32"/>
      <c r="O30" s="3"/>
      <c r="P30" s="33" t="s">
        <v>37</v>
      </c>
    </row>
    <row r="31" spans="2:16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2"/>
      <c r="O31" s="3"/>
      <c r="P31" s="33"/>
    </row>
    <row r="32" spans="2:16" x14ac:dyDescent="0.2">
      <c r="B32" s="3"/>
      <c r="C32" s="3" t="s">
        <v>48</v>
      </c>
      <c r="D32" s="11"/>
      <c r="E32" s="12">
        <f>SUM(E33:E35)</f>
        <v>0</v>
      </c>
      <c r="F32" s="12">
        <f t="shared" ref="F32:M32" si="2">SUM(F33:F35)</f>
        <v>0</v>
      </c>
      <c r="G32" s="12">
        <f t="shared" si="2"/>
        <v>0</v>
      </c>
      <c r="H32" s="12">
        <f t="shared" si="2"/>
        <v>0</v>
      </c>
      <c r="I32" s="12">
        <f t="shared" si="2"/>
        <v>0</v>
      </c>
      <c r="J32" s="12">
        <f t="shared" si="2"/>
        <v>0</v>
      </c>
      <c r="K32" s="12">
        <f t="shared" si="2"/>
        <v>0</v>
      </c>
      <c r="L32" s="12">
        <f t="shared" si="2"/>
        <v>0</v>
      </c>
      <c r="M32" s="12">
        <f t="shared" si="2"/>
        <v>0</v>
      </c>
      <c r="N32" s="32"/>
      <c r="O32" s="3"/>
      <c r="P32" s="33"/>
    </row>
    <row r="33" spans="2:16" x14ac:dyDescent="0.2">
      <c r="B33" s="3"/>
      <c r="C33" s="14" t="s">
        <v>19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32"/>
      <c r="O33" s="3"/>
      <c r="P33" s="33" t="s">
        <v>35</v>
      </c>
    </row>
    <row r="34" spans="2:16" x14ac:dyDescent="0.2">
      <c r="B34" s="3"/>
      <c r="C34" s="14" t="s">
        <v>14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32"/>
      <c r="O34" s="3"/>
      <c r="P34" s="33" t="s">
        <v>35</v>
      </c>
    </row>
    <row r="35" spans="2:16" x14ac:dyDescent="0.2">
      <c r="B35" s="3"/>
      <c r="C35" s="14" t="s">
        <v>15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32"/>
      <c r="O35" s="3"/>
      <c r="P35" s="33" t="s">
        <v>35</v>
      </c>
    </row>
    <row r="36" spans="2:16" x14ac:dyDescent="0.2">
      <c r="B36" s="3"/>
      <c r="C36" s="5" t="s">
        <v>20</v>
      </c>
      <c r="D36" s="11"/>
      <c r="E36" s="12">
        <f>SUM(E32)</f>
        <v>0</v>
      </c>
      <c r="F36" s="12">
        <f t="shared" ref="F36:M36" si="3">SUM(F32)</f>
        <v>0</v>
      </c>
      <c r="G36" s="12">
        <f t="shared" si="3"/>
        <v>0</v>
      </c>
      <c r="H36" s="12">
        <f t="shared" si="3"/>
        <v>0</v>
      </c>
      <c r="I36" s="12">
        <f t="shared" si="3"/>
        <v>0</v>
      </c>
      <c r="J36" s="12">
        <f t="shared" si="3"/>
        <v>0</v>
      </c>
      <c r="K36" s="12">
        <f t="shared" si="3"/>
        <v>0</v>
      </c>
      <c r="L36" s="12">
        <f t="shared" si="3"/>
        <v>0</v>
      </c>
      <c r="M36" s="12">
        <f t="shared" si="3"/>
        <v>0</v>
      </c>
      <c r="N36" s="32"/>
      <c r="O36" s="3"/>
      <c r="P36" s="35"/>
    </row>
    <row r="37" spans="2:16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2"/>
      <c r="O37" s="3"/>
      <c r="P37" s="33"/>
    </row>
    <row r="38" spans="2:16" x14ac:dyDescent="0.2">
      <c r="B38" s="3"/>
      <c r="C38" s="3" t="s">
        <v>21</v>
      </c>
      <c r="D38" s="3"/>
      <c r="E38" s="16"/>
      <c r="F38" s="16">
        <f>[1]Input!A13</f>
        <v>0</v>
      </c>
      <c r="G38" s="16" t="str">
        <f>[1]Input!B13</f>
        <v>Business-expansion (market entry cost)</v>
      </c>
      <c r="H38" s="16">
        <f>[1]Input!C13</f>
        <v>-1790000</v>
      </c>
      <c r="I38" s="16">
        <f>[1]Input!D13</f>
        <v>-1790000</v>
      </c>
      <c r="J38" s="16">
        <f>[1]Input!E13</f>
        <v>-1790000</v>
      </c>
      <c r="K38" s="16">
        <f>[1]Input!F13</f>
        <v>-3580000</v>
      </c>
      <c r="L38" s="16">
        <f>[1]Input!G13</f>
        <v>-895000</v>
      </c>
      <c r="M38" s="16">
        <f>[1]Input!H13</f>
        <v>-895000</v>
      </c>
      <c r="N38" s="32"/>
      <c r="O38" s="3"/>
      <c r="P38" s="33"/>
    </row>
    <row r="39" spans="2:16" x14ac:dyDescent="0.2">
      <c r="B39" s="34"/>
      <c r="C39" s="3" t="s">
        <v>22</v>
      </c>
      <c r="D39" s="3"/>
      <c r="E39" s="16"/>
      <c r="F39" s="16">
        <f>SUM(F40:F43)</f>
        <v>0</v>
      </c>
      <c r="G39" s="16">
        <f>SUM(G40:G43)</f>
        <v>0</v>
      </c>
      <c r="H39" s="16">
        <f t="shared" ref="H39:M39" si="4">SUM(H40:H43)</f>
        <v>-1700000</v>
      </c>
      <c r="I39" s="16">
        <f t="shared" si="4"/>
        <v>-1700000</v>
      </c>
      <c r="J39" s="16">
        <f t="shared" si="4"/>
        <v>-1700000</v>
      </c>
      <c r="K39" s="16">
        <f t="shared" si="4"/>
        <v>-3400000</v>
      </c>
      <c r="L39" s="16">
        <f t="shared" si="4"/>
        <v>-850000</v>
      </c>
      <c r="M39" s="16">
        <f t="shared" si="4"/>
        <v>-850000</v>
      </c>
      <c r="N39" s="32"/>
      <c r="O39" s="3"/>
      <c r="P39" s="33"/>
    </row>
    <row r="40" spans="2:16" x14ac:dyDescent="0.2">
      <c r="B40" s="3"/>
      <c r="C40" s="17" t="s">
        <v>23</v>
      </c>
      <c r="D40" s="17"/>
      <c r="E40" s="16"/>
      <c r="F40" s="16">
        <f>[1]Input!A15</f>
        <v>0</v>
      </c>
      <c r="G40" s="16" t="str">
        <f>[1]Input!B15</f>
        <v>o/w Build</v>
      </c>
      <c r="H40" s="16">
        <f>[1]Input!C15</f>
        <v>-300000</v>
      </c>
      <c r="I40" s="16">
        <f>[1]Input!D15</f>
        <v>-300000</v>
      </c>
      <c r="J40" s="16">
        <f>[1]Input!E15</f>
        <v>-300000</v>
      </c>
      <c r="K40" s="16">
        <f>[1]Input!F15</f>
        <v>-600000</v>
      </c>
      <c r="L40" s="16">
        <f>[1]Input!G15</f>
        <v>-150000</v>
      </c>
      <c r="M40" s="16">
        <f>[1]Input!H15</f>
        <v>-150000</v>
      </c>
      <c r="N40" s="32"/>
      <c r="O40" s="3"/>
      <c r="P40" s="33"/>
    </row>
    <row r="41" spans="2:16" x14ac:dyDescent="0.2">
      <c r="B41" s="3"/>
      <c r="C41" s="17" t="s">
        <v>24</v>
      </c>
      <c r="D41" s="17"/>
      <c r="E41" s="16"/>
      <c r="F41" s="16">
        <f>[1]Input!A16</f>
        <v>0</v>
      </c>
      <c r="G41" s="16" t="str">
        <f>[1]Input!B16</f>
        <v>o/w Partnership</v>
      </c>
      <c r="H41" s="16">
        <f>[1]Input!C16</f>
        <v>-360000</v>
      </c>
      <c r="I41" s="16">
        <f>[1]Input!D16</f>
        <v>-360000</v>
      </c>
      <c r="J41" s="16">
        <f>[1]Input!E16</f>
        <v>-360000</v>
      </c>
      <c r="K41" s="16">
        <f>[1]Input!F16</f>
        <v>-720000</v>
      </c>
      <c r="L41" s="16">
        <f>[1]Input!G16</f>
        <v>-180000</v>
      </c>
      <c r="M41" s="16">
        <f>[1]Input!H16</f>
        <v>-180000</v>
      </c>
      <c r="N41" s="32"/>
      <c r="O41" s="3"/>
      <c r="P41" s="33"/>
    </row>
    <row r="42" spans="2:16" x14ac:dyDescent="0.2">
      <c r="B42" s="3"/>
      <c r="C42" s="17" t="s">
        <v>25</v>
      </c>
      <c r="D42" s="17"/>
      <c r="E42" s="16"/>
      <c r="F42" s="16">
        <f>[1]Input!A17</f>
        <v>0</v>
      </c>
      <c r="G42" s="16" t="str">
        <f>[1]Input!B17</f>
        <v>o/w Market entry</v>
      </c>
      <c r="H42" s="16">
        <f>[1]Input!C17</f>
        <v>-1040000</v>
      </c>
      <c r="I42" s="16">
        <f>[1]Input!D17</f>
        <v>-1040000</v>
      </c>
      <c r="J42" s="16">
        <f>[1]Input!E17</f>
        <v>-1040000</v>
      </c>
      <c r="K42" s="16">
        <f>[1]Input!F17</f>
        <v>-2080000</v>
      </c>
      <c r="L42" s="16">
        <f>[1]Input!G17</f>
        <v>-520000</v>
      </c>
      <c r="M42" s="16">
        <f>[1]Input!H17</f>
        <v>-520000</v>
      </c>
      <c r="N42" s="32"/>
      <c r="O42" s="3"/>
      <c r="P42" s="33"/>
    </row>
    <row r="43" spans="2:16" x14ac:dyDescent="0.2">
      <c r="B43" s="3"/>
      <c r="C43" s="17" t="s">
        <v>26</v>
      </c>
      <c r="D43" s="17"/>
      <c r="E43" s="16"/>
      <c r="F43" s="16">
        <f>[1]Input!A18</f>
        <v>0</v>
      </c>
      <c r="G43" s="16">
        <f>[1]Input!B18</f>
        <v>0</v>
      </c>
      <c r="H43" s="16">
        <f>[1]Input!C18</f>
        <v>0</v>
      </c>
      <c r="I43" s="16">
        <f>[1]Input!D18</f>
        <v>0</v>
      </c>
      <c r="J43" s="16">
        <f>[1]Input!E18</f>
        <v>0</v>
      </c>
      <c r="K43" s="16">
        <f>[1]Input!F18</f>
        <v>0</v>
      </c>
      <c r="L43" s="16">
        <f>[1]Input!G18</f>
        <v>0</v>
      </c>
      <c r="M43" s="16">
        <f>[1]Input!H18</f>
        <v>0</v>
      </c>
      <c r="N43" s="32"/>
      <c r="O43" s="3"/>
      <c r="P43" s="33"/>
    </row>
    <row r="44" spans="2:16" x14ac:dyDescent="0.2">
      <c r="B44" s="3"/>
      <c r="C44" s="5" t="s">
        <v>27</v>
      </c>
      <c r="D44" s="5"/>
      <c r="E44" s="18"/>
      <c r="F44" s="18">
        <f>SUM(F38:F39)</f>
        <v>0</v>
      </c>
      <c r="G44" s="18">
        <f t="shared" ref="G44:M44" si="5">SUM(G38:G39)</f>
        <v>0</v>
      </c>
      <c r="H44" s="18">
        <f t="shared" si="5"/>
        <v>-3490000</v>
      </c>
      <c r="I44" s="18">
        <f t="shared" si="5"/>
        <v>-3490000</v>
      </c>
      <c r="J44" s="18">
        <f t="shared" si="5"/>
        <v>-3490000</v>
      </c>
      <c r="K44" s="18">
        <f t="shared" si="5"/>
        <v>-6980000</v>
      </c>
      <c r="L44" s="18">
        <f t="shared" si="5"/>
        <v>-1745000</v>
      </c>
      <c r="M44" s="18">
        <f t="shared" si="5"/>
        <v>-1745000</v>
      </c>
      <c r="N44" s="32"/>
      <c r="O44" s="3"/>
      <c r="P44" s="33"/>
    </row>
    <row r="45" spans="2:16" x14ac:dyDescent="0.2">
      <c r="B45" s="3"/>
      <c r="C45" s="5"/>
      <c r="D45" s="11"/>
      <c r="E45" s="19"/>
      <c r="F45" s="19"/>
      <c r="G45" s="20"/>
      <c r="H45" s="20"/>
      <c r="I45" s="20"/>
      <c r="J45" s="20"/>
      <c r="K45" s="20"/>
      <c r="L45" s="20"/>
      <c r="M45" s="20"/>
      <c r="N45" s="32"/>
      <c r="O45" s="3"/>
      <c r="P45" s="35"/>
    </row>
    <row r="46" spans="2:16" x14ac:dyDescent="0.2">
      <c r="B46" s="3"/>
      <c r="C46" s="3"/>
      <c r="D46" s="3"/>
      <c r="E46" s="5"/>
      <c r="F46" s="5"/>
      <c r="G46" s="5"/>
      <c r="H46" s="5"/>
      <c r="I46" s="5"/>
      <c r="J46" s="5"/>
      <c r="K46" s="5"/>
      <c r="L46" s="5"/>
      <c r="M46" s="5"/>
      <c r="N46" s="32"/>
      <c r="O46" s="3"/>
      <c r="P46" s="33"/>
    </row>
    <row r="47" spans="2:16" ht="48" x14ac:dyDescent="0.2">
      <c r="B47" s="3"/>
      <c r="C47" s="21" t="s">
        <v>28</v>
      </c>
      <c r="D47" s="5"/>
      <c r="E47" s="18">
        <f>SUM(E36,E44)</f>
        <v>0</v>
      </c>
      <c r="F47" s="18">
        <f>SUM(F36,F44)</f>
        <v>0</v>
      </c>
      <c r="G47" s="18">
        <f>SUM(G36,G44)</f>
        <v>0</v>
      </c>
      <c r="H47" s="18">
        <f t="shared" ref="H47:M47" si="6">SUM(H36,H44)</f>
        <v>-3490000</v>
      </c>
      <c r="I47" s="18">
        <f t="shared" si="6"/>
        <v>-3490000</v>
      </c>
      <c r="J47" s="18">
        <f t="shared" si="6"/>
        <v>-3490000</v>
      </c>
      <c r="K47" s="18">
        <f t="shared" si="6"/>
        <v>-6980000</v>
      </c>
      <c r="L47" s="18">
        <f t="shared" si="6"/>
        <v>-1745000</v>
      </c>
      <c r="M47" s="18">
        <f t="shared" si="6"/>
        <v>-1745000</v>
      </c>
      <c r="N47" s="32"/>
      <c r="O47" s="3"/>
      <c r="P47" s="33"/>
    </row>
    <row r="48" spans="2:16" x14ac:dyDescent="0.2">
      <c r="B48" s="3"/>
      <c r="C48" s="3"/>
      <c r="D48" s="3"/>
      <c r="E48" s="5"/>
      <c r="F48" s="5"/>
      <c r="G48" s="5"/>
      <c r="H48" s="5"/>
      <c r="I48" s="5"/>
      <c r="J48" s="5"/>
      <c r="K48" s="5"/>
      <c r="L48" s="5"/>
      <c r="M48" s="5"/>
      <c r="N48" s="32"/>
      <c r="O48" s="3"/>
      <c r="P48" s="33"/>
    </row>
    <row r="49" spans="2:16" ht="19" x14ac:dyDescent="0.25">
      <c r="B49" s="3"/>
      <c r="C49" s="4" t="s">
        <v>29</v>
      </c>
      <c r="D49" s="3"/>
      <c r="E49" s="18">
        <f>E47</f>
        <v>0</v>
      </c>
      <c r="F49" s="18">
        <f>F47</f>
        <v>0</v>
      </c>
      <c r="G49" s="18">
        <f t="shared" ref="G49:M49" si="7">G47</f>
        <v>0</v>
      </c>
      <c r="H49" s="18">
        <f t="shared" si="7"/>
        <v>-3490000</v>
      </c>
      <c r="I49" s="18">
        <f t="shared" si="7"/>
        <v>-3490000</v>
      </c>
      <c r="J49" s="18">
        <f t="shared" si="7"/>
        <v>-3490000</v>
      </c>
      <c r="K49" s="18">
        <f t="shared" si="7"/>
        <v>-6980000</v>
      </c>
      <c r="L49" s="18">
        <f t="shared" si="7"/>
        <v>-1745000</v>
      </c>
      <c r="M49" s="18">
        <f t="shared" si="7"/>
        <v>-1745000</v>
      </c>
      <c r="N49" s="32"/>
      <c r="O49" s="3"/>
      <c r="P49" s="33"/>
    </row>
    <row r="50" spans="2:16" ht="19" x14ac:dyDescent="0.25">
      <c r="B50" s="36"/>
      <c r="C50" s="22"/>
      <c r="D50" s="23"/>
      <c r="E50" s="24"/>
      <c r="F50" s="24"/>
      <c r="G50" s="25"/>
      <c r="H50" s="26"/>
      <c r="I50" s="26"/>
      <c r="J50" s="26"/>
      <c r="K50" s="27"/>
      <c r="L50" s="18"/>
      <c r="M50" s="18"/>
      <c r="N50" s="32"/>
      <c r="O50" s="3"/>
      <c r="P50" s="33"/>
    </row>
    <row r="51" spans="2:16" ht="19" x14ac:dyDescent="0.25">
      <c r="B51" s="37"/>
      <c r="C51" s="38" t="s">
        <v>31</v>
      </c>
      <c r="D51" s="39"/>
      <c r="E51" s="39"/>
      <c r="F51" s="39"/>
      <c r="G51" s="40">
        <f>SUM(E49:G49)</f>
        <v>0</v>
      </c>
      <c r="H51" s="41" t="s">
        <v>32</v>
      </c>
      <c r="I51" s="42"/>
      <c r="J51" s="42"/>
      <c r="K51" s="43">
        <f>SUMIF(E49:K49,"&lt;0")</f>
        <v>-17450000</v>
      </c>
      <c r="L51" s="3"/>
      <c r="M51" s="3"/>
      <c r="N51" s="32"/>
      <c r="O51" s="3"/>
      <c r="P51" s="33"/>
    </row>
    <row r="52" spans="2:16" ht="19" x14ac:dyDescent="0.25">
      <c r="B52" s="44"/>
      <c r="C52" s="45"/>
      <c r="D52" s="46"/>
      <c r="E52" s="47"/>
      <c r="F52" s="47"/>
      <c r="G52" s="48"/>
      <c r="H52" s="49"/>
      <c r="I52" s="49"/>
      <c r="J52" s="49"/>
      <c r="K52" s="50"/>
      <c r="L52" s="18"/>
      <c r="M52" s="18"/>
      <c r="N52" s="32"/>
      <c r="O52" s="3"/>
      <c r="P5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88A4-4D76-C340-A0EB-2A338890399D}">
  <dimension ref="B2:M25"/>
  <sheetViews>
    <sheetView tabSelected="1" zoomScale="158" workbookViewId="0">
      <selection activeCell="C6" sqref="C6"/>
    </sheetView>
  </sheetViews>
  <sheetFormatPr baseColWidth="10" defaultRowHeight="16" x14ac:dyDescent="0.2"/>
  <cols>
    <col min="1" max="1" width="2.1640625" bestFit="1" customWidth="1"/>
    <col min="2" max="2" width="23.6640625" customWidth="1"/>
    <col min="3" max="3" width="13.6640625" bestFit="1" customWidth="1"/>
    <col min="4" max="4" width="14" bestFit="1" customWidth="1"/>
    <col min="5" max="7" width="14.1640625" bestFit="1" customWidth="1"/>
    <col min="8" max="10" width="15.1640625" bestFit="1" customWidth="1"/>
  </cols>
  <sheetData>
    <row r="2" spans="2:13" x14ac:dyDescent="0.2">
      <c r="B2" s="51" t="s">
        <v>38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4" spans="2:13" x14ac:dyDescent="0.2">
      <c r="B4" t="s">
        <v>39</v>
      </c>
    </row>
    <row r="5" spans="2:13" x14ac:dyDescent="0.2">
      <c r="B5" s="52" t="s">
        <v>40</v>
      </c>
      <c r="C5" s="52"/>
      <c r="D5" s="52"/>
      <c r="E5" s="52"/>
      <c r="F5" s="52"/>
      <c r="G5" s="52"/>
      <c r="H5" s="52"/>
      <c r="I5" s="52"/>
      <c r="J5" s="52"/>
    </row>
    <row r="6" spans="2:13" x14ac:dyDescent="0.2">
      <c r="C6">
        <v>2023</v>
      </c>
      <c r="D6">
        <f>C6+1</f>
        <v>2024</v>
      </c>
      <c r="E6">
        <f t="shared" ref="E6:J6" si="0">D6+1</f>
        <v>2025</v>
      </c>
      <c r="F6">
        <f t="shared" si="0"/>
        <v>2026</v>
      </c>
      <c r="G6">
        <f t="shared" si="0"/>
        <v>2027</v>
      </c>
      <c r="H6">
        <f t="shared" si="0"/>
        <v>2028</v>
      </c>
      <c r="I6">
        <f t="shared" si="0"/>
        <v>2029</v>
      </c>
      <c r="J6">
        <f t="shared" si="0"/>
        <v>2030</v>
      </c>
    </row>
    <row r="7" spans="2:13" x14ac:dyDescent="0.2">
      <c r="B7" t="s">
        <v>41</v>
      </c>
      <c r="C7" s="53">
        <v>2100</v>
      </c>
      <c r="D7" s="53">
        <v>15790.666666666701</v>
      </c>
      <c r="E7" s="53">
        <v>52014.666666666664</v>
      </c>
      <c r="F7" s="53">
        <v>125214.66666666666</v>
      </c>
      <c r="G7" s="53">
        <v>251678.66666666666</v>
      </c>
      <c r="H7" s="53">
        <v>408198.66666666669</v>
      </c>
      <c r="I7" s="53">
        <v>611870.66666666674</v>
      </c>
      <c r="J7" s="53">
        <v>865382.66666666674</v>
      </c>
      <c r="L7" s="51" t="s">
        <v>42</v>
      </c>
    </row>
    <row r="8" spans="2:13" x14ac:dyDescent="0.2">
      <c r="B8" t="s">
        <v>43</v>
      </c>
      <c r="C8" s="54">
        <v>360</v>
      </c>
      <c r="D8" s="54">
        <v>350</v>
      </c>
      <c r="E8" s="54">
        <v>306.25</v>
      </c>
      <c r="F8" s="54">
        <v>262.5</v>
      </c>
      <c r="G8" s="54">
        <v>291.66666666666663</v>
      </c>
      <c r="H8" s="54">
        <v>296.15384615384619</v>
      </c>
      <c r="I8" s="54">
        <v>300.00000000000006</v>
      </c>
      <c r="J8" s="54">
        <v>303.33333333333337</v>
      </c>
    </row>
    <row r="9" spans="2:13" x14ac:dyDescent="0.2">
      <c r="B9" t="s">
        <v>44</v>
      </c>
      <c r="C9" s="53">
        <f>C7*C8</f>
        <v>756000</v>
      </c>
      <c r="D9" s="53">
        <f t="shared" ref="D9:J9" si="1">D7*D8</f>
        <v>5526733.3333333451</v>
      </c>
      <c r="E9" s="53">
        <f t="shared" si="1"/>
        <v>15929491.666666666</v>
      </c>
      <c r="F9" s="53">
        <f t="shared" si="1"/>
        <v>32868849.999999996</v>
      </c>
      <c r="G9" s="53">
        <f t="shared" si="1"/>
        <v>73406277.777777761</v>
      </c>
      <c r="H9" s="53">
        <f t="shared" si="1"/>
        <v>120889605.12820515</v>
      </c>
      <c r="I9" s="53">
        <f t="shared" si="1"/>
        <v>183561200.00000006</v>
      </c>
      <c r="J9" s="53">
        <f t="shared" si="1"/>
        <v>262499408.88888896</v>
      </c>
    </row>
    <row r="11" spans="2:13" x14ac:dyDescent="0.2">
      <c r="B11" s="52" t="s">
        <v>45</v>
      </c>
      <c r="C11" s="52"/>
      <c r="D11" s="52"/>
      <c r="E11" s="52"/>
      <c r="F11" s="52"/>
      <c r="G11" s="52"/>
      <c r="H11" s="52"/>
      <c r="I11" s="52"/>
      <c r="J11" s="52"/>
    </row>
    <row r="12" spans="2:13" x14ac:dyDescent="0.2">
      <c r="B12" t="s">
        <v>46</v>
      </c>
      <c r="C12" s="53">
        <v>-475833.33333333302</v>
      </c>
      <c r="D12" s="53">
        <v>-2472000</v>
      </c>
      <c r="E12" s="53">
        <v>-3604655.5183946486</v>
      </c>
      <c r="F12" s="53">
        <v>-5256286.9766557412</v>
      </c>
      <c r="G12" s="53">
        <v>-7664686.0261602113</v>
      </c>
      <c r="H12" s="53">
        <v>-11176599.021424254</v>
      </c>
      <c r="I12" s="53">
        <v>-16297649.409167139</v>
      </c>
      <c r="J12" s="53">
        <v>-23765134.255507935</v>
      </c>
    </row>
    <row r="13" spans="2:13" x14ac:dyDescent="0.2">
      <c r="B13" t="s">
        <v>22</v>
      </c>
      <c r="C13" s="53">
        <f t="shared" ref="C13:J13" si="2">SUM(C14:C17)</f>
        <v>-1790000</v>
      </c>
      <c r="D13" s="53">
        <f t="shared" si="2"/>
        <v>-1790000</v>
      </c>
      <c r="E13" s="53">
        <f t="shared" si="2"/>
        <v>-1790000</v>
      </c>
      <c r="F13" s="53">
        <f t="shared" si="2"/>
        <v>-3580000</v>
      </c>
      <c r="G13" s="53">
        <f t="shared" si="2"/>
        <v>-895000</v>
      </c>
      <c r="H13" s="53">
        <f t="shared" si="2"/>
        <v>-895000</v>
      </c>
      <c r="I13" s="53">
        <f t="shared" si="2"/>
        <v>-895000</v>
      </c>
      <c r="J13" s="53">
        <f t="shared" si="2"/>
        <v>-895000</v>
      </c>
    </row>
    <row r="14" spans="2:13" x14ac:dyDescent="0.2">
      <c r="B14" s="55" t="s">
        <v>23</v>
      </c>
      <c r="C14" s="56">
        <v>-90000</v>
      </c>
      <c r="D14" s="56">
        <v>-90000</v>
      </c>
      <c r="E14" s="56">
        <v>-90000</v>
      </c>
      <c r="F14" s="56">
        <v>-180000</v>
      </c>
      <c r="G14" s="56">
        <v>-45000</v>
      </c>
      <c r="H14" s="56">
        <v>-45000</v>
      </c>
      <c r="I14" s="56">
        <v>-45000</v>
      </c>
      <c r="J14" s="56">
        <v>-45000</v>
      </c>
    </row>
    <row r="15" spans="2:13" x14ac:dyDescent="0.2">
      <c r="B15" s="55" t="s">
        <v>24</v>
      </c>
      <c r="C15" s="56">
        <v>-300000</v>
      </c>
      <c r="D15" s="56">
        <v>-300000</v>
      </c>
      <c r="E15" s="56">
        <v>-300000</v>
      </c>
      <c r="F15" s="56">
        <v>-600000</v>
      </c>
      <c r="G15" s="56">
        <v>-150000</v>
      </c>
      <c r="H15" s="56">
        <v>-150000</v>
      </c>
      <c r="I15" s="56">
        <v>-150000</v>
      </c>
      <c r="J15" s="56">
        <v>-150000</v>
      </c>
    </row>
    <row r="16" spans="2:13" x14ac:dyDescent="0.2">
      <c r="B16" s="55" t="s">
        <v>25</v>
      </c>
      <c r="C16" s="56">
        <v>-360000</v>
      </c>
      <c r="D16" s="56">
        <v>-360000</v>
      </c>
      <c r="E16" s="56">
        <v>-360000</v>
      </c>
      <c r="F16" s="56">
        <v>-720000</v>
      </c>
      <c r="G16" s="56">
        <v>-180000</v>
      </c>
      <c r="H16" s="56">
        <v>-180000</v>
      </c>
      <c r="I16" s="56">
        <v>-180000</v>
      </c>
      <c r="J16" s="56">
        <v>-180000</v>
      </c>
    </row>
    <row r="17" spans="2:10" x14ac:dyDescent="0.2">
      <c r="B17" s="55" t="s">
        <v>26</v>
      </c>
      <c r="C17" s="56">
        <v>-1040000</v>
      </c>
      <c r="D17" s="56">
        <v>-1040000</v>
      </c>
      <c r="E17" s="56">
        <v>-1040000</v>
      </c>
      <c r="F17" s="56">
        <v>-2080000</v>
      </c>
      <c r="G17" s="56">
        <v>-520000</v>
      </c>
      <c r="H17" s="56">
        <v>-520000</v>
      </c>
      <c r="I17" s="56">
        <v>-520000</v>
      </c>
      <c r="J17" s="56">
        <v>-520000</v>
      </c>
    </row>
    <row r="21" spans="2:10" x14ac:dyDescent="0.2">
      <c r="B21" s="52" t="s">
        <v>40</v>
      </c>
      <c r="C21" s="52"/>
      <c r="D21" s="52"/>
      <c r="E21" s="52"/>
      <c r="F21" s="52"/>
      <c r="G21" s="52"/>
      <c r="H21" s="52"/>
      <c r="I21" s="52"/>
      <c r="J21" s="52"/>
    </row>
    <row r="22" spans="2:10" x14ac:dyDescent="0.2">
      <c r="C22">
        <v>2023</v>
      </c>
      <c r="D22">
        <f>C22+1</f>
        <v>2024</v>
      </c>
      <c r="E22">
        <f t="shared" ref="E22" si="3">D22+1</f>
        <v>2025</v>
      </c>
      <c r="F22">
        <f t="shared" ref="F22" si="4">E22+1</f>
        <v>2026</v>
      </c>
      <c r="G22">
        <f t="shared" ref="G22" si="5">F22+1</f>
        <v>2027</v>
      </c>
      <c r="H22">
        <f t="shared" ref="H22" si="6">G22+1</f>
        <v>2028</v>
      </c>
      <c r="I22">
        <f t="shared" ref="I22" si="7">H22+1</f>
        <v>2029</v>
      </c>
      <c r="J22">
        <f t="shared" ref="J22" si="8">I22+1</f>
        <v>2030</v>
      </c>
    </row>
    <row r="23" spans="2:10" x14ac:dyDescent="0.2">
      <c r="B23" t="s">
        <v>47</v>
      </c>
      <c r="C23" s="53">
        <f>C7/6</f>
        <v>350</v>
      </c>
      <c r="D23" s="53">
        <f>(D7-C7)/12</f>
        <v>1140.8888888888916</v>
      </c>
      <c r="E23" s="53">
        <f t="shared" ref="E23:J23" si="9">(E7-D7)/12</f>
        <v>3018.6666666666638</v>
      </c>
      <c r="F23" s="53">
        <f t="shared" si="9"/>
        <v>6100</v>
      </c>
      <c r="G23" s="53">
        <f t="shared" si="9"/>
        <v>10538.666666666666</v>
      </c>
      <c r="H23" s="53">
        <f t="shared" si="9"/>
        <v>13043.333333333336</v>
      </c>
      <c r="I23" s="53">
        <f t="shared" si="9"/>
        <v>16972.666666666672</v>
      </c>
      <c r="J23" s="53">
        <f t="shared" si="9"/>
        <v>21126</v>
      </c>
    </row>
    <row r="24" spans="2:10" x14ac:dyDescent="0.2">
      <c r="B24" t="s">
        <v>43</v>
      </c>
      <c r="C24" s="54">
        <v>360</v>
      </c>
      <c r="D24" s="54">
        <v>350</v>
      </c>
      <c r="E24" s="54">
        <v>306.25</v>
      </c>
      <c r="F24" s="54">
        <v>262.5</v>
      </c>
      <c r="G24" s="54">
        <v>291.66666666666663</v>
      </c>
      <c r="H24" s="54">
        <v>296.15384615384619</v>
      </c>
      <c r="I24" s="54">
        <v>300.00000000000006</v>
      </c>
      <c r="J24" s="54">
        <v>303.33333333333337</v>
      </c>
    </row>
    <row r="25" spans="2:10" x14ac:dyDescent="0.2">
      <c r="B25" t="s">
        <v>44</v>
      </c>
      <c r="C25" s="53">
        <f>C23*C24</f>
        <v>126000</v>
      </c>
      <c r="D25" s="53">
        <f t="shared" ref="D25:J25" si="10">D23*D24</f>
        <v>399311.11111111206</v>
      </c>
      <c r="E25" s="53">
        <f t="shared" si="10"/>
        <v>924466.66666666581</v>
      </c>
      <c r="F25" s="53">
        <f t="shared" si="10"/>
        <v>1601250</v>
      </c>
      <c r="G25" s="53">
        <f t="shared" si="10"/>
        <v>3073777.7777777771</v>
      </c>
      <c r="H25" s="53">
        <f t="shared" si="10"/>
        <v>3862833.3333333344</v>
      </c>
      <c r="I25" s="53">
        <f t="shared" si="10"/>
        <v>5091800.0000000028</v>
      </c>
      <c r="J25" s="53">
        <f t="shared" si="10"/>
        <v>6408220.0000000009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2023-01-27T08:58:00Z</dcterms:created>
  <dcterms:modified xsi:type="dcterms:W3CDTF">2023-01-30T17:26:08Z</dcterms:modified>
</cp:coreProperties>
</file>