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smicthermo/Desktop/Afairi-Work/Github/Simulation_UW/data/input/"/>
    </mc:Choice>
  </mc:AlternateContent>
  <xr:revisionPtr revIDLastSave="0" documentId="13_ncr:1_{F5FC29BF-DB42-5542-965E-4D12345A6C39}" xr6:coauthVersionLast="47" xr6:coauthVersionMax="47" xr10:uidLastSave="{00000000-0000-0000-0000-000000000000}"/>
  <bookViews>
    <workbookView xWindow="2600" yWindow="500" windowWidth="25160" windowHeight="19700" activeTab="5" xr2:uid="{EAAEE87E-042B-8C4D-B52E-B80F51B8DCF5}"/>
  </bookViews>
  <sheets>
    <sheet name="Sheet1" sheetId="1" r:id="rId1"/>
    <sheet name="Input&gt;&gt;" sheetId="5" r:id="rId2"/>
    <sheet name="Sheet8" sheetId="9" r:id="rId3"/>
    <sheet name="Cohort G23" sheetId="2" r:id="rId4"/>
    <sheet name="Cohort G24" sheetId="7" r:id="rId5"/>
    <sheet name="Cohort G25" sheetId="17" r:id="rId6"/>
    <sheet name="Cohort G26" sheetId="16" r:id="rId7"/>
    <sheet name="Cohort G27" sheetId="15" r:id="rId8"/>
    <sheet name="Cohort G28" sheetId="14" r:id="rId9"/>
    <sheet name="Cohort G29" sheetId="13" r:id="rId10"/>
    <sheet name="Cohort G30" sheetId="12" r:id="rId11"/>
    <sheet name="Cohort G1" sheetId="10" r:id="rId12"/>
    <sheet name="Concept" sheetId="3" r:id="rId13"/>
    <sheet name="Output&gt;&gt;" sheetId="6" r:id="rId14"/>
    <sheet name="OutputFormat" sheetId="4" r:id="rId15"/>
    <sheet name="Sheet10" sheetId="11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0" l="1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I3" i="10"/>
  <c r="J3" i="10" s="1"/>
  <c r="K3" i="10" s="1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I3" i="12"/>
  <c r="J3" i="12" s="1"/>
  <c r="K3" i="12" s="1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I3" i="13"/>
  <c r="J3" i="13" s="1"/>
  <c r="K3" i="13" s="1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I3" i="14"/>
  <c r="J3" i="14" s="1"/>
  <c r="K3" i="14" s="1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I3" i="15"/>
  <c r="J3" i="15" s="1"/>
  <c r="K3" i="15" s="1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I3" i="16"/>
  <c r="J3" i="16" s="1"/>
  <c r="K3" i="16" s="1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I3" i="17"/>
  <c r="J3" i="17" s="1"/>
  <c r="K3" i="17" s="1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I3" i="7"/>
  <c r="J3" i="7" s="1"/>
  <c r="K3" i="7" s="1"/>
  <c r="U3" i="11"/>
  <c r="V3" i="11" s="1"/>
  <c r="W3" i="11" s="1"/>
  <c r="T3" i="11"/>
  <c r="S3" i="11"/>
  <c r="J3" i="11"/>
  <c r="K3" i="11"/>
  <c r="L3" i="11" s="1"/>
  <c r="M3" i="11" s="1"/>
  <c r="N3" i="11" s="1"/>
  <c r="O3" i="11" s="1"/>
  <c r="P3" i="11" s="1"/>
  <c r="Q3" i="11" s="1"/>
  <c r="R3" i="11" s="1"/>
  <c r="I3" i="11"/>
  <c r="H10" i="11" l="1"/>
  <c r="H7" i="11"/>
  <c r="M30" i="1" l="1"/>
  <c r="L30" i="1"/>
  <c r="L29" i="1"/>
  <c r="L27" i="1"/>
  <c r="E23" i="1"/>
  <c r="L24" i="1"/>
  <c r="E28" i="1"/>
  <c r="E22" i="1"/>
  <c r="E21" i="1"/>
  <c r="E20" i="1"/>
  <c r="E14" i="1"/>
  <c r="E10" i="1"/>
  <c r="E8" i="1"/>
  <c r="M20" i="1"/>
  <c r="L26" i="1"/>
  <c r="G14" i="1"/>
  <c r="F14" i="1"/>
  <c r="G8" i="1"/>
  <c r="F8" i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9" i="2"/>
  <c r="M5" i="1"/>
  <c r="K43" i="1"/>
  <c r="E9" i="1"/>
  <c r="E5" i="1"/>
  <c r="E16" i="1"/>
  <c r="G5" i="1"/>
  <c r="F5" i="1"/>
  <c r="E17" i="1"/>
  <c r="U3" i="4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AU3" i="4" s="1"/>
  <c r="AV3" i="4" s="1"/>
  <c r="AW3" i="4" s="1"/>
  <c r="AX3" i="4" s="1"/>
  <c r="AY3" i="4" s="1"/>
  <c r="AZ3" i="4" s="1"/>
  <c r="BA3" i="4" s="1"/>
  <c r="BB3" i="4" s="1"/>
  <c r="BC3" i="4" s="1"/>
  <c r="BD3" i="4" s="1"/>
  <c r="BE3" i="4" s="1"/>
  <c r="BF3" i="4" s="1"/>
  <c r="BG3" i="4" s="1"/>
  <c r="BH3" i="4" s="1"/>
  <c r="BI3" i="4" s="1"/>
  <c r="BJ3" i="4" s="1"/>
  <c r="BK3" i="4" s="1"/>
  <c r="BL3" i="4" s="1"/>
  <c r="BM3" i="4" s="1"/>
  <c r="BN3" i="4" s="1"/>
  <c r="BO3" i="4" s="1"/>
  <c r="BP3" i="4" s="1"/>
  <c r="BQ3" i="4" s="1"/>
  <c r="BR3" i="4" s="1"/>
  <c r="BS3" i="4" s="1"/>
  <c r="BT3" i="4" s="1"/>
  <c r="BU3" i="4" s="1"/>
  <c r="BV3" i="4" s="1"/>
  <c r="BW3" i="4" s="1"/>
  <c r="BX3" i="4" s="1"/>
  <c r="BY3" i="4" s="1"/>
  <c r="BZ3" i="4" s="1"/>
  <c r="CA3" i="4" s="1"/>
  <c r="CB3" i="4" s="1"/>
  <c r="CC3" i="4" s="1"/>
  <c r="CD3" i="4" s="1"/>
  <c r="CE3" i="4" s="1"/>
  <c r="CF3" i="4" s="1"/>
  <c r="CG3" i="4" s="1"/>
  <c r="CH3" i="4" s="1"/>
  <c r="CI3" i="4" s="1"/>
  <c r="CJ3" i="4" s="1"/>
  <c r="CK3" i="4" s="1"/>
  <c r="CL3" i="4" s="1"/>
  <c r="CM3" i="4" s="1"/>
  <c r="CN3" i="4" s="1"/>
  <c r="CO3" i="4" s="1"/>
  <c r="CP3" i="4" s="1"/>
  <c r="CQ3" i="4" s="1"/>
  <c r="CR3" i="4" s="1"/>
  <c r="CS3" i="4" s="1"/>
  <c r="CT3" i="4" s="1"/>
  <c r="CU3" i="4" s="1"/>
  <c r="CV3" i="4" s="1"/>
  <c r="CW3" i="4" s="1"/>
  <c r="CX3" i="4" s="1"/>
  <c r="CY3" i="4" s="1"/>
  <c r="CZ3" i="4" s="1"/>
  <c r="DA3" i="4" s="1"/>
  <c r="DB3" i="4" s="1"/>
  <c r="DC3" i="4" s="1"/>
  <c r="DD3" i="4" s="1"/>
  <c r="DE3" i="4" s="1"/>
  <c r="DF3" i="4" s="1"/>
  <c r="DG3" i="4" s="1"/>
  <c r="DH3" i="4" s="1"/>
  <c r="DI3" i="4" s="1"/>
  <c r="DJ3" i="4" s="1"/>
  <c r="DK3" i="4" s="1"/>
  <c r="DL3" i="4" s="1"/>
  <c r="DM3" i="4" s="1"/>
  <c r="DN3" i="4" s="1"/>
  <c r="DO3" i="4" s="1"/>
  <c r="DP3" i="4" s="1"/>
  <c r="DQ3" i="4" s="1"/>
  <c r="DR3" i="4" s="1"/>
  <c r="DS3" i="4" s="1"/>
  <c r="DT3" i="4" s="1"/>
  <c r="DU3" i="4" s="1"/>
  <c r="DV3" i="4" s="1"/>
  <c r="DW3" i="4" s="1"/>
  <c r="DX3" i="4" s="1"/>
  <c r="DY3" i="4" s="1"/>
  <c r="DZ3" i="4" s="1"/>
  <c r="EA3" i="4" s="1"/>
  <c r="EB3" i="4" s="1"/>
  <c r="EC3" i="4" s="1"/>
  <c r="ED3" i="4" s="1"/>
  <c r="EE3" i="4" s="1"/>
  <c r="EF3" i="4" s="1"/>
  <c r="EG3" i="4" s="1"/>
  <c r="EH3" i="4" s="1"/>
  <c r="EI3" i="4" s="1"/>
  <c r="EJ3" i="4" s="1"/>
  <c r="I3" i="2"/>
  <c r="J3" i="2" s="1"/>
  <c r="K3" i="2" s="1"/>
  <c r="D42" i="1"/>
  <c r="D44" i="1" s="1"/>
  <c r="D41" i="1"/>
  <c r="D43" i="1" s="1"/>
  <c r="P26" i="1"/>
  <c r="O26" i="1"/>
  <c r="O24" i="1" s="1"/>
  <c r="P24" i="1"/>
  <c r="P29" i="1" s="1"/>
  <c r="P21" i="1"/>
  <c r="L21" i="1"/>
  <c r="P16" i="1"/>
  <c r="L14" i="1"/>
  <c r="M12" i="1"/>
  <c r="M11" i="1"/>
  <c r="P10" i="1"/>
  <c r="M10" i="1"/>
  <c r="L10" i="1"/>
  <c r="L8" i="1"/>
  <c r="M18" i="1"/>
  <c r="F9" i="1" l="1"/>
  <c r="N9" i="1" s="1"/>
  <c r="N8" i="1" s="1"/>
  <c r="F28" i="1"/>
  <c r="F16" i="1"/>
  <c r="L20" i="1"/>
  <c r="L22" i="1" s="1"/>
  <c r="E18" i="1"/>
  <c r="M26" i="1"/>
  <c r="N16" i="1"/>
  <c r="F12" i="1"/>
  <c r="N12" i="1" s="1"/>
  <c r="F11" i="1"/>
  <c r="F18" i="1"/>
  <c r="N5" i="1"/>
  <c r="F17" i="1"/>
  <c r="F10" i="1" l="1"/>
  <c r="F20" i="1" s="1"/>
  <c r="G17" i="1"/>
  <c r="G11" i="1"/>
  <c r="G18" i="1"/>
  <c r="G12" i="1"/>
  <c r="O12" i="1" s="1"/>
  <c r="G16" i="1"/>
  <c r="G28" i="1"/>
  <c r="G9" i="1"/>
  <c r="M9" i="1"/>
  <c r="M8" i="1" s="1"/>
  <c r="M16" i="1"/>
  <c r="N18" i="1"/>
  <c r="N14" i="1" s="1"/>
  <c r="O5" i="1"/>
  <c r="O18" i="1" s="1"/>
  <c r="M17" i="1"/>
  <c r="M27" i="1"/>
  <c r="M24" i="1" s="1"/>
  <c r="N17" i="1"/>
  <c r="N11" i="1"/>
  <c r="N10" i="1" s="1"/>
  <c r="G10" i="1" l="1"/>
  <c r="G20" i="1" s="1"/>
  <c r="M14" i="1"/>
  <c r="F21" i="1"/>
  <c r="N21" i="1" s="1"/>
  <c r="O9" i="1"/>
  <c r="O8" i="1" s="1"/>
  <c r="N20" i="1"/>
  <c r="O16" i="1"/>
  <c r="N26" i="1"/>
  <c r="O11" i="1"/>
  <c r="O10" i="1" s="1"/>
  <c r="N27" i="1"/>
  <c r="O17" i="1"/>
  <c r="N22" i="1" l="1"/>
  <c r="N24" i="1"/>
  <c r="N29" i="1" s="1"/>
  <c r="O14" i="1"/>
  <c r="M21" i="1"/>
  <c r="M22" i="1" s="1"/>
  <c r="M29" i="1" s="1"/>
  <c r="O20" i="1"/>
  <c r="F22" i="1"/>
  <c r="G21" i="1" l="1"/>
  <c r="O21" i="1" s="1"/>
  <c r="O22" i="1" s="1"/>
  <c r="O29" i="1" s="1"/>
  <c r="O30" i="1" s="1"/>
  <c r="O32" i="1" s="1"/>
  <c r="N30" i="1"/>
  <c r="F23" i="1" l="1"/>
  <c r="G22" i="1"/>
  <c r="G23" i="1" s="1"/>
</calcChain>
</file>

<file path=xl/sharedStrings.xml><?xml version="1.0" encoding="utf-8"?>
<sst xmlns="http://schemas.openxmlformats.org/spreadsheetml/2006/main" count="2982" uniqueCount="191">
  <si>
    <t>PURE UNDERWRITING</t>
  </si>
  <si>
    <t>Profit-Loss statement</t>
  </si>
  <si>
    <t>Cash-flow statement</t>
  </si>
  <si>
    <t>Afairi</t>
  </si>
  <si>
    <t>Y0</t>
  </si>
  <si>
    <t>Y1</t>
  </si>
  <si>
    <t>Y2</t>
  </si>
  <si>
    <t>Y3</t>
  </si>
  <si>
    <t>Y4..n</t>
  </si>
  <si>
    <t>Transacted 
premium volume</t>
  </si>
  <si>
    <t>Revenue</t>
  </si>
  <si>
    <t>Network</t>
  </si>
  <si>
    <t>o/w Origination</t>
  </si>
  <si>
    <t>Platform</t>
  </si>
  <si>
    <t>o/w Underwriting engine</t>
  </si>
  <si>
    <t>o/w Back-office app</t>
  </si>
  <si>
    <t>Costs</t>
  </si>
  <si>
    <t>o/w Loss</t>
  </si>
  <si>
    <t>o/w Distribution channel</t>
  </si>
  <si>
    <t>o/w expenses</t>
  </si>
  <si>
    <t>o/w outsourcing</t>
  </si>
  <si>
    <t>Net income</t>
  </si>
  <si>
    <t>Taxes</t>
  </si>
  <si>
    <t>NOPAT</t>
  </si>
  <si>
    <t>Accumulated</t>
  </si>
  <si>
    <t>Working capital</t>
  </si>
  <si>
    <t>Carrier</t>
  </si>
  <si>
    <t>Loss</t>
  </si>
  <si>
    <t>Operating cash flow</t>
  </si>
  <si>
    <t>ROIC</t>
  </si>
  <si>
    <t>Parameter</t>
  </si>
  <si>
    <t>Year</t>
  </si>
  <si>
    <t>Aux</t>
  </si>
  <si>
    <t>Y4</t>
  </si>
  <si>
    <t>Start premium</t>
  </si>
  <si>
    <t>NA</t>
  </si>
  <si>
    <t>Retention</t>
  </si>
  <si>
    <t>Added in Python code</t>
  </si>
  <si>
    <t>Inflation</t>
  </si>
  <si>
    <t>All</t>
  </si>
  <si>
    <t>Revenue share of premium for new business</t>
  </si>
  <si>
    <t>Revenue share of premium for renewal</t>
  </si>
  <si>
    <t>subsequent</t>
  </si>
  <si>
    <t>Underwriting - Absolut improvement (first year)</t>
  </si>
  <si>
    <t>Detailed model in backup</t>
  </si>
  <si>
    <t>Backoffice - Absolut improvement (first year)</t>
  </si>
  <si>
    <t>Underwriting - Relative to premium based on improvement (first year)</t>
  </si>
  <si>
    <t>ASK GEORG</t>
  </si>
  <si>
    <t>Backoffice - Relative to premium based on improvement (first year)</t>
  </si>
  <si>
    <t>Distribution channel cost as share of premium (first year)</t>
  </si>
  <si>
    <t>Distribution channel cost as share of premium (next year)</t>
  </si>
  <si>
    <t>MGA expense ratio as share of premium volume (first year)</t>
  </si>
  <si>
    <t>MGA expense ratio as share of premium volume (next year)</t>
  </si>
  <si>
    <t>MGA outsourcing cost ratio as share of premium volume (first year)</t>
  </si>
  <si>
    <t>MGA outsourcing cost ratio as share of premium volume (next year)</t>
  </si>
  <si>
    <t>Taxes as share of net income</t>
  </si>
  <si>
    <t>all</t>
  </si>
  <si>
    <t>Carrier loss on premium</t>
  </si>
  <si>
    <t>Working capital ratio carrier loss</t>
  </si>
  <si>
    <t>Working capital ratio Distribution channel</t>
  </si>
  <si>
    <t>Working capital ratio Expenses</t>
  </si>
  <si>
    <t>Working capital ratio Outsourcing</t>
  </si>
  <si>
    <t>Input/Output</t>
  </si>
  <si>
    <t>Category</t>
  </si>
  <si>
    <t>Month</t>
  </si>
  <si>
    <t>Input</t>
  </si>
  <si>
    <t>Output</t>
  </si>
  <si>
    <t>Profit_Loss</t>
  </si>
  <si>
    <t>Cash_flow</t>
  </si>
  <si>
    <t>Start_premium</t>
  </si>
  <si>
    <t>Revenue_share_of_premium_for_new_business</t>
  </si>
  <si>
    <t>Revenue_share_of_premium_for_renewal</t>
  </si>
  <si>
    <t>Underwriting_Relative_to_premium_based_on_improvement_first_yr</t>
  </si>
  <si>
    <t>Backoffice_Relative_to_premium_based_on_improvement_first_year</t>
  </si>
  <si>
    <t>Added_in_Python_code</t>
  </si>
  <si>
    <t>Taxes_as_share_of_net_income</t>
  </si>
  <si>
    <t>Carrier_loss_on_premium</t>
  </si>
  <si>
    <t>Working_capital_ratio_carrier_loss</t>
  </si>
  <si>
    <t>Working_capital_ratio_Distribution_channel</t>
  </si>
  <si>
    <t>Working_capital_ratio_Expenses</t>
  </si>
  <si>
    <t>Working_capital_ratio_Outsourcing</t>
  </si>
  <si>
    <t>Transacted_premium_volume</t>
  </si>
  <si>
    <t>Net_income</t>
  </si>
  <si>
    <t>Working_capital</t>
  </si>
  <si>
    <t>Operating_cash_flow</t>
  </si>
  <si>
    <t>Distribution_channel_cost_as_share_of_premium_first_year</t>
  </si>
  <si>
    <t>Distribution_channel_cost_as_share_of_premium_next_year</t>
  </si>
  <si>
    <t>MGA_expense_ratio_as_share_of_premium_volume_first_year</t>
  </si>
  <si>
    <t>MGA_expense_ratio_as_share_of_premium_volume_next_year</t>
  </si>
  <si>
    <t>MGA_outsourcing_cost_ratio_as_share_of_premium_volume_first_year</t>
  </si>
  <si>
    <t>MGA_outsourcing_cost_ratio_as_share_of_premium_volume_next_year</t>
  </si>
  <si>
    <t>ow_Origination</t>
  </si>
  <si>
    <t>ow_Underwriting_engine</t>
  </si>
  <si>
    <t>ow_Back-office_app</t>
  </si>
  <si>
    <t>ow_Loss</t>
  </si>
  <si>
    <t>ow_Distribution_channel</t>
  </si>
  <si>
    <t>ow_expenses</t>
  </si>
  <si>
    <t>ow_outsourcing</t>
  </si>
  <si>
    <t>Profit_Loss_Carrier</t>
  </si>
  <si>
    <t>a</t>
  </si>
  <si>
    <t>Start_month</t>
  </si>
  <si>
    <t>Simulation</t>
  </si>
  <si>
    <t>init_data</t>
  </si>
  <si>
    <t>run_for_this_month</t>
  </si>
  <si>
    <t>run_for_whole_time_span</t>
  </si>
  <si>
    <t>output_full_report</t>
  </si>
  <si>
    <t>output_to_excel</t>
  </si>
  <si>
    <t>Cohort</t>
  </si>
  <si>
    <t>init_data_before_starting</t>
  </si>
  <si>
    <t>init_starting_month</t>
  </si>
  <si>
    <t>update_one_month</t>
  </si>
  <si>
    <t>output_financial_report</t>
  </si>
  <si>
    <t>Comment</t>
  </si>
  <si>
    <t>monthly paras</t>
  </si>
  <si>
    <t>Yearly Paras</t>
  </si>
  <si>
    <t>start</t>
  </si>
  <si>
    <t>Description</t>
  </si>
  <si>
    <t>init para inCohort</t>
  </si>
  <si>
    <t>var</t>
  </si>
  <si>
    <t>Yearly</t>
  </si>
  <si>
    <t>ow_Back_office_app</t>
  </si>
  <si>
    <t>Yearly Var</t>
  </si>
  <si>
    <t>Value</t>
  </si>
  <si>
    <t>Month_Input_var</t>
  </si>
  <si>
    <t>Start_month_Input_var</t>
  </si>
  <si>
    <t>Start_premium_Input_var</t>
  </si>
  <si>
    <t>Retention_Input_var</t>
  </si>
  <si>
    <t>Inflation_Input_var</t>
  </si>
  <si>
    <t>Revenue_share_of_premium_for_new_business_Input_var</t>
  </si>
  <si>
    <t>Revenue_share_of_premium_for_renewal_Input_var</t>
  </si>
  <si>
    <t>Underwriting_Relative_to_premium_based_on_improvement_first_yr_Input_var</t>
  </si>
  <si>
    <t>Backoffice_Relative_to_premium_based_on_improvement_first_year_Input_var</t>
  </si>
  <si>
    <t>Distribution_channel_cost_as_share_of_premium_first_year_Input_var</t>
  </si>
  <si>
    <t>Distribution_channel_cost_as_share_of_premium_next_year_Input_var</t>
  </si>
  <si>
    <t>MGA_expense_ratio_as_share_of_premium_volume_first_year_Input_var</t>
  </si>
  <si>
    <t>MGA_expense_ratio_as_share_of_premium_volume_next_year_Input_var</t>
  </si>
  <si>
    <t>MGA_outsourcing_cost_ratio_as_share_of_premium_volume_first_year_Input_var</t>
  </si>
  <si>
    <t>MGA_outsourcing_cost_ratio_as_share_of_premium_volume_next_year_Input_var</t>
  </si>
  <si>
    <t>Taxes_as_share_of_net_income_Input_var</t>
  </si>
  <si>
    <t>Carrier_loss_on_premium_Input_var</t>
  </si>
  <si>
    <t>Working_capital_ratio_carrier_loss_Input_var</t>
  </si>
  <si>
    <t>Working_capital_ratio_Distribution_channel_Input_var</t>
  </si>
  <si>
    <t>Working_capital_ratio_Expenses_Input_var</t>
  </si>
  <si>
    <t>Working_capital_ratio_Outsourcing_Input_var</t>
  </si>
  <si>
    <t>Transacted_premium_volume_Output_Profit_Loss</t>
  </si>
  <si>
    <t>Revenue_Output_Profit_Loss</t>
  </si>
  <si>
    <t>Network_Output_Profit_Loss</t>
  </si>
  <si>
    <t>ow_Origination_Output_Profit_Loss</t>
  </si>
  <si>
    <t>Platform_Output_Profit_Loss</t>
  </si>
  <si>
    <t>ow_Underwriting_engine_Output_Profit_Loss</t>
  </si>
  <si>
    <t>ow_Back_office_app_Output_Profit_Loss</t>
  </si>
  <si>
    <t>Costs_Output_Profit_Loss</t>
  </si>
  <si>
    <t>ow_Loss_Output_Profit_Loss</t>
  </si>
  <si>
    <t>ow_Distribution_channel_Output_Profit_Loss</t>
  </si>
  <si>
    <t>ow_expenses_Output_Profit_Loss</t>
  </si>
  <si>
    <t>ow_outsourcing_Output_Profit_Loss</t>
  </si>
  <si>
    <t>Net_income_Output_Profit_Loss</t>
  </si>
  <si>
    <t>Taxes_Output_Profit_Loss</t>
  </si>
  <si>
    <t>NOPAT_Output_Profit_Loss</t>
  </si>
  <si>
    <t>Accumulated_Output_Profit_Loss</t>
  </si>
  <si>
    <t>Loss_Output_Profit_Loss_Carrier</t>
  </si>
  <si>
    <t>Transacted_premium_volume_Output_Cash_flow</t>
  </si>
  <si>
    <t>Revenue_Output_Cash_flow</t>
  </si>
  <si>
    <t>Network_Output_Cash_flow</t>
  </si>
  <si>
    <t>ow_Origination_Output_Cash_flow</t>
  </si>
  <si>
    <t>Platform_Output_Cash_flow</t>
  </si>
  <si>
    <t>ow_Underwriting_engine_Output_Cash_flow</t>
  </si>
  <si>
    <t>ow_Back_office_app_Output_Cash_flow</t>
  </si>
  <si>
    <t>Costs_Output_Cash_flow</t>
  </si>
  <si>
    <t>ow_Loss_Output_Cash_flow</t>
  </si>
  <si>
    <t>ow_Distribution_channel_Output_Cash_flow</t>
  </si>
  <si>
    <t>ow_expenses_Output_Cash_flow</t>
  </si>
  <si>
    <t>ow_outsourcing_Output_Cash_flow</t>
  </si>
  <si>
    <t>Net_income_Output_Cash_flow</t>
  </si>
  <si>
    <t>Taxes_Output_Cash_flow</t>
  </si>
  <si>
    <t>NOPAT_Output_Cash_flow</t>
  </si>
  <si>
    <t>Working_capital_Output_Cash_flow</t>
  </si>
  <si>
    <t>Operating_cash_flow_Output_Cash_flow</t>
  </si>
  <si>
    <t>Accumulated_Output_Cash_flow</t>
  </si>
  <si>
    <t>ROIC_Output_Cash_flow</t>
  </si>
  <si>
    <t>Working_capital_ow_Loss</t>
  </si>
  <si>
    <t>Working_capital_ow_Distribution_channel</t>
  </si>
  <si>
    <t>Working_capital_ow_expenses</t>
  </si>
  <si>
    <t>Working_capital_ow_Loss_Output_Cash_flow</t>
  </si>
  <si>
    <t>Working_capital_ow_Distribution_channel_Output_Cash_flow</t>
  </si>
  <si>
    <t>Working_capital_ow_expenses_Output_Cash_flow</t>
  </si>
  <si>
    <t>Number_of_Customer</t>
  </si>
  <si>
    <t>Start_Customer</t>
  </si>
  <si>
    <t>Start_avg_premium</t>
  </si>
  <si>
    <t>retention montly</t>
  </si>
  <si>
    <t>retention 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</si>
</sst>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808080"/>
      <name val="Calibri"/>
      <family val="2"/>
      <scheme val="minor"/>
    </font>
    <font>
      <b/>
      <sz val="12"/>
      <color rgb="FF3853F4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/>
  </cellStyleXfs>
  <cellXfs count="45">
    <xf numFmtId="0" fontId="0" fillId="0" borderId="0" xfId="0"/>
    <xf numFmtId="0" fontId="0" fillId="5" borderId="0" xfId="0" applyFill="1"/>
    <xf numFmtId="0" fontId="3" fillId="4" borderId="0" xfId="5"/>
    <xf numFmtId="0" fontId="1" fillId="3" borderId="0" xfId="4"/>
    <xf numFmtId="0" fontId="0" fillId="5" borderId="0" xfId="0" applyFill="1" applyAlignment="1">
      <alignment wrapText="1"/>
    </xf>
    <xf numFmtId="43" fontId="0" fillId="5" borderId="0" xfId="0" applyNumberFormat="1" applyFill="1"/>
    <xf numFmtId="0" fontId="5" fillId="5" borderId="0" xfId="6" applyFont="1" applyFill="1"/>
    <xf numFmtId="0" fontId="2" fillId="5" borderId="0" xfId="6" applyFont="1" applyFill="1"/>
    <xf numFmtId="43" fontId="2" fillId="5" borderId="0" xfId="0" applyNumberFormat="1" applyFont="1" applyFill="1"/>
    <xf numFmtId="0" fontId="6" fillId="5" borderId="0" xfId="0" applyFont="1" applyFill="1"/>
    <xf numFmtId="43" fontId="0" fillId="5" borderId="0" xfId="1" applyFont="1" applyFill="1"/>
    <xf numFmtId="43" fontId="0" fillId="6" borderId="0" xfId="0" applyNumberFormat="1" applyFill="1"/>
    <xf numFmtId="0" fontId="2" fillId="5" borderId="0" xfId="0" applyFont="1" applyFill="1"/>
    <xf numFmtId="0" fontId="7" fillId="5" borderId="0" xfId="0" applyFont="1" applyFill="1"/>
    <xf numFmtId="9" fontId="0" fillId="5" borderId="0" xfId="2" applyFont="1" applyFill="1"/>
    <xf numFmtId="0" fontId="0" fillId="7" borderId="0" xfId="0" applyFill="1"/>
    <xf numFmtId="0" fontId="1" fillId="2" borderId="0" xfId="3"/>
    <xf numFmtId="43" fontId="0" fillId="0" borderId="0" xfId="1" applyFont="1"/>
    <xf numFmtId="0" fontId="8" fillId="8" borderId="0" xfId="0" applyFont="1" applyFill="1"/>
    <xf numFmtId="43" fontId="8" fillId="8" borderId="0" xfId="1" applyFont="1" applyFill="1"/>
    <xf numFmtId="9" fontId="0" fillId="0" borderId="0" xfId="0" applyNumberForma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43" fontId="6" fillId="0" borderId="0" xfId="1" applyFont="1"/>
    <xf numFmtId="43" fontId="0" fillId="0" borderId="0" xfId="0" applyNumberFormat="1"/>
    <xf numFmtId="10" fontId="0" fillId="0" borderId="0" xfId="2" applyNumberFormat="1" applyFont="1"/>
    <xf numFmtId="0" fontId="9" fillId="0" borderId="0" xfId="0" applyFont="1"/>
    <xf numFmtId="9" fontId="0" fillId="0" borderId="0" xfId="2" applyFont="1"/>
    <xf numFmtId="0" fontId="0" fillId="9" borderId="0" xfId="0" applyFill="1"/>
    <xf numFmtId="0" fontId="8" fillId="9" borderId="0" xfId="0" applyFont="1" applyFill="1"/>
    <xf numFmtId="0" fontId="0" fillId="9" borderId="0" xfId="0" applyFill="1" applyAlignment="1">
      <alignment wrapText="1"/>
    </xf>
    <xf numFmtId="0" fontId="2" fillId="0" borderId="0" xfId="0" applyFont="1"/>
    <xf numFmtId="0" fontId="9" fillId="10" borderId="0" xfId="0" applyFont="1" applyFill="1" applyAlignment="1">
      <alignment wrapText="1"/>
    </xf>
    <xf numFmtId="0" fontId="9" fillId="10" borderId="0" xfId="0" applyFont="1" applyFill="1"/>
    <xf numFmtId="0" fontId="10" fillId="10" borderId="0" xfId="0" applyFont="1" applyFill="1"/>
    <xf numFmtId="0" fontId="11" fillId="10" borderId="0" xfId="0" applyFont="1" applyFill="1"/>
    <xf numFmtId="0" fontId="12" fillId="10" borderId="0" xfId="0" applyFont="1" applyFill="1"/>
    <xf numFmtId="0" fontId="13" fillId="10" borderId="0" xfId="0" applyFont="1" applyFill="1"/>
    <xf numFmtId="43" fontId="8" fillId="0" borderId="0" xfId="1" applyFont="1" applyFill="1"/>
    <xf numFmtId="0" fontId="14" fillId="0" borderId="0" xfId="0" applyFont="1"/>
    <xf numFmtId="0" fontId="15" fillId="0" borderId="0" xfId="0" applyFont="1"/>
    <xf numFmtId="43" fontId="2" fillId="0" borderId="0" xfId="1" applyFont="1"/>
    <xf numFmtId="0" fontId="0" fillId="0" borderId="0" xfId="1" applyNumberFormat="1" applyFont="1"/>
    <xf numFmtId="0" fontId="16" fillId="0" borderId="1" xfId="0" applyFont="1" applyBorder="1" applyAlignment="1">
      <alignment horizontal="center" vertical="top"/>
    </xf>
    <xf numFmtId="164" fontId="0" fillId="0" borderId="0" xfId="1" applyNumberFormat="1" applyFont="1"/>
  </cellXfs>
  <cellStyles count="7">
    <cellStyle name="40% - Accent1" xfId="3" builtinId="31"/>
    <cellStyle name="60% - Accent1" xfId="4" builtinId="32"/>
    <cellStyle name="Accent2" xfId="5" builtinId="33"/>
    <cellStyle name="Comma" xfId="1" builtinId="3"/>
    <cellStyle name="Normal" xfId="0" builtinId="0"/>
    <cellStyle name="Normal 2" xfId="6" xr:uid="{3A48F2A1-12A9-4A49-9A91-3FAFC89DFE3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fairi.sharepoint.com/sites/AfairiOneDrive/Freigegebene%20Dokumente/998%20Team%20working%20folder/Yifan/New%20unit%20econom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economics &gt;"/>
      <sheetName val="Unit economics MGA &gt; (2)"/>
      <sheetName val="Year"/>
      <sheetName val="Sheet1"/>
      <sheetName val="Unit economics MGA old &gt;"/>
      <sheetName val="Unit economics MGA 1 U new"/>
      <sheetName val="Unit economics MGA 1 U old"/>
      <sheetName val="PSS &gt;"/>
      <sheetName val="PSS Cohort Inputs"/>
    </sheetNames>
    <sheetDataSet>
      <sheetData sheetId="0"/>
      <sheetData sheetId="1"/>
      <sheetData sheetId="2"/>
      <sheetData sheetId="3"/>
      <sheetData sheetId="4"/>
      <sheetData sheetId="5">
        <row r="14">
          <cell r="I14">
            <v>1.9884149999999996</v>
          </cell>
        </row>
        <row r="15">
          <cell r="I15">
            <v>1.03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D9FA-80CC-CB42-9602-93779702D86C}">
  <dimension ref="A1:T66"/>
  <sheetViews>
    <sheetView zoomScale="125" workbookViewId="0">
      <selection activeCell="E44" sqref="E44"/>
    </sheetView>
  </sheetViews>
  <sheetFormatPr baseColWidth="10" defaultRowHeight="16" x14ac:dyDescent="0.2"/>
  <cols>
    <col min="1" max="1" width="2.1640625" bestFit="1" customWidth="1"/>
    <col min="3" max="3" width="26.1640625" customWidth="1"/>
    <col min="5" max="5" width="22.1640625" bestFit="1" customWidth="1"/>
    <col min="11" max="11" width="26.1640625" customWidth="1"/>
  </cols>
  <sheetData>
    <row r="1" spans="1:20" x14ac:dyDescent="0.2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1"/>
      <c r="B2" s="1"/>
      <c r="C2" s="2" t="s">
        <v>1</v>
      </c>
      <c r="D2" s="2"/>
      <c r="E2" s="2"/>
      <c r="F2" s="2"/>
      <c r="G2" s="2"/>
      <c r="H2" s="2"/>
      <c r="I2" s="2"/>
      <c r="J2" s="1"/>
      <c r="K2" s="2" t="s">
        <v>2</v>
      </c>
      <c r="L2" s="2"/>
      <c r="M2" s="2"/>
      <c r="N2" s="2"/>
      <c r="O2" s="2"/>
      <c r="P2" s="2"/>
      <c r="Q2" s="2"/>
      <c r="R2" s="1"/>
      <c r="S2" s="1"/>
      <c r="T2" s="1"/>
    </row>
    <row r="3" spans="1:20" x14ac:dyDescent="0.2">
      <c r="A3" s="1"/>
      <c r="B3" s="1"/>
      <c r="C3" s="3" t="s">
        <v>3</v>
      </c>
      <c r="D3" s="3"/>
      <c r="E3" s="3"/>
      <c r="F3" s="3"/>
      <c r="G3" s="3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"/>
      <c r="B4" s="1"/>
      <c r="C4" s="1"/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/>
      <c r="J4" s="1"/>
      <c r="K4" s="1"/>
      <c r="L4" s="1" t="s">
        <v>4</v>
      </c>
      <c r="M4" s="1" t="s">
        <v>5</v>
      </c>
      <c r="N4" s="1" t="s">
        <v>6</v>
      </c>
      <c r="O4" s="1" t="s">
        <v>7</v>
      </c>
      <c r="P4" s="1" t="s">
        <v>8</v>
      </c>
      <c r="Q4" s="1"/>
      <c r="R4" s="1"/>
      <c r="S4" s="1"/>
      <c r="T4" s="1"/>
    </row>
    <row r="5" spans="1:20" ht="34" x14ac:dyDescent="0.2">
      <c r="A5" s="1"/>
      <c r="B5" s="1"/>
      <c r="C5" s="4" t="s">
        <v>9</v>
      </c>
      <c r="D5" s="1">
        <v>0</v>
      </c>
      <c r="E5" s="5">
        <f>D36</f>
        <v>100</v>
      </c>
      <c r="F5" s="5">
        <f>E5*(1+$D$38)</f>
        <v>103</v>
      </c>
      <c r="G5" s="5">
        <f>F5*(1+$D$38)</f>
        <v>106.09</v>
      </c>
      <c r="H5" s="1"/>
      <c r="I5" s="1"/>
      <c r="J5" s="1"/>
      <c r="K5" s="4" t="s">
        <v>9</v>
      </c>
      <c r="L5" s="1">
        <v>0</v>
      </c>
      <c r="M5" s="5">
        <f>L36</f>
        <v>0</v>
      </c>
      <c r="N5" s="5">
        <f>M5*(1+$D$38)</f>
        <v>0</v>
      </c>
      <c r="O5" s="1">
        <f>N5*(1+$D$38)</f>
        <v>0</v>
      </c>
      <c r="P5" s="1"/>
      <c r="Q5" s="1"/>
      <c r="R5" s="1"/>
      <c r="S5" s="1"/>
      <c r="T5" s="1"/>
    </row>
    <row r="6" spans="1:20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9" x14ac:dyDescent="0.25">
      <c r="A7" s="1"/>
      <c r="B7" s="1"/>
      <c r="C7" s="6" t="s">
        <v>10</v>
      </c>
      <c r="D7" s="1"/>
      <c r="E7" s="1"/>
      <c r="F7" s="1"/>
      <c r="G7" s="1"/>
      <c r="H7" s="1"/>
      <c r="I7" s="1"/>
      <c r="J7" s="1"/>
      <c r="K7" s="6" t="s">
        <v>10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2">
      <c r="A8" s="1"/>
      <c r="B8" s="1"/>
      <c r="C8" s="7" t="s">
        <v>11</v>
      </c>
      <c r="D8" s="1"/>
      <c r="E8" s="8">
        <f>SUM(E9)</f>
        <v>40</v>
      </c>
      <c r="F8" s="8">
        <f>SUM(F9)</f>
        <v>5.15</v>
      </c>
      <c r="G8" s="8">
        <f>SUM(G9)</f>
        <v>5.3045000000000009</v>
      </c>
      <c r="H8" s="1"/>
      <c r="I8" s="1"/>
      <c r="J8" s="1"/>
      <c r="K8" s="7" t="s">
        <v>11</v>
      </c>
      <c r="L8" s="8">
        <f>SUM(L9)</f>
        <v>0</v>
      </c>
      <c r="M8" s="8">
        <f>SUM(M9)</f>
        <v>40</v>
      </c>
      <c r="N8" s="8">
        <f>SUM(N9)</f>
        <v>5.15</v>
      </c>
      <c r="O8" s="8">
        <f>SUM(O9)</f>
        <v>5.3045000000000009</v>
      </c>
      <c r="P8" s="1"/>
      <c r="Q8" s="1"/>
      <c r="R8" s="1"/>
      <c r="S8" s="1"/>
      <c r="T8" s="1"/>
    </row>
    <row r="9" spans="1:20" x14ac:dyDescent="0.2">
      <c r="A9" s="1"/>
      <c r="B9" s="1"/>
      <c r="C9" s="9" t="s">
        <v>12</v>
      </c>
      <c r="D9" s="1"/>
      <c r="E9" s="5">
        <f>E5*D39</f>
        <v>40</v>
      </c>
      <c r="F9" s="5">
        <f>F5*$D$40</f>
        <v>5.15</v>
      </c>
      <c r="G9" s="5">
        <f>G5*$D$40</f>
        <v>5.3045000000000009</v>
      </c>
      <c r="H9" s="1"/>
      <c r="I9" s="1"/>
      <c r="J9" s="1"/>
      <c r="K9" s="9" t="s">
        <v>12</v>
      </c>
      <c r="L9" s="5"/>
      <c r="M9" s="5">
        <f>E9</f>
        <v>40</v>
      </c>
      <c r="N9" s="5">
        <f>F9</f>
        <v>5.15</v>
      </c>
      <c r="O9" s="5">
        <f>G9</f>
        <v>5.3045000000000009</v>
      </c>
      <c r="P9" s="1"/>
      <c r="Q9" s="1"/>
      <c r="R9" s="1"/>
      <c r="S9" s="1"/>
      <c r="T9" s="1"/>
    </row>
    <row r="10" spans="1:20" x14ac:dyDescent="0.2">
      <c r="A10" s="1"/>
      <c r="B10" s="1"/>
      <c r="C10" s="7" t="s">
        <v>13</v>
      </c>
      <c r="D10" s="1"/>
      <c r="E10" s="8">
        <f>SUM(E11:E12)</f>
        <v>0</v>
      </c>
      <c r="F10" s="8">
        <f>SUM(F11:F12)</f>
        <v>3.0184149999999996</v>
      </c>
      <c r="G10" s="8">
        <f>SUM(G11:G12)</f>
        <v>3.1089674499999997</v>
      </c>
      <c r="H10" s="1"/>
      <c r="I10" s="1"/>
      <c r="J10" s="1"/>
      <c r="K10" s="7" t="s">
        <v>13</v>
      </c>
      <c r="L10" s="5">
        <f>SUM(L11:L12)</f>
        <v>0</v>
      </c>
      <c r="M10" s="5">
        <f>SUM(M11:M12)</f>
        <v>0</v>
      </c>
      <c r="N10" s="5">
        <f>SUM(N11:N12)</f>
        <v>3.0184149999999996</v>
      </c>
      <c r="O10" s="5">
        <f>SUM(O11:O12)</f>
        <v>3.1089674499999997</v>
      </c>
      <c r="P10" s="5">
        <f>SUM(P11:P12)</f>
        <v>0</v>
      </c>
      <c r="Q10" s="1"/>
      <c r="R10" s="1"/>
      <c r="S10" s="1"/>
      <c r="T10" s="1"/>
    </row>
    <row r="11" spans="1:20" x14ac:dyDescent="0.2">
      <c r="A11" s="1"/>
      <c r="B11" s="1"/>
      <c r="C11" s="9" t="s">
        <v>14</v>
      </c>
      <c r="D11" s="10"/>
      <c r="E11" s="10"/>
      <c r="F11" s="10">
        <f>F5*$D$43</f>
        <v>1.9884149999999996</v>
      </c>
      <c r="G11" s="10">
        <f>G5*$D$43</f>
        <v>2.0480674499999996</v>
      </c>
      <c r="H11" s="10"/>
      <c r="I11" s="1"/>
      <c r="J11" s="1"/>
      <c r="K11" s="9" t="s">
        <v>14</v>
      </c>
      <c r="L11" s="10"/>
      <c r="M11" s="10">
        <f t="shared" ref="M11:O12" si="0">E11</f>
        <v>0</v>
      </c>
      <c r="N11" s="10">
        <f t="shared" si="0"/>
        <v>1.9884149999999996</v>
      </c>
      <c r="O11" s="10">
        <f t="shared" si="0"/>
        <v>2.0480674499999996</v>
      </c>
      <c r="P11" s="10"/>
      <c r="Q11" s="1"/>
      <c r="R11" s="1"/>
      <c r="S11" s="1"/>
      <c r="T11" s="1"/>
    </row>
    <row r="12" spans="1:20" x14ac:dyDescent="0.2">
      <c r="A12" s="1"/>
      <c r="B12" s="1"/>
      <c r="C12" s="9" t="s">
        <v>15</v>
      </c>
      <c r="D12" s="10"/>
      <c r="E12" s="10"/>
      <c r="F12" s="10">
        <f>F5*$D$44</f>
        <v>1.03</v>
      </c>
      <c r="G12" s="10">
        <f>G5*$D$44</f>
        <v>1.0609</v>
      </c>
      <c r="H12" s="10"/>
      <c r="I12" s="1"/>
      <c r="J12" s="1"/>
      <c r="K12" s="9" t="s">
        <v>15</v>
      </c>
      <c r="L12" s="10"/>
      <c r="M12" s="10">
        <f t="shared" si="0"/>
        <v>0</v>
      </c>
      <c r="N12" s="10">
        <f t="shared" si="0"/>
        <v>1.03</v>
      </c>
      <c r="O12" s="10">
        <f t="shared" si="0"/>
        <v>1.0609</v>
      </c>
      <c r="P12" s="10"/>
      <c r="Q12" s="1"/>
      <c r="R12" s="1"/>
      <c r="S12" s="1"/>
      <c r="T12" s="1"/>
    </row>
    <row r="13" spans="1:20" ht="6" customHeight="1" x14ac:dyDescent="0.2">
      <c r="A13" s="1"/>
      <c r="B13" s="1"/>
      <c r="C13" s="9"/>
      <c r="D13" s="10"/>
      <c r="E13" s="10"/>
      <c r="F13" s="10"/>
      <c r="G13" s="10"/>
      <c r="H13" s="10"/>
      <c r="I13" s="1"/>
      <c r="J13" s="1"/>
      <c r="K13" s="9"/>
      <c r="L13" s="10"/>
      <c r="M13" s="10"/>
      <c r="N13" s="10"/>
      <c r="O13" s="10"/>
      <c r="P13" s="10"/>
      <c r="Q13" s="1"/>
      <c r="R13" s="1"/>
      <c r="S13" s="1"/>
      <c r="T13" s="1"/>
    </row>
    <row r="14" spans="1:20" ht="19" x14ac:dyDescent="0.25">
      <c r="A14" s="1"/>
      <c r="B14" s="1"/>
      <c r="C14" s="6" t="s">
        <v>16</v>
      </c>
      <c r="D14" s="1"/>
      <c r="E14" s="8">
        <f>SUM(E16:E18)</f>
        <v>25.4</v>
      </c>
      <c r="F14" s="8">
        <f>SUM(F16:F18)</f>
        <v>5.5620000000000003</v>
      </c>
      <c r="G14" s="8">
        <f>SUM(G16:G18)</f>
        <v>5.7288600000000001</v>
      </c>
      <c r="H14" s="1"/>
      <c r="I14" s="1"/>
      <c r="J14" s="1"/>
      <c r="K14" s="6" t="s">
        <v>16</v>
      </c>
      <c r="L14" s="8">
        <f>SUM(L15:L18)</f>
        <v>0</v>
      </c>
      <c r="M14" s="8">
        <f>SUM(M15:M18)</f>
        <v>15.24</v>
      </c>
      <c r="N14" s="8">
        <f>SUM(N15:N18)</f>
        <v>3.3372000000000002</v>
      </c>
      <c r="O14" s="8">
        <f>SUM(O15:O18)</f>
        <v>3.437316</v>
      </c>
      <c r="P14" s="1"/>
      <c r="Q14" s="1"/>
      <c r="R14" s="1"/>
      <c r="S14" s="1"/>
      <c r="T14" s="1"/>
    </row>
    <row r="15" spans="1:20" x14ac:dyDescent="0.2">
      <c r="A15" s="1"/>
      <c r="B15" s="1"/>
      <c r="C15" s="9" t="s">
        <v>17</v>
      </c>
      <c r="D15" s="1">
        <v>0</v>
      </c>
      <c r="E15" s="1">
        <v>0</v>
      </c>
      <c r="F15" s="1">
        <v>0</v>
      </c>
      <c r="G15" s="1">
        <v>0</v>
      </c>
      <c r="H15" s="5"/>
      <c r="I15" s="1"/>
      <c r="J15" s="1"/>
      <c r="K15" s="9" t="s">
        <v>17</v>
      </c>
      <c r="L15" s="1"/>
      <c r="M15" s="1">
        <v>0</v>
      </c>
      <c r="N15" s="1">
        <v>0</v>
      </c>
      <c r="O15" s="1">
        <v>0</v>
      </c>
      <c r="P15" s="1">
        <v>0</v>
      </c>
      <c r="Q15" s="1"/>
      <c r="R15" s="1"/>
      <c r="S15" s="1"/>
      <c r="T15" s="1"/>
    </row>
    <row r="16" spans="1:20" x14ac:dyDescent="0.2">
      <c r="A16" s="1"/>
      <c r="B16" s="1"/>
      <c r="C16" s="9" t="s">
        <v>18</v>
      </c>
      <c r="D16" s="1"/>
      <c r="E16" s="5">
        <f>E5*D45</f>
        <v>20</v>
      </c>
      <c r="F16" s="5">
        <f>F5*$D$46</f>
        <v>0</v>
      </c>
      <c r="G16" s="5">
        <f>G5*$D$46</f>
        <v>0</v>
      </c>
      <c r="H16" s="5"/>
      <c r="I16" s="1"/>
      <c r="J16" s="1"/>
      <c r="K16" s="9" t="s">
        <v>18</v>
      </c>
      <c r="L16" s="1"/>
      <c r="M16" s="5">
        <f>E16*(1-$D$54)</f>
        <v>12</v>
      </c>
      <c r="N16" s="5">
        <f>F16*(1-$D$54)</f>
        <v>0</v>
      </c>
      <c r="O16" s="5">
        <f>G16*(1-$D$54)</f>
        <v>0</v>
      </c>
      <c r="P16" s="5">
        <f>H16*(1-$D$54)</f>
        <v>0</v>
      </c>
      <c r="Q16" s="1"/>
      <c r="R16" s="1"/>
      <c r="S16" s="1"/>
      <c r="T16" s="1"/>
    </row>
    <row r="17" spans="1:20" x14ac:dyDescent="0.2">
      <c r="A17" s="1"/>
      <c r="B17" s="1"/>
      <c r="C17" s="9" t="s">
        <v>19</v>
      </c>
      <c r="D17" s="1"/>
      <c r="E17" s="11">
        <f>E5*D47</f>
        <v>5.4</v>
      </c>
      <c r="F17" s="11">
        <f>F5*$D$48</f>
        <v>5.5620000000000003</v>
      </c>
      <c r="G17" s="11">
        <f>G5*$D$48</f>
        <v>5.7288600000000001</v>
      </c>
      <c r="H17" s="1"/>
      <c r="I17" s="1"/>
      <c r="J17" s="1"/>
      <c r="K17" s="9" t="s">
        <v>19</v>
      </c>
      <c r="L17" s="1"/>
      <c r="M17" s="5">
        <f>E17*(1-$D$55)</f>
        <v>3.24</v>
      </c>
      <c r="N17" s="5">
        <f>F17*(1-$D$55)</f>
        <v>3.3372000000000002</v>
      </c>
      <c r="O17" s="5">
        <f>G17*(1-$D$55)</f>
        <v>3.437316</v>
      </c>
      <c r="P17" s="1"/>
      <c r="Q17" s="1"/>
      <c r="R17" s="1"/>
      <c r="S17" s="1"/>
      <c r="T17" s="1"/>
    </row>
    <row r="18" spans="1:20" x14ac:dyDescent="0.2">
      <c r="A18" s="1"/>
      <c r="B18" s="1"/>
      <c r="C18" s="9" t="s">
        <v>20</v>
      </c>
      <c r="D18" s="1"/>
      <c r="E18" s="5">
        <f>E5*D49</f>
        <v>0</v>
      </c>
      <c r="F18" s="5">
        <f>F5*$D$50</f>
        <v>0</v>
      </c>
      <c r="G18" s="5">
        <f>G5*$D$50</f>
        <v>0</v>
      </c>
      <c r="H18" s="1"/>
      <c r="I18" s="1"/>
      <c r="J18" s="1"/>
      <c r="K18" s="9" t="s">
        <v>20</v>
      </c>
      <c r="L18" s="1"/>
      <c r="M18" s="5">
        <f>M5*L49</f>
        <v>0</v>
      </c>
      <c r="N18" s="5">
        <f>N5*$D$50</f>
        <v>0</v>
      </c>
      <c r="O18" s="5">
        <f>O5*$D$50</f>
        <v>0</v>
      </c>
      <c r="P18" s="1"/>
      <c r="Q18" s="1"/>
      <c r="R18" s="1"/>
      <c r="S18" s="1"/>
      <c r="T18" s="1"/>
    </row>
    <row r="19" spans="1:20" ht="6" customHeight="1" x14ac:dyDescent="0.2">
      <c r="A19" s="1"/>
      <c r="B19" s="1"/>
      <c r="C19" s="9"/>
      <c r="D19" s="10"/>
      <c r="E19" s="10"/>
      <c r="F19" s="10"/>
      <c r="G19" s="10"/>
      <c r="H19" s="10"/>
      <c r="I19" s="1"/>
      <c r="J19" s="1"/>
      <c r="K19" s="9"/>
      <c r="L19" s="10"/>
      <c r="M19" s="10"/>
      <c r="N19" s="10"/>
      <c r="O19" s="10"/>
      <c r="P19" s="10"/>
      <c r="Q19" s="1"/>
      <c r="R19" s="1"/>
      <c r="S19" s="1"/>
      <c r="T19" s="1"/>
    </row>
    <row r="20" spans="1:20" x14ac:dyDescent="0.2">
      <c r="A20" s="1"/>
      <c r="B20" s="1"/>
      <c r="C20" s="12" t="s">
        <v>21</v>
      </c>
      <c r="D20" s="1"/>
      <c r="E20" s="8">
        <f>E8+E10-E14</f>
        <v>14.600000000000001</v>
      </c>
      <c r="F20" s="8">
        <f>F8+F10-F14</f>
        <v>2.6064149999999993</v>
      </c>
      <c r="G20" s="8">
        <f>G8+G10-G14</f>
        <v>2.6846074500000006</v>
      </c>
      <c r="H20" s="1"/>
      <c r="I20" s="1"/>
      <c r="J20" s="1"/>
      <c r="K20" s="12" t="s">
        <v>21</v>
      </c>
      <c r="L20" s="8">
        <f>L8+L10-L14</f>
        <v>0</v>
      </c>
      <c r="M20" s="8">
        <f>M8+M10-M14</f>
        <v>24.759999999999998</v>
      </c>
      <c r="N20" s="8">
        <f>N8+N10-N14</f>
        <v>4.8312149999999994</v>
      </c>
      <c r="O20" s="8">
        <f>O8+O10-O14</f>
        <v>4.9761514500000006</v>
      </c>
      <c r="P20" s="1"/>
      <c r="Q20" s="1"/>
      <c r="R20" s="1"/>
      <c r="S20" s="1"/>
      <c r="T20" s="1"/>
    </row>
    <row r="21" spans="1:20" x14ac:dyDescent="0.2">
      <c r="A21" s="1"/>
      <c r="B21" s="1"/>
      <c r="C21" s="1" t="s">
        <v>22</v>
      </c>
      <c r="D21" s="1"/>
      <c r="E21" s="5">
        <f>E20*$D$51</f>
        <v>4.38</v>
      </c>
      <c r="F21" s="5">
        <f>F20*$D$51</f>
        <v>0.7819244999999998</v>
      </c>
      <c r="G21" s="5">
        <f>G20*$D$51</f>
        <v>0.80538223500000017</v>
      </c>
      <c r="H21" s="1"/>
      <c r="I21" s="1"/>
      <c r="J21" s="1"/>
      <c r="K21" s="1" t="s">
        <v>22</v>
      </c>
      <c r="L21" s="5">
        <f>D21</f>
        <v>0</v>
      </c>
      <c r="M21" s="5">
        <f>E21</f>
        <v>4.38</v>
      </c>
      <c r="N21" s="5">
        <f>F21</f>
        <v>0.7819244999999998</v>
      </c>
      <c r="O21" s="5">
        <f>G21</f>
        <v>0.80538223500000017</v>
      </c>
      <c r="P21" s="5">
        <f>H21</f>
        <v>0</v>
      </c>
      <c r="Q21" s="1"/>
      <c r="R21" s="1"/>
      <c r="S21" s="1"/>
      <c r="T21" s="1"/>
    </row>
    <row r="22" spans="1:20" x14ac:dyDescent="0.2">
      <c r="A22" s="1"/>
      <c r="B22" s="1"/>
      <c r="C22" s="12" t="s">
        <v>23</v>
      </c>
      <c r="D22" s="1"/>
      <c r="E22" s="8">
        <f>E20-E21</f>
        <v>10.220000000000002</v>
      </c>
      <c r="F22" s="8">
        <f>F20-F21</f>
        <v>1.8244904999999996</v>
      </c>
      <c r="G22" s="8">
        <f>G20-G21</f>
        <v>1.8792252150000004</v>
      </c>
      <c r="H22" s="1"/>
      <c r="I22" s="1"/>
      <c r="J22" s="1"/>
      <c r="K22" s="12" t="s">
        <v>23</v>
      </c>
      <c r="L22" s="8">
        <f>L20*(1-$D$51)</f>
        <v>0</v>
      </c>
      <c r="M22" s="8">
        <f>M20-M21</f>
        <v>20.38</v>
      </c>
      <c r="N22" s="8">
        <f>N20-N21</f>
        <v>4.0492904999999997</v>
      </c>
      <c r="O22" s="8">
        <f>O20-O21</f>
        <v>4.170769215</v>
      </c>
      <c r="P22" s="1"/>
      <c r="Q22" s="1"/>
      <c r="R22" s="1"/>
      <c r="S22" s="1"/>
      <c r="T22" s="1"/>
    </row>
    <row r="23" spans="1:20" x14ac:dyDescent="0.2">
      <c r="A23" s="1"/>
      <c r="B23" s="1"/>
      <c r="C23" s="13" t="s">
        <v>24</v>
      </c>
      <c r="D23" s="1"/>
      <c r="E23" s="5">
        <f>SUM($E$22:E22)</f>
        <v>10.220000000000002</v>
      </c>
      <c r="F23" s="5">
        <f>SUM($E$22:F22)</f>
        <v>12.044490500000002</v>
      </c>
      <c r="G23" s="5">
        <f>SUM($E$22:G22)</f>
        <v>13.923715715000002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 t="s">
        <v>25</v>
      </c>
      <c r="L24" s="5">
        <f>SUM(L25:L27)</f>
        <v>10.16</v>
      </c>
      <c r="M24" s="5">
        <f>SUM(M25:M27)</f>
        <v>2.2248000000000001</v>
      </c>
      <c r="N24" s="5">
        <f>SUM(N25:N27)</f>
        <v>2.291544</v>
      </c>
      <c r="O24" s="5">
        <f>SUM(O25:O27)</f>
        <v>0</v>
      </c>
      <c r="P24" s="5">
        <f>SUM(P25:P27)</f>
        <v>0</v>
      </c>
      <c r="Q24" s="1"/>
      <c r="R24" s="1"/>
      <c r="S24" s="1"/>
      <c r="T24" s="1"/>
    </row>
    <row r="25" spans="1:2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9" t="s">
        <v>17</v>
      </c>
      <c r="L25" s="1"/>
      <c r="M25" s="5"/>
      <c r="N25" s="5"/>
      <c r="O25" s="5"/>
      <c r="P25" s="1"/>
      <c r="Q25" s="1"/>
      <c r="R25" s="1"/>
      <c r="S25" s="1"/>
      <c r="T25" s="1"/>
    </row>
    <row r="26" spans="1:2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9" t="s">
        <v>18</v>
      </c>
      <c r="L26" s="5">
        <f>E16*($D$54)</f>
        <v>8</v>
      </c>
      <c r="M26" s="5">
        <f>F16*($D$54)</f>
        <v>0</v>
      </c>
      <c r="N26" s="5">
        <f>G16*($D$54)</f>
        <v>0</v>
      </c>
      <c r="O26" s="5">
        <f>H16*($D$54)</f>
        <v>0</v>
      </c>
      <c r="P26" s="1">
        <f>I16*($D$54)</f>
        <v>0</v>
      </c>
      <c r="Q26" s="1"/>
      <c r="R26" s="1"/>
      <c r="S26" s="1"/>
      <c r="T26" s="1"/>
    </row>
    <row r="27" spans="1:20" x14ac:dyDescent="0.2">
      <c r="A27" s="1"/>
      <c r="B27" s="1"/>
      <c r="C27" s="3" t="s">
        <v>26</v>
      </c>
      <c r="D27" s="3"/>
      <c r="E27" s="3"/>
      <c r="F27" s="3"/>
      <c r="G27" s="3"/>
      <c r="H27" s="3"/>
      <c r="I27" s="3"/>
      <c r="J27" s="1"/>
      <c r="K27" s="9" t="s">
        <v>19</v>
      </c>
      <c r="L27" s="5">
        <f>E17*$D$55</f>
        <v>2.16</v>
      </c>
      <c r="M27" s="5">
        <f>F17*D55</f>
        <v>2.2248000000000001</v>
      </c>
      <c r="N27" s="5">
        <f>G17*$D$55</f>
        <v>2.291544</v>
      </c>
      <c r="O27" s="5"/>
      <c r="P27" s="1"/>
      <c r="Q27" s="1"/>
      <c r="R27" s="1"/>
      <c r="S27" s="1"/>
      <c r="T27" s="1"/>
    </row>
    <row r="28" spans="1:20" x14ac:dyDescent="0.2">
      <c r="A28" s="1"/>
      <c r="B28" s="1"/>
      <c r="C28" s="1" t="s">
        <v>27</v>
      </c>
      <c r="D28" s="1"/>
      <c r="E28" s="5">
        <f>E5*$D$52</f>
        <v>70</v>
      </c>
      <c r="F28" s="5">
        <f>F5*$D$52</f>
        <v>72.099999999999994</v>
      </c>
      <c r="G28" s="5">
        <f>G5*$D$52</f>
        <v>74.262999999999991</v>
      </c>
      <c r="H28" s="1"/>
      <c r="I28" s="1"/>
      <c r="J28" s="1"/>
      <c r="K28" s="9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2" t="s">
        <v>28</v>
      </c>
      <c r="L29" s="5">
        <f>L22-L24</f>
        <v>-10.16</v>
      </c>
      <c r="M29" s="5">
        <f>M22-M24</f>
        <v>18.155200000000001</v>
      </c>
      <c r="N29" s="5">
        <f>N22-N24</f>
        <v>1.7577464999999997</v>
      </c>
      <c r="O29" s="5">
        <f>O22-O24</f>
        <v>4.170769215</v>
      </c>
      <c r="P29" s="5">
        <f>P22-P24</f>
        <v>0</v>
      </c>
      <c r="Q29" s="1"/>
      <c r="R29" s="1"/>
      <c r="S29" s="1"/>
      <c r="T29" s="1"/>
    </row>
    <row r="30" spans="1:2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3" t="s">
        <v>24</v>
      </c>
      <c r="L30" s="5">
        <f>SUM($L$29:L29)</f>
        <v>-10.16</v>
      </c>
      <c r="M30" s="5">
        <f>SUM($L$29:M29)</f>
        <v>7.9952000000000005</v>
      </c>
      <c r="N30" s="5">
        <f>SUM($L$29:N29)</f>
        <v>9.7529465000000002</v>
      </c>
      <c r="O30" s="5">
        <f>SUM($L$29:O29)</f>
        <v>13.923715715</v>
      </c>
      <c r="P30" s="1"/>
      <c r="Q30" s="1"/>
      <c r="R30" s="1"/>
      <c r="S30" s="1"/>
      <c r="T30" s="1"/>
    </row>
    <row r="31" spans="1:2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2" t="s">
        <v>29</v>
      </c>
      <c r="L32" s="1"/>
      <c r="M32" s="1"/>
      <c r="N32" s="1"/>
      <c r="O32" s="14">
        <f>((O30/ABS(L30))-0)/1</f>
        <v>1.3704444601377952</v>
      </c>
      <c r="P32" s="1"/>
      <c r="Q32" s="1"/>
      <c r="R32" s="1"/>
      <c r="S32" s="1"/>
      <c r="T32" s="1"/>
    </row>
    <row r="33" spans="1:2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5" spans="1:20" x14ac:dyDescent="0.2">
      <c r="C35" s="15" t="s">
        <v>30</v>
      </c>
      <c r="D35" s="15"/>
      <c r="E35" t="s">
        <v>31</v>
      </c>
      <c r="K35" s="16" t="s">
        <v>32</v>
      </c>
      <c r="L35" s="16" t="s">
        <v>4</v>
      </c>
      <c r="M35" s="16" t="s">
        <v>5</v>
      </c>
      <c r="N35" s="16" t="s">
        <v>6</v>
      </c>
      <c r="O35" s="16" t="s">
        <v>7</v>
      </c>
      <c r="P35" s="16" t="s">
        <v>33</v>
      </c>
      <c r="Q35" s="16"/>
    </row>
    <row r="36" spans="1:20" x14ac:dyDescent="0.2">
      <c r="C36" t="s">
        <v>34</v>
      </c>
      <c r="D36" s="17">
        <v>100</v>
      </c>
      <c r="E36" t="s">
        <v>35</v>
      </c>
    </row>
    <row r="37" spans="1:20" x14ac:dyDescent="0.2">
      <c r="C37" s="18" t="s">
        <v>36</v>
      </c>
      <c r="D37" s="19" t="s">
        <v>37</v>
      </c>
      <c r="E37" s="19"/>
    </row>
    <row r="38" spans="1:20" x14ac:dyDescent="0.2">
      <c r="C38" t="s">
        <v>38</v>
      </c>
      <c r="D38" s="20">
        <v>0.03</v>
      </c>
      <c r="E38" t="s">
        <v>39</v>
      </c>
    </row>
    <row r="39" spans="1:20" ht="34" x14ac:dyDescent="0.2">
      <c r="C39" s="21" t="s">
        <v>40</v>
      </c>
      <c r="D39" s="20">
        <v>0.4</v>
      </c>
      <c r="E39">
        <v>1</v>
      </c>
    </row>
    <row r="40" spans="1:20" ht="34" x14ac:dyDescent="0.2">
      <c r="C40" s="21" t="s">
        <v>41</v>
      </c>
      <c r="D40" s="20">
        <v>0.05</v>
      </c>
      <c r="E40" t="s">
        <v>42</v>
      </c>
    </row>
    <row r="41" spans="1:20" ht="34" x14ac:dyDescent="0.2">
      <c r="C41" s="22" t="s">
        <v>43</v>
      </c>
      <c r="D41" s="23">
        <f>'[1]Unit economics MGA 1 U new'!I14</f>
        <v>1.9884149999999996</v>
      </c>
      <c r="E41" s="15" t="s">
        <v>44</v>
      </c>
      <c r="F41" s="15"/>
      <c r="O41" s="24"/>
    </row>
    <row r="42" spans="1:20" ht="34" x14ac:dyDescent="0.2">
      <c r="C42" s="22" t="s">
        <v>45</v>
      </c>
      <c r="D42" s="23">
        <f>'[1]Unit economics MGA 1 U new'!I15</f>
        <v>1.03</v>
      </c>
      <c r="E42" s="15" t="s">
        <v>44</v>
      </c>
      <c r="F42" s="15"/>
      <c r="O42" s="24"/>
    </row>
    <row r="43" spans="1:20" ht="51" x14ac:dyDescent="0.2">
      <c r="C43" s="21" t="s">
        <v>46</v>
      </c>
      <c r="D43" s="25">
        <f>D41/103</f>
        <v>1.9304999999999996E-2</v>
      </c>
      <c r="E43" t="s">
        <v>47</v>
      </c>
      <c r="G43" s="26" t="s">
        <v>47</v>
      </c>
      <c r="K43">
        <f>40/12</f>
        <v>3.3333333333333335</v>
      </c>
      <c r="O43" s="24"/>
    </row>
    <row r="44" spans="1:20" ht="51" x14ac:dyDescent="0.2">
      <c r="C44" s="21" t="s">
        <v>48</v>
      </c>
      <c r="D44" s="25">
        <f>D42/103</f>
        <v>0.01</v>
      </c>
      <c r="E44" t="s">
        <v>47</v>
      </c>
      <c r="G44" t="s">
        <v>47</v>
      </c>
      <c r="O44" s="24"/>
    </row>
    <row r="45" spans="1:20" ht="34" x14ac:dyDescent="0.2">
      <c r="C45" s="21" t="s">
        <v>49</v>
      </c>
      <c r="D45" s="27">
        <v>0.2</v>
      </c>
      <c r="E45">
        <v>1</v>
      </c>
      <c r="O45" s="24"/>
    </row>
    <row r="46" spans="1:20" ht="34" x14ac:dyDescent="0.2">
      <c r="C46" s="21" t="s">
        <v>50</v>
      </c>
      <c r="D46" s="27">
        <v>0</v>
      </c>
      <c r="E46" t="s">
        <v>42</v>
      </c>
    </row>
    <row r="47" spans="1:20" ht="51" x14ac:dyDescent="0.2">
      <c r="C47" s="21" t="s">
        <v>51</v>
      </c>
      <c r="D47" s="25">
        <v>5.3999999999999999E-2</v>
      </c>
      <c r="E47">
        <v>1</v>
      </c>
    </row>
    <row r="48" spans="1:20" ht="51" x14ac:dyDescent="0.2">
      <c r="C48" s="21" t="s">
        <v>52</v>
      </c>
      <c r="D48" s="25">
        <v>5.3999999999999999E-2</v>
      </c>
      <c r="E48" t="s">
        <v>42</v>
      </c>
    </row>
    <row r="49" spans="3:5" ht="51" x14ac:dyDescent="0.2">
      <c r="C49" s="21" t="s">
        <v>53</v>
      </c>
      <c r="D49" s="25">
        <v>0</v>
      </c>
      <c r="E49" t="s">
        <v>35</v>
      </c>
    </row>
    <row r="50" spans="3:5" ht="51" x14ac:dyDescent="0.2">
      <c r="C50" s="21" t="s">
        <v>54</v>
      </c>
      <c r="D50" s="25">
        <v>0</v>
      </c>
      <c r="E50" t="s">
        <v>35</v>
      </c>
    </row>
    <row r="51" spans="3:5" ht="17" x14ac:dyDescent="0.2">
      <c r="C51" s="21" t="s">
        <v>55</v>
      </c>
      <c r="D51" s="20">
        <v>0.3</v>
      </c>
      <c r="E51" t="s">
        <v>56</v>
      </c>
    </row>
    <row r="52" spans="3:5" ht="17" x14ac:dyDescent="0.2">
      <c r="C52" s="21" t="s">
        <v>57</v>
      </c>
      <c r="D52" s="20">
        <v>0.7</v>
      </c>
      <c r="E52" t="s">
        <v>56</v>
      </c>
    </row>
    <row r="53" spans="3:5" ht="34" x14ac:dyDescent="0.2">
      <c r="C53" s="21" t="s">
        <v>58</v>
      </c>
      <c r="D53" s="20">
        <v>0</v>
      </c>
      <c r="E53" t="s">
        <v>35</v>
      </c>
    </row>
    <row r="54" spans="3:5" ht="34" x14ac:dyDescent="0.2">
      <c r="C54" s="21" t="s">
        <v>59</v>
      </c>
      <c r="D54" s="20">
        <v>0.4</v>
      </c>
      <c r="E54" t="s">
        <v>56</v>
      </c>
    </row>
    <row r="55" spans="3:5" ht="34" x14ac:dyDescent="0.2">
      <c r="C55" s="21" t="s">
        <v>60</v>
      </c>
      <c r="D55" s="20">
        <v>0.4</v>
      </c>
      <c r="E55" t="s">
        <v>56</v>
      </c>
    </row>
    <row r="56" spans="3:5" ht="34" x14ac:dyDescent="0.2">
      <c r="C56" s="21" t="s">
        <v>61</v>
      </c>
      <c r="D56" s="20">
        <v>0.4</v>
      </c>
      <c r="E56" t="s">
        <v>56</v>
      </c>
    </row>
    <row r="65" spans="4:7" x14ac:dyDescent="0.2">
      <c r="D65" s="20"/>
      <c r="E65" s="20"/>
      <c r="F65" s="20"/>
      <c r="G65" s="20"/>
    </row>
    <row r="66" spans="4:7" x14ac:dyDescent="0.2">
      <c r="D66" s="20"/>
      <c r="E66" s="20"/>
      <c r="F66" s="20"/>
      <c r="G66" s="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3FD1-EDBB-1D47-BA4E-A76E2AD665D5}">
  <dimension ref="A1:EK65"/>
  <sheetViews>
    <sheetView workbookViewId="0">
      <selection activeCell="H4" sqref="H4:H5"/>
    </sheetView>
  </sheetViews>
  <sheetFormatPr baseColWidth="10" defaultRowHeight="16" x14ac:dyDescent="0.2"/>
  <cols>
    <col min="3" max="3" width="10.83203125" style="17"/>
    <col min="6" max="6" width="11.83203125" bestFit="1" customWidth="1"/>
    <col min="7" max="7" width="36.5" bestFit="1" customWidth="1"/>
    <col min="8" max="8" width="10.83203125" style="17"/>
  </cols>
  <sheetData>
    <row r="1" spans="1:141" x14ac:dyDescent="0.2">
      <c r="A1" t="s">
        <v>112</v>
      </c>
      <c r="B1" s="31" t="s">
        <v>119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121</v>
      </c>
      <c r="C2" s="41"/>
      <c r="D2" s="31" t="s">
        <v>116</v>
      </c>
      <c r="E2" s="31" t="s">
        <v>63</v>
      </c>
      <c r="F2" s="31" t="s">
        <v>62</v>
      </c>
      <c r="G2" s="31" t="s">
        <v>30</v>
      </c>
      <c r="H2" s="41" t="s">
        <v>122</v>
      </c>
      <c r="EK2" t="s">
        <v>99</v>
      </c>
    </row>
    <row r="3" spans="1:141" x14ac:dyDescent="0.2">
      <c r="B3" s="28" t="s">
        <v>64</v>
      </c>
      <c r="C3" s="17" t="s">
        <v>115</v>
      </c>
      <c r="E3" t="s">
        <v>118</v>
      </c>
      <c r="F3" t="s">
        <v>65</v>
      </c>
      <c r="G3" s="28" t="s">
        <v>64</v>
      </c>
      <c r="H3" s="42">
        <v>0</v>
      </c>
      <c r="I3">
        <f>H3+1</f>
        <v>1</v>
      </c>
      <c r="J3">
        <f>I3+1</f>
        <v>2</v>
      </c>
      <c r="K3">
        <f>J3+1</f>
        <v>3</v>
      </c>
      <c r="L3" t="s">
        <v>99</v>
      </c>
    </row>
    <row r="4" spans="1:141" x14ac:dyDescent="0.2">
      <c r="B4" s="28"/>
      <c r="E4" t="s">
        <v>118</v>
      </c>
      <c r="F4" t="s">
        <v>65</v>
      </c>
      <c r="G4" s="28" t="s">
        <v>187</v>
      </c>
      <c r="H4" s="44">
        <v>611870.66666666674</v>
      </c>
    </row>
    <row r="5" spans="1:141" x14ac:dyDescent="0.2">
      <c r="B5" s="28"/>
      <c r="E5" t="s">
        <v>118</v>
      </c>
      <c r="F5" t="s">
        <v>65</v>
      </c>
      <c r="G5" s="28" t="s">
        <v>188</v>
      </c>
      <c r="H5" s="17">
        <v>300.00000000000006</v>
      </c>
    </row>
    <row r="6" spans="1:141" x14ac:dyDescent="0.2">
      <c r="B6" s="28" t="s">
        <v>100</v>
      </c>
      <c r="C6" s="17">
        <v>0</v>
      </c>
      <c r="E6" t="s">
        <v>118</v>
      </c>
      <c r="F6" t="s">
        <v>65</v>
      </c>
      <c r="G6" s="28" t="s">
        <v>100</v>
      </c>
      <c r="H6" s="42">
        <v>0</v>
      </c>
    </row>
    <row r="7" spans="1:141" x14ac:dyDescent="0.2">
      <c r="B7" s="28" t="s">
        <v>69</v>
      </c>
      <c r="C7" s="17">
        <v>100</v>
      </c>
      <c r="D7" t="s">
        <v>117</v>
      </c>
      <c r="E7" t="s">
        <v>118</v>
      </c>
      <c r="F7" t="s">
        <v>65</v>
      </c>
      <c r="G7" s="28" t="s">
        <v>69</v>
      </c>
      <c r="H7" s="17">
        <v>1200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EK7" t="s">
        <v>99</v>
      </c>
    </row>
    <row r="8" spans="1:141" x14ac:dyDescent="0.2">
      <c r="B8" s="29" t="s">
        <v>36</v>
      </c>
      <c r="C8" s="19" t="s">
        <v>74</v>
      </c>
      <c r="E8" t="s">
        <v>118</v>
      </c>
      <c r="F8" t="s">
        <v>65</v>
      </c>
      <c r="G8" s="29" t="s">
        <v>36</v>
      </c>
      <c r="H8" s="19"/>
      <c r="I8" s="19"/>
      <c r="J8" s="38"/>
      <c r="K8" s="38"/>
      <c r="L8" s="38"/>
      <c r="M8" s="38"/>
      <c r="N8" s="38"/>
      <c r="O8" s="38"/>
      <c r="P8" s="38"/>
      <c r="Q8" s="38"/>
      <c r="R8" s="38"/>
      <c r="S8" s="38"/>
      <c r="EK8" t="s">
        <v>99</v>
      </c>
    </row>
    <row r="9" spans="1:141" x14ac:dyDescent="0.2">
      <c r="B9" s="28" t="s">
        <v>38</v>
      </c>
      <c r="C9" s="17">
        <v>1.03</v>
      </c>
      <c r="E9" t="s">
        <v>118</v>
      </c>
      <c r="F9" t="s">
        <v>65</v>
      </c>
      <c r="G9" s="28" t="s">
        <v>38</v>
      </c>
      <c r="H9" s="17">
        <f>C9</f>
        <v>1.03</v>
      </c>
      <c r="I9" s="20"/>
      <c r="J9" s="20"/>
      <c r="L9" s="17"/>
      <c r="M9" s="20"/>
      <c r="N9" s="20"/>
      <c r="O9" s="20"/>
      <c r="P9" s="20"/>
      <c r="Q9" s="20"/>
      <c r="R9" s="20"/>
      <c r="S9" s="20"/>
      <c r="EK9" t="s">
        <v>99</v>
      </c>
    </row>
    <row r="10" spans="1:141" ht="85" x14ac:dyDescent="0.2">
      <c r="B10" s="30" t="s">
        <v>70</v>
      </c>
      <c r="C10" s="27">
        <v>0.4</v>
      </c>
      <c r="E10" t="s">
        <v>118</v>
      </c>
      <c r="F10" t="s">
        <v>65</v>
      </c>
      <c r="G10" s="30" t="s">
        <v>70</v>
      </c>
      <c r="H10" s="17">
        <f t="shared" ref="H10:H25" si="0">C10</f>
        <v>0.4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EK10" t="s">
        <v>99</v>
      </c>
    </row>
    <row r="11" spans="1:141" ht="68" x14ac:dyDescent="0.2">
      <c r="B11" s="30" t="s">
        <v>71</v>
      </c>
      <c r="C11" s="27">
        <v>0.05</v>
      </c>
      <c r="E11" t="s">
        <v>118</v>
      </c>
      <c r="F11" t="s">
        <v>65</v>
      </c>
      <c r="G11" s="30" t="s">
        <v>71</v>
      </c>
      <c r="H11" s="17">
        <f t="shared" si="0"/>
        <v>0.05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EK11" t="s">
        <v>99</v>
      </c>
    </row>
    <row r="12" spans="1:141" ht="119" x14ac:dyDescent="0.2">
      <c r="B12" s="30" t="s">
        <v>72</v>
      </c>
      <c r="C12" s="27">
        <v>1.9304999999999996E-2</v>
      </c>
      <c r="E12" t="s">
        <v>118</v>
      </c>
      <c r="F12" t="s">
        <v>65</v>
      </c>
      <c r="G12" s="30" t="s">
        <v>72</v>
      </c>
      <c r="H12" s="17">
        <f t="shared" si="0"/>
        <v>1.9304999999999996E-2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EK12" t="s">
        <v>99</v>
      </c>
    </row>
    <row r="13" spans="1:141" ht="119" x14ac:dyDescent="0.2">
      <c r="B13" s="30" t="s">
        <v>73</v>
      </c>
      <c r="C13" s="27">
        <v>0.01</v>
      </c>
      <c r="E13" t="s">
        <v>118</v>
      </c>
      <c r="F13" t="s">
        <v>65</v>
      </c>
      <c r="G13" s="30" t="s">
        <v>73</v>
      </c>
      <c r="H13" s="17">
        <f t="shared" si="0"/>
        <v>0.01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EK13" t="s">
        <v>99</v>
      </c>
    </row>
    <row r="14" spans="1:141" ht="102" x14ac:dyDescent="0.2">
      <c r="B14" s="30" t="s">
        <v>85</v>
      </c>
      <c r="C14" s="27">
        <v>0.2</v>
      </c>
      <c r="E14" t="s">
        <v>118</v>
      </c>
      <c r="F14" t="s">
        <v>65</v>
      </c>
      <c r="G14" s="30" t="s">
        <v>85</v>
      </c>
      <c r="H14" s="17">
        <f t="shared" si="0"/>
        <v>0.2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EK14" t="s">
        <v>99</v>
      </c>
    </row>
    <row r="15" spans="1:141" ht="102" x14ac:dyDescent="0.2">
      <c r="B15" s="30" t="s">
        <v>86</v>
      </c>
      <c r="C15" s="27">
        <v>0</v>
      </c>
      <c r="E15" t="s">
        <v>118</v>
      </c>
      <c r="F15" t="s">
        <v>65</v>
      </c>
      <c r="G15" s="30" t="s">
        <v>86</v>
      </c>
      <c r="H15" s="17">
        <f t="shared" si="0"/>
        <v>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EK15" t="s">
        <v>99</v>
      </c>
    </row>
    <row r="16" spans="1:141" ht="102" x14ac:dyDescent="0.2">
      <c r="B16" s="30" t="s">
        <v>87</v>
      </c>
      <c r="C16" s="27">
        <v>5.3999999999999999E-2</v>
      </c>
      <c r="E16" t="s">
        <v>118</v>
      </c>
      <c r="F16" t="s">
        <v>65</v>
      </c>
      <c r="G16" s="30" t="s">
        <v>87</v>
      </c>
      <c r="H16" s="17">
        <f t="shared" si="0"/>
        <v>5.3999999999999999E-2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102" x14ac:dyDescent="0.2">
      <c r="B17" s="30" t="s">
        <v>88</v>
      </c>
      <c r="C17" s="27">
        <v>5.3999999999999999E-2</v>
      </c>
      <c r="E17" t="s">
        <v>118</v>
      </c>
      <c r="F17" t="s">
        <v>65</v>
      </c>
      <c r="G17" s="30" t="s">
        <v>88</v>
      </c>
      <c r="H17" s="17">
        <f t="shared" si="0"/>
        <v>5.3999999999999999E-2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EK17" t="s">
        <v>99</v>
      </c>
    </row>
    <row r="18" spans="2:141" ht="119" x14ac:dyDescent="0.2">
      <c r="B18" s="30" t="s">
        <v>89</v>
      </c>
      <c r="C18" s="27">
        <v>0</v>
      </c>
      <c r="E18" t="s">
        <v>118</v>
      </c>
      <c r="F18" t="s">
        <v>65</v>
      </c>
      <c r="G18" s="30" t="s">
        <v>89</v>
      </c>
      <c r="H18" s="17">
        <f t="shared" si="0"/>
        <v>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EK18" t="s">
        <v>99</v>
      </c>
    </row>
    <row r="19" spans="2:141" ht="119" x14ac:dyDescent="0.2">
      <c r="B19" s="30" t="s">
        <v>90</v>
      </c>
      <c r="C19" s="27">
        <v>0</v>
      </c>
      <c r="E19" t="s">
        <v>118</v>
      </c>
      <c r="F19" t="s">
        <v>65</v>
      </c>
      <c r="G19" s="30" t="s">
        <v>90</v>
      </c>
      <c r="H19" s="17">
        <f t="shared" si="0"/>
        <v>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EK19" t="s">
        <v>99</v>
      </c>
    </row>
    <row r="20" spans="2:141" ht="51" x14ac:dyDescent="0.2">
      <c r="B20" s="30" t="s">
        <v>75</v>
      </c>
      <c r="C20" s="27">
        <v>0.3</v>
      </c>
      <c r="E20" t="s">
        <v>118</v>
      </c>
      <c r="F20" t="s">
        <v>65</v>
      </c>
      <c r="G20" s="30" t="s">
        <v>75</v>
      </c>
      <c r="H20" s="17">
        <f t="shared" si="0"/>
        <v>0.3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51" x14ac:dyDescent="0.2">
      <c r="B21" s="30" t="s">
        <v>76</v>
      </c>
      <c r="C21" s="27">
        <v>0.7</v>
      </c>
      <c r="E21" t="s">
        <v>118</v>
      </c>
      <c r="F21" t="s">
        <v>65</v>
      </c>
      <c r="G21" s="30" t="s">
        <v>76</v>
      </c>
      <c r="H21" s="17">
        <f t="shared" si="0"/>
        <v>0.7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51" x14ac:dyDescent="0.2">
      <c r="B22" s="30" t="s">
        <v>77</v>
      </c>
      <c r="C22" s="27">
        <v>0</v>
      </c>
      <c r="E22" t="s">
        <v>118</v>
      </c>
      <c r="F22" t="s">
        <v>65</v>
      </c>
      <c r="G22" s="30" t="s">
        <v>77</v>
      </c>
      <c r="H22" s="17">
        <f t="shared" si="0"/>
        <v>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68" x14ac:dyDescent="0.2">
      <c r="B23" s="30" t="s">
        <v>78</v>
      </c>
      <c r="C23" s="27">
        <v>0.4</v>
      </c>
      <c r="E23" t="s">
        <v>118</v>
      </c>
      <c r="F23" t="s">
        <v>65</v>
      </c>
      <c r="G23" s="30" t="s">
        <v>78</v>
      </c>
      <c r="H23" s="17">
        <f t="shared" si="0"/>
        <v>0.4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EK23" t="s">
        <v>99</v>
      </c>
    </row>
    <row r="24" spans="2:141" ht="51" x14ac:dyDescent="0.2">
      <c r="B24" s="30" t="s">
        <v>79</v>
      </c>
      <c r="C24" s="27">
        <v>0.4</v>
      </c>
      <c r="E24" t="s">
        <v>118</v>
      </c>
      <c r="F24" t="s">
        <v>65</v>
      </c>
      <c r="G24" s="30" t="s">
        <v>79</v>
      </c>
      <c r="H24" s="17">
        <f t="shared" si="0"/>
        <v>0.4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EK24" t="s">
        <v>99</v>
      </c>
    </row>
    <row r="25" spans="2:141" ht="68" x14ac:dyDescent="0.2">
      <c r="B25" s="30" t="s">
        <v>80</v>
      </c>
      <c r="C25" s="27">
        <v>0.4</v>
      </c>
      <c r="E25" t="s">
        <v>118</v>
      </c>
      <c r="F25" t="s">
        <v>65</v>
      </c>
      <c r="G25" s="30" t="s">
        <v>80</v>
      </c>
      <c r="H25" s="17">
        <f t="shared" si="0"/>
        <v>0.4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EK25" t="s">
        <v>99</v>
      </c>
    </row>
    <row r="26" spans="2:141" ht="17" x14ac:dyDescent="0.2">
      <c r="E26" t="s">
        <v>67</v>
      </c>
      <c r="F26" t="s">
        <v>66</v>
      </c>
      <c r="G26" s="4" t="s">
        <v>81</v>
      </c>
      <c r="EK26" t="s">
        <v>99</v>
      </c>
    </row>
    <row r="27" spans="2:141" x14ac:dyDescent="0.2">
      <c r="E27" t="s">
        <v>67</v>
      </c>
      <c r="F27" t="s">
        <v>66</v>
      </c>
      <c r="G27" s="9" t="s">
        <v>91</v>
      </c>
      <c r="EK27" t="s">
        <v>99</v>
      </c>
    </row>
    <row r="28" spans="2:141" x14ac:dyDescent="0.2">
      <c r="E28" t="s">
        <v>67</v>
      </c>
      <c r="F28" t="s">
        <v>66</v>
      </c>
      <c r="G28" s="7" t="s">
        <v>11</v>
      </c>
      <c r="EK28" t="s">
        <v>99</v>
      </c>
    </row>
    <row r="29" spans="2:141" x14ac:dyDescent="0.2">
      <c r="E29" t="s">
        <v>67</v>
      </c>
      <c r="F29" t="s">
        <v>66</v>
      </c>
      <c r="G29" s="9" t="s">
        <v>92</v>
      </c>
      <c r="EK29" t="s">
        <v>99</v>
      </c>
    </row>
    <row r="30" spans="2:141" x14ac:dyDescent="0.2">
      <c r="E30" t="s">
        <v>67</v>
      </c>
      <c r="F30" t="s">
        <v>66</v>
      </c>
      <c r="G30" s="9" t="s">
        <v>120</v>
      </c>
      <c r="EK30" t="s">
        <v>99</v>
      </c>
    </row>
    <row r="31" spans="2:141" x14ac:dyDescent="0.2">
      <c r="E31" t="s">
        <v>67</v>
      </c>
      <c r="F31" t="s">
        <v>66</v>
      </c>
      <c r="G31" s="7" t="s">
        <v>13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94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95</v>
      </c>
      <c r="EK33" t="s">
        <v>99</v>
      </c>
    </row>
    <row r="34" spans="5:141" x14ac:dyDescent="0.2">
      <c r="E34" t="s">
        <v>67</v>
      </c>
      <c r="F34" t="s">
        <v>66</v>
      </c>
      <c r="G34" s="9" t="s">
        <v>96</v>
      </c>
      <c r="EK34" t="s">
        <v>99</v>
      </c>
    </row>
    <row r="35" spans="5:141" x14ac:dyDescent="0.2">
      <c r="E35" t="s">
        <v>67</v>
      </c>
      <c r="F35" t="s">
        <v>66</v>
      </c>
      <c r="G35" s="9" t="s">
        <v>97</v>
      </c>
      <c r="EK35" t="s">
        <v>99</v>
      </c>
    </row>
    <row r="36" spans="5:141" ht="19" x14ac:dyDescent="0.25">
      <c r="E36" t="s">
        <v>67</v>
      </c>
      <c r="F36" t="s">
        <v>66</v>
      </c>
      <c r="G36" s="6" t="s">
        <v>16</v>
      </c>
      <c r="EK36" t="s">
        <v>99</v>
      </c>
    </row>
    <row r="37" spans="5:141" ht="19" x14ac:dyDescent="0.25">
      <c r="E37" t="s">
        <v>67</v>
      </c>
      <c r="F37" t="s">
        <v>66</v>
      </c>
      <c r="G37" s="6" t="s">
        <v>10</v>
      </c>
      <c r="EK37" t="s">
        <v>99</v>
      </c>
    </row>
    <row r="38" spans="5:141" x14ac:dyDescent="0.2">
      <c r="E38" t="s">
        <v>67</v>
      </c>
      <c r="F38" t="s">
        <v>66</v>
      </c>
      <c r="G38" s="12" t="s">
        <v>82</v>
      </c>
      <c r="EK38" t="s">
        <v>99</v>
      </c>
    </row>
    <row r="39" spans="5:141" x14ac:dyDescent="0.2">
      <c r="E39" t="s">
        <v>67</v>
      </c>
      <c r="F39" t="s">
        <v>66</v>
      </c>
      <c r="G39" s="1" t="s">
        <v>22</v>
      </c>
      <c r="EK39" t="s">
        <v>99</v>
      </c>
    </row>
    <row r="40" spans="5:141" x14ac:dyDescent="0.2">
      <c r="E40" t="s">
        <v>67</v>
      </c>
      <c r="F40" t="s">
        <v>66</v>
      </c>
      <c r="G40" s="12" t="s">
        <v>23</v>
      </c>
      <c r="EK40" t="s">
        <v>99</v>
      </c>
    </row>
    <row r="41" spans="5:141" x14ac:dyDescent="0.2">
      <c r="E41" t="s">
        <v>67</v>
      </c>
      <c r="F41" t="s">
        <v>66</v>
      </c>
      <c r="G41" s="13" t="s">
        <v>24</v>
      </c>
      <c r="EK41" t="s">
        <v>99</v>
      </c>
    </row>
    <row r="42" spans="5:141" x14ac:dyDescent="0.2">
      <c r="E42" t="s">
        <v>98</v>
      </c>
      <c r="F42" t="s">
        <v>66</v>
      </c>
      <c r="G42" t="s">
        <v>27</v>
      </c>
      <c r="EK42" t="s">
        <v>99</v>
      </c>
    </row>
    <row r="43" spans="5:141" x14ac:dyDescent="0.2">
      <c r="E43" t="s">
        <v>68</v>
      </c>
      <c r="F43" t="s">
        <v>66</v>
      </c>
      <c r="G43" t="s">
        <v>186</v>
      </c>
    </row>
    <row r="44" spans="5:141" ht="17" x14ac:dyDescent="0.2">
      <c r="E44" t="s">
        <v>68</v>
      </c>
      <c r="F44" t="s">
        <v>66</v>
      </c>
      <c r="G44" s="32" t="s">
        <v>81</v>
      </c>
      <c r="EK44" t="s">
        <v>99</v>
      </c>
    </row>
    <row r="45" spans="5:141" x14ac:dyDescent="0.2">
      <c r="E45" t="s">
        <v>68</v>
      </c>
      <c r="F45" t="s">
        <v>66</v>
      </c>
      <c r="G45" s="9" t="s">
        <v>91</v>
      </c>
      <c r="EK45" t="s">
        <v>99</v>
      </c>
    </row>
    <row r="46" spans="5:141" x14ac:dyDescent="0.2">
      <c r="E46" t="s">
        <v>68</v>
      </c>
      <c r="F46" t="s">
        <v>66</v>
      </c>
      <c r="G46" s="7" t="s">
        <v>11</v>
      </c>
      <c r="EK46" t="s">
        <v>99</v>
      </c>
    </row>
    <row r="47" spans="5:141" x14ac:dyDescent="0.2">
      <c r="E47" t="s">
        <v>68</v>
      </c>
      <c r="F47" t="s">
        <v>66</v>
      </c>
      <c r="G47" s="9" t="s">
        <v>92</v>
      </c>
      <c r="EK47" t="s">
        <v>99</v>
      </c>
    </row>
    <row r="48" spans="5:141" x14ac:dyDescent="0.2">
      <c r="E48" t="s">
        <v>68</v>
      </c>
      <c r="F48" t="s">
        <v>66</v>
      </c>
      <c r="G48" s="9" t="s">
        <v>120</v>
      </c>
      <c r="EK48" t="s">
        <v>99</v>
      </c>
    </row>
    <row r="49" spans="5:141" x14ac:dyDescent="0.2">
      <c r="E49" t="s">
        <v>68</v>
      </c>
      <c r="F49" t="s">
        <v>66</v>
      </c>
      <c r="G49" s="7" t="s">
        <v>13</v>
      </c>
      <c r="EK49" t="s">
        <v>99</v>
      </c>
    </row>
    <row r="50" spans="5:141" x14ac:dyDescent="0.2">
      <c r="E50" t="s">
        <v>68</v>
      </c>
      <c r="F50" t="s">
        <v>66</v>
      </c>
      <c r="G50" s="9" t="s">
        <v>94</v>
      </c>
      <c r="EK50" t="s">
        <v>99</v>
      </c>
    </row>
    <row r="51" spans="5:141" x14ac:dyDescent="0.2">
      <c r="E51" t="s">
        <v>68</v>
      </c>
      <c r="F51" t="s">
        <v>66</v>
      </c>
      <c r="G51" s="9" t="s">
        <v>95</v>
      </c>
      <c r="EK51" t="s">
        <v>99</v>
      </c>
    </row>
    <row r="52" spans="5:141" x14ac:dyDescent="0.2">
      <c r="E52" t="s">
        <v>68</v>
      </c>
      <c r="F52" t="s">
        <v>66</v>
      </c>
      <c r="G52" s="9" t="s">
        <v>96</v>
      </c>
      <c r="EK52" t="s">
        <v>99</v>
      </c>
    </row>
    <row r="53" spans="5:141" x14ac:dyDescent="0.2">
      <c r="E53" t="s">
        <v>68</v>
      </c>
      <c r="F53" t="s">
        <v>66</v>
      </c>
      <c r="G53" s="9" t="s">
        <v>97</v>
      </c>
      <c r="EK53" t="s">
        <v>99</v>
      </c>
    </row>
    <row r="54" spans="5:141" ht="19" x14ac:dyDescent="0.25">
      <c r="E54" t="s">
        <v>68</v>
      </c>
      <c r="F54" t="s">
        <v>66</v>
      </c>
      <c r="G54" s="6" t="s">
        <v>16</v>
      </c>
      <c r="EK54" t="s">
        <v>99</v>
      </c>
    </row>
    <row r="55" spans="5:141" ht="19" x14ac:dyDescent="0.25">
      <c r="E55" t="s">
        <v>68</v>
      </c>
      <c r="F55" t="s">
        <v>66</v>
      </c>
      <c r="G55" s="6" t="s">
        <v>10</v>
      </c>
      <c r="EK55" t="s">
        <v>99</v>
      </c>
    </row>
    <row r="56" spans="5:141" x14ac:dyDescent="0.2">
      <c r="E56" t="s">
        <v>68</v>
      </c>
      <c r="F56" t="s">
        <v>66</v>
      </c>
      <c r="G56" s="35" t="s">
        <v>82</v>
      </c>
      <c r="EK56" t="s">
        <v>99</v>
      </c>
    </row>
    <row r="57" spans="5:141" x14ac:dyDescent="0.2">
      <c r="E57" t="s">
        <v>68</v>
      </c>
      <c r="F57" t="s">
        <v>66</v>
      </c>
      <c r="G57" s="33" t="s">
        <v>22</v>
      </c>
      <c r="EK57" t="s">
        <v>99</v>
      </c>
    </row>
    <row r="58" spans="5:141" x14ac:dyDescent="0.2">
      <c r="E58" t="s">
        <v>68</v>
      </c>
      <c r="F58" t="s">
        <v>66</v>
      </c>
      <c r="G58" s="35" t="s">
        <v>23</v>
      </c>
      <c r="EK58" t="s">
        <v>99</v>
      </c>
    </row>
    <row r="59" spans="5:141" x14ac:dyDescent="0.2">
      <c r="E59" t="s">
        <v>68</v>
      </c>
      <c r="F59" t="s">
        <v>66</v>
      </c>
      <c r="G59" s="36" t="s">
        <v>180</v>
      </c>
      <c r="EK59" t="s">
        <v>99</v>
      </c>
    </row>
    <row r="60" spans="5:141" x14ac:dyDescent="0.2">
      <c r="E60" t="s">
        <v>68</v>
      </c>
      <c r="F60" t="s">
        <v>66</v>
      </c>
      <c r="G60" s="36" t="s">
        <v>181</v>
      </c>
      <c r="EK60" t="s">
        <v>99</v>
      </c>
    </row>
    <row r="61" spans="5:141" x14ac:dyDescent="0.2">
      <c r="E61" t="s">
        <v>68</v>
      </c>
      <c r="F61" t="s">
        <v>66</v>
      </c>
      <c r="G61" s="36" t="s">
        <v>182</v>
      </c>
      <c r="EK61" t="s">
        <v>99</v>
      </c>
    </row>
    <row r="62" spans="5:141" x14ac:dyDescent="0.2">
      <c r="E62" t="s">
        <v>68</v>
      </c>
      <c r="F62" t="s">
        <v>66</v>
      </c>
      <c r="G62" s="33" t="s">
        <v>83</v>
      </c>
      <c r="EK62" t="s">
        <v>99</v>
      </c>
    </row>
    <row r="63" spans="5:141" x14ac:dyDescent="0.2">
      <c r="E63" t="s">
        <v>68</v>
      </c>
      <c r="F63" t="s">
        <v>66</v>
      </c>
      <c r="G63" s="35" t="s">
        <v>84</v>
      </c>
      <c r="EK63" t="s">
        <v>99</v>
      </c>
    </row>
    <row r="64" spans="5:141" x14ac:dyDescent="0.2">
      <c r="E64" t="s">
        <v>68</v>
      </c>
      <c r="F64" t="s">
        <v>66</v>
      </c>
      <c r="G64" s="37" t="s">
        <v>24</v>
      </c>
      <c r="EK64" t="s">
        <v>99</v>
      </c>
    </row>
    <row r="65" spans="5:141" x14ac:dyDescent="0.2">
      <c r="E65" t="s">
        <v>68</v>
      </c>
      <c r="F65" t="s">
        <v>66</v>
      </c>
      <c r="G65" s="35" t="s">
        <v>29</v>
      </c>
      <c r="EK65" t="s">
        <v>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D07CC-FB1D-D947-9013-A6BA9A32211D}">
  <dimension ref="A1:EK65"/>
  <sheetViews>
    <sheetView workbookViewId="0">
      <selection activeCell="N12" sqref="N12"/>
    </sheetView>
  </sheetViews>
  <sheetFormatPr baseColWidth="10" defaultRowHeight="16" x14ac:dyDescent="0.2"/>
  <cols>
    <col min="3" max="3" width="10.83203125" style="17"/>
    <col min="6" max="6" width="11.83203125" bestFit="1" customWidth="1"/>
    <col min="7" max="7" width="36.5" bestFit="1" customWidth="1"/>
    <col min="8" max="8" width="10.83203125" style="17"/>
  </cols>
  <sheetData>
    <row r="1" spans="1:141" x14ac:dyDescent="0.2">
      <c r="A1" t="s">
        <v>112</v>
      </c>
      <c r="B1" s="31" t="s">
        <v>119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121</v>
      </c>
      <c r="C2" s="41"/>
      <c r="D2" s="31" t="s">
        <v>116</v>
      </c>
      <c r="E2" s="31" t="s">
        <v>63</v>
      </c>
      <c r="F2" s="31" t="s">
        <v>62</v>
      </c>
      <c r="G2" s="31" t="s">
        <v>30</v>
      </c>
      <c r="H2" s="41" t="s">
        <v>122</v>
      </c>
      <c r="EK2" t="s">
        <v>99</v>
      </c>
    </row>
    <row r="3" spans="1:141" x14ac:dyDescent="0.2">
      <c r="B3" s="28" t="s">
        <v>64</v>
      </c>
      <c r="C3" s="17" t="s">
        <v>115</v>
      </c>
      <c r="E3" t="s">
        <v>118</v>
      </c>
      <c r="F3" t="s">
        <v>65</v>
      </c>
      <c r="G3" s="28" t="s">
        <v>64</v>
      </c>
      <c r="H3" s="42">
        <v>0</v>
      </c>
      <c r="I3">
        <f>H3+1</f>
        <v>1</v>
      </c>
      <c r="J3">
        <f>I3+1</f>
        <v>2</v>
      </c>
      <c r="K3">
        <f>J3+1</f>
        <v>3</v>
      </c>
      <c r="L3" t="s">
        <v>99</v>
      </c>
    </row>
    <row r="4" spans="1:141" x14ac:dyDescent="0.2">
      <c r="B4" s="28"/>
      <c r="E4" t="s">
        <v>118</v>
      </c>
      <c r="F4" t="s">
        <v>65</v>
      </c>
      <c r="G4" s="28" t="s">
        <v>187</v>
      </c>
      <c r="H4" s="44">
        <v>865382.66666666674</v>
      </c>
    </row>
    <row r="5" spans="1:141" x14ac:dyDescent="0.2">
      <c r="B5" s="28"/>
      <c r="E5" t="s">
        <v>118</v>
      </c>
      <c r="F5" t="s">
        <v>65</v>
      </c>
      <c r="G5" s="28" t="s">
        <v>188</v>
      </c>
      <c r="H5" s="17">
        <v>303.33333333333337</v>
      </c>
    </row>
    <row r="6" spans="1:141" x14ac:dyDescent="0.2">
      <c r="B6" s="28" t="s">
        <v>100</v>
      </c>
      <c r="C6" s="17">
        <v>0</v>
      </c>
      <c r="E6" t="s">
        <v>118</v>
      </c>
      <c r="F6" t="s">
        <v>65</v>
      </c>
      <c r="G6" s="28" t="s">
        <v>100</v>
      </c>
      <c r="H6" s="42">
        <v>0</v>
      </c>
    </row>
    <row r="7" spans="1:141" x14ac:dyDescent="0.2">
      <c r="B7" s="28" t="s">
        <v>69</v>
      </c>
      <c r="C7" s="17">
        <v>100</v>
      </c>
      <c r="D7" t="s">
        <v>117</v>
      </c>
      <c r="E7" t="s">
        <v>118</v>
      </c>
      <c r="F7" t="s">
        <v>65</v>
      </c>
      <c r="G7" s="28" t="s">
        <v>69</v>
      </c>
      <c r="H7" s="17">
        <v>1200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EK7" t="s">
        <v>99</v>
      </c>
    </row>
    <row r="8" spans="1:141" x14ac:dyDescent="0.2">
      <c r="B8" s="29" t="s">
        <v>36</v>
      </c>
      <c r="C8" s="19" t="s">
        <v>74</v>
      </c>
      <c r="E8" t="s">
        <v>118</v>
      </c>
      <c r="F8" t="s">
        <v>65</v>
      </c>
      <c r="G8" s="29" t="s">
        <v>36</v>
      </c>
      <c r="H8" s="19"/>
      <c r="I8" s="19"/>
      <c r="J8" s="38"/>
      <c r="K8" s="38"/>
      <c r="L8" s="38"/>
      <c r="M8" s="38"/>
      <c r="N8" s="38"/>
      <c r="O8" s="38"/>
      <c r="P8" s="38"/>
      <c r="Q8" s="38"/>
      <c r="R8" s="38"/>
      <c r="S8" s="38"/>
      <c r="EK8" t="s">
        <v>99</v>
      </c>
    </row>
    <row r="9" spans="1:141" x14ac:dyDescent="0.2">
      <c r="B9" s="28" t="s">
        <v>38</v>
      </c>
      <c r="C9" s="17">
        <v>1.03</v>
      </c>
      <c r="E9" t="s">
        <v>118</v>
      </c>
      <c r="F9" t="s">
        <v>65</v>
      </c>
      <c r="G9" s="28" t="s">
        <v>38</v>
      </c>
      <c r="H9" s="17">
        <f>C9</f>
        <v>1.03</v>
      </c>
      <c r="I9" s="20"/>
      <c r="J9" s="20"/>
      <c r="L9" s="17"/>
      <c r="M9" s="20"/>
      <c r="N9" s="20"/>
      <c r="O9" s="20"/>
      <c r="P9" s="20"/>
      <c r="Q9" s="20"/>
      <c r="R9" s="20"/>
      <c r="S9" s="20"/>
      <c r="EK9" t="s">
        <v>99</v>
      </c>
    </row>
    <row r="10" spans="1:141" ht="85" x14ac:dyDescent="0.2">
      <c r="B10" s="30" t="s">
        <v>70</v>
      </c>
      <c r="C10" s="27">
        <v>0.4</v>
      </c>
      <c r="E10" t="s">
        <v>118</v>
      </c>
      <c r="F10" t="s">
        <v>65</v>
      </c>
      <c r="G10" s="30" t="s">
        <v>70</v>
      </c>
      <c r="H10" s="17">
        <f t="shared" ref="H10:H25" si="0">C10</f>
        <v>0.4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EK10" t="s">
        <v>99</v>
      </c>
    </row>
    <row r="11" spans="1:141" ht="68" x14ac:dyDescent="0.2">
      <c r="B11" s="30" t="s">
        <v>71</v>
      </c>
      <c r="C11" s="27">
        <v>0.05</v>
      </c>
      <c r="E11" t="s">
        <v>118</v>
      </c>
      <c r="F11" t="s">
        <v>65</v>
      </c>
      <c r="G11" s="30" t="s">
        <v>71</v>
      </c>
      <c r="H11" s="17">
        <f t="shared" si="0"/>
        <v>0.05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EK11" t="s">
        <v>99</v>
      </c>
    </row>
    <row r="12" spans="1:141" ht="119" x14ac:dyDescent="0.2">
      <c r="B12" s="30" t="s">
        <v>72</v>
      </c>
      <c r="C12" s="27">
        <v>1.9304999999999996E-2</v>
      </c>
      <c r="E12" t="s">
        <v>118</v>
      </c>
      <c r="F12" t="s">
        <v>65</v>
      </c>
      <c r="G12" s="30" t="s">
        <v>72</v>
      </c>
      <c r="H12" s="17">
        <f t="shared" si="0"/>
        <v>1.9304999999999996E-2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EK12" t="s">
        <v>99</v>
      </c>
    </row>
    <row r="13" spans="1:141" ht="119" x14ac:dyDescent="0.2">
      <c r="B13" s="30" t="s">
        <v>73</v>
      </c>
      <c r="C13" s="27">
        <v>0.01</v>
      </c>
      <c r="E13" t="s">
        <v>118</v>
      </c>
      <c r="F13" t="s">
        <v>65</v>
      </c>
      <c r="G13" s="30" t="s">
        <v>73</v>
      </c>
      <c r="H13" s="17">
        <f t="shared" si="0"/>
        <v>0.01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EK13" t="s">
        <v>99</v>
      </c>
    </row>
    <row r="14" spans="1:141" ht="102" x14ac:dyDescent="0.2">
      <c r="B14" s="30" t="s">
        <v>85</v>
      </c>
      <c r="C14" s="27">
        <v>0.2</v>
      </c>
      <c r="E14" t="s">
        <v>118</v>
      </c>
      <c r="F14" t="s">
        <v>65</v>
      </c>
      <c r="G14" s="30" t="s">
        <v>85</v>
      </c>
      <c r="H14" s="17">
        <f t="shared" si="0"/>
        <v>0.2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EK14" t="s">
        <v>99</v>
      </c>
    </row>
    <row r="15" spans="1:141" ht="102" x14ac:dyDescent="0.2">
      <c r="B15" s="30" t="s">
        <v>86</v>
      </c>
      <c r="C15" s="27">
        <v>0</v>
      </c>
      <c r="E15" t="s">
        <v>118</v>
      </c>
      <c r="F15" t="s">
        <v>65</v>
      </c>
      <c r="G15" s="30" t="s">
        <v>86</v>
      </c>
      <c r="H15" s="17">
        <f t="shared" si="0"/>
        <v>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EK15" t="s">
        <v>99</v>
      </c>
    </row>
    <row r="16" spans="1:141" ht="102" x14ac:dyDescent="0.2">
      <c r="B16" s="30" t="s">
        <v>87</v>
      </c>
      <c r="C16" s="27">
        <v>5.3999999999999999E-2</v>
      </c>
      <c r="E16" t="s">
        <v>118</v>
      </c>
      <c r="F16" t="s">
        <v>65</v>
      </c>
      <c r="G16" s="30" t="s">
        <v>87</v>
      </c>
      <c r="H16" s="17">
        <f t="shared" si="0"/>
        <v>5.3999999999999999E-2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102" x14ac:dyDescent="0.2">
      <c r="B17" s="30" t="s">
        <v>88</v>
      </c>
      <c r="C17" s="27">
        <v>5.3999999999999999E-2</v>
      </c>
      <c r="E17" t="s">
        <v>118</v>
      </c>
      <c r="F17" t="s">
        <v>65</v>
      </c>
      <c r="G17" s="30" t="s">
        <v>88</v>
      </c>
      <c r="H17" s="17">
        <f t="shared" si="0"/>
        <v>5.3999999999999999E-2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EK17" t="s">
        <v>99</v>
      </c>
    </row>
    <row r="18" spans="2:141" ht="119" x14ac:dyDescent="0.2">
      <c r="B18" s="30" t="s">
        <v>89</v>
      </c>
      <c r="C18" s="27">
        <v>0</v>
      </c>
      <c r="E18" t="s">
        <v>118</v>
      </c>
      <c r="F18" t="s">
        <v>65</v>
      </c>
      <c r="G18" s="30" t="s">
        <v>89</v>
      </c>
      <c r="H18" s="17">
        <f t="shared" si="0"/>
        <v>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EK18" t="s">
        <v>99</v>
      </c>
    </row>
    <row r="19" spans="2:141" ht="119" x14ac:dyDescent="0.2">
      <c r="B19" s="30" t="s">
        <v>90</v>
      </c>
      <c r="C19" s="27">
        <v>0</v>
      </c>
      <c r="E19" t="s">
        <v>118</v>
      </c>
      <c r="F19" t="s">
        <v>65</v>
      </c>
      <c r="G19" s="30" t="s">
        <v>90</v>
      </c>
      <c r="H19" s="17">
        <f t="shared" si="0"/>
        <v>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EK19" t="s">
        <v>99</v>
      </c>
    </row>
    <row r="20" spans="2:141" ht="51" x14ac:dyDescent="0.2">
      <c r="B20" s="30" t="s">
        <v>75</v>
      </c>
      <c r="C20" s="27">
        <v>0.3</v>
      </c>
      <c r="E20" t="s">
        <v>118</v>
      </c>
      <c r="F20" t="s">
        <v>65</v>
      </c>
      <c r="G20" s="30" t="s">
        <v>75</v>
      </c>
      <c r="H20" s="17">
        <f t="shared" si="0"/>
        <v>0.3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51" x14ac:dyDescent="0.2">
      <c r="B21" s="30" t="s">
        <v>76</v>
      </c>
      <c r="C21" s="27">
        <v>0.7</v>
      </c>
      <c r="E21" t="s">
        <v>118</v>
      </c>
      <c r="F21" t="s">
        <v>65</v>
      </c>
      <c r="G21" s="30" t="s">
        <v>76</v>
      </c>
      <c r="H21" s="17">
        <f t="shared" si="0"/>
        <v>0.7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51" x14ac:dyDescent="0.2">
      <c r="B22" s="30" t="s">
        <v>77</v>
      </c>
      <c r="C22" s="27">
        <v>0</v>
      </c>
      <c r="E22" t="s">
        <v>118</v>
      </c>
      <c r="F22" t="s">
        <v>65</v>
      </c>
      <c r="G22" s="30" t="s">
        <v>77</v>
      </c>
      <c r="H22" s="17">
        <f t="shared" si="0"/>
        <v>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68" x14ac:dyDescent="0.2">
      <c r="B23" s="30" t="s">
        <v>78</v>
      </c>
      <c r="C23" s="27">
        <v>0.4</v>
      </c>
      <c r="E23" t="s">
        <v>118</v>
      </c>
      <c r="F23" t="s">
        <v>65</v>
      </c>
      <c r="G23" s="30" t="s">
        <v>78</v>
      </c>
      <c r="H23" s="17">
        <f t="shared" si="0"/>
        <v>0.4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EK23" t="s">
        <v>99</v>
      </c>
    </row>
    <row r="24" spans="2:141" ht="51" x14ac:dyDescent="0.2">
      <c r="B24" s="30" t="s">
        <v>79</v>
      </c>
      <c r="C24" s="27">
        <v>0.4</v>
      </c>
      <c r="E24" t="s">
        <v>118</v>
      </c>
      <c r="F24" t="s">
        <v>65</v>
      </c>
      <c r="G24" s="30" t="s">
        <v>79</v>
      </c>
      <c r="H24" s="17">
        <f t="shared" si="0"/>
        <v>0.4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EK24" t="s">
        <v>99</v>
      </c>
    </row>
    <row r="25" spans="2:141" ht="68" x14ac:dyDescent="0.2">
      <c r="B25" s="30" t="s">
        <v>80</v>
      </c>
      <c r="C25" s="27">
        <v>0.4</v>
      </c>
      <c r="E25" t="s">
        <v>118</v>
      </c>
      <c r="F25" t="s">
        <v>65</v>
      </c>
      <c r="G25" s="30" t="s">
        <v>80</v>
      </c>
      <c r="H25" s="17">
        <f t="shared" si="0"/>
        <v>0.4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EK25" t="s">
        <v>99</v>
      </c>
    </row>
    <row r="26" spans="2:141" ht="17" x14ac:dyDescent="0.2">
      <c r="E26" t="s">
        <v>67</v>
      </c>
      <c r="F26" t="s">
        <v>66</v>
      </c>
      <c r="G26" s="4" t="s">
        <v>81</v>
      </c>
      <c r="EK26" t="s">
        <v>99</v>
      </c>
    </row>
    <row r="27" spans="2:141" x14ac:dyDescent="0.2">
      <c r="E27" t="s">
        <v>67</v>
      </c>
      <c r="F27" t="s">
        <v>66</v>
      </c>
      <c r="G27" s="9" t="s">
        <v>91</v>
      </c>
      <c r="EK27" t="s">
        <v>99</v>
      </c>
    </row>
    <row r="28" spans="2:141" x14ac:dyDescent="0.2">
      <c r="E28" t="s">
        <v>67</v>
      </c>
      <c r="F28" t="s">
        <v>66</v>
      </c>
      <c r="G28" s="7" t="s">
        <v>11</v>
      </c>
      <c r="EK28" t="s">
        <v>99</v>
      </c>
    </row>
    <row r="29" spans="2:141" x14ac:dyDescent="0.2">
      <c r="E29" t="s">
        <v>67</v>
      </c>
      <c r="F29" t="s">
        <v>66</v>
      </c>
      <c r="G29" s="9" t="s">
        <v>92</v>
      </c>
      <c r="EK29" t="s">
        <v>99</v>
      </c>
    </row>
    <row r="30" spans="2:141" x14ac:dyDescent="0.2">
      <c r="E30" t="s">
        <v>67</v>
      </c>
      <c r="F30" t="s">
        <v>66</v>
      </c>
      <c r="G30" s="9" t="s">
        <v>120</v>
      </c>
      <c r="EK30" t="s">
        <v>99</v>
      </c>
    </row>
    <row r="31" spans="2:141" x14ac:dyDescent="0.2">
      <c r="E31" t="s">
        <v>67</v>
      </c>
      <c r="F31" t="s">
        <v>66</v>
      </c>
      <c r="G31" s="7" t="s">
        <v>13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94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95</v>
      </c>
      <c r="EK33" t="s">
        <v>99</v>
      </c>
    </row>
    <row r="34" spans="5:141" x14ac:dyDescent="0.2">
      <c r="E34" t="s">
        <v>67</v>
      </c>
      <c r="F34" t="s">
        <v>66</v>
      </c>
      <c r="G34" s="9" t="s">
        <v>96</v>
      </c>
      <c r="EK34" t="s">
        <v>99</v>
      </c>
    </row>
    <row r="35" spans="5:141" x14ac:dyDescent="0.2">
      <c r="E35" t="s">
        <v>67</v>
      </c>
      <c r="F35" t="s">
        <v>66</v>
      </c>
      <c r="G35" s="9" t="s">
        <v>97</v>
      </c>
      <c r="EK35" t="s">
        <v>99</v>
      </c>
    </row>
    <row r="36" spans="5:141" ht="19" x14ac:dyDescent="0.25">
      <c r="E36" t="s">
        <v>67</v>
      </c>
      <c r="F36" t="s">
        <v>66</v>
      </c>
      <c r="G36" s="6" t="s">
        <v>16</v>
      </c>
      <c r="EK36" t="s">
        <v>99</v>
      </c>
    </row>
    <row r="37" spans="5:141" ht="19" x14ac:dyDescent="0.25">
      <c r="E37" t="s">
        <v>67</v>
      </c>
      <c r="F37" t="s">
        <v>66</v>
      </c>
      <c r="G37" s="6" t="s">
        <v>10</v>
      </c>
      <c r="EK37" t="s">
        <v>99</v>
      </c>
    </row>
    <row r="38" spans="5:141" x14ac:dyDescent="0.2">
      <c r="E38" t="s">
        <v>67</v>
      </c>
      <c r="F38" t="s">
        <v>66</v>
      </c>
      <c r="G38" s="12" t="s">
        <v>82</v>
      </c>
      <c r="EK38" t="s">
        <v>99</v>
      </c>
    </row>
    <row r="39" spans="5:141" x14ac:dyDescent="0.2">
      <c r="E39" t="s">
        <v>67</v>
      </c>
      <c r="F39" t="s">
        <v>66</v>
      </c>
      <c r="G39" s="1" t="s">
        <v>22</v>
      </c>
      <c r="EK39" t="s">
        <v>99</v>
      </c>
    </row>
    <row r="40" spans="5:141" x14ac:dyDescent="0.2">
      <c r="E40" t="s">
        <v>67</v>
      </c>
      <c r="F40" t="s">
        <v>66</v>
      </c>
      <c r="G40" s="12" t="s">
        <v>23</v>
      </c>
      <c r="EK40" t="s">
        <v>99</v>
      </c>
    </row>
    <row r="41" spans="5:141" x14ac:dyDescent="0.2">
      <c r="E41" t="s">
        <v>67</v>
      </c>
      <c r="F41" t="s">
        <v>66</v>
      </c>
      <c r="G41" s="13" t="s">
        <v>24</v>
      </c>
      <c r="EK41" t="s">
        <v>99</v>
      </c>
    </row>
    <row r="42" spans="5:141" x14ac:dyDescent="0.2">
      <c r="E42" t="s">
        <v>98</v>
      </c>
      <c r="F42" t="s">
        <v>66</v>
      </c>
      <c r="G42" t="s">
        <v>27</v>
      </c>
      <c r="EK42" t="s">
        <v>99</v>
      </c>
    </row>
    <row r="43" spans="5:141" x14ac:dyDescent="0.2">
      <c r="E43" t="s">
        <v>68</v>
      </c>
      <c r="F43" t="s">
        <v>66</v>
      </c>
      <c r="G43" t="s">
        <v>186</v>
      </c>
    </row>
    <row r="44" spans="5:141" ht="17" x14ac:dyDescent="0.2">
      <c r="E44" t="s">
        <v>68</v>
      </c>
      <c r="F44" t="s">
        <v>66</v>
      </c>
      <c r="G44" s="32" t="s">
        <v>81</v>
      </c>
      <c r="EK44" t="s">
        <v>99</v>
      </c>
    </row>
    <row r="45" spans="5:141" x14ac:dyDescent="0.2">
      <c r="E45" t="s">
        <v>68</v>
      </c>
      <c r="F45" t="s">
        <v>66</v>
      </c>
      <c r="G45" s="9" t="s">
        <v>91</v>
      </c>
      <c r="EK45" t="s">
        <v>99</v>
      </c>
    </row>
    <row r="46" spans="5:141" x14ac:dyDescent="0.2">
      <c r="E46" t="s">
        <v>68</v>
      </c>
      <c r="F46" t="s">
        <v>66</v>
      </c>
      <c r="G46" s="7" t="s">
        <v>11</v>
      </c>
      <c r="EK46" t="s">
        <v>99</v>
      </c>
    </row>
    <row r="47" spans="5:141" x14ac:dyDescent="0.2">
      <c r="E47" t="s">
        <v>68</v>
      </c>
      <c r="F47" t="s">
        <v>66</v>
      </c>
      <c r="G47" s="9" t="s">
        <v>92</v>
      </c>
      <c r="EK47" t="s">
        <v>99</v>
      </c>
    </row>
    <row r="48" spans="5:141" x14ac:dyDescent="0.2">
      <c r="E48" t="s">
        <v>68</v>
      </c>
      <c r="F48" t="s">
        <v>66</v>
      </c>
      <c r="G48" s="9" t="s">
        <v>120</v>
      </c>
      <c r="EK48" t="s">
        <v>99</v>
      </c>
    </row>
    <row r="49" spans="5:141" x14ac:dyDescent="0.2">
      <c r="E49" t="s">
        <v>68</v>
      </c>
      <c r="F49" t="s">
        <v>66</v>
      </c>
      <c r="G49" s="7" t="s">
        <v>13</v>
      </c>
      <c r="EK49" t="s">
        <v>99</v>
      </c>
    </row>
    <row r="50" spans="5:141" x14ac:dyDescent="0.2">
      <c r="E50" t="s">
        <v>68</v>
      </c>
      <c r="F50" t="s">
        <v>66</v>
      </c>
      <c r="G50" s="9" t="s">
        <v>94</v>
      </c>
      <c r="EK50" t="s">
        <v>99</v>
      </c>
    </row>
    <row r="51" spans="5:141" x14ac:dyDescent="0.2">
      <c r="E51" t="s">
        <v>68</v>
      </c>
      <c r="F51" t="s">
        <v>66</v>
      </c>
      <c r="G51" s="9" t="s">
        <v>95</v>
      </c>
      <c r="EK51" t="s">
        <v>99</v>
      </c>
    </row>
    <row r="52" spans="5:141" x14ac:dyDescent="0.2">
      <c r="E52" t="s">
        <v>68</v>
      </c>
      <c r="F52" t="s">
        <v>66</v>
      </c>
      <c r="G52" s="9" t="s">
        <v>96</v>
      </c>
      <c r="EK52" t="s">
        <v>99</v>
      </c>
    </row>
    <row r="53" spans="5:141" x14ac:dyDescent="0.2">
      <c r="E53" t="s">
        <v>68</v>
      </c>
      <c r="F53" t="s">
        <v>66</v>
      </c>
      <c r="G53" s="9" t="s">
        <v>97</v>
      </c>
      <c r="EK53" t="s">
        <v>99</v>
      </c>
    </row>
    <row r="54" spans="5:141" ht="19" x14ac:dyDescent="0.25">
      <c r="E54" t="s">
        <v>68</v>
      </c>
      <c r="F54" t="s">
        <v>66</v>
      </c>
      <c r="G54" s="6" t="s">
        <v>16</v>
      </c>
      <c r="EK54" t="s">
        <v>99</v>
      </c>
    </row>
    <row r="55" spans="5:141" ht="19" x14ac:dyDescent="0.25">
      <c r="E55" t="s">
        <v>68</v>
      </c>
      <c r="F55" t="s">
        <v>66</v>
      </c>
      <c r="G55" s="6" t="s">
        <v>10</v>
      </c>
      <c r="EK55" t="s">
        <v>99</v>
      </c>
    </row>
    <row r="56" spans="5:141" x14ac:dyDescent="0.2">
      <c r="E56" t="s">
        <v>68</v>
      </c>
      <c r="F56" t="s">
        <v>66</v>
      </c>
      <c r="G56" s="35" t="s">
        <v>82</v>
      </c>
      <c r="EK56" t="s">
        <v>99</v>
      </c>
    </row>
    <row r="57" spans="5:141" x14ac:dyDescent="0.2">
      <c r="E57" t="s">
        <v>68</v>
      </c>
      <c r="F57" t="s">
        <v>66</v>
      </c>
      <c r="G57" s="33" t="s">
        <v>22</v>
      </c>
      <c r="EK57" t="s">
        <v>99</v>
      </c>
    </row>
    <row r="58" spans="5:141" x14ac:dyDescent="0.2">
      <c r="E58" t="s">
        <v>68</v>
      </c>
      <c r="F58" t="s">
        <v>66</v>
      </c>
      <c r="G58" s="35" t="s">
        <v>23</v>
      </c>
      <c r="EK58" t="s">
        <v>99</v>
      </c>
    </row>
    <row r="59" spans="5:141" x14ac:dyDescent="0.2">
      <c r="E59" t="s">
        <v>68</v>
      </c>
      <c r="F59" t="s">
        <v>66</v>
      </c>
      <c r="G59" s="36" t="s">
        <v>180</v>
      </c>
      <c r="EK59" t="s">
        <v>99</v>
      </c>
    </row>
    <row r="60" spans="5:141" x14ac:dyDescent="0.2">
      <c r="E60" t="s">
        <v>68</v>
      </c>
      <c r="F60" t="s">
        <v>66</v>
      </c>
      <c r="G60" s="36" t="s">
        <v>181</v>
      </c>
      <c r="EK60" t="s">
        <v>99</v>
      </c>
    </row>
    <row r="61" spans="5:141" x14ac:dyDescent="0.2">
      <c r="E61" t="s">
        <v>68</v>
      </c>
      <c r="F61" t="s">
        <v>66</v>
      </c>
      <c r="G61" s="36" t="s">
        <v>182</v>
      </c>
      <c r="EK61" t="s">
        <v>99</v>
      </c>
    </row>
    <row r="62" spans="5:141" x14ac:dyDescent="0.2">
      <c r="E62" t="s">
        <v>68</v>
      </c>
      <c r="F62" t="s">
        <v>66</v>
      </c>
      <c r="G62" s="33" t="s">
        <v>83</v>
      </c>
      <c r="EK62" t="s">
        <v>99</v>
      </c>
    </row>
    <row r="63" spans="5:141" x14ac:dyDescent="0.2">
      <c r="E63" t="s">
        <v>68</v>
      </c>
      <c r="F63" t="s">
        <v>66</v>
      </c>
      <c r="G63" s="35" t="s">
        <v>84</v>
      </c>
      <c r="EK63" t="s">
        <v>99</v>
      </c>
    </row>
    <row r="64" spans="5:141" x14ac:dyDescent="0.2">
      <c r="E64" t="s">
        <v>68</v>
      </c>
      <c r="F64" t="s">
        <v>66</v>
      </c>
      <c r="G64" s="37" t="s">
        <v>24</v>
      </c>
      <c r="EK64" t="s">
        <v>99</v>
      </c>
    </row>
    <row r="65" spans="5:141" x14ac:dyDescent="0.2">
      <c r="E65" t="s">
        <v>68</v>
      </c>
      <c r="F65" t="s">
        <v>66</v>
      </c>
      <c r="G65" s="35" t="s">
        <v>29</v>
      </c>
      <c r="EK65" t="s">
        <v>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B25F-C75C-2441-9C2B-526A78F4FA0A}">
  <dimension ref="A1:EK64"/>
  <sheetViews>
    <sheetView workbookViewId="0">
      <selection activeCell="M13" sqref="M13"/>
    </sheetView>
  </sheetViews>
  <sheetFormatPr baseColWidth="10" defaultRowHeight="16" x14ac:dyDescent="0.2"/>
  <cols>
    <col min="3" max="3" width="10.83203125" style="17"/>
    <col min="6" max="6" width="11.83203125" bestFit="1" customWidth="1"/>
    <col min="7" max="7" width="36.5" bestFit="1" customWidth="1"/>
    <col min="8" max="8" width="10.83203125" style="17"/>
  </cols>
  <sheetData>
    <row r="1" spans="1:141" x14ac:dyDescent="0.2">
      <c r="A1" t="s">
        <v>112</v>
      </c>
      <c r="B1" s="31" t="s">
        <v>119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121</v>
      </c>
      <c r="C2" s="41"/>
      <c r="D2" s="31" t="s">
        <v>116</v>
      </c>
      <c r="E2" s="31" t="s">
        <v>63</v>
      </c>
      <c r="F2" s="31" t="s">
        <v>62</v>
      </c>
      <c r="G2" s="31" t="s">
        <v>30</v>
      </c>
      <c r="H2" s="41" t="s">
        <v>122</v>
      </c>
      <c r="EK2" t="s">
        <v>99</v>
      </c>
    </row>
    <row r="3" spans="1:141" x14ac:dyDescent="0.2">
      <c r="B3" s="28" t="s">
        <v>64</v>
      </c>
      <c r="C3" s="17" t="s">
        <v>115</v>
      </c>
      <c r="E3" t="s">
        <v>118</v>
      </c>
      <c r="F3" t="s">
        <v>65</v>
      </c>
      <c r="G3" s="28" t="s">
        <v>64</v>
      </c>
      <c r="H3" s="42">
        <v>0</v>
      </c>
      <c r="I3">
        <f>H3+1</f>
        <v>1</v>
      </c>
      <c r="J3">
        <f>I3+1</f>
        <v>2</v>
      </c>
      <c r="K3">
        <f>J3+1</f>
        <v>3</v>
      </c>
      <c r="L3" t="s">
        <v>99</v>
      </c>
    </row>
    <row r="4" spans="1:141" x14ac:dyDescent="0.2">
      <c r="B4" s="28"/>
      <c r="E4" t="s">
        <v>118</v>
      </c>
      <c r="F4" t="s">
        <v>65</v>
      </c>
      <c r="G4" s="28" t="s">
        <v>187</v>
      </c>
      <c r="H4" s="42">
        <v>1</v>
      </c>
    </row>
    <row r="5" spans="1:141" x14ac:dyDescent="0.2">
      <c r="B5" s="28"/>
      <c r="E5" t="s">
        <v>118</v>
      </c>
      <c r="F5" t="s">
        <v>65</v>
      </c>
      <c r="G5" s="28" t="s">
        <v>188</v>
      </c>
      <c r="H5" s="42">
        <v>100</v>
      </c>
    </row>
    <row r="6" spans="1:141" x14ac:dyDescent="0.2">
      <c r="B6" s="28" t="s">
        <v>100</v>
      </c>
      <c r="C6" s="17">
        <v>0</v>
      </c>
      <c r="E6" t="s">
        <v>118</v>
      </c>
      <c r="F6" t="s">
        <v>65</v>
      </c>
      <c r="G6" s="28" t="s">
        <v>100</v>
      </c>
      <c r="H6" s="42">
        <v>0</v>
      </c>
    </row>
    <row r="7" spans="1:141" x14ac:dyDescent="0.2">
      <c r="B7" s="29" t="s">
        <v>36</v>
      </c>
      <c r="C7" s="19" t="s">
        <v>74</v>
      </c>
      <c r="E7" t="s">
        <v>118</v>
      </c>
      <c r="F7" t="s">
        <v>65</v>
      </c>
      <c r="G7" s="29" t="s">
        <v>36</v>
      </c>
      <c r="H7" s="19"/>
      <c r="I7" s="19"/>
      <c r="J7" s="38"/>
      <c r="K7" s="38"/>
      <c r="L7" s="38"/>
      <c r="M7" s="38"/>
      <c r="N7" s="38"/>
      <c r="O7" s="38"/>
      <c r="P7" s="38"/>
      <c r="Q7" s="38"/>
      <c r="R7" s="38"/>
      <c r="S7" s="38"/>
      <c r="EK7" t="s">
        <v>99</v>
      </c>
    </row>
    <row r="8" spans="1:141" x14ac:dyDescent="0.2">
      <c r="B8" s="28" t="s">
        <v>38</v>
      </c>
      <c r="C8" s="17">
        <v>1.03</v>
      </c>
      <c r="E8" t="s">
        <v>118</v>
      </c>
      <c r="F8" t="s">
        <v>65</v>
      </c>
      <c r="G8" s="28" t="s">
        <v>38</v>
      </c>
      <c r="H8" s="17">
        <f>C8</f>
        <v>1.03</v>
      </c>
      <c r="I8" s="20"/>
      <c r="J8" s="20"/>
      <c r="L8" s="17"/>
      <c r="M8" s="20"/>
      <c r="N8" s="20"/>
      <c r="O8" s="20"/>
      <c r="P8" s="20"/>
      <c r="Q8" s="20"/>
      <c r="R8" s="20"/>
      <c r="S8" s="20"/>
      <c r="EK8" t="s">
        <v>99</v>
      </c>
    </row>
    <row r="9" spans="1:141" ht="85" x14ac:dyDescent="0.2">
      <c r="B9" s="30" t="s">
        <v>70</v>
      </c>
      <c r="C9" s="27">
        <v>0.4</v>
      </c>
      <c r="E9" t="s">
        <v>118</v>
      </c>
      <c r="F9" t="s">
        <v>65</v>
      </c>
      <c r="G9" s="30" t="s">
        <v>70</v>
      </c>
      <c r="H9" s="17">
        <f t="shared" ref="H9:H24" si="0">C9</f>
        <v>0.4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EK9" t="s">
        <v>99</v>
      </c>
    </row>
    <row r="10" spans="1:141" ht="68" x14ac:dyDescent="0.2">
      <c r="B10" s="30" t="s">
        <v>71</v>
      </c>
      <c r="C10" s="27">
        <v>0.05</v>
      </c>
      <c r="E10" t="s">
        <v>118</v>
      </c>
      <c r="F10" t="s">
        <v>65</v>
      </c>
      <c r="G10" s="30" t="s">
        <v>71</v>
      </c>
      <c r="H10" s="17">
        <f t="shared" si="0"/>
        <v>0.05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EK10" t="s">
        <v>99</v>
      </c>
    </row>
    <row r="11" spans="1:141" ht="119" x14ac:dyDescent="0.2">
      <c r="B11" s="30" t="s">
        <v>72</v>
      </c>
      <c r="C11" s="27">
        <v>1.9304999999999996E-2</v>
      </c>
      <c r="E11" t="s">
        <v>118</v>
      </c>
      <c r="F11" t="s">
        <v>65</v>
      </c>
      <c r="G11" s="30" t="s">
        <v>72</v>
      </c>
      <c r="H11" s="17">
        <f t="shared" si="0"/>
        <v>1.9304999999999996E-2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EK11" t="s">
        <v>99</v>
      </c>
    </row>
    <row r="12" spans="1:141" ht="119" x14ac:dyDescent="0.2">
      <c r="B12" s="30" t="s">
        <v>73</v>
      </c>
      <c r="C12" s="27">
        <v>0.01</v>
      </c>
      <c r="E12" t="s">
        <v>118</v>
      </c>
      <c r="F12" t="s">
        <v>65</v>
      </c>
      <c r="G12" s="30" t="s">
        <v>73</v>
      </c>
      <c r="H12" s="17">
        <f t="shared" si="0"/>
        <v>0.01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EK12" t="s">
        <v>99</v>
      </c>
    </row>
    <row r="13" spans="1:141" ht="102" x14ac:dyDescent="0.2">
      <c r="B13" s="30" t="s">
        <v>85</v>
      </c>
      <c r="C13" s="27">
        <v>0.2</v>
      </c>
      <c r="E13" t="s">
        <v>118</v>
      </c>
      <c r="F13" t="s">
        <v>65</v>
      </c>
      <c r="G13" s="30" t="s">
        <v>85</v>
      </c>
      <c r="H13" s="17">
        <f t="shared" si="0"/>
        <v>0.2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EK13" t="s">
        <v>99</v>
      </c>
    </row>
    <row r="14" spans="1:141" ht="102" x14ac:dyDescent="0.2">
      <c r="B14" s="30" t="s">
        <v>86</v>
      </c>
      <c r="C14" s="27">
        <v>0</v>
      </c>
      <c r="E14" t="s">
        <v>118</v>
      </c>
      <c r="F14" t="s">
        <v>65</v>
      </c>
      <c r="G14" s="30" t="s">
        <v>86</v>
      </c>
      <c r="H14" s="17">
        <f t="shared" si="0"/>
        <v>0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EK14" t="s">
        <v>99</v>
      </c>
    </row>
    <row r="15" spans="1:141" ht="102" x14ac:dyDescent="0.2">
      <c r="B15" s="30" t="s">
        <v>87</v>
      </c>
      <c r="C15" s="27">
        <v>5.3999999999999999E-2</v>
      </c>
      <c r="E15" t="s">
        <v>118</v>
      </c>
      <c r="F15" t="s">
        <v>65</v>
      </c>
      <c r="G15" s="30" t="s">
        <v>87</v>
      </c>
      <c r="H15" s="17">
        <f t="shared" si="0"/>
        <v>5.3999999999999999E-2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EK15" t="s">
        <v>99</v>
      </c>
    </row>
    <row r="16" spans="1:141" ht="102" x14ac:dyDescent="0.2">
      <c r="B16" s="30" t="s">
        <v>88</v>
      </c>
      <c r="C16" s="27">
        <v>5.3999999999999999E-2</v>
      </c>
      <c r="E16" t="s">
        <v>118</v>
      </c>
      <c r="F16" t="s">
        <v>65</v>
      </c>
      <c r="G16" s="30" t="s">
        <v>88</v>
      </c>
      <c r="H16" s="17">
        <f t="shared" si="0"/>
        <v>5.3999999999999999E-2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119" x14ac:dyDescent="0.2">
      <c r="B17" s="30" t="s">
        <v>89</v>
      </c>
      <c r="C17" s="27">
        <v>0</v>
      </c>
      <c r="E17" t="s">
        <v>118</v>
      </c>
      <c r="F17" t="s">
        <v>65</v>
      </c>
      <c r="G17" s="30" t="s">
        <v>89</v>
      </c>
      <c r="H17" s="17">
        <f t="shared" si="0"/>
        <v>0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EK17" t="s">
        <v>99</v>
      </c>
    </row>
    <row r="18" spans="2:141" ht="119" x14ac:dyDescent="0.2">
      <c r="B18" s="30" t="s">
        <v>90</v>
      </c>
      <c r="C18" s="27">
        <v>0</v>
      </c>
      <c r="E18" t="s">
        <v>118</v>
      </c>
      <c r="F18" t="s">
        <v>65</v>
      </c>
      <c r="G18" s="30" t="s">
        <v>90</v>
      </c>
      <c r="H18" s="17">
        <f t="shared" si="0"/>
        <v>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EK18" t="s">
        <v>99</v>
      </c>
    </row>
    <row r="19" spans="2:141" ht="51" x14ac:dyDescent="0.2">
      <c r="B19" s="30" t="s">
        <v>75</v>
      </c>
      <c r="C19" s="27">
        <v>0.3</v>
      </c>
      <c r="E19" t="s">
        <v>118</v>
      </c>
      <c r="F19" t="s">
        <v>65</v>
      </c>
      <c r="G19" s="30" t="s">
        <v>75</v>
      </c>
      <c r="H19" s="17">
        <f t="shared" si="0"/>
        <v>0.3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EK19" t="s">
        <v>99</v>
      </c>
    </row>
    <row r="20" spans="2:141" ht="51" x14ac:dyDescent="0.2">
      <c r="B20" s="30" t="s">
        <v>76</v>
      </c>
      <c r="C20" s="27">
        <v>0.7</v>
      </c>
      <c r="E20" t="s">
        <v>118</v>
      </c>
      <c r="F20" t="s">
        <v>65</v>
      </c>
      <c r="G20" s="30" t="s">
        <v>76</v>
      </c>
      <c r="H20" s="17">
        <f t="shared" si="0"/>
        <v>0.7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51" x14ac:dyDescent="0.2">
      <c r="B21" s="30" t="s">
        <v>77</v>
      </c>
      <c r="C21" s="27">
        <v>0</v>
      </c>
      <c r="E21" t="s">
        <v>118</v>
      </c>
      <c r="F21" t="s">
        <v>65</v>
      </c>
      <c r="G21" s="30" t="s">
        <v>77</v>
      </c>
      <c r="H21" s="17">
        <f t="shared" si="0"/>
        <v>0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68" x14ac:dyDescent="0.2">
      <c r="B22" s="30" t="s">
        <v>78</v>
      </c>
      <c r="C22" s="27">
        <v>0.4</v>
      </c>
      <c r="E22" t="s">
        <v>118</v>
      </c>
      <c r="F22" t="s">
        <v>65</v>
      </c>
      <c r="G22" s="30" t="s">
        <v>78</v>
      </c>
      <c r="H22" s="17">
        <f t="shared" si="0"/>
        <v>0.4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51" x14ac:dyDescent="0.2">
      <c r="B23" s="30" t="s">
        <v>79</v>
      </c>
      <c r="C23" s="27">
        <v>0.4</v>
      </c>
      <c r="E23" t="s">
        <v>118</v>
      </c>
      <c r="F23" t="s">
        <v>65</v>
      </c>
      <c r="G23" s="30" t="s">
        <v>79</v>
      </c>
      <c r="H23" s="17">
        <f t="shared" si="0"/>
        <v>0.4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EK23" t="s">
        <v>99</v>
      </c>
    </row>
    <row r="24" spans="2:141" ht="68" x14ac:dyDescent="0.2">
      <c r="B24" s="30" t="s">
        <v>80</v>
      </c>
      <c r="C24" s="27">
        <v>0.4</v>
      </c>
      <c r="E24" t="s">
        <v>118</v>
      </c>
      <c r="F24" t="s">
        <v>65</v>
      </c>
      <c r="G24" s="30" t="s">
        <v>80</v>
      </c>
      <c r="H24" s="17">
        <f t="shared" si="0"/>
        <v>0.4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EK24" t="s">
        <v>99</v>
      </c>
    </row>
    <row r="25" spans="2:141" ht="17" x14ac:dyDescent="0.2">
      <c r="E25" t="s">
        <v>67</v>
      </c>
      <c r="F25" t="s">
        <v>66</v>
      </c>
      <c r="G25" s="4" t="s">
        <v>81</v>
      </c>
      <c r="EK25" t="s">
        <v>99</v>
      </c>
    </row>
    <row r="26" spans="2:141" x14ac:dyDescent="0.2">
      <c r="E26" t="s">
        <v>67</v>
      </c>
      <c r="F26" t="s">
        <v>66</v>
      </c>
      <c r="G26" s="9" t="s">
        <v>91</v>
      </c>
      <c r="EK26" t="s">
        <v>99</v>
      </c>
    </row>
    <row r="27" spans="2:141" x14ac:dyDescent="0.2">
      <c r="E27" t="s">
        <v>67</v>
      </c>
      <c r="F27" t="s">
        <v>66</v>
      </c>
      <c r="G27" s="7" t="s">
        <v>11</v>
      </c>
      <c r="EK27" t="s">
        <v>99</v>
      </c>
    </row>
    <row r="28" spans="2:141" x14ac:dyDescent="0.2">
      <c r="E28" t="s">
        <v>67</v>
      </c>
      <c r="F28" t="s">
        <v>66</v>
      </c>
      <c r="G28" s="9" t="s">
        <v>92</v>
      </c>
      <c r="EK28" t="s">
        <v>99</v>
      </c>
    </row>
    <row r="29" spans="2:141" x14ac:dyDescent="0.2">
      <c r="E29" t="s">
        <v>67</v>
      </c>
      <c r="F29" t="s">
        <v>66</v>
      </c>
      <c r="G29" s="9" t="s">
        <v>120</v>
      </c>
      <c r="EK29" t="s">
        <v>99</v>
      </c>
    </row>
    <row r="30" spans="2:141" x14ac:dyDescent="0.2">
      <c r="E30" t="s">
        <v>67</v>
      </c>
      <c r="F30" t="s">
        <v>66</v>
      </c>
      <c r="G30" s="7" t="s">
        <v>13</v>
      </c>
      <c r="EK30" t="s">
        <v>99</v>
      </c>
    </row>
    <row r="31" spans="2:141" x14ac:dyDescent="0.2">
      <c r="E31" t="s">
        <v>67</v>
      </c>
      <c r="F31" t="s">
        <v>66</v>
      </c>
      <c r="G31" s="9" t="s">
        <v>94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95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96</v>
      </c>
      <c r="EK33" t="s">
        <v>99</v>
      </c>
    </row>
    <row r="34" spans="5:141" x14ac:dyDescent="0.2">
      <c r="E34" t="s">
        <v>67</v>
      </c>
      <c r="F34" t="s">
        <v>66</v>
      </c>
      <c r="G34" s="9" t="s">
        <v>97</v>
      </c>
      <c r="EK34" t="s">
        <v>99</v>
      </c>
    </row>
    <row r="35" spans="5:141" ht="19" x14ac:dyDescent="0.25">
      <c r="E35" t="s">
        <v>67</v>
      </c>
      <c r="F35" t="s">
        <v>66</v>
      </c>
      <c r="G35" s="6" t="s">
        <v>16</v>
      </c>
      <c r="EK35" t="s">
        <v>99</v>
      </c>
    </row>
    <row r="36" spans="5:141" ht="19" x14ac:dyDescent="0.25">
      <c r="E36" t="s">
        <v>67</v>
      </c>
      <c r="F36" t="s">
        <v>66</v>
      </c>
      <c r="G36" s="6" t="s">
        <v>10</v>
      </c>
      <c r="EK36" t="s">
        <v>99</v>
      </c>
    </row>
    <row r="37" spans="5:141" x14ac:dyDescent="0.2">
      <c r="E37" t="s">
        <v>67</v>
      </c>
      <c r="F37" t="s">
        <v>66</v>
      </c>
      <c r="G37" s="12" t="s">
        <v>82</v>
      </c>
      <c r="EK37" t="s">
        <v>99</v>
      </c>
    </row>
    <row r="38" spans="5:141" x14ac:dyDescent="0.2">
      <c r="E38" t="s">
        <v>67</v>
      </c>
      <c r="F38" t="s">
        <v>66</v>
      </c>
      <c r="G38" s="1" t="s">
        <v>22</v>
      </c>
      <c r="EK38" t="s">
        <v>99</v>
      </c>
    </row>
    <row r="39" spans="5:141" x14ac:dyDescent="0.2">
      <c r="E39" t="s">
        <v>67</v>
      </c>
      <c r="F39" t="s">
        <v>66</v>
      </c>
      <c r="G39" s="12" t="s">
        <v>23</v>
      </c>
      <c r="EK39" t="s">
        <v>99</v>
      </c>
    </row>
    <row r="40" spans="5:141" x14ac:dyDescent="0.2">
      <c r="E40" t="s">
        <v>67</v>
      </c>
      <c r="F40" t="s">
        <v>66</v>
      </c>
      <c r="G40" s="13" t="s">
        <v>24</v>
      </c>
      <c r="EK40" t="s">
        <v>99</v>
      </c>
    </row>
    <row r="41" spans="5:141" x14ac:dyDescent="0.2">
      <c r="E41" t="s">
        <v>98</v>
      </c>
      <c r="F41" t="s">
        <v>66</v>
      </c>
      <c r="G41" t="s">
        <v>27</v>
      </c>
      <c r="EK41" t="s">
        <v>99</v>
      </c>
    </row>
    <row r="42" spans="5:141" x14ac:dyDescent="0.2">
      <c r="E42" t="s">
        <v>68</v>
      </c>
      <c r="F42" t="s">
        <v>66</v>
      </c>
      <c r="G42" t="s">
        <v>186</v>
      </c>
    </row>
    <row r="43" spans="5:141" ht="17" x14ac:dyDescent="0.2">
      <c r="E43" t="s">
        <v>68</v>
      </c>
      <c r="F43" t="s">
        <v>66</v>
      </c>
      <c r="G43" s="32" t="s">
        <v>81</v>
      </c>
      <c r="EK43" t="s">
        <v>99</v>
      </c>
    </row>
    <row r="44" spans="5:141" x14ac:dyDescent="0.2">
      <c r="E44" t="s">
        <v>68</v>
      </c>
      <c r="F44" t="s">
        <v>66</v>
      </c>
      <c r="G44" s="9" t="s">
        <v>91</v>
      </c>
      <c r="EK44" t="s">
        <v>99</v>
      </c>
    </row>
    <row r="45" spans="5:141" x14ac:dyDescent="0.2">
      <c r="E45" t="s">
        <v>68</v>
      </c>
      <c r="F45" t="s">
        <v>66</v>
      </c>
      <c r="G45" s="7" t="s">
        <v>11</v>
      </c>
      <c r="EK45" t="s">
        <v>99</v>
      </c>
    </row>
    <row r="46" spans="5:141" x14ac:dyDescent="0.2">
      <c r="E46" t="s">
        <v>68</v>
      </c>
      <c r="F46" t="s">
        <v>66</v>
      </c>
      <c r="G46" s="9" t="s">
        <v>92</v>
      </c>
      <c r="EK46" t="s">
        <v>99</v>
      </c>
    </row>
    <row r="47" spans="5:141" x14ac:dyDescent="0.2">
      <c r="E47" t="s">
        <v>68</v>
      </c>
      <c r="F47" t="s">
        <v>66</v>
      </c>
      <c r="G47" s="9" t="s">
        <v>120</v>
      </c>
      <c r="EK47" t="s">
        <v>99</v>
      </c>
    </row>
    <row r="48" spans="5:141" x14ac:dyDescent="0.2">
      <c r="E48" t="s">
        <v>68</v>
      </c>
      <c r="F48" t="s">
        <v>66</v>
      </c>
      <c r="G48" s="7" t="s">
        <v>13</v>
      </c>
      <c r="EK48" t="s">
        <v>99</v>
      </c>
    </row>
    <row r="49" spans="5:141" x14ac:dyDescent="0.2">
      <c r="E49" t="s">
        <v>68</v>
      </c>
      <c r="F49" t="s">
        <v>66</v>
      </c>
      <c r="G49" s="9" t="s">
        <v>94</v>
      </c>
      <c r="EK49" t="s">
        <v>99</v>
      </c>
    </row>
    <row r="50" spans="5:141" x14ac:dyDescent="0.2">
      <c r="E50" t="s">
        <v>68</v>
      </c>
      <c r="F50" t="s">
        <v>66</v>
      </c>
      <c r="G50" s="9" t="s">
        <v>95</v>
      </c>
      <c r="EK50" t="s">
        <v>99</v>
      </c>
    </row>
    <row r="51" spans="5:141" x14ac:dyDescent="0.2">
      <c r="E51" t="s">
        <v>68</v>
      </c>
      <c r="F51" t="s">
        <v>66</v>
      </c>
      <c r="G51" s="9" t="s">
        <v>96</v>
      </c>
      <c r="EK51" t="s">
        <v>99</v>
      </c>
    </row>
    <row r="52" spans="5:141" x14ac:dyDescent="0.2">
      <c r="E52" t="s">
        <v>68</v>
      </c>
      <c r="F52" t="s">
        <v>66</v>
      </c>
      <c r="G52" s="9" t="s">
        <v>97</v>
      </c>
      <c r="EK52" t="s">
        <v>99</v>
      </c>
    </row>
    <row r="53" spans="5:141" ht="19" x14ac:dyDescent="0.25">
      <c r="E53" t="s">
        <v>68</v>
      </c>
      <c r="F53" t="s">
        <v>66</v>
      </c>
      <c r="G53" s="6" t="s">
        <v>16</v>
      </c>
      <c r="EK53" t="s">
        <v>99</v>
      </c>
    </row>
    <row r="54" spans="5:141" ht="19" x14ac:dyDescent="0.25">
      <c r="E54" t="s">
        <v>68</v>
      </c>
      <c r="F54" t="s">
        <v>66</v>
      </c>
      <c r="G54" s="6" t="s">
        <v>10</v>
      </c>
      <c r="EK54" t="s">
        <v>99</v>
      </c>
    </row>
    <row r="55" spans="5:141" x14ac:dyDescent="0.2">
      <c r="E55" t="s">
        <v>68</v>
      </c>
      <c r="F55" t="s">
        <v>66</v>
      </c>
      <c r="G55" s="35" t="s">
        <v>82</v>
      </c>
      <c r="EK55" t="s">
        <v>99</v>
      </c>
    </row>
    <row r="56" spans="5:141" x14ac:dyDescent="0.2">
      <c r="E56" t="s">
        <v>68</v>
      </c>
      <c r="F56" t="s">
        <v>66</v>
      </c>
      <c r="G56" s="33" t="s">
        <v>22</v>
      </c>
      <c r="EK56" t="s">
        <v>99</v>
      </c>
    </row>
    <row r="57" spans="5:141" x14ac:dyDescent="0.2">
      <c r="E57" t="s">
        <v>68</v>
      </c>
      <c r="F57" t="s">
        <v>66</v>
      </c>
      <c r="G57" s="35" t="s">
        <v>23</v>
      </c>
      <c r="EK57" t="s">
        <v>99</v>
      </c>
    </row>
    <row r="58" spans="5:141" x14ac:dyDescent="0.2">
      <c r="E58" t="s">
        <v>68</v>
      </c>
      <c r="F58" t="s">
        <v>66</v>
      </c>
      <c r="G58" s="36" t="s">
        <v>180</v>
      </c>
      <c r="EK58" t="s">
        <v>99</v>
      </c>
    </row>
    <row r="59" spans="5:141" x14ac:dyDescent="0.2">
      <c r="E59" t="s">
        <v>68</v>
      </c>
      <c r="F59" t="s">
        <v>66</v>
      </c>
      <c r="G59" s="36" t="s">
        <v>181</v>
      </c>
      <c r="EK59" t="s">
        <v>99</v>
      </c>
    </row>
    <row r="60" spans="5:141" x14ac:dyDescent="0.2">
      <c r="E60" t="s">
        <v>68</v>
      </c>
      <c r="F60" t="s">
        <v>66</v>
      </c>
      <c r="G60" s="36" t="s">
        <v>182</v>
      </c>
      <c r="EK60" t="s">
        <v>99</v>
      </c>
    </row>
    <row r="61" spans="5:141" x14ac:dyDescent="0.2">
      <c r="E61" t="s">
        <v>68</v>
      </c>
      <c r="F61" t="s">
        <v>66</v>
      </c>
      <c r="G61" s="33" t="s">
        <v>83</v>
      </c>
      <c r="EK61" t="s">
        <v>99</v>
      </c>
    </row>
    <row r="62" spans="5:141" x14ac:dyDescent="0.2">
      <c r="E62" t="s">
        <v>68</v>
      </c>
      <c r="F62" t="s">
        <v>66</v>
      </c>
      <c r="G62" s="35" t="s">
        <v>84</v>
      </c>
      <c r="EK62" t="s">
        <v>99</v>
      </c>
    </row>
    <row r="63" spans="5:141" x14ac:dyDescent="0.2">
      <c r="E63" t="s">
        <v>68</v>
      </c>
      <c r="F63" t="s">
        <v>66</v>
      </c>
      <c r="G63" s="37" t="s">
        <v>24</v>
      </c>
      <c r="EK63" t="s">
        <v>99</v>
      </c>
    </row>
    <row r="64" spans="5:141" x14ac:dyDescent="0.2">
      <c r="E64" t="s">
        <v>68</v>
      </c>
      <c r="F64" t="s">
        <v>66</v>
      </c>
      <c r="G64" s="35" t="s">
        <v>29</v>
      </c>
      <c r="EK64" t="s">
        <v>99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443C-CD43-AC43-B5A7-DACF7392AF99}">
  <dimension ref="D5:H17"/>
  <sheetViews>
    <sheetView workbookViewId="0">
      <selection activeCell="G21" sqref="G21"/>
    </sheetView>
  </sheetViews>
  <sheetFormatPr baseColWidth="10" defaultRowHeight="16" x14ac:dyDescent="0.2"/>
  <sheetData>
    <row r="5" spans="4:8" ht="26" x14ac:dyDescent="0.3">
      <c r="D5" s="39" t="s">
        <v>101</v>
      </c>
      <c r="E5" s="26"/>
      <c r="F5" s="26"/>
      <c r="G5" s="26"/>
      <c r="H5" s="26"/>
    </row>
    <row r="6" spans="4:8" x14ac:dyDescent="0.2">
      <c r="D6" s="26" t="s">
        <v>102</v>
      </c>
      <c r="E6" s="26"/>
      <c r="F6" s="26"/>
      <c r="G6" s="26"/>
      <c r="H6" s="26"/>
    </row>
    <row r="7" spans="4:8" x14ac:dyDescent="0.2">
      <c r="D7" s="26" t="s">
        <v>103</v>
      </c>
      <c r="E7" s="26"/>
      <c r="F7" s="26"/>
      <c r="G7" s="26"/>
      <c r="H7" s="26"/>
    </row>
    <row r="8" spans="4:8" x14ac:dyDescent="0.2">
      <c r="D8" s="26" t="s">
        <v>104</v>
      </c>
      <c r="E8" s="26"/>
      <c r="F8" s="26"/>
      <c r="G8" s="26"/>
      <c r="H8" s="26"/>
    </row>
    <row r="9" spans="4:8" x14ac:dyDescent="0.2">
      <c r="D9" s="26" t="s">
        <v>105</v>
      </c>
      <c r="E9" s="26"/>
      <c r="F9" s="26"/>
      <c r="G9" s="26"/>
      <c r="H9" s="26"/>
    </row>
    <row r="10" spans="4:8" x14ac:dyDescent="0.2">
      <c r="D10" s="26" t="s">
        <v>106</v>
      </c>
      <c r="E10" s="26"/>
      <c r="F10" s="26"/>
      <c r="G10" s="26"/>
      <c r="H10" s="26"/>
    </row>
    <row r="11" spans="4:8" x14ac:dyDescent="0.2">
      <c r="D11" s="26"/>
      <c r="E11" s="26"/>
      <c r="F11" s="26"/>
      <c r="G11" s="26"/>
      <c r="H11" s="26"/>
    </row>
    <row r="12" spans="4:8" ht="21" x14ac:dyDescent="0.25">
      <c r="D12" s="26"/>
      <c r="E12" s="26"/>
      <c r="F12" s="40" t="s">
        <v>107</v>
      </c>
      <c r="G12" s="26"/>
      <c r="H12" s="26"/>
    </row>
    <row r="13" spans="4:8" x14ac:dyDescent="0.2">
      <c r="D13" s="26"/>
      <c r="E13" s="26"/>
      <c r="F13" s="26" t="s">
        <v>108</v>
      </c>
      <c r="G13" s="26"/>
      <c r="H13" s="26"/>
    </row>
    <row r="14" spans="4:8" x14ac:dyDescent="0.2">
      <c r="D14" s="26"/>
      <c r="E14" s="26"/>
      <c r="F14" s="26" t="s">
        <v>109</v>
      </c>
      <c r="G14" s="26"/>
      <c r="H14" s="26"/>
    </row>
    <row r="15" spans="4:8" x14ac:dyDescent="0.2">
      <c r="D15" s="26"/>
      <c r="E15" s="26"/>
      <c r="F15" s="26" t="s">
        <v>110</v>
      </c>
      <c r="G15" s="26"/>
      <c r="H15" s="26"/>
    </row>
    <row r="16" spans="4:8" x14ac:dyDescent="0.2">
      <c r="D16" s="26"/>
      <c r="E16" s="26"/>
      <c r="F16" s="26" t="s">
        <v>111</v>
      </c>
      <c r="G16" s="26"/>
      <c r="H16" s="26"/>
    </row>
    <row r="17" spans="4:8" x14ac:dyDescent="0.2">
      <c r="D17" s="26"/>
      <c r="E17" s="26"/>
      <c r="F17" s="26"/>
      <c r="G17" s="26"/>
      <c r="H17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B917-5F65-DB4D-B2D9-0ABFEBC3862F}">
  <dimension ref="A1"/>
  <sheetViews>
    <sheetView workbookViewId="0">
      <selection activeCell="D52" sqref="D52"/>
    </sheetView>
  </sheetViews>
  <sheetFormatPr baseColWidth="10" defaultRowHeight="16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51B3-DA50-7945-BC90-96DC6791EAE0}">
  <dimension ref="A1:EK61"/>
  <sheetViews>
    <sheetView topLeftCell="A23" workbookViewId="0">
      <selection activeCell="E53" sqref="E53"/>
    </sheetView>
  </sheetViews>
  <sheetFormatPr baseColWidth="10" defaultRowHeight="16" x14ac:dyDescent="0.2"/>
  <cols>
    <col min="2" max="2" width="13.6640625" bestFit="1" customWidth="1"/>
    <col min="7" max="7" width="22.1640625" bestFit="1" customWidth="1"/>
  </cols>
  <sheetData>
    <row r="1" spans="1:141" x14ac:dyDescent="0.2">
      <c r="A1" t="s">
        <v>112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114</v>
      </c>
      <c r="D2" s="31" t="s">
        <v>116</v>
      </c>
      <c r="E2" s="31" t="s">
        <v>63</v>
      </c>
      <c r="F2" s="31" t="s">
        <v>62</v>
      </c>
      <c r="G2" s="31" t="s">
        <v>30</v>
      </c>
      <c r="EK2" t="s">
        <v>99</v>
      </c>
    </row>
    <row r="3" spans="1:141" x14ac:dyDescent="0.2">
      <c r="B3" s="28" t="s">
        <v>64</v>
      </c>
      <c r="C3" t="s">
        <v>115</v>
      </c>
      <c r="E3">
        <v>1</v>
      </c>
      <c r="F3" t="s">
        <v>65</v>
      </c>
      <c r="G3" s="28" t="s">
        <v>64</v>
      </c>
      <c r="H3">
        <v>-12</v>
      </c>
      <c r="I3">
        <v>-11</v>
      </c>
      <c r="J3">
        <v>-10</v>
      </c>
      <c r="K3">
        <v>-9</v>
      </c>
      <c r="L3">
        <v>-8</v>
      </c>
      <c r="M3">
        <v>-7</v>
      </c>
      <c r="N3">
        <v>-6</v>
      </c>
      <c r="O3">
        <v>-5</v>
      </c>
      <c r="P3">
        <v>-4</v>
      </c>
      <c r="Q3">
        <v>-3</v>
      </c>
      <c r="R3">
        <v>-2</v>
      </c>
      <c r="S3">
        <v>-1</v>
      </c>
      <c r="T3">
        <v>0</v>
      </c>
      <c r="U3">
        <f t="shared" ref="U3:AY3" si="0">T3+1</f>
        <v>1</v>
      </c>
      <c r="V3">
        <f t="shared" si="0"/>
        <v>2</v>
      </c>
      <c r="W3">
        <f t="shared" si="0"/>
        <v>3</v>
      </c>
      <c r="X3">
        <f t="shared" si="0"/>
        <v>4</v>
      </c>
      <c r="Y3">
        <f t="shared" si="0"/>
        <v>5</v>
      </c>
      <c r="Z3">
        <f t="shared" si="0"/>
        <v>6</v>
      </c>
      <c r="AA3">
        <f t="shared" si="0"/>
        <v>7</v>
      </c>
      <c r="AB3">
        <f t="shared" si="0"/>
        <v>8</v>
      </c>
      <c r="AC3">
        <f t="shared" si="0"/>
        <v>9</v>
      </c>
      <c r="AD3">
        <f t="shared" si="0"/>
        <v>10</v>
      </c>
      <c r="AE3">
        <f t="shared" si="0"/>
        <v>11</v>
      </c>
      <c r="AF3">
        <f t="shared" si="0"/>
        <v>12</v>
      </c>
      <c r="AG3">
        <f t="shared" si="0"/>
        <v>13</v>
      </c>
      <c r="AH3">
        <f t="shared" si="0"/>
        <v>14</v>
      </c>
      <c r="AI3">
        <f t="shared" si="0"/>
        <v>15</v>
      </c>
      <c r="AJ3">
        <f t="shared" si="0"/>
        <v>16</v>
      </c>
      <c r="AK3">
        <f t="shared" si="0"/>
        <v>17</v>
      </c>
      <c r="AL3">
        <f t="shared" si="0"/>
        <v>18</v>
      </c>
      <c r="AM3">
        <f t="shared" si="0"/>
        <v>19</v>
      </c>
      <c r="AN3">
        <f t="shared" si="0"/>
        <v>20</v>
      </c>
      <c r="AO3">
        <f t="shared" si="0"/>
        <v>21</v>
      </c>
      <c r="AP3">
        <f t="shared" si="0"/>
        <v>22</v>
      </c>
      <c r="AQ3">
        <f t="shared" si="0"/>
        <v>23</v>
      </c>
      <c r="AR3">
        <f t="shared" si="0"/>
        <v>24</v>
      </c>
      <c r="AS3">
        <f t="shared" si="0"/>
        <v>25</v>
      </c>
      <c r="AT3">
        <f t="shared" si="0"/>
        <v>26</v>
      </c>
      <c r="AU3">
        <f t="shared" si="0"/>
        <v>27</v>
      </c>
      <c r="AV3">
        <f t="shared" si="0"/>
        <v>28</v>
      </c>
      <c r="AW3">
        <f t="shared" si="0"/>
        <v>29</v>
      </c>
      <c r="AX3">
        <f t="shared" si="0"/>
        <v>30</v>
      </c>
      <c r="AY3">
        <f t="shared" si="0"/>
        <v>31</v>
      </c>
      <c r="AZ3">
        <f>AY3+1</f>
        <v>32</v>
      </c>
      <c r="BA3">
        <f>AZ3+1</f>
        <v>33</v>
      </c>
      <c r="BB3">
        <f>BA3+1</f>
        <v>34</v>
      </c>
      <c r="BC3">
        <f>BB3+1</f>
        <v>35</v>
      </c>
      <c r="BD3">
        <f>BC3+1</f>
        <v>36</v>
      </c>
      <c r="BE3">
        <f t="shared" ref="BE3:DP3" si="1">BD3+1</f>
        <v>37</v>
      </c>
      <c r="BF3">
        <f t="shared" si="1"/>
        <v>38</v>
      </c>
      <c r="BG3">
        <f t="shared" si="1"/>
        <v>39</v>
      </c>
      <c r="BH3">
        <f t="shared" si="1"/>
        <v>40</v>
      </c>
      <c r="BI3">
        <f t="shared" si="1"/>
        <v>41</v>
      </c>
      <c r="BJ3">
        <f t="shared" si="1"/>
        <v>42</v>
      </c>
      <c r="BK3">
        <f t="shared" si="1"/>
        <v>43</v>
      </c>
      <c r="BL3">
        <f t="shared" si="1"/>
        <v>44</v>
      </c>
      <c r="BM3">
        <f t="shared" si="1"/>
        <v>45</v>
      </c>
      <c r="BN3">
        <f t="shared" si="1"/>
        <v>46</v>
      </c>
      <c r="BO3">
        <f t="shared" si="1"/>
        <v>47</v>
      </c>
      <c r="BP3">
        <f t="shared" si="1"/>
        <v>48</v>
      </c>
      <c r="BQ3">
        <f t="shared" si="1"/>
        <v>49</v>
      </c>
      <c r="BR3">
        <f t="shared" si="1"/>
        <v>50</v>
      </c>
      <c r="BS3">
        <f t="shared" si="1"/>
        <v>51</v>
      </c>
      <c r="BT3">
        <f t="shared" si="1"/>
        <v>52</v>
      </c>
      <c r="BU3">
        <f t="shared" si="1"/>
        <v>53</v>
      </c>
      <c r="BV3">
        <f t="shared" si="1"/>
        <v>54</v>
      </c>
      <c r="BW3">
        <f t="shared" si="1"/>
        <v>55</v>
      </c>
      <c r="BX3">
        <f t="shared" si="1"/>
        <v>56</v>
      </c>
      <c r="BY3">
        <f t="shared" si="1"/>
        <v>57</v>
      </c>
      <c r="BZ3">
        <f t="shared" si="1"/>
        <v>58</v>
      </c>
      <c r="CA3">
        <f t="shared" si="1"/>
        <v>59</v>
      </c>
      <c r="CB3">
        <f t="shared" si="1"/>
        <v>60</v>
      </c>
      <c r="CC3">
        <f t="shared" si="1"/>
        <v>61</v>
      </c>
      <c r="CD3">
        <f t="shared" si="1"/>
        <v>62</v>
      </c>
      <c r="CE3">
        <f t="shared" si="1"/>
        <v>63</v>
      </c>
      <c r="CF3">
        <f t="shared" si="1"/>
        <v>64</v>
      </c>
      <c r="CG3">
        <f t="shared" si="1"/>
        <v>65</v>
      </c>
      <c r="CH3">
        <f t="shared" si="1"/>
        <v>66</v>
      </c>
      <c r="CI3">
        <f t="shared" si="1"/>
        <v>67</v>
      </c>
      <c r="CJ3">
        <f t="shared" si="1"/>
        <v>68</v>
      </c>
      <c r="CK3">
        <f t="shared" si="1"/>
        <v>69</v>
      </c>
      <c r="CL3">
        <f t="shared" si="1"/>
        <v>70</v>
      </c>
      <c r="CM3">
        <f t="shared" si="1"/>
        <v>71</v>
      </c>
      <c r="CN3">
        <f t="shared" si="1"/>
        <v>72</v>
      </c>
      <c r="CO3">
        <f t="shared" si="1"/>
        <v>73</v>
      </c>
      <c r="CP3">
        <f t="shared" si="1"/>
        <v>74</v>
      </c>
      <c r="CQ3">
        <f t="shared" si="1"/>
        <v>75</v>
      </c>
      <c r="CR3">
        <f t="shared" si="1"/>
        <v>76</v>
      </c>
      <c r="CS3">
        <f t="shared" si="1"/>
        <v>77</v>
      </c>
      <c r="CT3">
        <f t="shared" si="1"/>
        <v>78</v>
      </c>
      <c r="CU3">
        <f t="shared" si="1"/>
        <v>79</v>
      </c>
      <c r="CV3">
        <f t="shared" si="1"/>
        <v>80</v>
      </c>
      <c r="CW3">
        <f t="shared" si="1"/>
        <v>81</v>
      </c>
      <c r="CX3">
        <f t="shared" si="1"/>
        <v>82</v>
      </c>
      <c r="CY3">
        <f t="shared" si="1"/>
        <v>83</v>
      </c>
      <c r="CZ3">
        <f t="shared" si="1"/>
        <v>84</v>
      </c>
      <c r="DA3">
        <f t="shared" si="1"/>
        <v>85</v>
      </c>
      <c r="DB3">
        <f t="shared" si="1"/>
        <v>86</v>
      </c>
      <c r="DC3">
        <f t="shared" si="1"/>
        <v>87</v>
      </c>
      <c r="DD3">
        <f t="shared" si="1"/>
        <v>88</v>
      </c>
      <c r="DE3">
        <f t="shared" si="1"/>
        <v>89</v>
      </c>
      <c r="DF3">
        <f t="shared" si="1"/>
        <v>90</v>
      </c>
      <c r="DG3">
        <f t="shared" si="1"/>
        <v>91</v>
      </c>
      <c r="DH3">
        <f t="shared" si="1"/>
        <v>92</v>
      </c>
      <c r="DI3">
        <f t="shared" si="1"/>
        <v>93</v>
      </c>
      <c r="DJ3">
        <f t="shared" si="1"/>
        <v>94</v>
      </c>
      <c r="DK3">
        <f t="shared" si="1"/>
        <v>95</v>
      </c>
      <c r="DL3">
        <f t="shared" si="1"/>
        <v>96</v>
      </c>
      <c r="DM3">
        <f t="shared" si="1"/>
        <v>97</v>
      </c>
      <c r="DN3">
        <f t="shared" si="1"/>
        <v>98</v>
      </c>
      <c r="DO3">
        <f t="shared" si="1"/>
        <v>99</v>
      </c>
      <c r="DP3">
        <f t="shared" si="1"/>
        <v>100</v>
      </c>
      <c r="DQ3">
        <f t="shared" ref="DQ3:EJ3" si="2">DP3+1</f>
        <v>101</v>
      </c>
      <c r="DR3">
        <f t="shared" si="2"/>
        <v>102</v>
      </c>
      <c r="DS3">
        <f t="shared" si="2"/>
        <v>103</v>
      </c>
      <c r="DT3">
        <f t="shared" si="2"/>
        <v>104</v>
      </c>
      <c r="DU3">
        <f t="shared" si="2"/>
        <v>105</v>
      </c>
      <c r="DV3">
        <f t="shared" si="2"/>
        <v>106</v>
      </c>
      <c r="DW3">
        <f t="shared" si="2"/>
        <v>107</v>
      </c>
      <c r="DX3">
        <f t="shared" si="2"/>
        <v>108</v>
      </c>
      <c r="DY3">
        <f t="shared" si="2"/>
        <v>109</v>
      </c>
      <c r="DZ3">
        <f t="shared" si="2"/>
        <v>110</v>
      </c>
      <c r="EA3">
        <f t="shared" si="2"/>
        <v>111</v>
      </c>
      <c r="EB3">
        <f t="shared" si="2"/>
        <v>112</v>
      </c>
      <c r="EC3">
        <f t="shared" si="2"/>
        <v>113</v>
      </c>
      <c r="ED3">
        <f t="shared" si="2"/>
        <v>114</v>
      </c>
      <c r="EE3">
        <f t="shared" si="2"/>
        <v>115</v>
      </c>
      <c r="EF3">
        <f t="shared" si="2"/>
        <v>116</v>
      </c>
      <c r="EG3">
        <f t="shared" si="2"/>
        <v>117</v>
      </c>
      <c r="EH3">
        <f t="shared" si="2"/>
        <v>118</v>
      </c>
      <c r="EI3">
        <f t="shared" si="2"/>
        <v>119</v>
      </c>
      <c r="EJ3">
        <f t="shared" si="2"/>
        <v>120</v>
      </c>
      <c r="EK3" t="s">
        <v>99</v>
      </c>
    </row>
    <row r="4" spans="1:141" x14ac:dyDescent="0.2">
      <c r="B4" s="28" t="s">
        <v>69</v>
      </c>
      <c r="C4" s="17">
        <v>100</v>
      </c>
      <c r="E4">
        <v>1</v>
      </c>
      <c r="F4" t="s">
        <v>65</v>
      </c>
      <c r="G4" s="28" t="s">
        <v>69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EK4" t="s">
        <v>99</v>
      </c>
    </row>
    <row r="5" spans="1:141" x14ac:dyDescent="0.2">
      <c r="B5" s="29" t="s">
        <v>36</v>
      </c>
      <c r="C5" s="19" t="s">
        <v>74</v>
      </c>
      <c r="D5" t="s">
        <v>117</v>
      </c>
      <c r="E5">
        <v>1</v>
      </c>
      <c r="F5" t="s">
        <v>65</v>
      </c>
      <c r="G5" s="29" t="s">
        <v>36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EK5" t="s">
        <v>99</v>
      </c>
    </row>
    <row r="6" spans="1:141" x14ac:dyDescent="0.2">
      <c r="B6" s="28" t="s">
        <v>38</v>
      </c>
      <c r="C6" s="20">
        <v>0.03</v>
      </c>
      <c r="E6">
        <v>1</v>
      </c>
      <c r="F6" t="s">
        <v>65</v>
      </c>
      <c r="G6" s="28" t="s">
        <v>38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EK6" t="s">
        <v>99</v>
      </c>
    </row>
    <row r="7" spans="1:141" ht="68" x14ac:dyDescent="0.2">
      <c r="B7" s="30" t="s">
        <v>70</v>
      </c>
      <c r="C7" s="20">
        <v>0.4</v>
      </c>
      <c r="E7">
        <v>1</v>
      </c>
      <c r="F7" t="s">
        <v>65</v>
      </c>
      <c r="G7" s="30" t="s">
        <v>70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EK7" t="s">
        <v>99</v>
      </c>
    </row>
    <row r="8" spans="1:141" ht="51" x14ac:dyDescent="0.2">
      <c r="B8" s="30" t="s">
        <v>71</v>
      </c>
      <c r="C8" s="20">
        <v>0.05</v>
      </c>
      <c r="E8">
        <v>1</v>
      </c>
      <c r="F8" t="s">
        <v>65</v>
      </c>
      <c r="G8" s="30" t="s">
        <v>71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EK8" t="s">
        <v>99</v>
      </c>
    </row>
    <row r="9" spans="1:141" ht="85" x14ac:dyDescent="0.2">
      <c r="B9" s="30" t="s">
        <v>72</v>
      </c>
      <c r="C9" s="25">
        <v>1.9304999999999996E-2</v>
      </c>
      <c r="E9">
        <v>1</v>
      </c>
      <c r="F9" t="s">
        <v>65</v>
      </c>
      <c r="G9" s="30" t="s">
        <v>72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EK9" t="s">
        <v>99</v>
      </c>
    </row>
    <row r="10" spans="1:141" ht="85" x14ac:dyDescent="0.2">
      <c r="B10" s="30" t="s">
        <v>73</v>
      </c>
      <c r="C10" s="25">
        <v>0.01</v>
      </c>
      <c r="E10">
        <v>1</v>
      </c>
      <c r="F10" t="s">
        <v>65</v>
      </c>
      <c r="G10" s="30" t="s">
        <v>73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EK10" t="s">
        <v>99</v>
      </c>
    </row>
    <row r="11" spans="1:141" ht="85" x14ac:dyDescent="0.2">
      <c r="B11" s="30" t="s">
        <v>85</v>
      </c>
      <c r="C11" s="27">
        <v>0.2</v>
      </c>
      <c r="E11">
        <v>1</v>
      </c>
      <c r="F11" t="s">
        <v>65</v>
      </c>
      <c r="G11" s="30" t="s">
        <v>85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EK11" t="s">
        <v>99</v>
      </c>
    </row>
    <row r="12" spans="1:141" ht="85" x14ac:dyDescent="0.2">
      <c r="B12" s="30" t="s">
        <v>86</v>
      </c>
      <c r="C12" s="27">
        <v>0</v>
      </c>
      <c r="E12">
        <v>1</v>
      </c>
      <c r="F12" t="s">
        <v>65</v>
      </c>
      <c r="G12" s="30" t="s">
        <v>86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EK12" t="s">
        <v>99</v>
      </c>
    </row>
    <row r="13" spans="1:141" ht="85" x14ac:dyDescent="0.2">
      <c r="B13" s="30" t="s">
        <v>87</v>
      </c>
      <c r="C13" s="25">
        <v>5.3999999999999999E-2</v>
      </c>
      <c r="E13">
        <v>1</v>
      </c>
      <c r="F13" t="s">
        <v>65</v>
      </c>
      <c r="G13" s="30" t="s">
        <v>87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EK13" t="s">
        <v>99</v>
      </c>
    </row>
    <row r="14" spans="1:141" ht="85" x14ac:dyDescent="0.2">
      <c r="B14" s="30" t="s">
        <v>88</v>
      </c>
      <c r="C14" s="25">
        <v>5.3999999999999999E-2</v>
      </c>
      <c r="E14">
        <v>1</v>
      </c>
      <c r="F14" t="s">
        <v>65</v>
      </c>
      <c r="G14" s="30" t="s">
        <v>88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EK14" t="s">
        <v>99</v>
      </c>
    </row>
    <row r="15" spans="1:141" ht="85" x14ac:dyDescent="0.2">
      <c r="B15" s="30" t="s">
        <v>89</v>
      </c>
      <c r="C15" s="25">
        <v>0</v>
      </c>
      <c r="E15">
        <v>1</v>
      </c>
      <c r="F15" t="s">
        <v>65</v>
      </c>
      <c r="G15" s="30" t="s">
        <v>89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EK15" t="s">
        <v>99</v>
      </c>
    </row>
    <row r="16" spans="1:141" ht="85" x14ac:dyDescent="0.2">
      <c r="B16" s="30" t="s">
        <v>90</v>
      </c>
      <c r="C16" s="25">
        <v>0</v>
      </c>
      <c r="E16">
        <v>1</v>
      </c>
      <c r="F16" t="s">
        <v>65</v>
      </c>
      <c r="G16" s="30" t="s">
        <v>90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51" x14ac:dyDescent="0.2">
      <c r="B17" s="30" t="s">
        <v>75</v>
      </c>
      <c r="C17" s="20">
        <v>0.3</v>
      </c>
      <c r="E17">
        <v>1</v>
      </c>
      <c r="F17" t="s">
        <v>65</v>
      </c>
      <c r="G17" s="30" t="s">
        <v>75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EK17" t="s">
        <v>99</v>
      </c>
    </row>
    <row r="18" spans="2:141" ht="34" x14ac:dyDescent="0.2">
      <c r="B18" s="30" t="s">
        <v>76</v>
      </c>
      <c r="C18" s="20">
        <v>0.7</v>
      </c>
      <c r="E18">
        <v>1</v>
      </c>
      <c r="F18" t="s">
        <v>65</v>
      </c>
      <c r="G18" s="30" t="s">
        <v>76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EK18" t="s">
        <v>99</v>
      </c>
    </row>
    <row r="19" spans="2:141" ht="51" x14ac:dyDescent="0.2">
      <c r="B19" s="30" t="s">
        <v>77</v>
      </c>
      <c r="C19" s="20">
        <v>0</v>
      </c>
      <c r="E19">
        <v>1</v>
      </c>
      <c r="F19" t="s">
        <v>65</v>
      </c>
      <c r="G19" s="30" t="s">
        <v>77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EK19" t="s">
        <v>99</v>
      </c>
    </row>
    <row r="20" spans="2:141" ht="51" x14ac:dyDescent="0.2">
      <c r="B20" s="30" t="s">
        <v>78</v>
      </c>
      <c r="C20" s="20">
        <v>0.4</v>
      </c>
      <c r="E20">
        <v>1</v>
      </c>
      <c r="F20" t="s">
        <v>65</v>
      </c>
      <c r="G20" s="30" t="s">
        <v>78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51" x14ac:dyDescent="0.2">
      <c r="B21" s="30" t="s">
        <v>79</v>
      </c>
      <c r="C21" s="20">
        <v>0.4</v>
      </c>
      <c r="E21">
        <v>1</v>
      </c>
      <c r="F21" t="s">
        <v>65</v>
      </c>
      <c r="G21" s="30" t="s">
        <v>79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51" x14ac:dyDescent="0.2">
      <c r="B22" s="30" t="s">
        <v>80</v>
      </c>
      <c r="C22" s="20">
        <v>0.4</v>
      </c>
      <c r="E22">
        <v>1</v>
      </c>
      <c r="F22" t="s">
        <v>65</v>
      </c>
      <c r="G22" s="30" t="s">
        <v>80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34" x14ac:dyDescent="0.2">
      <c r="E23" t="s">
        <v>67</v>
      </c>
      <c r="F23" t="s">
        <v>66</v>
      </c>
      <c r="G23" s="4" t="s">
        <v>81</v>
      </c>
      <c r="EK23" t="s">
        <v>99</v>
      </c>
    </row>
    <row r="24" spans="2:141" ht="19" x14ac:dyDescent="0.25">
      <c r="E24" t="s">
        <v>67</v>
      </c>
      <c r="F24" t="s">
        <v>66</v>
      </c>
      <c r="G24" s="6" t="s">
        <v>10</v>
      </c>
      <c r="EK24" t="s">
        <v>99</v>
      </c>
    </row>
    <row r="25" spans="2:141" x14ac:dyDescent="0.2">
      <c r="E25" t="s">
        <v>67</v>
      </c>
      <c r="F25" t="s">
        <v>66</v>
      </c>
      <c r="G25" s="7" t="s">
        <v>11</v>
      </c>
      <c r="EK25" t="s">
        <v>99</v>
      </c>
    </row>
    <row r="26" spans="2:141" x14ac:dyDescent="0.2">
      <c r="E26" t="s">
        <v>67</v>
      </c>
      <c r="F26" t="s">
        <v>66</v>
      </c>
      <c r="G26" s="9" t="s">
        <v>91</v>
      </c>
      <c r="EK26" t="s">
        <v>99</v>
      </c>
    </row>
    <row r="27" spans="2:141" x14ac:dyDescent="0.2">
      <c r="E27" t="s">
        <v>67</v>
      </c>
      <c r="F27" t="s">
        <v>66</v>
      </c>
      <c r="G27" s="7" t="s">
        <v>13</v>
      </c>
      <c r="EK27" t="s">
        <v>99</v>
      </c>
    </row>
    <row r="28" spans="2:141" x14ac:dyDescent="0.2">
      <c r="E28" t="s">
        <v>67</v>
      </c>
      <c r="F28" t="s">
        <v>66</v>
      </c>
      <c r="G28" s="9" t="s">
        <v>92</v>
      </c>
      <c r="EK28" t="s">
        <v>99</v>
      </c>
    </row>
    <row r="29" spans="2:141" x14ac:dyDescent="0.2">
      <c r="E29" t="s">
        <v>67</v>
      </c>
      <c r="F29" t="s">
        <v>66</v>
      </c>
      <c r="G29" s="9" t="s">
        <v>93</v>
      </c>
      <c r="EK29" t="s">
        <v>99</v>
      </c>
    </row>
    <row r="30" spans="2:141" ht="19" x14ac:dyDescent="0.25">
      <c r="E30" t="s">
        <v>67</v>
      </c>
      <c r="F30" t="s">
        <v>66</v>
      </c>
      <c r="G30" s="6" t="s">
        <v>16</v>
      </c>
      <c r="EK30" t="s">
        <v>99</v>
      </c>
    </row>
    <row r="31" spans="2:141" x14ac:dyDescent="0.2">
      <c r="E31" t="s">
        <v>67</v>
      </c>
      <c r="F31" t="s">
        <v>66</v>
      </c>
      <c r="G31" s="9" t="s">
        <v>94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95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96</v>
      </c>
      <c r="EK33" t="s">
        <v>99</v>
      </c>
    </row>
    <row r="34" spans="5:141" x14ac:dyDescent="0.2">
      <c r="E34" t="s">
        <v>67</v>
      </c>
      <c r="F34" t="s">
        <v>66</v>
      </c>
      <c r="G34" s="9" t="s">
        <v>97</v>
      </c>
      <c r="EK34" t="s">
        <v>99</v>
      </c>
    </row>
    <row r="35" spans="5:141" x14ac:dyDescent="0.2">
      <c r="E35" t="s">
        <v>67</v>
      </c>
      <c r="F35" t="s">
        <v>66</v>
      </c>
      <c r="G35" s="12" t="s">
        <v>82</v>
      </c>
      <c r="EK35" t="s">
        <v>99</v>
      </c>
    </row>
    <row r="36" spans="5:141" x14ac:dyDescent="0.2">
      <c r="E36" t="s">
        <v>67</v>
      </c>
      <c r="F36" t="s">
        <v>66</v>
      </c>
      <c r="G36" s="1" t="s">
        <v>22</v>
      </c>
      <c r="EK36" t="s">
        <v>99</v>
      </c>
    </row>
    <row r="37" spans="5:141" x14ac:dyDescent="0.2">
      <c r="E37" t="s">
        <v>67</v>
      </c>
      <c r="F37" t="s">
        <v>66</v>
      </c>
      <c r="G37" s="12" t="s">
        <v>23</v>
      </c>
      <c r="EK37" t="s">
        <v>99</v>
      </c>
    </row>
    <row r="38" spans="5:141" x14ac:dyDescent="0.2">
      <c r="E38" t="s">
        <v>67</v>
      </c>
      <c r="F38" t="s">
        <v>66</v>
      </c>
      <c r="G38" s="13" t="s">
        <v>24</v>
      </c>
      <c r="EK38" t="s">
        <v>99</v>
      </c>
    </row>
    <row r="39" spans="5:141" x14ac:dyDescent="0.2">
      <c r="E39" t="s">
        <v>98</v>
      </c>
      <c r="F39" t="s">
        <v>66</v>
      </c>
      <c r="G39" t="s">
        <v>27</v>
      </c>
      <c r="EK39" t="s">
        <v>99</v>
      </c>
    </row>
    <row r="40" spans="5:141" ht="34" x14ac:dyDescent="0.2">
      <c r="E40" t="s">
        <v>68</v>
      </c>
      <c r="F40" t="s">
        <v>66</v>
      </c>
      <c r="G40" s="32" t="s">
        <v>81</v>
      </c>
      <c r="EK40" t="s">
        <v>99</v>
      </c>
    </row>
    <row r="41" spans="5:141" ht="19" x14ac:dyDescent="0.25">
      <c r="E41" t="s">
        <v>68</v>
      </c>
      <c r="F41" t="s">
        <v>66</v>
      </c>
      <c r="G41" s="34" t="s">
        <v>10</v>
      </c>
      <c r="EK41" t="s">
        <v>99</v>
      </c>
    </row>
    <row r="42" spans="5:141" x14ac:dyDescent="0.2">
      <c r="E42" t="s">
        <v>68</v>
      </c>
      <c r="F42" t="s">
        <v>66</v>
      </c>
      <c r="G42" s="35" t="s">
        <v>11</v>
      </c>
      <c r="EK42" t="s">
        <v>99</v>
      </c>
    </row>
    <row r="43" spans="5:141" x14ac:dyDescent="0.2">
      <c r="E43" t="s">
        <v>68</v>
      </c>
      <c r="F43" t="s">
        <v>66</v>
      </c>
      <c r="G43" s="36" t="s">
        <v>91</v>
      </c>
      <c r="EK43" t="s">
        <v>99</v>
      </c>
    </row>
    <row r="44" spans="5:141" x14ac:dyDescent="0.2">
      <c r="E44" t="s">
        <v>68</v>
      </c>
      <c r="F44" t="s">
        <v>66</v>
      </c>
      <c r="G44" s="35" t="s">
        <v>13</v>
      </c>
      <c r="EK44" t="s">
        <v>99</v>
      </c>
    </row>
    <row r="45" spans="5:141" x14ac:dyDescent="0.2">
      <c r="E45" t="s">
        <v>68</v>
      </c>
      <c r="F45" t="s">
        <v>66</v>
      </c>
      <c r="G45" s="36" t="s">
        <v>92</v>
      </c>
      <c r="EK45" t="s">
        <v>99</v>
      </c>
    </row>
    <row r="46" spans="5:141" x14ac:dyDescent="0.2">
      <c r="E46" t="s">
        <v>68</v>
      </c>
      <c r="F46" t="s">
        <v>66</v>
      </c>
      <c r="G46" s="36" t="s">
        <v>93</v>
      </c>
      <c r="EK46" t="s">
        <v>99</v>
      </c>
    </row>
    <row r="47" spans="5:141" ht="19" x14ac:dyDescent="0.25">
      <c r="E47" t="s">
        <v>68</v>
      </c>
      <c r="F47" t="s">
        <v>66</v>
      </c>
      <c r="G47" s="34" t="s">
        <v>16</v>
      </c>
      <c r="EK47" t="s">
        <v>99</v>
      </c>
    </row>
    <row r="48" spans="5:141" x14ac:dyDescent="0.2">
      <c r="E48" t="s">
        <v>68</v>
      </c>
      <c r="F48" t="s">
        <v>66</v>
      </c>
      <c r="G48" s="36" t="s">
        <v>94</v>
      </c>
      <c r="EK48" t="s">
        <v>99</v>
      </c>
    </row>
    <row r="49" spans="5:141" x14ac:dyDescent="0.2">
      <c r="E49" t="s">
        <v>68</v>
      </c>
      <c r="F49" t="s">
        <v>66</v>
      </c>
      <c r="G49" s="36" t="s">
        <v>95</v>
      </c>
      <c r="EK49" t="s">
        <v>99</v>
      </c>
    </row>
    <row r="50" spans="5:141" x14ac:dyDescent="0.2">
      <c r="E50" t="s">
        <v>68</v>
      </c>
      <c r="F50" t="s">
        <v>66</v>
      </c>
      <c r="G50" s="36" t="s">
        <v>96</v>
      </c>
      <c r="EK50" t="s">
        <v>99</v>
      </c>
    </row>
    <row r="51" spans="5:141" x14ac:dyDescent="0.2">
      <c r="E51" t="s">
        <v>68</v>
      </c>
      <c r="F51" t="s">
        <v>66</v>
      </c>
      <c r="G51" s="36" t="s">
        <v>97</v>
      </c>
      <c r="EK51" t="s">
        <v>99</v>
      </c>
    </row>
    <row r="52" spans="5:141" x14ac:dyDescent="0.2">
      <c r="E52" t="s">
        <v>68</v>
      </c>
      <c r="F52" t="s">
        <v>66</v>
      </c>
      <c r="G52" s="35" t="s">
        <v>82</v>
      </c>
      <c r="EK52" t="s">
        <v>99</v>
      </c>
    </row>
    <row r="53" spans="5:141" x14ac:dyDescent="0.2">
      <c r="E53" t="s">
        <v>68</v>
      </c>
      <c r="F53" t="s">
        <v>66</v>
      </c>
      <c r="G53" s="33" t="s">
        <v>22</v>
      </c>
      <c r="EK53" t="s">
        <v>99</v>
      </c>
    </row>
    <row r="54" spans="5:141" x14ac:dyDescent="0.2">
      <c r="E54" t="s">
        <v>68</v>
      </c>
      <c r="F54" t="s">
        <v>66</v>
      </c>
      <c r="G54" s="35" t="s">
        <v>23</v>
      </c>
      <c r="EK54" t="s">
        <v>99</v>
      </c>
    </row>
    <row r="55" spans="5:141" x14ac:dyDescent="0.2">
      <c r="E55" t="s">
        <v>68</v>
      </c>
      <c r="F55" t="s">
        <v>66</v>
      </c>
      <c r="G55" s="33" t="s">
        <v>83</v>
      </c>
      <c r="EK55" t="s">
        <v>99</v>
      </c>
    </row>
    <row r="56" spans="5:141" x14ac:dyDescent="0.2">
      <c r="E56" t="s">
        <v>68</v>
      </c>
      <c r="F56" t="s">
        <v>66</v>
      </c>
      <c r="G56" s="36" t="s">
        <v>94</v>
      </c>
      <c r="EK56" t="s">
        <v>99</v>
      </c>
    </row>
    <row r="57" spans="5:141" x14ac:dyDescent="0.2">
      <c r="E57" t="s">
        <v>68</v>
      </c>
      <c r="F57" t="s">
        <v>66</v>
      </c>
      <c r="G57" s="36" t="s">
        <v>95</v>
      </c>
      <c r="EK57" t="s">
        <v>99</v>
      </c>
    </row>
    <row r="58" spans="5:141" x14ac:dyDescent="0.2">
      <c r="E58" t="s">
        <v>68</v>
      </c>
      <c r="F58" t="s">
        <v>66</v>
      </c>
      <c r="G58" s="36" t="s">
        <v>96</v>
      </c>
      <c r="EK58" t="s">
        <v>99</v>
      </c>
    </row>
    <row r="59" spans="5:141" x14ac:dyDescent="0.2">
      <c r="E59" t="s">
        <v>68</v>
      </c>
      <c r="F59" t="s">
        <v>66</v>
      </c>
      <c r="G59" s="35" t="s">
        <v>84</v>
      </c>
      <c r="EK59" t="s">
        <v>99</v>
      </c>
    </row>
    <row r="60" spans="5:141" x14ac:dyDescent="0.2">
      <c r="E60" t="s">
        <v>68</v>
      </c>
      <c r="F60" t="s">
        <v>66</v>
      </c>
      <c r="G60" s="37" t="s">
        <v>24</v>
      </c>
      <c r="EK60" t="s">
        <v>99</v>
      </c>
    </row>
    <row r="61" spans="5:141" x14ac:dyDescent="0.2">
      <c r="E61" t="s">
        <v>68</v>
      </c>
      <c r="F61" t="s">
        <v>66</v>
      </c>
      <c r="G61" s="35" t="s">
        <v>29</v>
      </c>
      <c r="EK61" t="s">
        <v>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0AA9-3D27-6A40-8093-2257A7440AB4}">
  <dimension ref="B2:EK10"/>
  <sheetViews>
    <sheetView workbookViewId="0">
      <selection activeCell="G27" sqref="G27"/>
    </sheetView>
  </sheetViews>
  <sheetFormatPr baseColWidth="10" defaultRowHeight="16" x14ac:dyDescent="0.2"/>
  <cols>
    <col min="7" max="7" width="17.6640625" bestFit="1" customWidth="1"/>
  </cols>
  <sheetData>
    <row r="2" spans="2:141" x14ac:dyDescent="0.2">
      <c r="H2">
        <v>0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  <c r="S2">
        <v>11</v>
      </c>
      <c r="T2">
        <v>12</v>
      </c>
    </row>
    <row r="3" spans="2:141" x14ac:dyDescent="0.2">
      <c r="B3" s="28"/>
      <c r="C3" s="17"/>
      <c r="E3" t="s">
        <v>118</v>
      </c>
      <c r="F3" t="s">
        <v>65</v>
      </c>
      <c r="G3" s="28" t="s">
        <v>187</v>
      </c>
      <c r="H3" s="42">
        <v>1</v>
      </c>
      <c r="I3">
        <f>H3*$H$7</f>
        <v>0.98157652987375166</v>
      </c>
      <c r="J3">
        <f t="shared" ref="J3:R3" si="0">I3*$H$7</f>
        <v>0.96349248399899612</v>
      </c>
      <c r="K3">
        <f t="shared" si="0"/>
        <v>0.94574160900317583</v>
      </c>
      <c r="L3">
        <f t="shared" si="0"/>
        <v>0.92831776672255573</v>
      </c>
      <c r="M3">
        <f t="shared" si="0"/>
        <v>0.91121493207967719</v>
      </c>
      <c r="N3">
        <f t="shared" si="0"/>
        <v>0.89442719099991586</v>
      </c>
      <c r="O3">
        <f t="shared" si="0"/>
        <v>0.87794873836642473</v>
      </c>
      <c r="P3">
        <f t="shared" si="0"/>
        <v>0.86177387601275346</v>
      </c>
      <c r="Q3">
        <f t="shared" si="0"/>
        <v>0.84589701075245127</v>
      </c>
      <c r="R3">
        <f t="shared" si="0"/>
        <v>0.83031265244497077</v>
      </c>
      <c r="S3">
        <f>R3*$H$7</f>
        <v>0.81501541209720485</v>
      </c>
      <c r="T3">
        <f>S3*$H$7</f>
        <v>0.8</v>
      </c>
      <c r="U3">
        <f>T3*$H$7</f>
        <v>0.78526122389900133</v>
      </c>
      <c r="V3">
        <f>U3*$H$7</f>
        <v>0.77079398719919689</v>
      </c>
      <c r="W3">
        <f>V3*$H$7</f>
        <v>0.7565932872025406</v>
      </c>
    </row>
    <row r="4" spans="2:141" x14ac:dyDescent="0.2">
      <c r="B4" s="28"/>
      <c r="C4" s="17"/>
      <c r="E4" t="s">
        <v>118</v>
      </c>
      <c r="F4" t="s">
        <v>65</v>
      </c>
      <c r="G4" s="28" t="s">
        <v>188</v>
      </c>
      <c r="H4" s="42">
        <v>100</v>
      </c>
    </row>
    <row r="5" spans="2:141" x14ac:dyDescent="0.2">
      <c r="B5" s="28" t="s">
        <v>100</v>
      </c>
      <c r="C5" s="17">
        <v>0</v>
      </c>
      <c r="E5" t="s">
        <v>118</v>
      </c>
      <c r="F5" t="s">
        <v>65</v>
      </c>
      <c r="G5" s="28" t="s">
        <v>100</v>
      </c>
      <c r="H5" s="42">
        <v>0</v>
      </c>
    </row>
    <row r="6" spans="2:141" x14ac:dyDescent="0.2">
      <c r="B6" s="28" t="s">
        <v>69</v>
      </c>
      <c r="C6" s="17">
        <v>100</v>
      </c>
      <c r="D6" t="s">
        <v>117</v>
      </c>
      <c r="E6" t="s">
        <v>118</v>
      </c>
      <c r="F6" t="s">
        <v>65</v>
      </c>
      <c r="G6" s="28" t="s">
        <v>69</v>
      </c>
      <c r="H6" s="17">
        <v>1200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EK6" t="s">
        <v>99</v>
      </c>
    </row>
    <row r="7" spans="2:141" x14ac:dyDescent="0.2">
      <c r="G7" s="28" t="s">
        <v>189</v>
      </c>
      <c r="H7" s="42">
        <f>H8^(1/12)</f>
        <v>0.98157652987375166</v>
      </c>
    </row>
    <row r="8" spans="2:141" x14ac:dyDescent="0.2">
      <c r="G8" s="28" t="s">
        <v>190</v>
      </c>
      <c r="H8">
        <v>0.8</v>
      </c>
    </row>
    <row r="10" spans="2:141" x14ac:dyDescent="0.2">
      <c r="H10">
        <f>H7^(12)</f>
        <v>0.80000000000000016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3256-0221-4249-8243-9E34880B7F0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19BE2-CA42-9A40-AAAD-C6A057CB9D90}">
  <dimension ref="A1:M67"/>
  <sheetViews>
    <sheetView topLeftCell="A20" zoomScale="156" workbookViewId="0">
      <selection activeCell="G28" sqref="G28"/>
    </sheetView>
  </sheetViews>
  <sheetFormatPr baseColWidth="10" defaultColWidth="8.83203125" defaultRowHeight="16" x14ac:dyDescent="0.2"/>
  <cols>
    <col min="1" max="1" width="66.33203125" bestFit="1" customWidth="1"/>
  </cols>
  <sheetData>
    <row r="1" spans="1:13" x14ac:dyDescent="0.2">
      <c r="A1" s="43" t="s">
        <v>30</v>
      </c>
      <c r="B1" s="43">
        <v>-12</v>
      </c>
      <c r="C1" s="43">
        <v>-11</v>
      </c>
      <c r="D1" s="43">
        <v>-10</v>
      </c>
      <c r="E1" s="43">
        <v>-9</v>
      </c>
      <c r="F1" s="43">
        <v>-8</v>
      </c>
      <c r="G1" s="43">
        <v>-7</v>
      </c>
      <c r="H1" s="43">
        <v>-6</v>
      </c>
      <c r="I1" s="43">
        <v>-5</v>
      </c>
      <c r="J1" s="43">
        <v>-4</v>
      </c>
      <c r="K1" s="43">
        <v>-3</v>
      </c>
      <c r="L1" s="43">
        <v>-2</v>
      </c>
      <c r="M1" s="43">
        <v>-1</v>
      </c>
    </row>
    <row r="2" spans="1:13" x14ac:dyDescent="0.2">
      <c r="A2" s="43" t="s">
        <v>123</v>
      </c>
    </row>
    <row r="3" spans="1:13" x14ac:dyDescent="0.2">
      <c r="A3" s="43" t="s">
        <v>124</v>
      </c>
    </row>
    <row r="4" spans="1:13" x14ac:dyDescent="0.2">
      <c r="A4" s="43" t="s">
        <v>125</v>
      </c>
    </row>
    <row r="5" spans="1:13" x14ac:dyDescent="0.2">
      <c r="A5" s="43" t="s">
        <v>126</v>
      </c>
    </row>
    <row r="6" spans="1:13" x14ac:dyDescent="0.2">
      <c r="A6" s="43" t="s">
        <v>127</v>
      </c>
    </row>
    <row r="7" spans="1:13" x14ac:dyDescent="0.2">
      <c r="A7" s="43" t="s">
        <v>128</v>
      </c>
    </row>
    <row r="8" spans="1:13" x14ac:dyDescent="0.2">
      <c r="A8" s="43" t="s">
        <v>129</v>
      </c>
    </row>
    <row r="9" spans="1:13" x14ac:dyDescent="0.2">
      <c r="A9" s="43" t="s">
        <v>130</v>
      </c>
    </row>
    <row r="10" spans="1:13" x14ac:dyDescent="0.2">
      <c r="A10" s="43" t="s">
        <v>131</v>
      </c>
    </row>
    <row r="11" spans="1:13" x14ac:dyDescent="0.2">
      <c r="A11" s="43" t="s">
        <v>132</v>
      </c>
    </row>
    <row r="12" spans="1:13" x14ac:dyDescent="0.2">
      <c r="A12" s="43" t="s">
        <v>133</v>
      </c>
    </row>
    <row r="13" spans="1:13" x14ac:dyDescent="0.2">
      <c r="A13" s="43" t="s">
        <v>134</v>
      </c>
    </row>
    <row r="14" spans="1:13" x14ac:dyDescent="0.2">
      <c r="A14" s="43" t="s">
        <v>135</v>
      </c>
    </row>
    <row r="15" spans="1:13" x14ac:dyDescent="0.2">
      <c r="A15" s="43" t="s">
        <v>136</v>
      </c>
    </row>
    <row r="16" spans="1:13" x14ac:dyDescent="0.2">
      <c r="A16" s="43" t="s">
        <v>137</v>
      </c>
    </row>
    <row r="17" spans="1:1" x14ac:dyDescent="0.2">
      <c r="A17" s="43" t="s">
        <v>138</v>
      </c>
    </row>
    <row r="18" spans="1:1" x14ac:dyDescent="0.2">
      <c r="A18" s="43" t="s">
        <v>139</v>
      </c>
    </row>
    <row r="19" spans="1:1" x14ac:dyDescent="0.2">
      <c r="A19" s="43" t="s">
        <v>140</v>
      </c>
    </row>
    <row r="20" spans="1:1" x14ac:dyDescent="0.2">
      <c r="A20" s="43" t="s">
        <v>141</v>
      </c>
    </row>
    <row r="21" spans="1:1" x14ac:dyDescent="0.2">
      <c r="A21" s="43" t="s">
        <v>142</v>
      </c>
    </row>
    <row r="22" spans="1:1" x14ac:dyDescent="0.2">
      <c r="A22" s="43" t="s">
        <v>143</v>
      </c>
    </row>
    <row r="23" spans="1:1" x14ac:dyDescent="0.2">
      <c r="A23" s="43"/>
    </row>
    <row r="24" spans="1:1" x14ac:dyDescent="0.2">
      <c r="A24" s="43"/>
    </row>
    <row r="25" spans="1:1" x14ac:dyDescent="0.2">
      <c r="A25" s="43"/>
    </row>
    <row r="26" spans="1:1" x14ac:dyDescent="0.2">
      <c r="A26" s="43" t="s">
        <v>144</v>
      </c>
    </row>
    <row r="27" spans="1:1" x14ac:dyDescent="0.2">
      <c r="A27" s="43" t="s">
        <v>145</v>
      </c>
    </row>
    <row r="28" spans="1:1" x14ac:dyDescent="0.2">
      <c r="A28" s="43" t="s">
        <v>146</v>
      </c>
    </row>
    <row r="29" spans="1:1" x14ac:dyDescent="0.2">
      <c r="A29" s="43" t="s">
        <v>147</v>
      </c>
    </row>
    <row r="30" spans="1:1" x14ac:dyDescent="0.2">
      <c r="A30" s="43" t="s">
        <v>148</v>
      </c>
    </row>
    <row r="31" spans="1:1" x14ac:dyDescent="0.2">
      <c r="A31" s="43" t="s">
        <v>149</v>
      </c>
    </row>
    <row r="32" spans="1:1" x14ac:dyDescent="0.2">
      <c r="A32" s="43" t="s">
        <v>150</v>
      </c>
    </row>
    <row r="33" spans="1:1" x14ac:dyDescent="0.2">
      <c r="A33" s="43" t="s">
        <v>151</v>
      </c>
    </row>
    <row r="34" spans="1:1" x14ac:dyDescent="0.2">
      <c r="A34" s="43" t="s">
        <v>152</v>
      </c>
    </row>
    <row r="35" spans="1:1" x14ac:dyDescent="0.2">
      <c r="A35" s="43" t="s">
        <v>153</v>
      </c>
    </row>
    <row r="36" spans="1:1" x14ac:dyDescent="0.2">
      <c r="A36" s="43" t="s">
        <v>154</v>
      </c>
    </row>
    <row r="37" spans="1:1" x14ac:dyDescent="0.2">
      <c r="A37" s="43" t="s">
        <v>155</v>
      </c>
    </row>
    <row r="38" spans="1:1" x14ac:dyDescent="0.2">
      <c r="A38" s="43" t="s">
        <v>156</v>
      </c>
    </row>
    <row r="39" spans="1:1" x14ac:dyDescent="0.2">
      <c r="A39" s="43" t="s">
        <v>157</v>
      </c>
    </row>
    <row r="40" spans="1:1" x14ac:dyDescent="0.2">
      <c r="A40" s="43" t="s">
        <v>158</v>
      </c>
    </row>
    <row r="41" spans="1:1" x14ac:dyDescent="0.2">
      <c r="A41" s="43" t="s">
        <v>159</v>
      </c>
    </row>
    <row r="42" spans="1:1" x14ac:dyDescent="0.2">
      <c r="A42" s="43" t="s">
        <v>160</v>
      </c>
    </row>
    <row r="43" spans="1:1" x14ac:dyDescent="0.2">
      <c r="A43" s="43"/>
    </row>
    <row r="44" spans="1:1" x14ac:dyDescent="0.2">
      <c r="A44" s="43"/>
    </row>
    <row r="45" spans="1:1" x14ac:dyDescent="0.2">
      <c r="A45" s="43"/>
    </row>
    <row r="46" spans="1:1" x14ac:dyDescent="0.2">
      <c r="A46" s="43" t="s">
        <v>161</v>
      </c>
    </row>
    <row r="47" spans="1:1" x14ac:dyDescent="0.2">
      <c r="A47" s="43" t="s">
        <v>162</v>
      </c>
    </row>
    <row r="48" spans="1:1" x14ac:dyDescent="0.2">
      <c r="A48" s="43" t="s">
        <v>163</v>
      </c>
    </row>
    <row r="49" spans="1:1" x14ac:dyDescent="0.2">
      <c r="A49" s="43" t="s">
        <v>164</v>
      </c>
    </row>
    <row r="50" spans="1:1" x14ac:dyDescent="0.2">
      <c r="A50" s="43" t="s">
        <v>165</v>
      </c>
    </row>
    <row r="51" spans="1:1" x14ac:dyDescent="0.2">
      <c r="A51" s="43" t="s">
        <v>166</v>
      </c>
    </row>
    <row r="52" spans="1:1" x14ac:dyDescent="0.2">
      <c r="A52" s="43" t="s">
        <v>167</v>
      </c>
    </row>
    <row r="53" spans="1:1" x14ac:dyDescent="0.2">
      <c r="A53" s="43" t="s">
        <v>168</v>
      </c>
    </row>
    <row r="54" spans="1:1" x14ac:dyDescent="0.2">
      <c r="A54" s="43" t="s">
        <v>169</v>
      </c>
    </row>
    <row r="55" spans="1:1" x14ac:dyDescent="0.2">
      <c r="A55" s="43" t="s">
        <v>170</v>
      </c>
    </row>
    <row r="56" spans="1:1" x14ac:dyDescent="0.2">
      <c r="A56" s="43" t="s">
        <v>171</v>
      </c>
    </row>
    <row r="57" spans="1:1" x14ac:dyDescent="0.2">
      <c r="A57" s="43" t="s">
        <v>172</v>
      </c>
    </row>
    <row r="58" spans="1:1" x14ac:dyDescent="0.2">
      <c r="A58" s="43" t="s">
        <v>173</v>
      </c>
    </row>
    <row r="59" spans="1:1" x14ac:dyDescent="0.2">
      <c r="A59" s="43" t="s">
        <v>174</v>
      </c>
    </row>
    <row r="60" spans="1:1" x14ac:dyDescent="0.2">
      <c r="A60" s="43" t="s">
        <v>175</v>
      </c>
    </row>
    <row r="61" spans="1:1" x14ac:dyDescent="0.2">
      <c r="A61" s="43" t="s">
        <v>176</v>
      </c>
    </row>
    <row r="62" spans="1:1" x14ac:dyDescent="0.2">
      <c r="A62" s="43" t="s">
        <v>183</v>
      </c>
    </row>
    <row r="63" spans="1:1" x14ac:dyDescent="0.2">
      <c r="A63" s="43" t="s">
        <v>184</v>
      </c>
    </row>
    <row r="64" spans="1:1" x14ac:dyDescent="0.2">
      <c r="A64" s="43" t="s">
        <v>185</v>
      </c>
    </row>
    <row r="65" spans="1:1" x14ac:dyDescent="0.2">
      <c r="A65" s="43" t="s">
        <v>177</v>
      </c>
    </row>
    <row r="66" spans="1:1" x14ac:dyDescent="0.2">
      <c r="A66" s="43" t="s">
        <v>178</v>
      </c>
    </row>
    <row r="67" spans="1:1" x14ac:dyDescent="0.2">
      <c r="A67" s="43" t="s">
        <v>179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67512-F690-484E-A331-EEDB18BC72E0}">
  <dimension ref="A1:EK65"/>
  <sheetViews>
    <sheetView workbookViewId="0">
      <selection activeCell="H4" sqref="H4"/>
    </sheetView>
  </sheetViews>
  <sheetFormatPr baseColWidth="10" defaultRowHeight="16" x14ac:dyDescent="0.2"/>
  <cols>
    <col min="3" max="3" width="10.83203125" style="17"/>
    <col min="6" max="6" width="11.83203125" bestFit="1" customWidth="1"/>
    <col min="7" max="7" width="36.5" bestFit="1" customWidth="1"/>
    <col min="8" max="8" width="10.83203125" style="17"/>
  </cols>
  <sheetData>
    <row r="1" spans="1:141" x14ac:dyDescent="0.2">
      <c r="A1" t="s">
        <v>112</v>
      </c>
      <c r="B1" s="31" t="s">
        <v>119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121</v>
      </c>
      <c r="C2" s="41"/>
      <c r="D2" s="31" t="s">
        <v>116</v>
      </c>
      <c r="E2" s="31" t="s">
        <v>63</v>
      </c>
      <c r="F2" s="31" t="s">
        <v>62</v>
      </c>
      <c r="G2" s="31" t="s">
        <v>30</v>
      </c>
      <c r="H2" s="41" t="s">
        <v>122</v>
      </c>
      <c r="EK2" t="s">
        <v>99</v>
      </c>
    </row>
    <row r="3" spans="1:141" x14ac:dyDescent="0.2">
      <c r="B3" s="28" t="s">
        <v>64</v>
      </c>
      <c r="C3" s="17" t="s">
        <v>115</v>
      </c>
      <c r="E3" t="s">
        <v>118</v>
      </c>
      <c r="F3" t="s">
        <v>65</v>
      </c>
      <c r="G3" s="28" t="s">
        <v>64</v>
      </c>
      <c r="H3" s="42">
        <v>0</v>
      </c>
      <c r="I3">
        <f>H3+1</f>
        <v>1</v>
      </c>
      <c r="J3">
        <f>I3+1</f>
        <v>2</v>
      </c>
      <c r="K3">
        <f>J3+1</f>
        <v>3</v>
      </c>
      <c r="L3" t="s">
        <v>99</v>
      </c>
    </row>
    <row r="4" spans="1:141" x14ac:dyDescent="0.2">
      <c r="B4" s="28"/>
      <c r="E4" t="s">
        <v>118</v>
      </c>
      <c r="F4" t="s">
        <v>65</v>
      </c>
      <c r="G4" s="28" t="s">
        <v>187</v>
      </c>
      <c r="H4" s="44">
        <v>2100</v>
      </c>
    </row>
    <row r="5" spans="1:141" x14ac:dyDescent="0.2">
      <c r="B5" s="28"/>
      <c r="E5" t="s">
        <v>118</v>
      </c>
      <c r="F5" t="s">
        <v>65</v>
      </c>
      <c r="G5" s="28" t="s">
        <v>188</v>
      </c>
      <c r="H5" s="17">
        <v>360</v>
      </c>
    </row>
    <row r="6" spans="1:141" x14ac:dyDescent="0.2">
      <c r="B6" s="28" t="s">
        <v>100</v>
      </c>
      <c r="C6" s="17">
        <v>0</v>
      </c>
      <c r="E6" t="s">
        <v>118</v>
      </c>
      <c r="F6" t="s">
        <v>65</v>
      </c>
      <c r="G6" s="28" t="s">
        <v>100</v>
      </c>
      <c r="H6" s="42">
        <v>0</v>
      </c>
    </row>
    <row r="7" spans="1:141" x14ac:dyDescent="0.2">
      <c r="B7" s="28" t="s">
        <v>69</v>
      </c>
      <c r="C7" s="17">
        <v>100</v>
      </c>
      <c r="D7" t="s">
        <v>117</v>
      </c>
      <c r="E7" t="s">
        <v>118</v>
      </c>
      <c r="F7" t="s">
        <v>65</v>
      </c>
      <c r="G7" s="28" t="s">
        <v>69</v>
      </c>
      <c r="H7" s="17">
        <v>1200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EK7" t="s">
        <v>99</v>
      </c>
    </row>
    <row r="8" spans="1:141" x14ac:dyDescent="0.2">
      <c r="B8" s="29" t="s">
        <v>36</v>
      </c>
      <c r="C8" s="19" t="s">
        <v>74</v>
      </c>
      <c r="E8" t="s">
        <v>118</v>
      </c>
      <c r="F8" t="s">
        <v>65</v>
      </c>
      <c r="G8" s="29" t="s">
        <v>36</v>
      </c>
      <c r="H8" s="19"/>
      <c r="I8" s="19"/>
      <c r="J8" s="38"/>
      <c r="K8" s="38"/>
      <c r="L8" s="38"/>
      <c r="M8" s="38"/>
      <c r="N8" s="38"/>
      <c r="O8" s="38"/>
      <c r="P8" s="38"/>
      <c r="Q8" s="38"/>
      <c r="R8" s="38"/>
      <c r="S8" s="38"/>
      <c r="EK8" t="s">
        <v>99</v>
      </c>
    </row>
    <row r="9" spans="1:141" x14ac:dyDescent="0.2">
      <c r="B9" s="28" t="s">
        <v>38</v>
      </c>
      <c r="C9" s="17">
        <v>1.03</v>
      </c>
      <c r="E9" t="s">
        <v>118</v>
      </c>
      <c r="F9" t="s">
        <v>65</v>
      </c>
      <c r="G9" s="28" t="s">
        <v>38</v>
      </c>
      <c r="H9" s="17">
        <f>C9</f>
        <v>1.03</v>
      </c>
      <c r="I9" s="20"/>
      <c r="J9" s="20"/>
      <c r="L9" s="17"/>
      <c r="M9" s="20"/>
      <c r="N9" s="20"/>
      <c r="O9" s="20"/>
      <c r="P9" s="20"/>
      <c r="Q9" s="20"/>
      <c r="R9" s="20"/>
      <c r="S9" s="20"/>
      <c r="EK9" t="s">
        <v>99</v>
      </c>
    </row>
    <row r="10" spans="1:141" ht="85" x14ac:dyDescent="0.2">
      <c r="B10" s="30" t="s">
        <v>70</v>
      </c>
      <c r="C10" s="27">
        <v>0.4</v>
      </c>
      <c r="E10" t="s">
        <v>118</v>
      </c>
      <c r="F10" t="s">
        <v>65</v>
      </c>
      <c r="G10" s="30" t="s">
        <v>70</v>
      </c>
      <c r="H10" s="17">
        <f t="shared" ref="H10:H25" si="0">C10</f>
        <v>0.4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EK10" t="s">
        <v>99</v>
      </c>
    </row>
    <row r="11" spans="1:141" ht="68" x14ac:dyDescent="0.2">
      <c r="B11" s="30" t="s">
        <v>71</v>
      </c>
      <c r="C11" s="27">
        <v>0.05</v>
      </c>
      <c r="E11" t="s">
        <v>118</v>
      </c>
      <c r="F11" t="s">
        <v>65</v>
      </c>
      <c r="G11" s="30" t="s">
        <v>71</v>
      </c>
      <c r="H11" s="17">
        <f t="shared" si="0"/>
        <v>0.05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EK11" t="s">
        <v>99</v>
      </c>
    </row>
    <row r="12" spans="1:141" ht="119" x14ac:dyDescent="0.2">
      <c r="B12" s="30" t="s">
        <v>72</v>
      </c>
      <c r="C12" s="27">
        <v>1.9304999999999996E-2</v>
      </c>
      <c r="E12" t="s">
        <v>118</v>
      </c>
      <c r="F12" t="s">
        <v>65</v>
      </c>
      <c r="G12" s="30" t="s">
        <v>72</v>
      </c>
      <c r="H12" s="17">
        <f t="shared" si="0"/>
        <v>1.9304999999999996E-2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EK12" t="s">
        <v>99</v>
      </c>
    </row>
    <row r="13" spans="1:141" ht="119" x14ac:dyDescent="0.2">
      <c r="B13" s="30" t="s">
        <v>73</v>
      </c>
      <c r="C13" s="27">
        <v>0.01</v>
      </c>
      <c r="E13" t="s">
        <v>118</v>
      </c>
      <c r="F13" t="s">
        <v>65</v>
      </c>
      <c r="G13" s="30" t="s">
        <v>73</v>
      </c>
      <c r="H13" s="17">
        <f t="shared" si="0"/>
        <v>0.01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EK13" t="s">
        <v>99</v>
      </c>
    </row>
    <row r="14" spans="1:141" ht="102" x14ac:dyDescent="0.2">
      <c r="B14" s="30" t="s">
        <v>85</v>
      </c>
      <c r="C14" s="27">
        <v>0.2</v>
      </c>
      <c r="E14" t="s">
        <v>118</v>
      </c>
      <c r="F14" t="s">
        <v>65</v>
      </c>
      <c r="G14" s="30" t="s">
        <v>85</v>
      </c>
      <c r="H14" s="17">
        <f t="shared" si="0"/>
        <v>0.2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EK14" t="s">
        <v>99</v>
      </c>
    </row>
    <row r="15" spans="1:141" ht="102" x14ac:dyDescent="0.2">
      <c r="B15" s="30" t="s">
        <v>86</v>
      </c>
      <c r="C15" s="27">
        <v>0</v>
      </c>
      <c r="E15" t="s">
        <v>118</v>
      </c>
      <c r="F15" t="s">
        <v>65</v>
      </c>
      <c r="G15" s="30" t="s">
        <v>86</v>
      </c>
      <c r="H15" s="17">
        <f t="shared" si="0"/>
        <v>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EK15" t="s">
        <v>99</v>
      </c>
    </row>
    <row r="16" spans="1:141" ht="102" x14ac:dyDescent="0.2">
      <c r="B16" s="30" t="s">
        <v>87</v>
      </c>
      <c r="C16" s="27">
        <v>5.3999999999999999E-2</v>
      </c>
      <c r="E16" t="s">
        <v>118</v>
      </c>
      <c r="F16" t="s">
        <v>65</v>
      </c>
      <c r="G16" s="30" t="s">
        <v>87</v>
      </c>
      <c r="H16" s="17">
        <f t="shared" si="0"/>
        <v>5.3999999999999999E-2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102" x14ac:dyDescent="0.2">
      <c r="B17" s="30" t="s">
        <v>88</v>
      </c>
      <c r="C17" s="27">
        <v>5.3999999999999999E-2</v>
      </c>
      <c r="E17" t="s">
        <v>118</v>
      </c>
      <c r="F17" t="s">
        <v>65</v>
      </c>
      <c r="G17" s="30" t="s">
        <v>88</v>
      </c>
      <c r="H17" s="17">
        <f t="shared" si="0"/>
        <v>5.3999999999999999E-2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EK17" t="s">
        <v>99</v>
      </c>
    </row>
    <row r="18" spans="2:141" ht="119" x14ac:dyDescent="0.2">
      <c r="B18" s="30" t="s">
        <v>89</v>
      </c>
      <c r="C18" s="27">
        <v>0</v>
      </c>
      <c r="E18" t="s">
        <v>118</v>
      </c>
      <c r="F18" t="s">
        <v>65</v>
      </c>
      <c r="G18" s="30" t="s">
        <v>89</v>
      </c>
      <c r="H18" s="17">
        <f t="shared" si="0"/>
        <v>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EK18" t="s">
        <v>99</v>
      </c>
    </row>
    <row r="19" spans="2:141" ht="119" x14ac:dyDescent="0.2">
      <c r="B19" s="30" t="s">
        <v>90</v>
      </c>
      <c r="C19" s="27">
        <v>0</v>
      </c>
      <c r="E19" t="s">
        <v>118</v>
      </c>
      <c r="F19" t="s">
        <v>65</v>
      </c>
      <c r="G19" s="30" t="s">
        <v>90</v>
      </c>
      <c r="H19" s="17">
        <f t="shared" si="0"/>
        <v>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EK19" t="s">
        <v>99</v>
      </c>
    </row>
    <row r="20" spans="2:141" ht="51" x14ac:dyDescent="0.2">
      <c r="B20" s="30" t="s">
        <v>75</v>
      </c>
      <c r="C20" s="27">
        <v>0.3</v>
      </c>
      <c r="E20" t="s">
        <v>118</v>
      </c>
      <c r="F20" t="s">
        <v>65</v>
      </c>
      <c r="G20" s="30" t="s">
        <v>75</v>
      </c>
      <c r="H20" s="17">
        <f t="shared" si="0"/>
        <v>0.3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51" x14ac:dyDescent="0.2">
      <c r="B21" s="30" t="s">
        <v>76</v>
      </c>
      <c r="C21" s="27">
        <v>0.7</v>
      </c>
      <c r="E21" t="s">
        <v>118</v>
      </c>
      <c r="F21" t="s">
        <v>65</v>
      </c>
      <c r="G21" s="30" t="s">
        <v>76</v>
      </c>
      <c r="H21" s="17">
        <f t="shared" si="0"/>
        <v>0.7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51" x14ac:dyDescent="0.2">
      <c r="B22" s="30" t="s">
        <v>77</v>
      </c>
      <c r="C22" s="27">
        <v>0</v>
      </c>
      <c r="E22" t="s">
        <v>118</v>
      </c>
      <c r="F22" t="s">
        <v>65</v>
      </c>
      <c r="G22" s="30" t="s">
        <v>77</v>
      </c>
      <c r="H22" s="17">
        <f t="shared" si="0"/>
        <v>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68" x14ac:dyDescent="0.2">
      <c r="B23" s="30" t="s">
        <v>78</v>
      </c>
      <c r="C23" s="27">
        <v>0.4</v>
      </c>
      <c r="E23" t="s">
        <v>118</v>
      </c>
      <c r="F23" t="s">
        <v>65</v>
      </c>
      <c r="G23" s="30" t="s">
        <v>78</v>
      </c>
      <c r="H23" s="17">
        <f t="shared" si="0"/>
        <v>0.4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EK23" t="s">
        <v>99</v>
      </c>
    </row>
    <row r="24" spans="2:141" ht="51" x14ac:dyDescent="0.2">
      <c r="B24" s="30" t="s">
        <v>79</v>
      </c>
      <c r="C24" s="27">
        <v>0.4</v>
      </c>
      <c r="E24" t="s">
        <v>118</v>
      </c>
      <c r="F24" t="s">
        <v>65</v>
      </c>
      <c r="G24" s="30" t="s">
        <v>79</v>
      </c>
      <c r="H24" s="17">
        <f t="shared" si="0"/>
        <v>0.4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EK24" t="s">
        <v>99</v>
      </c>
    </row>
    <row r="25" spans="2:141" ht="68" x14ac:dyDescent="0.2">
      <c r="B25" s="30" t="s">
        <v>80</v>
      </c>
      <c r="C25" s="27">
        <v>0.4</v>
      </c>
      <c r="E25" t="s">
        <v>118</v>
      </c>
      <c r="F25" t="s">
        <v>65</v>
      </c>
      <c r="G25" s="30" t="s">
        <v>80</v>
      </c>
      <c r="H25" s="17">
        <f t="shared" si="0"/>
        <v>0.4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EK25" t="s">
        <v>99</v>
      </c>
    </row>
    <row r="26" spans="2:141" ht="17" x14ac:dyDescent="0.2">
      <c r="E26" t="s">
        <v>67</v>
      </c>
      <c r="F26" t="s">
        <v>66</v>
      </c>
      <c r="G26" s="4" t="s">
        <v>81</v>
      </c>
      <c r="EK26" t="s">
        <v>99</v>
      </c>
    </row>
    <row r="27" spans="2:141" x14ac:dyDescent="0.2">
      <c r="E27" t="s">
        <v>67</v>
      </c>
      <c r="F27" t="s">
        <v>66</v>
      </c>
      <c r="G27" s="9" t="s">
        <v>91</v>
      </c>
      <c r="EK27" t="s">
        <v>99</v>
      </c>
    </row>
    <row r="28" spans="2:141" x14ac:dyDescent="0.2">
      <c r="E28" t="s">
        <v>67</v>
      </c>
      <c r="F28" t="s">
        <v>66</v>
      </c>
      <c r="G28" s="7" t="s">
        <v>11</v>
      </c>
      <c r="EK28" t="s">
        <v>99</v>
      </c>
    </row>
    <row r="29" spans="2:141" x14ac:dyDescent="0.2">
      <c r="E29" t="s">
        <v>67</v>
      </c>
      <c r="F29" t="s">
        <v>66</v>
      </c>
      <c r="G29" s="9" t="s">
        <v>92</v>
      </c>
      <c r="EK29" t="s">
        <v>99</v>
      </c>
    </row>
    <row r="30" spans="2:141" x14ac:dyDescent="0.2">
      <c r="E30" t="s">
        <v>67</v>
      </c>
      <c r="F30" t="s">
        <v>66</v>
      </c>
      <c r="G30" s="9" t="s">
        <v>120</v>
      </c>
      <c r="EK30" t="s">
        <v>99</v>
      </c>
    </row>
    <row r="31" spans="2:141" x14ac:dyDescent="0.2">
      <c r="E31" t="s">
        <v>67</v>
      </c>
      <c r="F31" t="s">
        <v>66</v>
      </c>
      <c r="G31" s="7" t="s">
        <v>13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94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95</v>
      </c>
      <c r="EK33" t="s">
        <v>99</v>
      </c>
    </row>
    <row r="34" spans="5:141" x14ac:dyDescent="0.2">
      <c r="E34" t="s">
        <v>67</v>
      </c>
      <c r="F34" t="s">
        <v>66</v>
      </c>
      <c r="G34" s="9" t="s">
        <v>96</v>
      </c>
      <c r="EK34" t="s">
        <v>99</v>
      </c>
    </row>
    <row r="35" spans="5:141" x14ac:dyDescent="0.2">
      <c r="E35" t="s">
        <v>67</v>
      </c>
      <c r="F35" t="s">
        <v>66</v>
      </c>
      <c r="G35" s="9" t="s">
        <v>97</v>
      </c>
      <c r="EK35" t="s">
        <v>99</v>
      </c>
    </row>
    <row r="36" spans="5:141" ht="19" x14ac:dyDescent="0.25">
      <c r="E36" t="s">
        <v>67</v>
      </c>
      <c r="F36" t="s">
        <v>66</v>
      </c>
      <c r="G36" s="6" t="s">
        <v>16</v>
      </c>
      <c r="EK36" t="s">
        <v>99</v>
      </c>
    </row>
    <row r="37" spans="5:141" ht="19" x14ac:dyDescent="0.25">
      <c r="E37" t="s">
        <v>67</v>
      </c>
      <c r="F37" t="s">
        <v>66</v>
      </c>
      <c r="G37" s="6" t="s">
        <v>10</v>
      </c>
      <c r="EK37" t="s">
        <v>99</v>
      </c>
    </row>
    <row r="38" spans="5:141" x14ac:dyDescent="0.2">
      <c r="E38" t="s">
        <v>67</v>
      </c>
      <c r="F38" t="s">
        <v>66</v>
      </c>
      <c r="G38" s="12" t="s">
        <v>82</v>
      </c>
      <c r="EK38" t="s">
        <v>99</v>
      </c>
    </row>
    <row r="39" spans="5:141" x14ac:dyDescent="0.2">
      <c r="E39" t="s">
        <v>67</v>
      </c>
      <c r="F39" t="s">
        <v>66</v>
      </c>
      <c r="G39" s="1" t="s">
        <v>22</v>
      </c>
      <c r="EK39" t="s">
        <v>99</v>
      </c>
    </row>
    <row r="40" spans="5:141" x14ac:dyDescent="0.2">
      <c r="E40" t="s">
        <v>67</v>
      </c>
      <c r="F40" t="s">
        <v>66</v>
      </c>
      <c r="G40" s="12" t="s">
        <v>23</v>
      </c>
      <c r="EK40" t="s">
        <v>99</v>
      </c>
    </row>
    <row r="41" spans="5:141" x14ac:dyDescent="0.2">
      <c r="E41" t="s">
        <v>67</v>
      </c>
      <c r="F41" t="s">
        <v>66</v>
      </c>
      <c r="G41" s="13" t="s">
        <v>24</v>
      </c>
      <c r="EK41" t="s">
        <v>99</v>
      </c>
    </row>
    <row r="42" spans="5:141" x14ac:dyDescent="0.2">
      <c r="E42" t="s">
        <v>98</v>
      </c>
      <c r="F42" t="s">
        <v>66</v>
      </c>
      <c r="G42" t="s">
        <v>27</v>
      </c>
      <c r="EK42" t="s">
        <v>99</v>
      </c>
    </row>
    <row r="43" spans="5:141" x14ac:dyDescent="0.2">
      <c r="E43" t="s">
        <v>68</v>
      </c>
      <c r="F43" t="s">
        <v>66</v>
      </c>
      <c r="G43" t="s">
        <v>186</v>
      </c>
    </row>
    <row r="44" spans="5:141" ht="17" x14ac:dyDescent="0.2">
      <c r="E44" t="s">
        <v>68</v>
      </c>
      <c r="F44" t="s">
        <v>66</v>
      </c>
      <c r="G44" s="32" t="s">
        <v>81</v>
      </c>
      <c r="EK44" t="s">
        <v>99</v>
      </c>
    </row>
    <row r="45" spans="5:141" x14ac:dyDescent="0.2">
      <c r="E45" t="s">
        <v>68</v>
      </c>
      <c r="F45" t="s">
        <v>66</v>
      </c>
      <c r="G45" s="9" t="s">
        <v>91</v>
      </c>
      <c r="EK45" t="s">
        <v>99</v>
      </c>
    </row>
    <row r="46" spans="5:141" x14ac:dyDescent="0.2">
      <c r="E46" t="s">
        <v>68</v>
      </c>
      <c r="F46" t="s">
        <v>66</v>
      </c>
      <c r="G46" s="7" t="s">
        <v>11</v>
      </c>
      <c r="EK46" t="s">
        <v>99</v>
      </c>
    </row>
    <row r="47" spans="5:141" x14ac:dyDescent="0.2">
      <c r="E47" t="s">
        <v>68</v>
      </c>
      <c r="F47" t="s">
        <v>66</v>
      </c>
      <c r="G47" s="9" t="s">
        <v>92</v>
      </c>
      <c r="EK47" t="s">
        <v>99</v>
      </c>
    </row>
    <row r="48" spans="5:141" x14ac:dyDescent="0.2">
      <c r="E48" t="s">
        <v>68</v>
      </c>
      <c r="F48" t="s">
        <v>66</v>
      </c>
      <c r="G48" s="9" t="s">
        <v>120</v>
      </c>
      <c r="EK48" t="s">
        <v>99</v>
      </c>
    </row>
    <row r="49" spans="5:141" x14ac:dyDescent="0.2">
      <c r="E49" t="s">
        <v>68</v>
      </c>
      <c r="F49" t="s">
        <v>66</v>
      </c>
      <c r="G49" s="7" t="s">
        <v>13</v>
      </c>
      <c r="EK49" t="s">
        <v>99</v>
      </c>
    </row>
    <row r="50" spans="5:141" x14ac:dyDescent="0.2">
      <c r="E50" t="s">
        <v>68</v>
      </c>
      <c r="F50" t="s">
        <v>66</v>
      </c>
      <c r="G50" s="9" t="s">
        <v>94</v>
      </c>
      <c r="EK50" t="s">
        <v>99</v>
      </c>
    </row>
    <row r="51" spans="5:141" x14ac:dyDescent="0.2">
      <c r="E51" t="s">
        <v>68</v>
      </c>
      <c r="F51" t="s">
        <v>66</v>
      </c>
      <c r="G51" s="9" t="s">
        <v>95</v>
      </c>
      <c r="EK51" t="s">
        <v>99</v>
      </c>
    </row>
    <row r="52" spans="5:141" x14ac:dyDescent="0.2">
      <c r="E52" t="s">
        <v>68</v>
      </c>
      <c r="F52" t="s">
        <v>66</v>
      </c>
      <c r="G52" s="9" t="s">
        <v>96</v>
      </c>
      <c r="EK52" t="s">
        <v>99</v>
      </c>
    </row>
    <row r="53" spans="5:141" x14ac:dyDescent="0.2">
      <c r="E53" t="s">
        <v>68</v>
      </c>
      <c r="F53" t="s">
        <v>66</v>
      </c>
      <c r="G53" s="9" t="s">
        <v>97</v>
      </c>
      <c r="EK53" t="s">
        <v>99</v>
      </c>
    </row>
    <row r="54" spans="5:141" ht="19" x14ac:dyDescent="0.25">
      <c r="E54" t="s">
        <v>68</v>
      </c>
      <c r="F54" t="s">
        <v>66</v>
      </c>
      <c r="G54" s="6" t="s">
        <v>16</v>
      </c>
      <c r="EK54" t="s">
        <v>99</v>
      </c>
    </row>
    <row r="55" spans="5:141" ht="19" x14ac:dyDescent="0.25">
      <c r="E55" t="s">
        <v>68</v>
      </c>
      <c r="F55" t="s">
        <v>66</v>
      </c>
      <c r="G55" s="6" t="s">
        <v>10</v>
      </c>
      <c r="EK55" t="s">
        <v>99</v>
      </c>
    </row>
    <row r="56" spans="5:141" x14ac:dyDescent="0.2">
      <c r="E56" t="s">
        <v>68</v>
      </c>
      <c r="F56" t="s">
        <v>66</v>
      </c>
      <c r="G56" s="35" t="s">
        <v>82</v>
      </c>
      <c r="EK56" t="s">
        <v>99</v>
      </c>
    </row>
    <row r="57" spans="5:141" x14ac:dyDescent="0.2">
      <c r="E57" t="s">
        <v>68</v>
      </c>
      <c r="F57" t="s">
        <v>66</v>
      </c>
      <c r="G57" s="33" t="s">
        <v>22</v>
      </c>
      <c r="EK57" t="s">
        <v>99</v>
      </c>
    </row>
    <row r="58" spans="5:141" x14ac:dyDescent="0.2">
      <c r="E58" t="s">
        <v>68</v>
      </c>
      <c r="F58" t="s">
        <v>66</v>
      </c>
      <c r="G58" s="35" t="s">
        <v>23</v>
      </c>
      <c r="EK58" t="s">
        <v>99</v>
      </c>
    </row>
    <row r="59" spans="5:141" x14ac:dyDescent="0.2">
      <c r="E59" t="s">
        <v>68</v>
      </c>
      <c r="F59" t="s">
        <v>66</v>
      </c>
      <c r="G59" s="36" t="s">
        <v>180</v>
      </c>
      <c r="EK59" t="s">
        <v>99</v>
      </c>
    </row>
    <row r="60" spans="5:141" x14ac:dyDescent="0.2">
      <c r="E60" t="s">
        <v>68</v>
      </c>
      <c r="F60" t="s">
        <v>66</v>
      </c>
      <c r="G60" s="36" t="s">
        <v>181</v>
      </c>
      <c r="EK60" t="s">
        <v>99</v>
      </c>
    </row>
    <row r="61" spans="5:141" x14ac:dyDescent="0.2">
      <c r="E61" t="s">
        <v>68</v>
      </c>
      <c r="F61" t="s">
        <v>66</v>
      </c>
      <c r="G61" s="36" t="s">
        <v>182</v>
      </c>
      <c r="EK61" t="s">
        <v>99</v>
      </c>
    </row>
    <row r="62" spans="5:141" x14ac:dyDescent="0.2">
      <c r="E62" t="s">
        <v>68</v>
      </c>
      <c r="F62" t="s">
        <v>66</v>
      </c>
      <c r="G62" s="33" t="s">
        <v>83</v>
      </c>
      <c r="EK62" t="s">
        <v>99</v>
      </c>
    </row>
    <row r="63" spans="5:141" x14ac:dyDescent="0.2">
      <c r="E63" t="s">
        <v>68</v>
      </c>
      <c r="F63" t="s">
        <v>66</v>
      </c>
      <c r="G63" s="35" t="s">
        <v>84</v>
      </c>
      <c r="EK63" t="s">
        <v>99</v>
      </c>
    </row>
    <row r="64" spans="5:141" x14ac:dyDescent="0.2">
      <c r="E64" t="s">
        <v>68</v>
      </c>
      <c r="F64" t="s">
        <v>66</v>
      </c>
      <c r="G64" s="37" t="s">
        <v>24</v>
      </c>
      <c r="EK64" t="s">
        <v>99</v>
      </c>
    </row>
    <row r="65" spans="5:141" x14ac:dyDescent="0.2">
      <c r="E65" t="s">
        <v>68</v>
      </c>
      <c r="F65" t="s">
        <v>66</v>
      </c>
      <c r="G65" s="35" t="s">
        <v>29</v>
      </c>
      <c r="EK65" t="s">
        <v>99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401E7-806E-9048-AF25-ABF9F1BC7F69}">
  <dimension ref="A1:EK65"/>
  <sheetViews>
    <sheetView workbookViewId="0">
      <selection activeCell="H4" sqref="H4:H5"/>
    </sheetView>
  </sheetViews>
  <sheetFormatPr baseColWidth="10" defaultRowHeight="16" x14ac:dyDescent="0.2"/>
  <cols>
    <col min="3" max="3" width="10.83203125" style="17"/>
    <col min="6" max="6" width="11.83203125" bestFit="1" customWidth="1"/>
    <col min="7" max="7" width="36.5" bestFit="1" customWidth="1"/>
    <col min="8" max="8" width="10.83203125" style="17"/>
  </cols>
  <sheetData>
    <row r="1" spans="1:141" x14ac:dyDescent="0.2">
      <c r="A1" t="s">
        <v>112</v>
      </c>
      <c r="B1" s="31" t="s">
        <v>119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121</v>
      </c>
      <c r="C2" s="41"/>
      <c r="D2" s="31" t="s">
        <v>116</v>
      </c>
      <c r="E2" s="31" t="s">
        <v>63</v>
      </c>
      <c r="F2" s="31" t="s">
        <v>62</v>
      </c>
      <c r="G2" s="31" t="s">
        <v>30</v>
      </c>
      <c r="H2" s="41" t="s">
        <v>122</v>
      </c>
      <c r="EK2" t="s">
        <v>99</v>
      </c>
    </row>
    <row r="3" spans="1:141" x14ac:dyDescent="0.2">
      <c r="B3" s="28" t="s">
        <v>64</v>
      </c>
      <c r="C3" s="17" t="s">
        <v>115</v>
      </c>
      <c r="E3" t="s">
        <v>118</v>
      </c>
      <c r="F3" t="s">
        <v>65</v>
      </c>
      <c r="G3" s="28" t="s">
        <v>64</v>
      </c>
      <c r="H3" s="42">
        <v>0</v>
      </c>
      <c r="I3">
        <f>H3+1</f>
        <v>1</v>
      </c>
      <c r="J3">
        <f>I3+1</f>
        <v>2</v>
      </c>
      <c r="K3">
        <f>J3+1</f>
        <v>3</v>
      </c>
      <c r="L3" t="s">
        <v>99</v>
      </c>
    </row>
    <row r="4" spans="1:141" x14ac:dyDescent="0.2">
      <c r="B4" s="28"/>
      <c r="E4" t="s">
        <v>118</v>
      </c>
      <c r="F4" t="s">
        <v>65</v>
      </c>
      <c r="G4" s="28" t="s">
        <v>187</v>
      </c>
      <c r="H4" s="44">
        <v>15790.666666666666</v>
      </c>
    </row>
    <row r="5" spans="1:141" x14ac:dyDescent="0.2">
      <c r="B5" s="28"/>
      <c r="E5" t="s">
        <v>118</v>
      </c>
      <c r="F5" t="s">
        <v>65</v>
      </c>
      <c r="G5" s="28" t="s">
        <v>188</v>
      </c>
      <c r="H5" s="17">
        <v>350</v>
      </c>
    </row>
    <row r="6" spans="1:141" x14ac:dyDescent="0.2">
      <c r="B6" s="28" t="s">
        <v>100</v>
      </c>
      <c r="C6" s="17">
        <v>0</v>
      </c>
      <c r="E6" t="s">
        <v>118</v>
      </c>
      <c r="F6" t="s">
        <v>65</v>
      </c>
      <c r="G6" s="28" t="s">
        <v>100</v>
      </c>
      <c r="H6" s="42">
        <v>0</v>
      </c>
    </row>
    <row r="7" spans="1:141" x14ac:dyDescent="0.2">
      <c r="B7" s="28" t="s">
        <v>69</v>
      </c>
      <c r="C7" s="17">
        <v>100</v>
      </c>
      <c r="D7" t="s">
        <v>117</v>
      </c>
      <c r="E7" t="s">
        <v>118</v>
      </c>
      <c r="F7" t="s">
        <v>65</v>
      </c>
      <c r="G7" s="28" t="s">
        <v>69</v>
      </c>
      <c r="H7" s="17">
        <v>1200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EK7" t="s">
        <v>99</v>
      </c>
    </row>
    <row r="8" spans="1:141" x14ac:dyDescent="0.2">
      <c r="B8" s="29" t="s">
        <v>36</v>
      </c>
      <c r="C8" s="19" t="s">
        <v>74</v>
      </c>
      <c r="E8" t="s">
        <v>118</v>
      </c>
      <c r="F8" t="s">
        <v>65</v>
      </c>
      <c r="G8" s="29" t="s">
        <v>36</v>
      </c>
      <c r="H8" s="19"/>
      <c r="I8" s="19"/>
      <c r="J8" s="38"/>
      <c r="K8" s="38"/>
      <c r="L8" s="38"/>
      <c r="M8" s="38"/>
      <c r="N8" s="38"/>
      <c r="O8" s="38"/>
      <c r="P8" s="38"/>
      <c r="Q8" s="38"/>
      <c r="R8" s="38"/>
      <c r="S8" s="38"/>
      <c r="EK8" t="s">
        <v>99</v>
      </c>
    </row>
    <row r="9" spans="1:141" x14ac:dyDescent="0.2">
      <c r="B9" s="28" t="s">
        <v>38</v>
      </c>
      <c r="C9" s="17">
        <v>1.03</v>
      </c>
      <c r="E9" t="s">
        <v>118</v>
      </c>
      <c r="F9" t="s">
        <v>65</v>
      </c>
      <c r="G9" s="28" t="s">
        <v>38</v>
      </c>
      <c r="H9" s="17">
        <f>C9</f>
        <v>1.03</v>
      </c>
      <c r="I9" s="20"/>
      <c r="J9" s="20"/>
      <c r="L9" s="17"/>
      <c r="M9" s="20"/>
      <c r="N9" s="20"/>
      <c r="O9" s="20"/>
      <c r="P9" s="20"/>
      <c r="Q9" s="20"/>
      <c r="R9" s="20"/>
      <c r="S9" s="20"/>
      <c r="EK9" t="s">
        <v>99</v>
      </c>
    </row>
    <row r="10" spans="1:141" ht="85" x14ac:dyDescent="0.2">
      <c r="B10" s="30" t="s">
        <v>70</v>
      </c>
      <c r="C10" s="27">
        <v>0.4</v>
      </c>
      <c r="E10" t="s">
        <v>118</v>
      </c>
      <c r="F10" t="s">
        <v>65</v>
      </c>
      <c r="G10" s="30" t="s">
        <v>70</v>
      </c>
      <c r="H10" s="17">
        <f t="shared" ref="H10:H25" si="0">C10</f>
        <v>0.4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EK10" t="s">
        <v>99</v>
      </c>
    </row>
    <row r="11" spans="1:141" ht="68" x14ac:dyDescent="0.2">
      <c r="B11" s="30" t="s">
        <v>71</v>
      </c>
      <c r="C11" s="27">
        <v>0.05</v>
      </c>
      <c r="E11" t="s">
        <v>118</v>
      </c>
      <c r="F11" t="s">
        <v>65</v>
      </c>
      <c r="G11" s="30" t="s">
        <v>71</v>
      </c>
      <c r="H11" s="17">
        <f t="shared" si="0"/>
        <v>0.05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EK11" t="s">
        <v>99</v>
      </c>
    </row>
    <row r="12" spans="1:141" ht="119" x14ac:dyDescent="0.2">
      <c r="B12" s="30" t="s">
        <v>72</v>
      </c>
      <c r="C12" s="27">
        <v>1.9304999999999996E-2</v>
      </c>
      <c r="E12" t="s">
        <v>118</v>
      </c>
      <c r="F12" t="s">
        <v>65</v>
      </c>
      <c r="G12" s="30" t="s">
        <v>72</v>
      </c>
      <c r="H12" s="17">
        <f t="shared" si="0"/>
        <v>1.9304999999999996E-2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EK12" t="s">
        <v>99</v>
      </c>
    </row>
    <row r="13" spans="1:141" ht="119" x14ac:dyDescent="0.2">
      <c r="B13" s="30" t="s">
        <v>73</v>
      </c>
      <c r="C13" s="27">
        <v>0.01</v>
      </c>
      <c r="E13" t="s">
        <v>118</v>
      </c>
      <c r="F13" t="s">
        <v>65</v>
      </c>
      <c r="G13" s="30" t="s">
        <v>73</v>
      </c>
      <c r="H13" s="17">
        <f t="shared" si="0"/>
        <v>0.01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EK13" t="s">
        <v>99</v>
      </c>
    </row>
    <row r="14" spans="1:141" ht="102" x14ac:dyDescent="0.2">
      <c r="B14" s="30" t="s">
        <v>85</v>
      </c>
      <c r="C14" s="27">
        <v>0.2</v>
      </c>
      <c r="E14" t="s">
        <v>118</v>
      </c>
      <c r="F14" t="s">
        <v>65</v>
      </c>
      <c r="G14" s="30" t="s">
        <v>85</v>
      </c>
      <c r="H14" s="17">
        <f t="shared" si="0"/>
        <v>0.2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EK14" t="s">
        <v>99</v>
      </c>
    </row>
    <row r="15" spans="1:141" ht="102" x14ac:dyDescent="0.2">
      <c r="B15" s="30" t="s">
        <v>86</v>
      </c>
      <c r="C15" s="27">
        <v>0</v>
      </c>
      <c r="E15" t="s">
        <v>118</v>
      </c>
      <c r="F15" t="s">
        <v>65</v>
      </c>
      <c r="G15" s="30" t="s">
        <v>86</v>
      </c>
      <c r="H15" s="17">
        <f t="shared" si="0"/>
        <v>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EK15" t="s">
        <v>99</v>
      </c>
    </row>
    <row r="16" spans="1:141" ht="102" x14ac:dyDescent="0.2">
      <c r="B16" s="30" t="s">
        <v>87</v>
      </c>
      <c r="C16" s="27">
        <v>5.3999999999999999E-2</v>
      </c>
      <c r="E16" t="s">
        <v>118</v>
      </c>
      <c r="F16" t="s">
        <v>65</v>
      </c>
      <c r="G16" s="30" t="s">
        <v>87</v>
      </c>
      <c r="H16" s="17">
        <f t="shared" si="0"/>
        <v>5.3999999999999999E-2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102" x14ac:dyDescent="0.2">
      <c r="B17" s="30" t="s">
        <v>88</v>
      </c>
      <c r="C17" s="27">
        <v>5.3999999999999999E-2</v>
      </c>
      <c r="E17" t="s">
        <v>118</v>
      </c>
      <c r="F17" t="s">
        <v>65</v>
      </c>
      <c r="G17" s="30" t="s">
        <v>88</v>
      </c>
      <c r="H17" s="17">
        <f t="shared" si="0"/>
        <v>5.3999999999999999E-2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EK17" t="s">
        <v>99</v>
      </c>
    </row>
    <row r="18" spans="2:141" ht="119" x14ac:dyDescent="0.2">
      <c r="B18" s="30" t="s">
        <v>89</v>
      </c>
      <c r="C18" s="27">
        <v>0</v>
      </c>
      <c r="E18" t="s">
        <v>118</v>
      </c>
      <c r="F18" t="s">
        <v>65</v>
      </c>
      <c r="G18" s="30" t="s">
        <v>89</v>
      </c>
      <c r="H18" s="17">
        <f t="shared" si="0"/>
        <v>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EK18" t="s">
        <v>99</v>
      </c>
    </row>
    <row r="19" spans="2:141" ht="119" x14ac:dyDescent="0.2">
      <c r="B19" s="30" t="s">
        <v>90</v>
      </c>
      <c r="C19" s="27">
        <v>0</v>
      </c>
      <c r="E19" t="s">
        <v>118</v>
      </c>
      <c r="F19" t="s">
        <v>65</v>
      </c>
      <c r="G19" s="30" t="s">
        <v>90</v>
      </c>
      <c r="H19" s="17">
        <f t="shared" si="0"/>
        <v>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EK19" t="s">
        <v>99</v>
      </c>
    </row>
    <row r="20" spans="2:141" ht="51" x14ac:dyDescent="0.2">
      <c r="B20" s="30" t="s">
        <v>75</v>
      </c>
      <c r="C20" s="27">
        <v>0.3</v>
      </c>
      <c r="E20" t="s">
        <v>118</v>
      </c>
      <c r="F20" t="s">
        <v>65</v>
      </c>
      <c r="G20" s="30" t="s">
        <v>75</v>
      </c>
      <c r="H20" s="17">
        <f t="shared" si="0"/>
        <v>0.3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51" x14ac:dyDescent="0.2">
      <c r="B21" s="30" t="s">
        <v>76</v>
      </c>
      <c r="C21" s="27">
        <v>0.7</v>
      </c>
      <c r="E21" t="s">
        <v>118</v>
      </c>
      <c r="F21" t="s">
        <v>65</v>
      </c>
      <c r="G21" s="30" t="s">
        <v>76</v>
      </c>
      <c r="H21" s="17">
        <f t="shared" si="0"/>
        <v>0.7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51" x14ac:dyDescent="0.2">
      <c r="B22" s="30" t="s">
        <v>77</v>
      </c>
      <c r="C22" s="27">
        <v>0</v>
      </c>
      <c r="E22" t="s">
        <v>118</v>
      </c>
      <c r="F22" t="s">
        <v>65</v>
      </c>
      <c r="G22" s="30" t="s">
        <v>77</v>
      </c>
      <c r="H22" s="17">
        <f t="shared" si="0"/>
        <v>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68" x14ac:dyDescent="0.2">
      <c r="B23" s="30" t="s">
        <v>78</v>
      </c>
      <c r="C23" s="27">
        <v>0.4</v>
      </c>
      <c r="E23" t="s">
        <v>118</v>
      </c>
      <c r="F23" t="s">
        <v>65</v>
      </c>
      <c r="G23" s="30" t="s">
        <v>78</v>
      </c>
      <c r="H23" s="17">
        <f t="shared" si="0"/>
        <v>0.4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EK23" t="s">
        <v>99</v>
      </c>
    </row>
    <row r="24" spans="2:141" ht="51" x14ac:dyDescent="0.2">
      <c r="B24" s="30" t="s">
        <v>79</v>
      </c>
      <c r="C24" s="27">
        <v>0.4</v>
      </c>
      <c r="E24" t="s">
        <v>118</v>
      </c>
      <c r="F24" t="s">
        <v>65</v>
      </c>
      <c r="G24" s="30" t="s">
        <v>79</v>
      </c>
      <c r="H24" s="17">
        <f t="shared" si="0"/>
        <v>0.4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EK24" t="s">
        <v>99</v>
      </c>
    </row>
    <row r="25" spans="2:141" ht="68" x14ac:dyDescent="0.2">
      <c r="B25" s="30" t="s">
        <v>80</v>
      </c>
      <c r="C25" s="27">
        <v>0.4</v>
      </c>
      <c r="E25" t="s">
        <v>118</v>
      </c>
      <c r="F25" t="s">
        <v>65</v>
      </c>
      <c r="G25" s="30" t="s">
        <v>80</v>
      </c>
      <c r="H25" s="17">
        <f t="shared" si="0"/>
        <v>0.4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EK25" t="s">
        <v>99</v>
      </c>
    </row>
    <row r="26" spans="2:141" ht="17" x14ac:dyDescent="0.2">
      <c r="E26" t="s">
        <v>67</v>
      </c>
      <c r="F26" t="s">
        <v>66</v>
      </c>
      <c r="G26" s="4" t="s">
        <v>81</v>
      </c>
      <c r="EK26" t="s">
        <v>99</v>
      </c>
    </row>
    <row r="27" spans="2:141" x14ac:dyDescent="0.2">
      <c r="E27" t="s">
        <v>67</v>
      </c>
      <c r="F27" t="s">
        <v>66</v>
      </c>
      <c r="G27" s="9" t="s">
        <v>91</v>
      </c>
      <c r="EK27" t="s">
        <v>99</v>
      </c>
    </row>
    <row r="28" spans="2:141" x14ac:dyDescent="0.2">
      <c r="E28" t="s">
        <v>67</v>
      </c>
      <c r="F28" t="s">
        <v>66</v>
      </c>
      <c r="G28" s="7" t="s">
        <v>11</v>
      </c>
      <c r="EK28" t="s">
        <v>99</v>
      </c>
    </row>
    <row r="29" spans="2:141" x14ac:dyDescent="0.2">
      <c r="E29" t="s">
        <v>67</v>
      </c>
      <c r="F29" t="s">
        <v>66</v>
      </c>
      <c r="G29" s="9" t="s">
        <v>92</v>
      </c>
      <c r="EK29" t="s">
        <v>99</v>
      </c>
    </row>
    <row r="30" spans="2:141" x14ac:dyDescent="0.2">
      <c r="E30" t="s">
        <v>67</v>
      </c>
      <c r="F30" t="s">
        <v>66</v>
      </c>
      <c r="G30" s="9" t="s">
        <v>120</v>
      </c>
      <c r="EK30" t="s">
        <v>99</v>
      </c>
    </row>
    <row r="31" spans="2:141" x14ac:dyDescent="0.2">
      <c r="E31" t="s">
        <v>67</v>
      </c>
      <c r="F31" t="s">
        <v>66</v>
      </c>
      <c r="G31" s="7" t="s">
        <v>13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94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95</v>
      </c>
      <c r="EK33" t="s">
        <v>99</v>
      </c>
    </row>
    <row r="34" spans="5:141" x14ac:dyDescent="0.2">
      <c r="E34" t="s">
        <v>67</v>
      </c>
      <c r="F34" t="s">
        <v>66</v>
      </c>
      <c r="G34" s="9" t="s">
        <v>96</v>
      </c>
      <c r="EK34" t="s">
        <v>99</v>
      </c>
    </row>
    <row r="35" spans="5:141" x14ac:dyDescent="0.2">
      <c r="E35" t="s">
        <v>67</v>
      </c>
      <c r="F35" t="s">
        <v>66</v>
      </c>
      <c r="G35" s="9" t="s">
        <v>97</v>
      </c>
      <c r="EK35" t="s">
        <v>99</v>
      </c>
    </row>
    <row r="36" spans="5:141" ht="19" x14ac:dyDescent="0.25">
      <c r="E36" t="s">
        <v>67</v>
      </c>
      <c r="F36" t="s">
        <v>66</v>
      </c>
      <c r="G36" s="6" t="s">
        <v>16</v>
      </c>
      <c r="EK36" t="s">
        <v>99</v>
      </c>
    </row>
    <row r="37" spans="5:141" ht="19" x14ac:dyDescent="0.25">
      <c r="E37" t="s">
        <v>67</v>
      </c>
      <c r="F37" t="s">
        <v>66</v>
      </c>
      <c r="G37" s="6" t="s">
        <v>10</v>
      </c>
      <c r="EK37" t="s">
        <v>99</v>
      </c>
    </row>
    <row r="38" spans="5:141" x14ac:dyDescent="0.2">
      <c r="E38" t="s">
        <v>67</v>
      </c>
      <c r="F38" t="s">
        <v>66</v>
      </c>
      <c r="G38" s="12" t="s">
        <v>82</v>
      </c>
      <c r="EK38" t="s">
        <v>99</v>
      </c>
    </row>
    <row r="39" spans="5:141" x14ac:dyDescent="0.2">
      <c r="E39" t="s">
        <v>67</v>
      </c>
      <c r="F39" t="s">
        <v>66</v>
      </c>
      <c r="G39" s="1" t="s">
        <v>22</v>
      </c>
      <c r="EK39" t="s">
        <v>99</v>
      </c>
    </row>
    <row r="40" spans="5:141" x14ac:dyDescent="0.2">
      <c r="E40" t="s">
        <v>67</v>
      </c>
      <c r="F40" t="s">
        <v>66</v>
      </c>
      <c r="G40" s="12" t="s">
        <v>23</v>
      </c>
      <c r="EK40" t="s">
        <v>99</v>
      </c>
    </row>
    <row r="41" spans="5:141" x14ac:dyDescent="0.2">
      <c r="E41" t="s">
        <v>67</v>
      </c>
      <c r="F41" t="s">
        <v>66</v>
      </c>
      <c r="G41" s="13" t="s">
        <v>24</v>
      </c>
      <c r="EK41" t="s">
        <v>99</v>
      </c>
    </row>
    <row r="42" spans="5:141" x14ac:dyDescent="0.2">
      <c r="E42" t="s">
        <v>98</v>
      </c>
      <c r="F42" t="s">
        <v>66</v>
      </c>
      <c r="G42" t="s">
        <v>27</v>
      </c>
      <c r="EK42" t="s">
        <v>99</v>
      </c>
    </row>
    <row r="43" spans="5:141" x14ac:dyDescent="0.2">
      <c r="E43" t="s">
        <v>68</v>
      </c>
      <c r="F43" t="s">
        <v>66</v>
      </c>
      <c r="G43" t="s">
        <v>186</v>
      </c>
    </row>
    <row r="44" spans="5:141" ht="17" x14ac:dyDescent="0.2">
      <c r="E44" t="s">
        <v>68</v>
      </c>
      <c r="F44" t="s">
        <v>66</v>
      </c>
      <c r="G44" s="32" t="s">
        <v>81</v>
      </c>
      <c r="EK44" t="s">
        <v>99</v>
      </c>
    </row>
    <row r="45" spans="5:141" x14ac:dyDescent="0.2">
      <c r="E45" t="s">
        <v>68</v>
      </c>
      <c r="F45" t="s">
        <v>66</v>
      </c>
      <c r="G45" s="9" t="s">
        <v>91</v>
      </c>
      <c r="EK45" t="s">
        <v>99</v>
      </c>
    </row>
    <row r="46" spans="5:141" x14ac:dyDescent="0.2">
      <c r="E46" t="s">
        <v>68</v>
      </c>
      <c r="F46" t="s">
        <v>66</v>
      </c>
      <c r="G46" s="7" t="s">
        <v>11</v>
      </c>
      <c r="EK46" t="s">
        <v>99</v>
      </c>
    </row>
    <row r="47" spans="5:141" x14ac:dyDescent="0.2">
      <c r="E47" t="s">
        <v>68</v>
      </c>
      <c r="F47" t="s">
        <v>66</v>
      </c>
      <c r="G47" s="9" t="s">
        <v>92</v>
      </c>
      <c r="EK47" t="s">
        <v>99</v>
      </c>
    </row>
    <row r="48" spans="5:141" x14ac:dyDescent="0.2">
      <c r="E48" t="s">
        <v>68</v>
      </c>
      <c r="F48" t="s">
        <v>66</v>
      </c>
      <c r="G48" s="9" t="s">
        <v>120</v>
      </c>
      <c r="EK48" t="s">
        <v>99</v>
      </c>
    </row>
    <row r="49" spans="5:141" x14ac:dyDescent="0.2">
      <c r="E49" t="s">
        <v>68</v>
      </c>
      <c r="F49" t="s">
        <v>66</v>
      </c>
      <c r="G49" s="7" t="s">
        <v>13</v>
      </c>
      <c r="EK49" t="s">
        <v>99</v>
      </c>
    </row>
    <row r="50" spans="5:141" x14ac:dyDescent="0.2">
      <c r="E50" t="s">
        <v>68</v>
      </c>
      <c r="F50" t="s">
        <v>66</v>
      </c>
      <c r="G50" s="9" t="s">
        <v>94</v>
      </c>
      <c r="EK50" t="s">
        <v>99</v>
      </c>
    </row>
    <row r="51" spans="5:141" x14ac:dyDescent="0.2">
      <c r="E51" t="s">
        <v>68</v>
      </c>
      <c r="F51" t="s">
        <v>66</v>
      </c>
      <c r="G51" s="9" t="s">
        <v>95</v>
      </c>
      <c r="EK51" t="s">
        <v>99</v>
      </c>
    </row>
    <row r="52" spans="5:141" x14ac:dyDescent="0.2">
      <c r="E52" t="s">
        <v>68</v>
      </c>
      <c r="F52" t="s">
        <v>66</v>
      </c>
      <c r="G52" s="9" t="s">
        <v>96</v>
      </c>
      <c r="EK52" t="s">
        <v>99</v>
      </c>
    </row>
    <row r="53" spans="5:141" x14ac:dyDescent="0.2">
      <c r="E53" t="s">
        <v>68</v>
      </c>
      <c r="F53" t="s">
        <v>66</v>
      </c>
      <c r="G53" s="9" t="s">
        <v>97</v>
      </c>
      <c r="EK53" t="s">
        <v>99</v>
      </c>
    </row>
    <row r="54" spans="5:141" ht="19" x14ac:dyDescent="0.25">
      <c r="E54" t="s">
        <v>68</v>
      </c>
      <c r="F54" t="s">
        <v>66</v>
      </c>
      <c r="G54" s="6" t="s">
        <v>16</v>
      </c>
      <c r="EK54" t="s">
        <v>99</v>
      </c>
    </row>
    <row r="55" spans="5:141" ht="19" x14ac:dyDescent="0.25">
      <c r="E55" t="s">
        <v>68</v>
      </c>
      <c r="F55" t="s">
        <v>66</v>
      </c>
      <c r="G55" s="6" t="s">
        <v>10</v>
      </c>
      <c r="EK55" t="s">
        <v>99</v>
      </c>
    </row>
    <row r="56" spans="5:141" x14ac:dyDescent="0.2">
      <c r="E56" t="s">
        <v>68</v>
      </c>
      <c r="F56" t="s">
        <v>66</v>
      </c>
      <c r="G56" s="35" t="s">
        <v>82</v>
      </c>
      <c r="EK56" t="s">
        <v>99</v>
      </c>
    </row>
    <row r="57" spans="5:141" x14ac:dyDescent="0.2">
      <c r="E57" t="s">
        <v>68</v>
      </c>
      <c r="F57" t="s">
        <v>66</v>
      </c>
      <c r="G57" s="33" t="s">
        <v>22</v>
      </c>
      <c r="EK57" t="s">
        <v>99</v>
      </c>
    </row>
    <row r="58" spans="5:141" x14ac:dyDescent="0.2">
      <c r="E58" t="s">
        <v>68</v>
      </c>
      <c r="F58" t="s">
        <v>66</v>
      </c>
      <c r="G58" s="35" t="s">
        <v>23</v>
      </c>
      <c r="EK58" t="s">
        <v>99</v>
      </c>
    </row>
    <row r="59" spans="5:141" x14ac:dyDescent="0.2">
      <c r="E59" t="s">
        <v>68</v>
      </c>
      <c r="F59" t="s">
        <v>66</v>
      </c>
      <c r="G59" s="36" t="s">
        <v>180</v>
      </c>
      <c r="EK59" t="s">
        <v>99</v>
      </c>
    </row>
    <row r="60" spans="5:141" x14ac:dyDescent="0.2">
      <c r="E60" t="s">
        <v>68</v>
      </c>
      <c r="F60" t="s">
        <v>66</v>
      </c>
      <c r="G60" s="36" t="s">
        <v>181</v>
      </c>
      <c r="EK60" t="s">
        <v>99</v>
      </c>
    </row>
    <row r="61" spans="5:141" x14ac:dyDescent="0.2">
      <c r="E61" t="s">
        <v>68</v>
      </c>
      <c r="F61" t="s">
        <v>66</v>
      </c>
      <c r="G61" s="36" t="s">
        <v>182</v>
      </c>
      <c r="EK61" t="s">
        <v>99</v>
      </c>
    </row>
    <row r="62" spans="5:141" x14ac:dyDescent="0.2">
      <c r="E62" t="s">
        <v>68</v>
      </c>
      <c r="F62" t="s">
        <v>66</v>
      </c>
      <c r="G62" s="33" t="s">
        <v>83</v>
      </c>
      <c r="EK62" t="s">
        <v>99</v>
      </c>
    </row>
    <row r="63" spans="5:141" x14ac:dyDescent="0.2">
      <c r="E63" t="s">
        <v>68</v>
      </c>
      <c r="F63" t="s">
        <v>66</v>
      </c>
      <c r="G63" s="35" t="s">
        <v>84</v>
      </c>
      <c r="EK63" t="s">
        <v>99</v>
      </c>
    </row>
    <row r="64" spans="5:141" x14ac:dyDescent="0.2">
      <c r="E64" t="s">
        <v>68</v>
      </c>
      <c r="F64" t="s">
        <v>66</v>
      </c>
      <c r="G64" s="37" t="s">
        <v>24</v>
      </c>
      <c r="EK64" t="s">
        <v>99</v>
      </c>
    </row>
    <row r="65" spans="5:141" x14ac:dyDescent="0.2">
      <c r="E65" t="s">
        <v>68</v>
      </c>
      <c r="F65" t="s">
        <v>66</v>
      </c>
      <c r="G65" s="35" t="s">
        <v>29</v>
      </c>
      <c r="EK65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A6F3-8246-344D-A1FE-14B9DE6FF450}">
  <dimension ref="A1:EK65"/>
  <sheetViews>
    <sheetView tabSelected="1" workbookViewId="0">
      <selection activeCell="D10" sqref="D10"/>
    </sheetView>
  </sheetViews>
  <sheetFormatPr baseColWidth="10" defaultRowHeight="16" x14ac:dyDescent="0.2"/>
  <cols>
    <col min="3" max="3" width="10.83203125" style="17"/>
    <col min="6" max="6" width="11.83203125" bestFit="1" customWidth="1"/>
    <col min="7" max="7" width="36.5" bestFit="1" customWidth="1"/>
    <col min="8" max="8" width="10.83203125" style="17"/>
  </cols>
  <sheetData>
    <row r="1" spans="1:141" x14ac:dyDescent="0.2">
      <c r="A1" t="s">
        <v>112</v>
      </c>
      <c r="B1" s="31" t="s">
        <v>119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121</v>
      </c>
      <c r="C2" s="41"/>
      <c r="D2" s="31" t="s">
        <v>116</v>
      </c>
      <c r="E2" s="31" t="s">
        <v>63</v>
      </c>
      <c r="F2" s="31" t="s">
        <v>62</v>
      </c>
      <c r="G2" s="31" t="s">
        <v>30</v>
      </c>
      <c r="H2" s="41" t="s">
        <v>122</v>
      </c>
      <c r="EK2" t="s">
        <v>99</v>
      </c>
    </row>
    <row r="3" spans="1:141" x14ac:dyDescent="0.2">
      <c r="B3" s="28" t="s">
        <v>64</v>
      </c>
      <c r="C3" s="17" t="s">
        <v>115</v>
      </c>
      <c r="E3" t="s">
        <v>118</v>
      </c>
      <c r="F3" t="s">
        <v>65</v>
      </c>
      <c r="G3" s="28" t="s">
        <v>64</v>
      </c>
      <c r="H3" s="42">
        <v>0</v>
      </c>
      <c r="I3">
        <f>H3+1</f>
        <v>1</v>
      </c>
      <c r="J3">
        <f>I3+1</f>
        <v>2</v>
      </c>
      <c r="K3">
        <f>J3+1</f>
        <v>3</v>
      </c>
      <c r="L3" t="s">
        <v>99</v>
      </c>
    </row>
    <row r="4" spans="1:141" x14ac:dyDescent="0.2">
      <c r="B4" s="28"/>
      <c r="E4" t="s">
        <v>118</v>
      </c>
      <c r="F4" t="s">
        <v>65</v>
      </c>
      <c r="G4" s="28" t="s">
        <v>187</v>
      </c>
      <c r="H4" s="44">
        <v>52014.666666666701</v>
      </c>
    </row>
    <row r="5" spans="1:141" x14ac:dyDescent="0.2">
      <c r="B5" s="28"/>
      <c r="E5" t="s">
        <v>118</v>
      </c>
      <c r="F5" t="s">
        <v>65</v>
      </c>
      <c r="G5" s="28" t="s">
        <v>188</v>
      </c>
      <c r="H5" s="17">
        <v>306.25</v>
      </c>
    </row>
    <row r="6" spans="1:141" x14ac:dyDescent="0.2">
      <c r="B6" s="28" t="s">
        <v>100</v>
      </c>
      <c r="C6" s="17">
        <v>0</v>
      </c>
      <c r="E6" t="s">
        <v>118</v>
      </c>
      <c r="F6" t="s">
        <v>65</v>
      </c>
      <c r="G6" s="28" t="s">
        <v>100</v>
      </c>
      <c r="H6" s="42">
        <v>0</v>
      </c>
    </row>
    <row r="7" spans="1:141" x14ac:dyDescent="0.2">
      <c r="B7" s="28" t="s">
        <v>69</v>
      </c>
      <c r="C7" s="17">
        <v>100</v>
      </c>
      <c r="D7" t="s">
        <v>117</v>
      </c>
      <c r="E7" t="s">
        <v>118</v>
      </c>
      <c r="F7" t="s">
        <v>65</v>
      </c>
      <c r="G7" s="28" t="s">
        <v>69</v>
      </c>
      <c r="H7" s="17">
        <v>1200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EK7" t="s">
        <v>99</v>
      </c>
    </row>
    <row r="8" spans="1:141" x14ac:dyDescent="0.2">
      <c r="B8" s="29" t="s">
        <v>36</v>
      </c>
      <c r="C8" s="19" t="s">
        <v>74</v>
      </c>
      <c r="E8" t="s">
        <v>118</v>
      </c>
      <c r="F8" t="s">
        <v>65</v>
      </c>
      <c r="G8" s="29" t="s">
        <v>36</v>
      </c>
      <c r="H8" s="19"/>
      <c r="I8" s="19"/>
      <c r="J8" s="38"/>
      <c r="K8" s="38"/>
      <c r="L8" s="38"/>
      <c r="M8" s="38"/>
      <c r="N8" s="38"/>
      <c r="O8" s="38"/>
      <c r="P8" s="38"/>
      <c r="Q8" s="38"/>
      <c r="R8" s="38"/>
      <c r="S8" s="38"/>
      <c r="EK8" t="s">
        <v>99</v>
      </c>
    </row>
    <row r="9" spans="1:141" x14ac:dyDescent="0.2">
      <c r="B9" s="28" t="s">
        <v>38</v>
      </c>
      <c r="C9" s="17">
        <v>1.03</v>
      </c>
      <c r="E9" t="s">
        <v>118</v>
      </c>
      <c r="F9" t="s">
        <v>65</v>
      </c>
      <c r="G9" s="28" t="s">
        <v>38</v>
      </c>
      <c r="H9" s="17">
        <f>C9</f>
        <v>1.03</v>
      </c>
      <c r="I9" s="20"/>
      <c r="J9" s="20"/>
      <c r="L9" s="17"/>
      <c r="M9" s="20"/>
      <c r="N9" s="20"/>
      <c r="O9" s="20"/>
      <c r="P9" s="20"/>
      <c r="Q9" s="20"/>
      <c r="R9" s="20"/>
      <c r="S9" s="20"/>
      <c r="EK9" t="s">
        <v>99</v>
      </c>
    </row>
    <row r="10" spans="1:141" ht="85" x14ac:dyDescent="0.2">
      <c r="B10" s="30" t="s">
        <v>70</v>
      </c>
      <c r="C10" s="27">
        <v>0.4</v>
      </c>
      <c r="E10" t="s">
        <v>118</v>
      </c>
      <c r="F10" t="s">
        <v>65</v>
      </c>
      <c r="G10" s="30" t="s">
        <v>70</v>
      </c>
      <c r="H10" s="17">
        <f t="shared" ref="H10:H25" si="0">C10</f>
        <v>0.4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EK10" t="s">
        <v>99</v>
      </c>
    </row>
    <row r="11" spans="1:141" ht="68" x14ac:dyDescent="0.2">
      <c r="B11" s="30" t="s">
        <v>71</v>
      </c>
      <c r="C11" s="27">
        <v>0.05</v>
      </c>
      <c r="E11" t="s">
        <v>118</v>
      </c>
      <c r="F11" t="s">
        <v>65</v>
      </c>
      <c r="G11" s="30" t="s">
        <v>71</v>
      </c>
      <c r="H11" s="17">
        <f t="shared" si="0"/>
        <v>0.05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EK11" t="s">
        <v>99</v>
      </c>
    </row>
    <row r="12" spans="1:141" ht="119" x14ac:dyDescent="0.2">
      <c r="B12" s="30" t="s">
        <v>72</v>
      </c>
      <c r="C12" s="27">
        <v>1.9304999999999996E-2</v>
      </c>
      <c r="E12" t="s">
        <v>118</v>
      </c>
      <c r="F12" t="s">
        <v>65</v>
      </c>
      <c r="G12" s="30" t="s">
        <v>72</v>
      </c>
      <c r="H12" s="17">
        <f t="shared" si="0"/>
        <v>1.9304999999999996E-2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EK12" t="s">
        <v>99</v>
      </c>
    </row>
    <row r="13" spans="1:141" ht="119" x14ac:dyDescent="0.2">
      <c r="B13" s="30" t="s">
        <v>73</v>
      </c>
      <c r="C13" s="27">
        <v>0.01</v>
      </c>
      <c r="E13" t="s">
        <v>118</v>
      </c>
      <c r="F13" t="s">
        <v>65</v>
      </c>
      <c r="G13" s="30" t="s">
        <v>73</v>
      </c>
      <c r="H13" s="17">
        <f t="shared" si="0"/>
        <v>0.01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EK13" t="s">
        <v>99</v>
      </c>
    </row>
    <row r="14" spans="1:141" ht="102" x14ac:dyDescent="0.2">
      <c r="B14" s="30" t="s">
        <v>85</v>
      </c>
      <c r="C14" s="27">
        <v>0.2</v>
      </c>
      <c r="E14" t="s">
        <v>118</v>
      </c>
      <c r="F14" t="s">
        <v>65</v>
      </c>
      <c r="G14" s="30" t="s">
        <v>85</v>
      </c>
      <c r="H14" s="17">
        <f t="shared" si="0"/>
        <v>0.2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EK14" t="s">
        <v>99</v>
      </c>
    </row>
    <row r="15" spans="1:141" ht="102" x14ac:dyDescent="0.2">
      <c r="B15" s="30" t="s">
        <v>86</v>
      </c>
      <c r="C15" s="27">
        <v>0</v>
      </c>
      <c r="E15" t="s">
        <v>118</v>
      </c>
      <c r="F15" t="s">
        <v>65</v>
      </c>
      <c r="G15" s="30" t="s">
        <v>86</v>
      </c>
      <c r="H15" s="17">
        <f t="shared" si="0"/>
        <v>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EK15" t="s">
        <v>99</v>
      </c>
    </row>
    <row r="16" spans="1:141" ht="102" x14ac:dyDescent="0.2">
      <c r="B16" s="30" t="s">
        <v>87</v>
      </c>
      <c r="C16" s="27">
        <v>5.3999999999999999E-2</v>
      </c>
      <c r="E16" t="s">
        <v>118</v>
      </c>
      <c r="F16" t="s">
        <v>65</v>
      </c>
      <c r="G16" s="30" t="s">
        <v>87</v>
      </c>
      <c r="H16" s="17">
        <f t="shared" si="0"/>
        <v>5.3999999999999999E-2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102" x14ac:dyDescent="0.2">
      <c r="B17" s="30" t="s">
        <v>88</v>
      </c>
      <c r="C17" s="27">
        <v>5.3999999999999999E-2</v>
      </c>
      <c r="E17" t="s">
        <v>118</v>
      </c>
      <c r="F17" t="s">
        <v>65</v>
      </c>
      <c r="G17" s="30" t="s">
        <v>88</v>
      </c>
      <c r="H17" s="17">
        <f t="shared" si="0"/>
        <v>5.3999999999999999E-2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EK17" t="s">
        <v>99</v>
      </c>
    </row>
    <row r="18" spans="2:141" ht="119" x14ac:dyDescent="0.2">
      <c r="B18" s="30" t="s">
        <v>89</v>
      </c>
      <c r="C18" s="27">
        <v>0</v>
      </c>
      <c r="E18" t="s">
        <v>118</v>
      </c>
      <c r="F18" t="s">
        <v>65</v>
      </c>
      <c r="G18" s="30" t="s">
        <v>89</v>
      </c>
      <c r="H18" s="17">
        <f t="shared" si="0"/>
        <v>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EK18" t="s">
        <v>99</v>
      </c>
    </row>
    <row r="19" spans="2:141" ht="119" x14ac:dyDescent="0.2">
      <c r="B19" s="30" t="s">
        <v>90</v>
      </c>
      <c r="C19" s="27">
        <v>0</v>
      </c>
      <c r="E19" t="s">
        <v>118</v>
      </c>
      <c r="F19" t="s">
        <v>65</v>
      </c>
      <c r="G19" s="30" t="s">
        <v>90</v>
      </c>
      <c r="H19" s="17">
        <f t="shared" si="0"/>
        <v>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EK19" t="s">
        <v>99</v>
      </c>
    </row>
    <row r="20" spans="2:141" ht="51" x14ac:dyDescent="0.2">
      <c r="B20" s="30" t="s">
        <v>75</v>
      </c>
      <c r="C20" s="27">
        <v>0.3</v>
      </c>
      <c r="E20" t="s">
        <v>118</v>
      </c>
      <c r="F20" t="s">
        <v>65</v>
      </c>
      <c r="G20" s="30" t="s">
        <v>75</v>
      </c>
      <c r="H20" s="17">
        <f t="shared" si="0"/>
        <v>0.3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51" x14ac:dyDescent="0.2">
      <c r="B21" s="30" t="s">
        <v>76</v>
      </c>
      <c r="C21" s="27">
        <v>0.7</v>
      </c>
      <c r="E21" t="s">
        <v>118</v>
      </c>
      <c r="F21" t="s">
        <v>65</v>
      </c>
      <c r="G21" s="30" t="s">
        <v>76</v>
      </c>
      <c r="H21" s="17">
        <f t="shared" si="0"/>
        <v>0.7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51" x14ac:dyDescent="0.2">
      <c r="B22" s="30" t="s">
        <v>77</v>
      </c>
      <c r="C22" s="27">
        <v>0</v>
      </c>
      <c r="E22" t="s">
        <v>118</v>
      </c>
      <c r="F22" t="s">
        <v>65</v>
      </c>
      <c r="G22" s="30" t="s">
        <v>77</v>
      </c>
      <c r="H22" s="17">
        <f t="shared" si="0"/>
        <v>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68" x14ac:dyDescent="0.2">
      <c r="B23" s="30" t="s">
        <v>78</v>
      </c>
      <c r="C23" s="27">
        <v>0.4</v>
      </c>
      <c r="E23" t="s">
        <v>118</v>
      </c>
      <c r="F23" t="s">
        <v>65</v>
      </c>
      <c r="G23" s="30" t="s">
        <v>78</v>
      </c>
      <c r="H23" s="17">
        <f t="shared" si="0"/>
        <v>0.4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EK23" t="s">
        <v>99</v>
      </c>
    </row>
    <row r="24" spans="2:141" ht="51" x14ac:dyDescent="0.2">
      <c r="B24" s="30" t="s">
        <v>79</v>
      </c>
      <c r="C24" s="27">
        <v>0.4</v>
      </c>
      <c r="E24" t="s">
        <v>118</v>
      </c>
      <c r="F24" t="s">
        <v>65</v>
      </c>
      <c r="G24" s="30" t="s">
        <v>79</v>
      </c>
      <c r="H24" s="17">
        <f t="shared" si="0"/>
        <v>0.4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EK24" t="s">
        <v>99</v>
      </c>
    </row>
    <row r="25" spans="2:141" ht="68" x14ac:dyDescent="0.2">
      <c r="B25" s="30" t="s">
        <v>80</v>
      </c>
      <c r="C25" s="27">
        <v>0.4</v>
      </c>
      <c r="E25" t="s">
        <v>118</v>
      </c>
      <c r="F25" t="s">
        <v>65</v>
      </c>
      <c r="G25" s="30" t="s">
        <v>80</v>
      </c>
      <c r="H25" s="17">
        <f t="shared" si="0"/>
        <v>0.4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EK25" t="s">
        <v>99</v>
      </c>
    </row>
    <row r="26" spans="2:141" ht="17" x14ac:dyDescent="0.2">
      <c r="E26" t="s">
        <v>67</v>
      </c>
      <c r="F26" t="s">
        <v>66</v>
      </c>
      <c r="G26" s="4" t="s">
        <v>81</v>
      </c>
      <c r="EK26" t="s">
        <v>99</v>
      </c>
    </row>
    <row r="27" spans="2:141" x14ac:dyDescent="0.2">
      <c r="E27" t="s">
        <v>67</v>
      </c>
      <c r="F27" t="s">
        <v>66</v>
      </c>
      <c r="G27" s="9" t="s">
        <v>91</v>
      </c>
      <c r="EK27" t="s">
        <v>99</v>
      </c>
    </row>
    <row r="28" spans="2:141" x14ac:dyDescent="0.2">
      <c r="E28" t="s">
        <v>67</v>
      </c>
      <c r="F28" t="s">
        <v>66</v>
      </c>
      <c r="G28" s="7" t="s">
        <v>11</v>
      </c>
      <c r="EK28" t="s">
        <v>99</v>
      </c>
    </row>
    <row r="29" spans="2:141" x14ac:dyDescent="0.2">
      <c r="E29" t="s">
        <v>67</v>
      </c>
      <c r="F29" t="s">
        <v>66</v>
      </c>
      <c r="G29" s="9" t="s">
        <v>92</v>
      </c>
      <c r="EK29" t="s">
        <v>99</v>
      </c>
    </row>
    <row r="30" spans="2:141" x14ac:dyDescent="0.2">
      <c r="E30" t="s">
        <v>67</v>
      </c>
      <c r="F30" t="s">
        <v>66</v>
      </c>
      <c r="G30" s="9" t="s">
        <v>120</v>
      </c>
      <c r="EK30" t="s">
        <v>99</v>
      </c>
    </row>
    <row r="31" spans="2:141" x14ac:dyDescent="0.2">
      <c r="E31" t="s">
        <v>67</v>
      </c>
      <c r="F31" t="s">
        <v>66</v>
      </c>
      <c r="G31" s="7" t="s">
        <v>13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94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95</v>
      </c>
      <c r="EK33" t="s">
        <v>99</v>
      </c>
    </row>
    <row r="34" spans="5:141" x14ac:dyDescent="0.2">
      <c r="E34" t="s">
        <v>67</v>
      </c>
      <c r="F34" t="s">
        <v>66</v>
      </c>
      <c r="G34" s="9" t="s">
        <v>96</v>
      </c>
      <c r="EK34" t="s">
        <v>99</v>
      </c>
    </row>
    <row r="35" spans="5:141" x14ac:dyDescent="0.2">
      <c r="E35" t="s">
        <v>67</v>
      </c>
      <c r="F35" t="s">
        <v>66</v>
      </c>
      <c r="G35" s="9" t="s">
        <v>97</v>
      </c>
      <c r="EK35" t="s">
        <v>99</v>
      </c>
    </row>
    <row r="36" spans="5:141" ht="19" x14ac:dyDescent="0.25">
      <c r="E36" t="s">
        <v>67</v>
      </c>
      <c r="F36" t="s">
        <v>66</v>
      </c>
      <c r="G36" s="6" t="s">
        <v>16</v>
      </c>
      <c r="EK36" t="s">
        <v>99</v>
      </c>
    </row>
    <row r="37" spans="5:141" ht="19" x14ac:dyDescent="0.25">
      <c r="E37" t="s">
        <v>67</v>
      </c>
      <c r="F37" t="s">
        <v>66</v>
      </c>
      <c r="G37" s="6" t="s">
        <v>10</v>
      </c>
      <c r="EK37" t="s">
        <v>99</v>
      </c>
    </row>
    <row r="38" spans="5:141" x14ac:dyDescent="0.2">
      <c r="E38" t="s">
        <v>67</v>
      </c>
      <c r="F38" t="s">
        <v>66</v>
      </c>
      <c r="G38" s="12" t="s">
        <v>82</v>
      </c>
      <c r="EK38" t="s">
        <v>99</v>
      </c>
    </row>
    <row r="39" spans="5:141" x14ac:dyDescent="0.2">
      <c r="E39" t="s">
        <v>67</v>
      </c>
      <c r="F39" t="s">
        <v>66</v>
      </c>
      <c r="G39" s="1" t="s">
        <v>22</v>
      </c>
      <c r="EK39" t="s">
        <v>99</v>
      </c>
    </row>
    <row r="40" spans="5:141" x14ac:dyDescent="0.2">
      <c r="E40" t="s">
        <v>67</v>
      </c>
      <c r="F40" t="s">
        <v>66</v>
      </c>
      <c r="G40" s="12" t="s">
        <v>23</v>
      </c>
      <c r="EK40" t="s">
        <v>99</v>
      </c>
    </row>
    <row r="41" spans="5:141" x14ac:dyDescent="0.2">
      <c r="E41" t="s">
        <v>67</v>
      </c>
      <c r="F41" t="s">
        <v>66</v>
      </c>
      <c r="G41" s="13" t="s">
        <v>24</v>
      </c>
      <c r="EK41" t="s">
        <v>99</v>
      </c>
    </row>
    <row r="42" spans="5:141" x14ac:dyDescent="0.2">
      <c r="E42" t="s">
        <v>98</v>
      </c>
      <c r="F42" t="s">
        <v>66</v>
      </c>
      <c r="G42" t="s">
        <v>27</v>
      </c>
      <c r="EK42" t="s">
        <v>99</v>
      </c>
    </row>
    <row r="43" spans="5:141" x14ac:dyDescent="0.2">
      <c r="E43" t="s">
        <v>68</v>
      </c>
      <c r="F43" t="s">
        <v>66</v>
      </c>
      <c r="G43" t="s">
        <v>186</v>
      </c>
    </row>
    <row r="44" spans="5:141" ht="17" x14ac:dyDescent="0.2">
      <c r="E44" t="s">
        <v>68</v>
      </c>
      <c r="F44" t="s">
        <v>66</v>
      </c>
      <c r="G44" s="32" t="s">
        <v>81</v>
      </c>
      <c r="EK44" t="s">
        <v>99</v>
      </c>
    </row>
    <row r="45" spans="5:141" x14ac:dyDescent="0.2">
      <c r="E45" t="s">
        <v>68</v>
      </c>
      <c r="F45" t="s">
        <v>66</v>
      </c>
      <c r="G45" s="9" t="s">
        <v>91</v>
      </c>
      <c r="EK45" t="s">
        <v>99</v>
      </c>
    </row>
    <row r="46" spans="5:141" x14ac:dyDescent="0.2">
      <c r="E46" t="s">
        <v>68</v>
      </c>
      <c r="F46" t="s">
        <v>66</v>
      </c>
      <c r="G46" s="7" t="s">
        <v>11</v>
      </c>
      <c r="EK46" t="s">
        <v>99</v>
      </c>
    </row>
    <row r="47" spans="5:141" x14ac:dyDescent="0.2">
      <c r="E47" t="s">
        <v>68</v>
      </c>
      <c r="F47" t="s">
        <v>66</v>
      </c>
      <c r="G47" s="9" t="s">
        <v>92</v>
      </c>
      <c r="EK47" t="s">
        <v>99</v>
      </c>
    </row>
    <row r="48" spans="5:141" x14ac:dyDescent="0.2">
      <c r="E48" t="s">
        <v>68</v>
      </c>
      <c r="F48" t="s">
        <v>66</v>
      </c>
      <c r="G48" s="9" t="s">
        <v>120</v>
      </c>
      <c r="EK48" t="s">
        <v>99</v>
      </c>
    </row>
    <row r="49" spans="5:141" x14ac:dyDescent="0.2">
      <c r="E49" t="s">
        <v>68</v>
      </c>
      <c r="F49" t="s">
        <v>66</v>
      </c>
      <c r="G49" s="7" t="s">
        <v>13</v>
      </c>
      <c r="EK49" t="s">
        <v>99</v>
      </c>
    </row>
    <row r="50" spans="5:141" x14ac:dyDescent="0.2">
      <c r="E50" t="s">
        <v>68</v>
      </c>
      <c r="F50" t="s">
        <v>66</v>
      </c>
      <c r="G50" s="9" t="s">
        <v>94</v>
      </c>
      <c r="EK50" t="s">
        <v>99</v>
      </c>
    </row>
    <row r="51" spans="5:141" x14ac:dyDescent="0.2">
      <c r="E51" t="s">
        <v>68</v>
      </c>
      <c r="F51" t="s">
        <v>66</v>
      </c>
      <c r="G51" s="9" t="s">
        <v>95</v>
      </c>
      <c r="EK51" t="s">
        <v>99</v>
      </c>
    </row>
    <row r="52" spans="5:141" x14ac:dyDescent="0.2">
      <c r="E52" t="s">
        <v>68</v>
      </c>
      <c r="F52" t="s">
        <v>66</v>
      </c>
      <c r="G52" s="9" t="s">
        <v>96</v>
      </c>
      <c r="EK52" t="s">
        <v>99</v>
      </c>
    </row>
    <row r="53" spans="5:141" x14ac:dyDescent="0.2">
      <c r="E53" t="s">
        <v>68</v>
      </c>
      <c r="F53" t="s">
        <v>66</v>
      </c>
      <c r="G53" s="9" t="s">
        <v>97</v>
      </c>
      <c r="EK53" t="s">
        <v>99</v>
      </c>
    </row>
    <row r="54" spans="5:141" ht="19" x14ac:dyDescent="0.25">
      <c r="E54" t="s">
        <v>68</v>
      </c>
      <c r="F54" t="s">
        <v>66</v>
      </c>
      <c r="G54" s="6" t="s">
        <v>16</v>
      </c>
      <c r="EK54" t="s">
        <v>99</v>
      </c>
    </row>
    <row r="55" spans="5:141" ht="19" x14ac:dyDescent="0.25">
      <c r="E55" t="s">
        <v>68</v>
      </c>
      <c r="F55" t="s">
        <v>66</v>
      </c>
      <c r="G55" s="6" t="s">
        <v>10</v>
      </c>
      <c r="EK55" t="s">
        <v>99</v>
      </c>
    </row>
    <row r="56" spans="5:141" x14ac:dyDescent="0.2">
      <c r="E56" t="s">
        <v>68</v>
      </c>
      <c r="F56" t="s">
        <v>66</v>
      </c>
      <c r="G56" s="35" t="s">
        <v>82</v>
      </c>
      <c r="EK56" t="s">
        <v>99</v>
      </c>
    </row>
    <row r="57" spans="5:141" x14ac:dyDescent="0.2">
      <c r="E57" t="s">
        <v>68</v>
      </c>
      <c r="F57" t="s">
        <v>66</v>
      </c>
      <c r="G57" s="33" t="s">
        <v>22</v>
      </c>
      <c r="EK57" t="s">
        <v>99</v>
      </c>
    </row>
    <row r="58" spans="5:141" x14ac:dyDescent="0.2">
      <c r="E58" t="s">
        <v>68</v>
      </c>
      <c r="F58" t="s">
        <v>66</v>
      </c>
      <c r="G58" s="35" t="s">
        <v>23</v>
      </c>
      <c r="EK58" t="s">
        <v>99</v>
      </c>
    </row>
    <row r="59" spans="5:141" x14ac:dyDescent="0.2">
      <c r="E59" t="s">
        <v>68</v>
      </c>
      <c r="F59" t="s">
        <v>66</v>
      </c>
      <c r="G59" s="36" t="s">
        <v>180</v>
      </c>
      <c r="EK59" t="s">
        <v>99</v>
      </c>
    </row>
    <row r="60" spans="5:141" x14ac:dyDescent="0.2">
      <c r="E60" t="s">
        <v>68</v>
      </c>
      <c r="F60" t="s">
        <v>66</v>
      </c>
      <c r="G60" s="36" t="s">
        <v>181</v>
      </c>
      <c r="EK60" t="s">
        <v>99</v>
      </c>
    </row>
    <row r="61" spans="5:141" x14ac:dyDescent="0.2">
      <c r="E61" t="s">
        <v>68</v>
      </c>
      <c r="F61" t="s">
        <v>66</v>
      </c>
      <c r="G61" s="36" t="s">
        <v>182</v>
      </c>
      <c r="EK61" t="s">
        <v>99</v>
      </c>
    </row>
    <row r="62" spans="5:141" x14ac:dyDescent="0.2">
      <c r="E62" t="s">
        <v>68</v>
      </c>
      <c r="F62" t="s">
        <v>66</v>
      </c>
      <c r="G62" s="33" t="s">
        <v>83</v>
      </c>
      <c r="EK62" t="s">
        <v>99</v>
      </c>
    </row>
    <row r="63" spans="5:141" x14ac:dyDescent="0.2">
      <c r="E63" t="s">
        <v>68</v>
      </c>
      <c r="F63" t="s">
        <v>66</v>
      </c>
      <c r="G63" s="35" t="s">
        <v>84</v>
      </c>
      <c r="EK63" t="s">
        <v>99</v>
      </c>
    </row>
    <row r="64" spans="5:141" x14ac:dyDescent="0.2">
      <c r="E64" t="s">
        <v>68</v>
      </c>
      <c r="F64" t="s">
        <v>66</v>
      </c>
      <c r="G64" s="37" t="s">
        <v>24</v>
      </c>
      <c r="EK64" t="s">
        <v>99</v>
      </c>
    </row>
    <row r="65" spans="5:141" x14ac:dyDescent="0.2">
      <c r="E65" t="s">
        <v>68</v>
      </c>
      <c r="F65" t="s">
        <v>66</v>
      </c>
      <c r="G65" s="35" t="s">
        <v>29</v>
      </c>
      <c r="EK65" t="s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5E53-DF4F-9F42-AA86-785A41D9E67F}">
  <dimension ref="A1:EK65"/>
  <sheetViews>
    <sheetView workbookViewId="0">
      <selection activeCell="H4" sqref="H4:H5"/>
    </sheetView>
  </sheetViews>
  <sheetFormatPr baseColWidth="10" defaultRowHeight="16" x14ac:dyDescent="0.2"/>
  <cols>
    <col min="3" max="3" width="10.83203125" style="17"/>
    <col min="6" max="6" width="11.83203125" bestFit="1" customWidth="1"/>
    <col min="7" max="7" width="36.5" bestFit="1" customWidth="1"/>
    <col min="8" max="8" width="10.83203125" style="17"/>
  </cols>
  <sheetData>
    <row r="1" spans="1:141" x14ac:dyDescent="0.2">
      <c r="A1" t="s">
        <v>112</v>
      </c>
      <c r="B1" s="31" t="s">
        <v>119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121</v>
      </c>
      <c r="C2" s="41"/>
      <c r="D2" s="31" t="s">
        <v>116</v>
      </c>
      <c r="E2" s="31" t="s">
        <v>63</v>
      </c>
      <c r="F2" s="31" t="s">
        <v>62</v>
      </c>
      <c r="G2" s="31" t="s">
        <v>30</v>
      </c>
      <c r="H2" s="41" t="s">
        <v>122</v>
      </c>
      <c r="EK2" t="s">
        <v>99</v>
      </c>
    </row>
    <row r="3" spans="1:141" x14ac:dyDescent="0.2">
      <c r="B3" s="28" t="s">
        <v>64</v>
      </c>
      <c r="C3" s="17" t="s">
        <v>115</v>
      </c>
      <c r="E3" t="s">
        <v>118</v>
      </c>
      <c r="F3" t="s">
        <v>65</v>
      </c>
      <c r="G3" s="28" t="s">
        <v>64</v>
      </c>
      <c r="H3" s="42">
        <v>0</v>
      </c>
      <c r="I3">
        <f>H3+1</f>
        <v>1</v>
      </c>
      <c r="J3">
        <f>I3+1</f>
        <v>2</v>
      </c>
      <c r="K3">
        <f>J3+1</f>
        <v>3</v>
      </c>
      <c r="L3" t="s">
        <v>99</v>
      </c>
    </row>
    <row r="4" spans="1:141" x14ac:dyDescent="0.2">
      <c r="B4" s="28"/>
      <c r="E4" t="s">
        <v>118</v>
      </c>
      <c r="F4" t="s">
        <v>65</v>
      </c>
      <c r="G4" s="28" t="s">
        <v>187</v>
      </c>
      <c r="H4" s="44">
        <v>125214.66666666666</v>
      </c>
    </row>
    <row r="5" spans="1:141" x14ac:dyDescent="0.2">
      <c r="B5" s="28"/>
      <c r="E5" t="s">
        <v>118</v>
      </c>
      <c r="F5" t="s">
        <v>65</v>
      </c>
      <c r="G5" s="28" t="s">
        <v>188</v>
      </c>
      <c r="H5" s="17">
        <v>262.5</v>
      </c>
    </row>
    <row r="6" spans="1:141" x14ac:dyDescent="0.2">
      <c r="B6" s="28" t="s">
        <v>100</v>
      </c>
      <c r="C6" s="17">
        <v>0</v>
      </c>
      <c r="E6" t="s">
        <v>118</v>
      </c>
      <c r="F6" t="s">
        <v>65</v>
      </c>
      <c r="G6" s="28" t="s">
        <v>100</v>
      </c>
      <c r="H6" s="42">
        <v>0</v>
      </c>
    </row>
    <row r="7" spans="1:141" x14ac:dyDescent="0.2">
      <c r="B7" s="28" t="s">
        <v>69</v>
      </c>
      <c r="C7" s="17">
        <v>100</v>
      </c>
      <c r="D7" t="s">
        <v>117</v>
      </c>
      <c r="E7" t="s">
        <v>118</v>
      </c>
      <c r="F7" t="s">
        <v>65</v>
      </c>
      <c r="G7" s="28" t="s">
        <v>69</v>
      </c>
      <c r="H7" s="17">
        <v>1200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EK7" t="s">
        <v>99</v>
      </c>
    </row>
    <row r="8" spans="1:141" x14ac:dyDescent="0.2">
      <c r="B8" s="29" t="s">
        <v>36</v>
      </c>
      <c r="C8" s="19" t="s">
        <v>74</v>
      </c>
      <c r="E8" t="s">
        <v>118</v>
      </c>
      <c r="F8" t="s">
        <v>65</v>
      </c>
      <c r="G8" s="29" t="s">
        <v>36</v>
      </c>
      <c r="H8" s="19"/>
      <c r="I8" s="19"/>
      <c r="J8" s="38"/>
      <c r="K8" s="38"/>
      <c r="L8" s="38"/>
      <c r="M8" s="38"/>
      <c r="N8" s="38"/>
      <c r="O8" s="38"/>
      <c r="P8" s="38"/>
      <c r="Q8" s="38"/>
      <c r="R8" s="38"/>
      <c r="S8" s="38"/>
      <c r="EK8" t="s">
        <v>99</v>
      </c>
    </row>
    <row r="9" spans="1:141" x14ac:dyDescent="0.2">
      <c r="B9" s="28" t="s">
        <v>38</v>
      </c>
      <c r="C9" s="17">
        <v>1.03</v>
      </c>
      <c r="E9" t="s">
        <v>118</v>
      </c>
      <c r="F9" t="s">
        <v>65</v>
      </c>
      <c r="G9" s="28" t="s">
        <v>38</v>
      </c>
      <c r="H9" s="17">
        <f>C9</f>
        <v>1.03</v>
      </c>
      <c r="I9" s="20"/>
      <c r="J9" s="20"/>
      <c r="L9" s="17"/>
      <c r="M9" s="20"/>
      <c r="N9" s="20"/>
      <c r="O9" s="20"/>
      <c r="P9" s="20"/>
      <c r="Q9" s="20"/>
      <c r="R9" s="20"/>
      <c r="S9" s="20"/>
      <c r="EK9" t="s">
        <v>99</v>
      </c>
    </row>
    <row r="10" spans="1:141" ht="85" x14ac:dyDescent="0.2">
      <c r="B10" s="30" t="s">
        <v>70</v>
      </c>
      <c r="C10" s="27">
        <v>0.4</v>
      </c>
      <c r="E10" t="s">
        <v>118</v>
      </c>
      <c r="F10" t="s">
        <v>65</v>
      </c>
      <c r="G10" s="30" t="s">
        <v>70</v>
      </c>
      <c r="H10" s="17">
        <f t="shared" ref="H10:H25" si="0">C10</f>
        <v>0.4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EK10" t="s">
        <v>99</v>
      </c>
    </row>
    <row r="11" spans="1:141" ht="68" x14ac:dyDescent="0.2">
      <c r="B11" s="30" t="s">
        <v>71</v>
      </c>
      <c r="C11" s="27">
        <v>0.05</v>
      </c>
      <c r="E11" t="s">
        <v>118</v>
      </c>
      <c r="F11" t="s">
        <v>65</v>
      </c>
      <c r="G11" s="30" t="s">
        <v>71</v>
      </c>
      <c r="H11" s="17">
        <f t="shared" si="0"/>
        <v>0.05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EK11" t="s">
        <v>99</v>
      </c>
    </row>
    <row r="12" spans="1:141" ht="119" x14ac:dyDescent="0.2">
      <c r="B12" s="30" t="s">
        <v>72</v>
      </c>
      <c r="C12" s="27">
        <v>1.9304999999999996E-2</v>
      </c>
      <c r="E12" t="s">
        <v>118</v>
      </c>
      <c r="F12" t="s">
        <v>65</v>
      </c>
      <c r="G12" s="30" t="s">
        <v>72</v>
      </c>
      <c r="H12" s="17">
        <f t="shared" si="0"/>
        <v>1.9304999999999996E-2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EK12" t="s">
        <v>99</v>
      </c>
    </row>
    <row r="13" spans="1:141" ht="119" x14ac:dyDescent="0.2">
      <c r="B13" s="30" t="s">
        <v>73</v>
      </c>
      <c r="C13" s="27">
        <v>0.01</v>
      </c>
      <c r="E13" t="s">
        <v>118</v>
      </c>
      <c r="F13" t="s">
        <v>65</v>
      </c>
      <c r="G13" s="30" t="s">
        <v>73</v>
      </c>
      <c r="H13" s="17">
        <f t="shared" si="0"/>
        <v>0.01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EK13" t="s">
        <v>99</v>
      </c>
    </row>
    <row r="14" spans="1:141" ht="102" x14ac:dyDescent="0.2">
      <c r="B14" s="30" t="s">
        <v>85</v>
      </c>
      <c r="C14" s="27">
        <v>0.2</v>
      </c>
      <c r="E14" t="s">
        <v>118</v>
      </c>
      <c r="F14" t="s">
        <v>65</v>
      </c>
      <c r="G14" s="30" t="s">
        <v>85</v>
      </c>
      <c r="H14" s="17">
        <f t="shared" si="0"/>
        <v>0.2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EK14" t="s">
        <v>99</v>
      </c>
    </row>
    <row r="15" spans="1:141" ht="102" x14ac:dyDescent="0.2">
      <c r="B15" s="30" t="s">
        <v>86</v>
      </c>
      <c r="C15" s="27">
        <v>0</v>
      </c>
      <c r="E15" t="s">
        <v>118</v>
      </c>
      <c r="F15" t="s">
        <v>65</v>
      </c>
      <c r="G15" s="30" t="s">
        <v>86</v>
      </c>
      <c r="H15" s="17">
        <f t="shared" si="0"/>
        <v>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EK15" t="s">
        <v>99</v>
      </c>
    </row>
    <row r="16" spans="1:141" ht="102" x14ac:dyDescent="0.2">
      <c r="B16" s="30" t="s">
        <v>87</v>
      </c>
      <c r="C16" s="27">
        <v>5.3999999999999999E-2</v>
      </c>
      <c r="E16" t="s">
        <v>118</v>
      </c>
      <c r="F16" t="s">
        <v>65</v>
      </c>
      <c r="G16" s="30" t="s">
        <v>87</v>
      </c>
      <c r="H16" s="17">
        <f t="shared" si="0"/>
        <v>5.3999999999999999E-2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102" x14ac:dyDescent="0.2">
      <c r="B17" s="30" t="s">
        <v>88</v>
      </c>
      <c r="C17" s="27">
        <v>5.3999999999999999E-2</v>
      </c>
      <c r="E17" t="s">
        <v>118</v>
      </c>
      <c r="F17" t="s">
        <v>65</v>
      </c>
      <c r="G17" s="30" t="s">
        <v>88</v>
      </c>
      <c r="H17" s="17">
        <f t="shared" si="0"/>
        <v>5.3999999999999999E-2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EK17" t="s">
        <v>99</v>
      </c>
    </row>
    <row r="18" spans="2:141" ht="119" x14ac:dyDescent="0.2">
      <c r="B18" s="30" t="s">
        <v>89</v>
      </c>
      <c r="C18" s="27">
        <v>0</v>
      </c>
      <c r="E18" t="s">
        <v>118</v>
      </c>
      <c r="F18" t="s">
        <v>65</v>
      </c>
      <c r="G18" s="30" t="s">
        <v>89</v>
      </c>
      <c r="H18" s="17">
        <f t="shared" si="0"/>
        <v>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EK18" t="s">
        <v>99</v>
      </c>
    </row>
    <row r="19" spans="2:141" ht="119" x14ac:dyDescent="0.2">
      <c r="B19" s="30" t="s">
        <v>90</v>
      </c>
      <c r="C19" s="27">
        <v>0</v>
      </c>
      <c r="E19" t="s">
        <v>118</v>
      </c>
      <c r="F19" t="s">
        <v>65</v>
      </c>
      <c r="G19" s="30" t="s">
        <v>90</v>
      </c>
      <c r="H19" s="17">
        <f t="shared" si="0"/>
        <v>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EK19" t="s">
        <v>99</v>
      </c>
    </row>
    <row r="20" spans="2:141" ht="51" x14ac:dyDescent="0.2">
      <c r="B20" s="30" t="s">
        <v>75</v>
      </c>
      <c r="C20" s="27">
        <v>0.3</v>
      </c>
      <c r="E20" t="s">
        <v>118</v>
      </c>
      <c r="F20" t="s">
        <v>65</v>
      </c>
      <c r="G20" s="30" t="s">
        <v>75</v>
      </c>
      <c r="H20" s="17">
        <f t="shared" si="0"/>
        <v>0.3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51" x14ac:dyDescent="0.2">
      <c r="B21" s="30" t="s">
        <v>76</v>
      </c>
      <c r="C21" s="27">
        <v>0.7</v>
      </c>
      <c r="E21" t="s">
        <v>118</v>
      </c>
      <c r="F21" t="s">
        <v>65</v>
      </c>
      <c r="G21" s="30" t="s">
        <v>76</v>
      </c>
      <c r="H21" s="17">
        <f t="shared" si="0"/>
        <v>0.7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51" x14ac:dyDescent="0.2">
      <c r="B22" s="30" t="s">
        <v>77</v>
      </c>
      <c r="C22" s="27">
        <v>0</v>
      </c>
      <c r="E22" t="s">
        <v>118</v>
      </c>
      <c r="F22" t="s">
        <v>65</v>
      </c>
      <c r="G22" s="30" t="s">
        <v>77</v>
      </c>
      <c r="H22" s="17">
        <f t="shared" si="0"/>
        <v>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68" x14ac:dyDescent="0.2">
      <c r="B23" s="30" t="s">
        <v>78</v>
      </c>
      <c r="C23" s="27">
        <v>0.4</v>
      </c>
      <c r="E23" t="s">
        <v>118</v>
      </c>
      <c r="F23" t="s">
        <v>65</v>
      </c>
      <c r="G23" s="30" t="s">
        <v>78</v>
      </c>
      <c r="H23" s="17">
        <f t="shared" si="0"/>
        <v>0.4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EK23" t="s">
        <v>99</v>
      </c>
    </row>
    <row r="24" spans="2:141" ht="51" x14ac:dyDescent="0.2">
      <c r="B24" s="30" t="s">
        <v>79</v>
      </c>
      <c r="C24" s="27">
        <v>0.4</v>
      </c>
      <c r="E24" t="s">
        <v>118</v>
      </c>
      <c r="F24" t="s">
        <v>65</v>
      </c>
      <c r="G24" s="30" t="s">
        <v>79</v>
      </c>
      <c r="H24" s="17">
        <f t="shared" si="0"/>
        <v>0.4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EK24" t="s">
        <v>99</v>
      </c>
    </row>
    <row r="25" spans="2:141" ht="68" x14ac:dyDescent="0.2">
      <c r="B25" s="30" t="s">
        <v>80</v>
      </c>
      <c r="C25" s="27">
        <v>0.4</v>
      </c>
      <c r="E25" t="s">
        <v>118</v>
      </c>
      <c r="F25" t="s">
        <v>65</v>
      </c>
      <c r="G25" s="30" t="s">
        <v>80</v>
      </c>
      <c r="H25" s="17">
        <f t="shared" si="0"/>
        <v>0.4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EK25" t="s">
        <v>99</v>
      </c>
    </row>
    <row r="26" spans="2:141" ht="17" x14ac:dyDescent="0.2">
      <c r="E26" t="s">
        <v>67</v>
      </c>
      <c r="F26" t="s">
        <v>66</v>
      </c>
      <c r="G26" s="4" t="s">
        <v>81</v>
      </c>
      <c r="EK26" t="s">
        <v>99</v>
      </c>
    </row>
    <row r="27" spans="2:141" x14ac:dyDescent="0.2">
      <c r="E27" t="s">
        <v>67</v>
      </c>
      <c r="F27" t="s">
        <v>66</v>
      </c>
      <c r="G27" s="9" t="s">
        <v>91</v>
      </c>
      <c r="EK27" t="s">
        <v>99</v>
      </c>
    </row>
    <row r="28" spans="2:141" x14ac:dyDescent="0.2">
      <c r="E28" t="s">
        <v>67</v>
      </c>
      <c r="F28" t="s">
        <v>66</v>
      </c>
      <c r="G28" s="7" t="s">
        <v>11</v>
      </c>
      <c r="EK28" t="s">
        <v>99</v>
      </c>
    </row>
    <row r="29" spans="2:141" x14ac:dyDescent="0.2">
      <c r="E29" t="s">
        <v>67</v>
      </c>
      <c r="F29" t="s">
        <v>66</v>
      </c>
      <c r="G29" s="9" t="s">
        <v>92</v>
      </c>
      <c r="EK29" t="s">
        <v>99</v>
      </c>
    </row>
    <row r="30" spans="2:141" x14ac:dyDescent="0.2">
      <c r="E30" t="s">
        <v>67</v>
      </c>
      <c r="F30" t="s">
        <v>66</v>
      </c>
      <c r="G30" s="9" t="s">
        <v>120</v>
      </c>
      <c r="EK30" t="s">
        <v>99</v>
      </c>
    </row>
    <row r="31" spans="2:141" x14ac:dyDescent="0.2">
      <c r="E31" t="s">
        <v>67</v>
      </c>
      <c r="F31" t="s">
        <v>66</v>
      </c>
      <c r="G31" s="7" t="s">
        <v>13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94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95</v>
      </c>
      <c r="EK33" t="s">
        <v>99</v>
      </c>
    </row>
    <row r="34" spans="5:141" x14ac:dyDescent="0.2">
      <c r="E34" t="s">
        <v>67</v>
      </c>
      <c r="F34" t="s">
        <v>66</v>
      </c>
      <c r="G34" s="9" t="s">
        <v>96</v>
      </c>
      <c r="EK34" t="s">
        <v>99</v>
      </c>
    </row>
    <row r="35" spans="5:141" x14ac:dyDescent="0.2">
      <c r="E35" t="s">
        <v>67</v>
      </c>
      <c r="F35" t="s">
        <v>66</v>
      </c>
      <c r="G35" s="9" t="s">
        <v>97</v>
      </c>
      <c r="EK35" t="s">
        <v>99</v>
      </c>
    </row>
    <row r="36" spans="5:141" ht="19" x14ac:dyDescent="0.25">
      <c r="E36" t="s">
        <v>67</v>
      </c>
      <c r="F36" t="s">
        <v>66</v>
      </c>
      <c r="G36" s="6" t="s">
        <v>16</v>
      </c>
      <c r="EK36" t="s">
        <v>99</v>
      </c>
    </row>
    <row r="37" spans="5:141" ht="19" x14ac:dyDescent="0.25">
      <c r="E37" t="s">
        <v>67</v>
      </c>
      <c r="F37" t="s">
        <v>66</v>
      </c>
      <c r="G37" s="6" t="s">
        <v>10</v>
      </c>
      <c r="EK37" t="s">
        <v>99</v>
      </c>
    </row>
    <row r="38" spans="5:141" x14ac:dyDescent="0.2">
      <c r="E38" t="s">
        <v>67</v>
      </c>
      <c r="F38" t="s">
        <v>66</v>
      </c>
      <c r="G38" s="12" t="s">
        <v>82</v>
      </c>
      <c r="EK38" t="s">
        <v>99</v>
      </c>
    </row>
    <row r="39" spans="5:141" x14ac:dyDescent="0.2">
      <c r="E39" t="s">
        <v>67</v>
      </c>
      <c r="F39" t="s">
        <v>66</v>
      </c>
      <c r="G39" s="1" t="s">
        <v>22</v>
      </c>
      <c r="EK39" t="s">
        <v>99</v>
      </c>
    </row>
    <row r="40" spans="5:141" x14ac:dyDescent="0.2">
      <c r="E40" t="s">
        <v>67</v>
      </c>
      <c r="F40" t="s">
        <v>66</v>
      </c>
      <c r="G40" s="12" t="s">
        <v>23</v>
      </c>
      <c r="EK40" t="s">
        <v>99</v>
      </c>
    </row>
    <row r="41" spans="5:141" x14ac:dyDescent="0.2">
      <c r="E41" t="s">
        <v>67</v>
      </c>
      <c r="F41" t="s">
        <v>66</v>
      </c>
      <c r="G41" s="13" t="s">
        <v>24</v>
      </c>
      <c r="EK41" t="s">
        <v>99</v>
      </c>
    </row>
    <row r="42" spans="5:141" x14ac:dyDescent="0.2">
      <c r="E42" t="s">
        <v>98</v>
      </c>
      <c r="F42" t="s">
        <v>66</v>
      </c>
      <c r="G42" t="s">
        <v>27</v>
      </c>
      <c r="EK42" t="s">
        <v>99</v>
      </c>
    </row>
    <row r="43" spans="5:141" x14ac:dyDescent="0.2">
      <c r="E43" t="s">
        <v>68</v>
      </c>
      <c r="F43" t="s">
        <v>66</v>
      </c>
      <c r="G43" t="s">
        <v>186</v>
      </c>
    </row>
    <row r="44" spans="5:141" ht="17" x14ac:dyDescent="0.2">
      <c r="E44" t="s">
        <v>68</v>
      </c>
      <c r="F44" t="s">
        <v>66</v>
      </c>
      <c r="G44" s="32" t="s">
        <v>81</v>
      </c>
      <c r="EK44" t="s">
        <v>99</v>
      </c>
    </row>
    <row r="45" spans="5:141" x14ac:dyDescent="0.2">
      <c r="E45" t="s">
        <v>68</v>
      </c>
      <c r="F45" t="s">
        <v>66</v>
      </c>
      <c r="G45" s="9" t="s">
        <v>91</v>
      </c>
      <c r="EK45" t="s">
        <v>99</v>
      </c>
    </row>
    <row r="46" spans="5:141" x14ac:dyDescent="0.2">
      <c r="E46" t="s">
        <v>68</v>
      </c>
      <c r="F46" t="s">
        <v>66</v>
      </c>
      <c r="G46" s="7" t="s">
        <v>11</v>
      </c>
      <c r="EK46" t="s">
        <v>99</v>
      </c>
    </row>
    <row r="47" spans="5:141" x14ac:dyDescent="0.2">
      <c r="E47" t="s">
        <v>68</v>
      </c>
      <c r="F47" t="s">
        <v>66</v>
      </c>
      <c r="G47" s="9" t="s">
        <v>92</v>
      </c>
      <c r="EK47" t="s">
        <v>99</v>
      </c>
    </row>
    <row r="48" spans="5:141" x14ac:dyDescent="0.2">
      <c r="E48" t="s">
        <v>68</v>
      </c>
      <c r="F48" t="s">
        <v>66</v>
      </c>
      <c r="G48" s="9" t="s">
        <v>120</v>
      </c>
      <c r="EK48" t="s">
        <v>99</v>
      </c>
    </row>
    <row r="49" spans="5:141" x14ac:dyDescent="0.2">
      <c r="E49" t="s">
        <v>68</v>
      </c>
      <c r="F49" t="s">
        <v>66</v>
      </c>
      <c r="G49" s="7" t="s">
        <v>13</v>
      </c>
      <c r="EK49" t="s">
        <v>99</v>
      </c>
    </row>
    <row r="50" spans="5:141" x14ac:dyDescent="0.2">
      <c r="E50" t="s">
        <v>68</v>
      </c>
      <c r="F50" t="s">
        <v>66</v>
      </c>
      <c r="G50" s="9" t="s">
        <v>94</v>
      </c>
      <c r="EK50" t="s">
        <v>99</v>
      </c>
    </row>
    <row r="51" spans="5:141" x14ac:dyDescent="0.2">
      <c r="E51" t="s">
        <v>68</v>
      </c>
      <c r="F51" t="s">
        <v>66</v>
      </c>
      <c r="G51" s="9" t="s">
        <v>95</v>
      </c>
      <c r="EK51" t="s">
        <v>99</v>
      </c>
    </row>
    <row r="52" spans="5:141" x14ac:dyDescent="0.2">
      <c r="E52" t="s">
        <v>68</v>
      </c>
      <c r="F52" t="s">
        <v>66</v>
      </c>
      <c r="G52" s="9" t="s">
        <v>96</v>
      </c>
      <c r="EK52" t="s">
        <v>99</v>
      </c>
    </row>
    <row r="53" spans="5:141" x14ac:dyDescent="0.2">
      <c r="E53" t="s">
        <v>68</v>
      </c>
      <c r="F53" t="s">
        <v>66</v>
      </c>
      <c r="G53" s="9" t="s">
        <v>97</v>
      </c>
      <c r="EK53" t="s">
        <v>99</v>
      </c>
    </row>
    <row r="54" spans="5:141" ht="19" x14ac:dyDescent="0.25">
      <c r="E54" t="s">
        <v>68</v>
      </c>
      <c r="F54" t="s">
        <v>66</v>
      </c>
      <c r="G54" s="6" t="s">
        <v>16</v>
      </c>
      <c r="EK54" t="s">
        <v>99</v>
      </c>
    </row>
    <row r="55" spans="5:141" ht="19" x14ac:dyDescent="0.25">
      <c r="E55" t="s">
        <v>68</v>
      </c>
      <c r="F55" t="s">
        <v>66</v>
      </c>
      <c r="G55" s="6" t="s">
        <v>10</v>
      </c>
      <c r="EK55" t="s">
        <v>99</v>
      </c>
    </row>
    <row r="56" spans="5:141" x14ac:dyDescent="0.2">
      <c r="E56" t="s">
        <v>68</v>
      </c>
      <c r="F56" t="s">
        <v>66</v>
      </c>
      <c r="G56" s="35" t="s">
        <v>82</v>
      </c>
      <c r="EK56" t="s">
        <v>99</v>
      </c>
    </row>
    <row r="57" spans="5:141" x14ac:dyDescent="0.2">
      <c r="E57" t="s">
        <v>68</v>
      </c>
      <c r="F57" t="s">
        <v>66</v>
      </c>
      <c r="G57" s="33" t="s">
        <v>22</v>
      </c>
      <c r="EK57" t="s">
        <v>99</v>
      </c>
    </row>
    <row r="58" spans="5:141" x14ac:dyDescent="0.2">
      <c r="E58" t="s">
        <v>68</v>
      </c>
      <c r="F58" t="s">
        <v>66</v>
      </c>
      <c r="G58" s="35" t="s">
        <v>23</v>
      </c>
      <c r="EK58" t="s">
        <v>99</v>
      </c>
    </row>
    <row r="59" spans="5:141" x14ac:dyDescent="0.2">
      <c r="E59" t="s">
        <v>68</v>
      </c>
      <c r="F59" t="s">
        <v>66</v>
      </c>
      <c r="G59" s="36" t="s">
        <v>180</v>
      </c>
      <c r="EK59" t="s">
        <v>99</v>
      </c>
    </row>
    <row r="60" spans="5:141" x14ac:dyDescent="0.2">
      <c r="E60" t="s">
        <v>68</v>
      </c>
      <c r="F60" t="s">
        <v>66</v>
      </c>
      <c r="G60" s="36" t="s">
        <v>181</v>
      </c>
      <c r="EK60" t="s">
        <v>99</v>
      </c>
    </row>
    <row r="61" spans="5:141" x14ac:dyDescent="0.2">
      <c r="E61" t="s">
        <v>68</v>
      </c>
      <c r="F61" t="s">
        <v>66</v>
      </c>
      <c r="G61" s="36" t="s">
        <v>182</v>
      </c>
      <c r="EK61" t="s">
        <v>99</v>
      </c>
    </row>
    <row r="62" spans="5:141" x14ac:dyDescent="0.2">
      <c r="E62" t="s">
        <v>68</v>
      </c>
      <c r="F62" t="s">
        <v>66</v>
      </c>
      <c r="G62" s="33" t="s">
        <v>83</v>
      </c>
      <c r="EK62" t="s">
        <v>99</v>
      </c>
    </row>
    <row r="63" spans="5:141" x14ac:dyDescent="0.2">
      <c r="E63" t="s">
        <v>68</v>
      </c>
      <c r="F63" t="s">
        <v>66</v>
      </c>
      <c r="G63" s="35" t="s">
        <v>84</v>
      </c>
      <c r="EK63" t="s">
        <v>99</v>
      </c>
    </row>
    <row r="64" spans="5:141" x14ac:dyDescent="0.2">
      <c r="E64" t="s">
        <v>68</v>
      </c>
      <c r="F64" t="s">
        <v>66</v>
      </c>
      <c r="G64" s="37" t="s">
        <v>24</v>
      </c>
      <c r="EK64" t="s">
        <v>99</v>
      </c>
    </row>
    <row r="65" spans="5:141" x14ac:dyDescent="0.2">
      <c r="E65" t="s">
        <v>68</v>
      </c>
      <c r="F65" t="s">
        <v>66</v>
      </c>
      <c r="G65" s="35" t="s">
        <v>29</v>
      </c>
      <c r="EK65" t="s">
        <v>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B0A4-FF7B-9445-9488-010CEC555608}">
  <dimension ref="A1:EK65"/>
  <sheetViews>
    <sheetView workbookViewId="0">
      <selection activeCell="H4" sqref="H4:H5"/>
    </sheetView>
  </sheetViews>
  <sheetFormatPr baseColWidth="10" defaultRowHeight="16" x14ac:dyDescent="0.2"/>
  <cols>
    <col min="3" max="3" width="10.83203125" style="17"/>
    <col min="6" max="6" width="11.83203125" bestFit="1" customWidth="1"/>
    <col min="7" max="7" width="36.5" bestFit="1" customWidth="1"/>
    <col min="8" max="8" width="10.83203125" style="17"/>
  </cols>
  <sheetData>
    <row r="1" spans="1:141" x14ac:dyDescent="0.2">
      <c r="A1" t="s">
        <v>112</v>
      </c>
      <c r="B1" s="31" t="s">
        <v>119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121</v>
      </c>
      <c r="C2" s="41"/>
      <c r="D2" s="31" t="s">
        <v>116</v>
      </c>
      <c r="E2" s="31" t="s">
        <v>63</v>
      </c>
      <c r="F2" s="31" t="s">
        <v>62</v>
      </c>
      <c r="G2" s="31" t="s">
        <v>30</v>
      </c>
      <c r="H2" s="41" t="s">
        <v>122</v>
      </c>
      <c r="EK2" t="s">
        <v>99</v>
      </c>
    </row>
    <row r="3" spans="1:141" x14ac:dyDescent="0.2">
      <c r="B3" s="28" t="s">
        <v>64</v>
      </c>
      <c r="C3" s="17" t="s">
        <v>115</v>
      </c>
      <c r="E3" t="s">
        <v>118</v>
      </c>
      <c r="F3" t="s">
        <v>65</v>
      </c>
      <c r="G3" s="28" t="s">
        <v>64</v>
      </c>
      <c r="H3" s="42">
        <v>0</v>
      </c>
      <c r="I3">
        <f>H3+1</f>
        <v>1</v>
      </c>
      <c r="J3">
        <f>I3+1</f>
        <v>2</v>
      </c>
      <c r="K3">
        <f>J3+1</f>
        <v>3</v>
      </c>
      <c r="L3" t="s">
        <v>99</v>
      </c>
    </row>
    <row r="4" spans="1:141" x14ac:dyDescent="0.2">
      <c r="B4" s="28"/>
      <c r="E4" t="s">
        <v>118</v>
      </c>
      <c r="F4" t="s">
        <v>65</v>
      </c>
      <c r="G4" s="28" t="s">
        <v>187</v>
      </c>
      <c r="H4" s="44">
        <v>251678.66666666666</v>
      </c>
    </row>
    <row r="5" spans="1:141" x14ac:dyDescent="0.2">
      <c r="B5" s="28"/>
      <c r="E5" t="s">
        <v>118</v>
      </c>
      <c r="F5" t="s">
        <v>65</v>
      </c>
      <c r="G5" s="28" t="s">
        <v>188</v>
      </c>
      <c r="H5" s="17">
        <v>291.66666666666663</v>
      </c>
    </row>
    <row r="6" spans="1:141" x14ac:dyDescent="0.2">
      <c r="B6" s="28" t="s">
        <v>100</v>
      </c>
      <c r="C6" s="17">
        <v>0</v>
      </c>
      <c r="E6" t="s">
        <v>118</v>
      </c>
      <c r="F6" t="s">
        <v>65</v>
      </c>
      <c r="G6" s="28" t="s">
        <v>100</v>
      </c>
      <c r="H6" s="42">
        <v>0</v>
      </c>
    </row>
    <row r="7" spans="1:141" x14ac:dyDescent="0.2">
      <c r="B7" s="28" t="s">
        <v>69</v>
      </c>
      <c r="C7" s="17">
        <v>100</v>
      </c>
      <c r="D7" t="s">
        <v>117</v>
      </c>
      <c r="E7" t="s">
        <v>118</v>
      </c>
      <c r="F7" t="s">
        <v>65</v>
      </c>
      <c r="G7" s="28" t="s">
        <v>69</v>
      </c>
      <c r="H7" s="17">
        <v>1200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EK7" t="s">
        <v>99</v>
      </c>
    </row>
    <row r="8" spans="1:141" x14ac:dyDescent="0.2">
      <c r="B8" s="29" t="s">
        <v>36</v>
      </c>
      <c r="C8" s="19" t="s">
        <v>74</v>
      </c>
      <c r="E8" t="s">
        <v>118</v>
      </c>
      <c r="F8" t="s">
        <v>65</v>
      </c>
      <c r="G8" s="29" t="s">
        <v>36</v>
      </c>
      <c r="H8" s="19"/>
      <c r="I8" s="19"/>
      <c r="J8" s="38"/>
      <c r="K8" s="38"/>
      <c r="L8" s="38"/>
      <c r="M8" s="38"/>
      <c r="N8" s="38"/>
      <c r="O8" s="38"/>
      <c r="P8" s="38"/>
      <c r="Q8" s="38"/>
      <c r="R8" s="38"/>
      <c r="S8" s="38"/>
      <c r="EK8" t="s">
        <v>99</v>
      </c>
    </row>
    <row r="9" spans="1:141" x14ac:dyDescent="0.2">
      <c r="B9" s="28" t="s">
        <v>38</v>
      </c>
      <c r="C9" s="17">
        <v>1.03</v>
      </c>
      <c r="E9" t="s">
        <v>118</v>
      </c>
      <c r="F9" t="s">
        <v>65</v>
      </c>
      <c r="G9" s="28" t="s">
        <v>38</v>
      </c>
      <c r="H9" s="17">
        <f>C9</f>
        <v>1.03</v>
      </c>
      <c r="I9" s="20"/>
      <c r="J9" s="20"/>
      <c r="L9" s="17"/>
      <c r="M9" s="20"/>
      <c r="N9" s="20"/>
      <c r="O9" s="20"/>
      <c r="P9" s="20"/>
      <c r="Q9" s="20"/>
      <c r="R9" s="20"/>
      <c r="S9" s="20"/>
      <c r="EK9" t="s">
        <v>99</v>
      </c>
    </row>
    <row r="10" spans="1:141" ht="85" x14ac:dyDescent="0.2">
      <c r="B10" s="30" t="s">
        <v>70</v>
      </c>
      <c r="C10" s="27">
        <v>0.4</v>
      </c>
      <c r="E10" t="s">
        <v>118</v>
      </c>
      <c r="F10" t="s">
        <v>65</v>
      </c>
      <c r="G10" s="30" t="s">
        <v>70</v>
      </c>
      <c r="H10" s="17">
        <f t="shared" ref="H10:H25" si="0">C10</f>
        <v>0.4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EK10" t="s">
        <v>99</v>
      </c>
    </row>
    <row r="11" spans="1:141" ht="68" x14ac:dyDescent="0.2">
      <c r="B11" s="30" t="s">
        <v>71</v>
      </c>
      <c r="C11" s="27">
        <v>0.05</v>
      </c>
      <c r="E11" t="s">
        <v>118</v>
      </c>
      <c r="F11" t="s">
        <v>65</v>
      </c>
      <c r="G11" s="30" t="s">
        <v>71</v>
      </c>
      <c r="H11" s="17">
        <f t="shared" si="0"/>
        <v>0.05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EK11" t="s">
        <v>99</v>
      </c>
    </row>
    <row r="12" spans="1:141" ht="119" x14ac:dyDescent="0.2">
      <c r="B12" s="30" t="s">
        <v>72</v>
      </c>
      <c r="C12" s="27">
        <v>1.9304999999999996E-2</v>
      </c>
      <c r="E12" t="s">
        <v>118</v>
      </c>
      <c r="F12" t="s">
        <v>65</v>
      </c>
      <c r="G12" s="30" t="s">
        <v>72</v>
      </c>
      <c r="H12" s="17">
        <f t="shared" si="0"/>
        <v>1.9304999999999996E-2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EK12" t="s">
        <v>99</v>
      </c>
    </row>
    <row r="13" spans="1:141" ht="119" x14ac:dyDescent="0.2">
      <c r="B13" s="30" t="s">
        <v>73</v>
      </c>
      <c r="C13" s="27">
        <v>0.01</v>
      </c>
      <c r="E13" t="s">
        <v>118</v>
      </c>
      <c r="F13" t="s">
        <v>65</v>
      </c>
      <c r="G13" s="30" t="s">
        <v>73</v>
      </c>
      <c r="H13" s="17">
        <f t="shared" si="0"/>
        <v>0.01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EK13" t="s">
        <v>99</v>
      </c>
    </row>
    <row r="14" spans="1:141" ht="102" x14ac:dyDescent="0.2">
      <c r="B14" s="30" t="s">
        <v>85</v>
      </c>
      <c r="C14" s="27">
        <v>0.2</v>
      </c>
      <c r="E14" t="s">
        <v>118</v>
      </c>
      <c r="F14" t="s">
        <v>65</v>
      </c>
      <c r="G14" s="30" t="s">
        <v>85</v>
      </c>
      <c r="H14" s="17">
        <f t="shared" si="0"/>
        <v>0.2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EK14" t="s">
        <v>99</v>
      </c>
    </row>
    <row r="15" spans="1:141" ht="102" x14ac:dyDescent="0.2">
      <c r="B15" s="30" t="s">
        <v>86</v>
      </c>
      <c r="C15" s="27">
        <v>0</v>
      </c>
      <c r="E15" t="s">
        <v>118</v>
      </c>
      <c r="F15" t="s">
        <v>65</v>
      </c>
      <c r="G15" s="30" t="s">
        <v>86</v>
      </c>
      <c r="H15" s="17">
        <f t="shared" si="0"/>
        <v>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EK15" t="s">
        <v>99</v>
      </c>
    </row>
    <row r="16" spans="1:141" ht="102" x14ac:dyDescent="0.2">
      <c r="B16" s="30" t="s">
        <v>87</v>
      </c>
      <c r="C16" s="27">
        <v>5.3999999999999999E-2</v>
      </c>
      <c r="E16" t="s">
        <v>118</v>
      </c>
      <c r="F16" t="s">
        <v>65</v>
      </c>
      <c r="G16" s="30" t="s">
        <v>87</v>
      </c>
      <c r="H16" s="17">
        <f t="shared" si="0"/>
        <v>5.3999999999999999E-2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102" x14ac:dyDescent="0.2">
      <c r="B17" s="30" t="s">
        <v>88</v>
      </c>
      <c r="C17" s="27">
        <v>5.3999999999999999E-2</v>
      </c>
      <c r="E17" t="s">
        <v>118</v>
      </c>
      <c r="F17" t="s">
        <v>65</v>
      </c>
      <c r="G17" s="30" t="s">
        <v>88</v>
      </c>
      <c r="H17" s="17">
        <f t="shared" si="0"/>
        <v>5.3999999999999999E-2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EK17" t="s">
        <v>99</v>
      </c>
    </row>
    <row r="18" spans="2:141" ht="119" x14ac:dyDescent="0.2">
      <c r="B18" s="30" t="s">
        <v>89</v>
      </c>
      <c r="C18" s="27">
        <v>0</v>
      </c>
      <c r="E18" t="s">
        <v>118</v>
      </c>
      <c r="F18" t="s">
        <v>65</v>
      </c>
      <c r="G18" s="30" t="s">
        <v>89</v>
      </c>
      <c r="H18" s="17">
        <f t="shared" si="0"/>
        <v>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EK18" t="s">
        <v>99</v>
      </c>
    </row>
    <row r="19" spans="2:141" ht="119" x14ac:dyDescent="0.2">
      <c r="B19" s="30" t="s">
        <v>90</v>
      </c>
      <c r="C19" s="27">
        <v>0</v>
      </c>
      <c r="E19" t="s">
        <v>118</v>
      </c>
      <c r="F19" t="s">
        <v>65</v>
      </c>
      <c r="G19" s="30" t="s">
        <v>90</v>
      </c>
      <c r="H19" s="17">
        <f t="shared" si="0"/>
        <v>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EK19" t="s">
        <v>99</v>
      </c>
    </row>
    <row r="20" spans="2:141" ht="51" x14ac:dyDescent="0.2">
      <c r="B20" s="30" t="s">
        <v>75</v>
      </c>
      <c r="C20" s="27">
        <v>0.3</v>
      </c>
      <c r="E20" t="s">
        <v>118</v>
      </c>
      <c r="F20" t="s">
        <v>65</v>
      </c>
      <c r="G20" s="30" t="s">
        <v>75</v>
      </c>
      <c r="H20" s="17">
        <f t="shared" si="0"/>
        <v>0.3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51" x14ac:dyDescent="0.2">
      <c r="B21" s="30" t="s">
        <v>76</v>
      </c>
      <c r="C21" s="27">
        <v>0.7</v>
      </c>
      <c r="E21" t="s">
        <v>118</v>
      </c>
      <c r="F21" t="s">
        <v>65</v>
      </c>
      <c r="G21" s="30" t="s">
        <v>76</v>
      </c>
      <c r="H21" s="17">
        <f t="shared" si="0"/>
        <v>0.7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51" x14ac:dyDescent="0.2">
      <c r="B22" s="30" t="s">
        <v>77</v>
      </c>
      <c r="C22" s="27">
        <v>0</v>
      </c>
      <c r="E22" t="s">
        <v>118</v>
      </c>
      <c r="F22" t="s">
        <v>65</v>
      </c>
      <c r="G22" s="30" t="s">
        <v>77</v>
      </c>
      <c r="H22" s="17">
        <f t="shared" si="0"/>
        <v>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68" x14ac:dyDescent="0.2">
      <c r="B23" s="30" t="s">
        <v>78</v>
      </c>
      <c r="C23" s="27">
        <v>0.4</v>
      </c>
      <c r="E23" t="s">
        <v>118</v>
      </c>
      <c r="F23" t="s">
        <v>65</v>
      </c>
      <c r="G23" s="30" t="s">
        <v>78</v>
      </c>
      <c r="H23" s="17">
        <f t="shared" si="0"/>
        <v>0.4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EK23" t="s">
        <v>99</v>
      </c>
    </row>
    <row r="24" spans="2:141" ht="51" x14ac:dyDescent="0.2">
      <c r="B24" s="30" t="s">
        <v>79</v>
      </c>
      <c r="C24" s="27">
        <v>0.4</v>
      </c>
      <c r="E24" t="s">
        <v>118</v>
      </c>
      <c r="F24" t="s">
        <v>65</v>
      </c>
      <c r="G24" s="30" t="s">
        <v>79</v>
      </c>
      <c r="H24" s="17">
        <f t="shared" si="0"/>
        <v>0.4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EK24" t="s">
        <v>99</v>
      </c>
    </row>
    <row r="25" spans="2:141" ht="68" x14ac:dyDescent="0.2">
      <c r="B25" s="30" t="s">
        <v>80</v>
      </c>
      <c r="C25" s="27">
        <v>0.4</v>
      </c>
      <c r="E25" t="s">
        <v>118</v>
      </c>
      <c r="F25" t="s">
        <v>65</v>
      </c>
      <c r="G25" s="30" t="s">
        <v>80</v>
      </c>
      <c r="H25" s="17">
        <f t="shared" si="0"/>
        <v>0.4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EK25" t="s">
        <v>99</v>
      </c>
    </row>
    <row r="26" spans="2:141" ht="17" x14ac:dyDescent="0.2">
      <c r="E26" t="s">
        <v>67</v>
      </c>
      <c r="F26" t="s">
        <v>66</v>
      </c>
      <c r="G26" s="4" t="s">
        <v>81</v>
      </c>
      <c r="EK26" t="s">
        <v>99</v>
      </c>
    </row>
    <row r="27" spans="2:141" x14ac:dyDescent="0.2">
      <c r="E27" t="s">
        <v>67</v>
      </c>
      <c r="F27" t="s">
        <v>66</v>
      </c>
      <c r="G27" s="9" t="s">
        <v>91</v>
      </c>
      <c r="EK27" t="s">
        <v>99</v>
      </c>
    </row>
    <row r="28" spans="2:141" x14ac:dyDescent="0.2">
      <c r="E28" t="s">
        <v>67</v>
      </c>
      <c r="F28" t="s">
        <v>66</v>
      </c>
      <c r="G28" s="7" t="s">
        <v>11</v>
      </c>
      <c r="EK28" t="s">
        <v>99</v>
      </c>
    </row>
    <row r="29" spans="2:141" x14ac:dyDescent="0.2">
      <c r="E29" t="s">
        <v>67</v>
      </c>
      <c r="F29" t="s">
        <v>66</v>
      </c>
      <c r="G29" s="9" t="s">
        <v>92</v>
      </c>
      <c r="EK29" t="s">
        <v>99</v>
      </c>
    </row>
    <row r="30" spans="2:141" x14ac:dyDescent="0.2">
      <c r="E30" t="s">
        <v>67</v>
      </c>
      <c r="F30" t="s">
        <v>66</v>
      </c>
      <c r="G30" s="9" t="s">
        <v>120</v>
      </c>
      <c r="EK30" t="s">
        <v>99</v>
      </c>
    </row>
    <row r="31" spans="2:141" x14ac:dyDescent="0.2">
      <c r="E31" t="s">
        <v>67</v>
      </c>
      <c r="F31" t="s">
        <v>66</v>
      </c>
      <c r="G31" s="7" t="s">
        <v>13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94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95</v>
      </c>
      <c r="EK33" t="s">
        <v>99</v>
      </c>
    </row>
    <row r="34" spans="5:141" x14ac:dyDescent="0.2">
      <c r="E34" t="s">
        <v>67</v>
      </c>
      <c r="F34" t="s">
        <v>66</v>
      </c>
      <c r="G34" s="9" t="s">
        <v>96</v>
      </c>
      <c r="EK34" t="s">
        <v>99</v>
      </c>
    </row>
    <row r="35" spans="5:141" x14ac:dyDescent="0.2">
      <c r="E35" t="s">
        <v>67</v>
      </c>
      <c r="F35" t="s">
        <v>66</v>
      </c>
      <c r="G35" s="9" t="s">
        <v>97</v>
      </c>
      <c r="EK35" t="s">
        <v>99</v>
      </c>
    </row>
    <row r="36" spans="5:141" ht="19" x14ac:dyDescent="0.25">
      <c r="E36" t="s">
        <v>67</v>
      </c>
      <c r="F36" t="s">
        <v>66</v>
      </c>
      <c r="G36" s="6" t="s">
        <v>16</v>
      </c>
      <c r="EK36" t="s">
        <v>99</v>
      </c>
    </row>
    <row r="37" spans="5:141" ht="19" x14ac:dyDescent="0.25">
      <c r="E37" t="s">
        <v>67</v>
      </c>
      <c r="F37" t="s">
        <v>66</v>
      </c>
      <c r="G37" s="6" t="s">
        <v>10</v>
      </c>
      <c r="EK37" t="s">
        <v>99</v>
      </c>
    </row>
    <row r="38" spans="5:141" x14ac:dyDescent="0.2">
      <c r="E38" t="s">
        <v>67</v>
      </c>
      <c r="F38" t="s">
        <v>66</v>
      </c>
      <c r="G38" s="12" t="s">
        <v>82</v>
      </c>
      <c r="EK38" t="s">
        <v>99</v>
      </c>
    </row>
    <row r="39" spans="5:141" x14ac:dyDescent="0.2">
      <c r="E39" t="s">
        <v>67</v>
      </c>
      <c r="F39" t="s">
        <v>66</v>
      </c>
      <c r="G39" s="1" t="s">
        <v>22</v>
      </c>
      <c r="EK39" t="s">
        <v>99</v>
      </c>
    </row>
    <row r="40" spans="5:141" x14ac:dyDescent="0.2">
      <c r="E40" t="s">
        <v>67</v>
      </c>
      <c r="F40" t="s">
        <v>66</v>
      </c>
      <c r="G40" s="12" t="s">
        <v>23</v>
      </c>
      <c r="EK40" t="s">
        <v>99</v>
      </c>
    </row>
    <row r="41" spans="5:141" x14ac:dyDescent="0.2">
      <c r="E41" t="s">
        <v>67</v>
      </c>
      <c r="F41" t="s">
        <v>66</v>
      </c>
      <c r="G41" s="13" t="s">
        <v>24</v>
      </c>
      <c r="EK41" t="s">
        <v>99</v>
      </c>
    </row>
    <row r="42" spans="5:141" x14ac:dyDescent="0.2">
      <c r="E42" t="s">
        <v>98</v>
      </c>
      <c r="F42" t="s">
        <v>66</v>
      </c>
      <c r="G42" t="s">
        <v>27</v>
      </c>
      <c r="EK42" t="s">
        <v>99</v>
      </c>
    </row>
    <row r="43" spans="5:141" x14ac:dyDescent="0.2">
      <c r="E43" t="s">
        <v>68</v>
      </c>
      <c r="F43" t="s">
        <v>66</v>
      </c>
      <c r="G43" t="s">
        <v>186</v>
      </c>
    </row>
    <row r="44" spans="5:141" ht="17" x14ac:dyDescent="0.2">
      <c r="E44" t="s">
        <v>68</v>
      </c>
      <c r="F44" t="s">
        <v>66</v>
      </c>
      <c r="G44" s="32" t="s">
        <v>81</v>
      </c>
      <c r="EK44" t="s">
        <v>99</v>
      </c>
    </row>
    <row r="45" spans="5:141" x14ac:dyDescent="0.2">
      <c r="E45" t="s">
        <v>68</v>
      </c>
      <c r="F45" t="s">
        <v>66</v>
      </c>
      <c r="G45" s="9" t="s">
        <v>91</v>
      </c>
      <c r="EK45" t="s">
        <v>99</v>
      </c>
    </row>
    <row r="46" spans="5:141" x14ac:dyDescent="0.2">
      <c r="E46" t="s">
        <v>68</v>
      </c>
      <c r="F46" t="s">
        <v>66</v>
      </c>
      <c r="G46" s="7" t="s">
        <v>11</v>
      </c>
      <c r="EK46" t="s">
        <v>99</v>
      </c>
    </row>
    <row r="47" spans="5:141" x14ac:dyDescent="0.2">
      <c r="E47" t="s">
        <v>68</v>
      </c>
      <c r="F47" t="s">
        <v>66</v>
      </c>
      <c r="G47" s="9" t="s">
        <v>92</v>
      </c>
      <c r="EK47" t="s">
        <v>99</v>
      </c>
    </row>
    <row r="48" spans="5:141" x14ac:dyDescent="0.2">
      <c r="E48" t="s">
        <v>68</v>
      </c>
      <c r="F48" t="s">
        <v>66</v>
      </c>
      <c r="G48" s="9" t="s">
        <v>120</v>
      </c>
      <c r="EK48" t="s">
        <v>99</v>
      </c>
    </row>
    <row r="49" spans="5:141" x14ac:dyDescent="0.2">
      <c r="E49" t="s">
        <v>68</v>
      </c>
      <c r="F49" t="s">
        <v>66</v>
      </c>
      <c r="G49" s="7" t="s">
        <v>13</v>
      </c>
      <c r="EK49" t="s">
        <v>99</v>
      </c>
    </row>
    <row r="50" spans="5:141" x14ac:dyDescent="0.2">
      <c r="E50" t="s">
        <v>68</v>
      </c>
      <c r="F50" t="s">
        <v>66</v>
      </c>
      <c r="G50" s="9" t="s">
        <v>94</v>
      </c>
      <c r="EK50" t="s">
        <v>99</v>
      </c>
    </row>
    <row r="51" spans="5:141" x14ac:dyDescent="0.2">
      <c r="E51" t="s">
        <v>68</v>
      </c>
      <c r="F51" t="s">
        <v>66</v>
      </c>
      <c r="G51" s="9" t="s">
        <v>95</v>
      </c>
      <c r="EK51" t="s">
        <v>99</v>
      </c>
    </row>
    <row r="52" spans="5:141" x14ac:dyDescent="0.2">
      <c r="E52" t="s">
        <v>68</v>
      </c>
      <c r="F52" t="s">
        <v>66</v>
      </c>
      <c r="G52" s="9" t="s">
        <v>96</v>
      </c>
      <c r="EK52" t="s">
        <v>99</v>
      </c>
    </row>
    <row r="53" spans="5:141" x14ac:dyDescent="0.2">
      <c r="E53" t="s">
        <v>68</v>
      </c>
      <c r="F53" t="s">
        <v>66</v>
      </c>
      <c r="G53" s="9" t="s">
        <v>97</v>
      </c>
      <c r="EK53" t="s">
        <v>99</v>
      </c>
    </row>
    <row r="54" spans="5:141" ht="19" x14ac:dyDescent="0.25">
      <c r="E54" t="s">
        <v>68</v>
      </c>
      <c r="F54" t="s">
        <v>66</v>
      </c>
      <c r="G54" s="6" t="s">
        <v>16</v>
      </c>
      <c r="EK54" t="s">
        <v>99</v>
      </c>
    </row>
    <row r="55" spans="5:141" ht="19" x14ac:dyDescent="0.25">
      <c r="E55" t="s">
        <v>68</v>
      </c>
      <c r="F55" t="s">
        <v>66</v>
      </c>
      <c r="G55" s="6" t="s">
        <v>10</v>
      </c>
      <c r="EK55" t="s">
        <v>99</v>
      </c>
    </row>
    <row r="56" spans="5:141" x14ac:dyDescent="0.2">
      <c r="E56" t="s">
        <v>68</v>
      </c>
      <c r="F56" t="s">
        <v>66</v>
      </c>
      <c r="G56" s="35" t="s">
        <v>82</v>
      </c>
      <c r="EK56" t="s">
        <v>99</v>
      </c>
    </row>
    <row r="57" spans="5:141" x14ac:dyDescent="0.2">
      <c r="E57" t="s">
        <v>68</v>
      </c>
      <c r="F57" t="s">
        <v>66</v>
      </c>
      <c r="G57" s="33" t="s">
        <v>22</v>
      </c>
      <c r="EK57" t="s">
        <v>99</v>
      </c>
    </row>
    <row r="58" spans="5:141" x14ac:dyDescent="0.2">
      <c r="E58" t="s">
        <v>68</v>
      </c>
      <c r="F58" t="s">
        <v>66</v>
      </c>
      <c r="G58" s="35" t="s">
        <v>23</v>
      </c>
      <c r="EK58" t="s">
        <v>99</v>
      </c>
    </row>
    <row r="59" spans="5:141" x14ac:dyDescent="0.2">
      <c r="E59" t="s">
        <v>68</v>
      </c>
      <c r="F59" t="s">
        <v>66</v>
      </c>
      <c r="G59" s="36" t="s">
        <v>180</v>
      </c>
      <c r="EK59" t="s">
        <v>99</v>
      </c>
    </row>
    <row r="60" spans="5:141" x14ac:dyDescent="0.2">
      <c r="E60" t="s">
        <v>68</v>
      </c>
      <c r="F60" t="s">
        <v>66</v>
      </c>
      <c r="G60" s="36" t="s">
        <v>181</v>
      </c>
      <c r="EK60" t="s">
        <v>99</v>
      </c>
    </row>
    <row r="61" spans="5:141" x14ac:dyDescent="0.2">
      <c r="E61" t="s">
        <v>68</v>
      </c>
      <c r="F61" t="s">
        <v>66</v>
      </c>
      <c r="G61" s="36" t="s">
        <v>182</v>
      </c>
      <c r="EK61" t="s">
        <v>99</v>
      </c>
    </row>
    <row r="62" spans="5:141" x14ac:dyDescent="0.2">
      <c r="E62" t="s">
        <v>68</v>
      </c>
      <c r="F62" t="s">
        <v>66</v>
      </c>
      <c r="G62" s="33" t="s">
        <v>83</v>
      </c>
      <c r="EK62" t="s">
        <v>99</v>
      </c>
    </row>
    <row r="63" spans="5:141" x14ac:dyDescent="0.2">
      <c r="E63" t="s">
        <v>68</v>
      </c>
      <c r="F63" t="s">
        <v>66</v>
      </c>
      <c r="G63" s="35" t="s">
        <v>84</v>
      </c>
      <c r="EK63" t="s">
        <v>99</v>
      </c>
    </row>
    <row r="64" spans="5:141" x14ac:dyDescent="0.2">
      <c r="E64" t="s">
        <v>68</v>
      </c>
      <c r="F64" t="s">
        <v>66</v>
      </c>
      <c r="G64" s="37" t="s">
        <v>24</v>
      </c>
      <c r="EK64" t="s">
        <v>99</v>
      </c>
    </row>
    <row r="65" spans="5:141" x14ac:dyDescent="0.2">
      <c r="E65" t="s">
        <v>68</v>
      </c>
      <c r="F65" t="s">
        <v>66</v>
      </c>
      <c r="G65" s="35" t="s">
        <v>29</v>
      </c>
      <c r="EK65" t="s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F8F2F-748F-DA47-8727-6910077D4DCD}">
  <dimension ref="A1:EK65"/>
  <sheetViews>
    <sheetView workbookViewId="0">
      <selection activeCell="H4" sqref="H4:H5"/>
    </sheetView>
  </sheetViews>
  <sheetFormatPr baseColWidth="10" defaultRowHeight="16" x14ac:dyDescent="0.2"/>
  <cols>
    <col min="3" max="3" width="10.83203125" style="17"/>
    <col min="6" max="6" width="11.83203125" bestFit="1" customWidth="1"/>
    <col min="7" max="7" width="36.5" bestFit="1" customWidth="1"/>
    <col min="8" max="8" width="10.83203125" style="17"/>
  </cols>
  <sheetData>
    <row r="1" spans="1:141" x14ac:dyDescent="0.2">
      <c r="A1" t="s">
        <v>112</v>
      </c>
      <c r="B1" s="31" t="s">
        <v>119</v>
      </c>
      <c r="F1">
        <v>4</v>
      </c>
      <c r="G1" t="s">
        <v>113</v>
      </c>
      <c r="EK1" t="s">
        <v>99</v>
      </c>
    </row>
    <row r="2" spans="1:141" s="31" customFormat="1" x14ac:dyDescent="0.2">
      <c r="B2" s="31" t="s">
        <v>121</v>
      </c>
      <c r="C2" s="41"/>
      <c r="D2" s="31" t="s">
        <v>116</v>
      </c>
      <c r="E2" s="31" t="s">
        <v>63</v>
      </c>
      <c r="F2" s="31" t="s">
        <v>62</v>
      </c>
      <c r="G2" s="31" t="s">
        <v>30</v>
      </c>
      <c r="H2" s="41" t="s">
        <v>122</v>
      </c>
      <c r="EK2" t="s">
        <v>99</v>
      </c>
    </row>
    <row r="3" spans="1:141" x14ac:dyDescent="0.2">
      <c r="B3" s="28" t="s">
        <v>64</v>
      </c>
      <c r="C3" s="17" t="s">
        <v>115</v>
      </c>
      <c r="E3" t="s">
        <v>118</v>
      </c>
      <c r="F3" t="s">
        <v>65</v>
      </c>
      <c r="G3" s="28" t="s">
        <v>64</v>
      </c>
      <c r="H3" s="42">
        <v>0</v>
      </c>
      <c r="I3">
        <f>H3+1</f>
        <v>1</v>
      </c>
      <c r="J3">
        <f>I3+1</f>
        <v>2</v>
      </c>
      <c r="K3">
        <f>J3+1</f>
        <v>3</v>
      </c>
      <c r="L3" t="s">
        <v>99</v>
      </c>
    </row>
    <row r="4" spans="1:141" x14ac:dyDescent="0.2">
      <c r="B4" s="28"/>
      <c r="E4" t="s">
        <v>118</v>
      </c>
      <c r="F4" t="s">
        <v>65</v>
      </c>
      <c r="G4" s="28" t="s">
        <v>187</v>
      </c>
      <c r="H4" s="44">
        <v>408198.66666666669</v>
      </c>
    </row>
    <row r="5" spans="1:141" x14ac:dyDescent="0.2">
      <c r="B5" s="28"/>
      <c r="E5" t="s">
        <v>118</v>
      </c>
      <c r="F5" t="s">
        <v>65</v>
      </c>
      <c r="G5" s="28" t="s">
        <v>188</v>
      </c>
      <c r="H5" s="17">
        <v>296.15384615384619</v>
      </c>
    </row>
    <row r="6" spans="1:141" x14ac:dyDescent="0.2">
      <c r="B6" s="28" t="s">
        <v>100</v>
      </c>
      <c r="C6" s="17">
        <v>0</v>
      </c>
      <c r="E6" t="s">
        <v>118</v>
      </c>
      <c r="F6" t="s">
        <v>65</v>
      </c>
      <c r="G6" s="28" t="s">
        <v>100</v>
      </c>
      <c r="H6" s="42">
        <v>0</v>
      </c>
    </row>
    <row r="7" spans="1:141" x14ac:dyDescent="0.2">
      <c r="B7" s="28" t="s">
        <v>69</v>
      </c>
      <c r="C7" s="17">
        <v>100</v>
      </c>
      <c r="D7" t="s">
        <v>117</v>
      </c>
      <c r="E7" t="s">
        <v>118</v>
      </c>
      <c r="F7" t="s">
        <v>65</v>
      </c>
      <c r="G7" s="28" t="s">
        <v>69</v>
      </c>
      <c r="H7" s="17">
        <v>1200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EK7" t="s">
        <v>99</v>
      </c>
    </row>
    <row r="8" spans="1:141" x14ac:dyDescent="0.2">
      <c r="B8" s="29" t="s">
        <v>36</v>
      </c>
      <c r="C8" s="19" t="s">
        <v>74</v>
      </c>
      <c r="E8" t="s">
        <v>118</v>
      </c>
      <c r="F8" t="s">
        <v>65</v>
      </c>
      <c r="G8" s="29" t="s">
        <v>36</v>
      </c>
      <c r="H8" s="19"/>
      <c r="I8" s="19"/>
      <c r="J8" s="38"/>
      <c r="K8" s="38"/>
      <c r="L8" s="38"/>
      <c r="M8" s="38"/>
      <c r="N8" s="38"/>
      <c r="O8" s="38"/>
      <c r="P8" s="38"/>
      <c r="Q8" s="38"/>
      <c r="R8" s="38"/>
      <c r="S8" s="38"/>
      <c r="EK8" t="s">
        <v>99</v>
      </c>
    </row>
    <row r="9" spans="1:141" x14ac:dyDescent="0.2">
      <c r="B9" s="28" t="s">
        <v>38</v>
      </c>
      <c r="C9" s="17">
        <v>1.03</v>
      </c>
      <c r="E9" t="s">
        <v>118</v>
      </c>
      <c r="F9" t="s">
        <v>65</v>
      </c>
      <c r="G9" s="28" t="s">
        <v>38</v>
      </c>
      <c r="H9" s="17">
        <f>C9</f>
        <v>1.03</v>
      </c>
      <c r="I9" s="20"/>
      <c r="J9" s="20"/>
      <c r="L9" s="17"/>
      <c r="M9" s="20"/>
      <c r="N9" s="20"/>
      <c r="O9" s="20"/>
      <c r="P9" s="20"/>
      <c r="Q9" s="20"/>
      <c r="R9" s="20"/>
      <c r="S9" s="20"/>
      <c r="EK9" t="s">
        <v>99</v>
      </c>
    </row>
    <row r="10" spans="1:141" ht="85" x14ac:dyDescent="0.2">
      <c r="B10" s="30" t="s">
        <v>70</v>
      </c>
      <c r="C10" s="27">
        <v>0.4</v>
      </c>
      <c r="E10" t="s">
        <v>118</v>
      </c>
      <c r="F10" t="s">
        <v>65</v>
      </c>
      <c r="G10" s="30" t="s">
        <v>70</v>
      </c>
      <c r="H10" s="17">
        <f t="shared" ref="H10:H25" si="0">C10</f>
        <v>0.4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EK10" t="s">
        <v>99</v>
      </c>
    </row>
    <row r="11" spans="1:141" ht="68" x14ac:dyDescent="0.2">
      <c r="B11" s="30" t="s">
        <v>71</v>
      </c>
      <c r="C11" s="27">
        <v>0.05</v>
      </c>
      <c r="E11" t="s">
        <v>118</v>
      </c>
      <c r="F11" t="s">
        <v>65</v>
      </c>
      <c r="G11" s="30" t="s">
        <v>71</v>
      </c>
      <c r="H11" s="17">
        <f t="shared" si="0"/>
        <v>0.05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EK11" t="s">
        <v>99</v>
      </c>
    </row>
    <row r="12" spans="1:141" ht="119" x14ac:dyDescent="0.2">
      <c r="B12" s="30" t="s">
        <v>72</v>
      </c>
      <c r="C12" s="27">
        <v>1.9304999999999996E-2</v>
      </c>
      <c r="E12" t="s">
        <v>118</v>
      </c>
      <c r="F12" t="s">
        <v>65</v>
      </c>
      <c r="G12" s="30" t="s">
        <v>72</v>
      </c>
      <c r="H12" s="17">
        <f t="shared" si="0"/>
        <v>1.9304999999999996E-2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EK12" t="s">
        <v>99</v>
      </c>
    </row>
    <row r="13" spans="1:141" ht="119" x14ac:dyDescent="0.2">
      <c r="B13" s="30" t="s">
        <v>73</v>
      </c>
      <c r="C13" s="27">
        <v>0.01</v>
      </c>
      <c r="E13" t="s">
        <v>118</v>
      </c>
      <c r="F13" t="s">
        <v>65</v>
      </c>
      <c r="G13" s="30" t="s">
        <v>73</v>
      </c>
      <c r="H13" s="17">
        <f t="shared" si="0"/>
        <v>0.01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EK13" t="s">
        <v>99</v>
      </c>
    </row>
    <row r="14" spans="1:141" ht="102" x14ac:dyDescent="0.2">
      <c r="B14" s="30" t="s">
        <v>85</v>
      </c>
      <c r="C14" s="27">
        <v>0.2</v>
      </c>
      <c r="E14" t="s">
        <v>118</v>
      </c>
      <c r="F14" t="s">
        <v>65</v>
      </c>
      <c r="G14" s="30" t="s">
        <v>85</v>
      </c>
      <c r="H14" s="17">
        <f t="shared" si="0"/>
        <v>0.2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EK14" t="s">
        <v>99</v>
      </c>
    </row>
    <row r="15" spans="1:141" ht="102" x14ac:dyDescent="0.2">
      <c r="B15" s="30" t="s">
        <v>86</v>
      </c>
      <c r="C15" s="27">
        <v>0</v>
      </c>
      <c r="E15" t="s">
        <v>118</v>
      </c>
      <c r="F15" t="s">
        <v>65</v>
      </c>
      <c r="G15" s="30" t="s">
        <v>86</v>
      </c>
      <c r="H15" s="17">
        <f t="shared" si="0"/>
        <v>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EK15" t="s">
        <v>99</v>
      </c>
    </row>
    <row r="16" spans="1:141" ht="102" x14ac:dyDescent="0.2">
      <c r="B16" s="30" t="s">
        <v>87</v>
      </c>
      <c r="C16" s="27">
        <v>5.3999999999999999E-2</v>
      </c>
      <c r="E16" t="s">
        <v>118</v>
      </c>
      <c r="F16" t="s">
        <v>65</v>
      </c>
      <c r="G16" s="30" t="s">
        <v>87</v>
      </c>
      <c r="H16" s="17">
        <f t="shared" si="0"/>
        <v>5.3999999999999999E-2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EK16" t="s">
        <v>99</v>
      </c>
    </row>
    <row r="17" spans="2:141" ht="102" x14ac:dyDescent="0.2">
      <c r="B17" s="30" t="s">
        <v>88</v>
      </c>
      <c r="C17" s="27">
        <v>5.3999999999999999E-2</v>
      </c>
      <c r="E17" t="s">
        <v>118</v>
      </c>
      <c r="F17" t="s">
        <v>65</v>
      </c>
      <c r="G17" s="30" t="s">
        <v>88</v>
      </c>
      <c r="H17" s="17">
        <f t="shared" si="0"/>
        <v>5.3999999999999999E-2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EK17" t="s">
        <v>99</v>
      </c>
    </row>
    <row r="18" spans="2:141" ht="119" x14ac:dyDescent="0.2">
      <c r="B18" s="30" t="s">
        <v>89</v>
      </c>
      <c r="C18" s="27">
        <v>0</v>
      </c>
      <c r="E18" t="s">
        <v>118</v>
      </c>
      <c r="F18" t="s">
        <v>65</v>
      </c>
      <c r="G18" s="30" t="s">
        <v>89</v>
      </c>
      <c r="H18" s="17">
        <f t="shared" si="0"/>
        <v>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EK18" t="s">
        <v>99</v>
      </c>
    </row>
    <row r="19" spans="2:141" ht="119" x14ac:dyDescent="0.2">
      <c r="B19" s="30" t="s">
        <v>90</v>
      </c>
      <c r="C19" s="27">
        <v>0</v>
      </c>
      <c r="E19" t="s">
        <v>118</v>
      </c>
      <c r="F19" t="s">
        <v>65</v>
      </c>
      <c r="G19" s="30" t="s">
        <v>90</v>
      </c>
      <c r="H19" s="17">
        <f t="shared" si="0"/>
        <v>0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EK19" t="s">
        <v>99</v>
      </c>
    </row>
    <row r="20" spans="2:141" ht="51" x14ac:dyDescent="0.2">
      <c r="B20" s="30" t="s">
        <v>75</v>
      </c>
      <c r="C20" s="27">
        <v>0.3</v>
      </c>
      <c r="E20" t="s">
        <v>118</v>
      </c>
      <c r="F20" t="s">
        <v>65</v>
      </c>
      <c r="G20" s="30" t="s">
        <v>75</v>
      </c>
      <c r="H20" s="17">
        <f t="shared" si="0"/>
        <v>0.3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EK20" t="s">
        <v>99</v>
      </c>
    </row>
    <row r="21" spans="2:141" ht="51" x14ac:dyDescent="0.2">
      <c r="B21" s="30" t="s">
        <v>76</v>
      </c>
      <c r="C21" s="27">
        <v>0.7</v>
      </c>
      <c r="E21" t="s">
        <v>118</v>
      </c>
      <c r="F21" t="s">
        <v>65</v>
      </c>
      <c r="G21" s="30" t="s">
        <v>76</v>
      </c>
      <c r="H21" s="17">
        <f t="shared" si="0"/>
        <v>0.7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EK21" t="s">
        <v>99</v>
      </c>
    </row>
    <row r="22" spans="2:141" ht="51" x14ac:dyDescent="0.2">
      <c r="B22" s="30" t="s">
        <v>77</v>
      </c>
      <c r="C22" s="27">
        <v>0</v>
      </c>
      <c r="E22" t="s">
        <v>118</v>
      </c>
      <c r="F22" t="s">
        <v>65</v>
      </c>
      <c r="G22" s="30" t="s">
        <v>77</v>
      </c>
      <c r="H22" s="17">
        <f t="shared" si="0"/>
        <v>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EK22" t="s">
        <v>99</v>
      </c>
    </row>
    <row r="23" spans="2:141" ht="68" x14ac:dyDescent="0.2">
      <c r="B23" s="30" t="s">
        <v>78</v>
      </c>
      <c r="C23" s="27">
        <v>0.4</v>
      </c>
      <c r="E23" t="s">
        <v>118</v>
      </c>
      <c r="F23" t="s">
        <v>65</v>
      </c>
      <c r="G23" s="30" t="s">
        <v>78</v>
      </c>
      <c r="H23" s="17">
        <f t="shared" si="0"/>
        <v>0.4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EK23" t="s">
        <v>99</v>
      </c>
    </row>
    <row r="24" spans="2:141" ht="51" x14ac:dyDescent="0.2">
      <c r="B24" s="30" t="s">
        <v>79</v>
      </c>
      <c r="C24" s="27">
        <v>0.4</v>
      </c>
      <c r="E24" t="s">
        <v>118</v>
      </c>
      <c r="F24" t="s">
        <v>65</v>
      </c>
      <c r="G24" s="30" t="s">
        <v>79</v>
      </c>
      <c r="H24" s="17">
        <f t="shared" si="0"/>
        <v>0.4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EK24" t="s">
        <v>99</v>
      </c>
    </row>
    <row r="25" spans="2:141" ht="68" x14ac:dyDescent="0.2">
      <c r="B25" s="30" t="s">
        <v>80</v>
      </c>
      <c r="C25" s="27">
        <v>0.4</v>
      </c>
      <c r="E25" t="s">
        <v>118</v>
      </c>
      <c r="F25" t="s">
        <v>65</v>
      </c>
      <c r="G25" s="30" t="s">
        <v>80</v>
      </c>
      <c r="H25" s="17">
        <f t="shared" si="0"/>
        <v>0.4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EK25" t="s">
        <v>99</v>
      </c>
    </row>
    <row r="26" spans="2:141" ht="17" x14ac:dyDescent="0.2">
      <c r="E26" t="s">
        <v>67</v>
      </c>
      <c r="F26" t="s">
        <v>66</v>
      </c>
      <c r="G26" s="4" t="s">
        <v>81</v>
      </c>
      <c r="EK26" t="s">
        <v>99</v>
      </c>
    </row>
    <row r="27" spans="2:141" x14ac:dyDescent="0.2">
      <c r="E27" t="s">
        <v>67</v>
      </c>
      <c r="F27" t="s">
        <v>66</v>
      </c>
      <c r="G27" s="9" t="s">
        <v>91</v>
      </c>
      <c r="EK27" t="s">
        <v>99</v>
      </c>
    </row>
    <row r="28" spans="2:141" x14ac:dyDescent="0.2">
      <c r="E28" t="s">
        <v>67</v>
      </c>
      <c r="F28" t="s">
        <v>66</v>
      </c>
      <c r="G28" s="7" t="s">
        <v>11</v>
      </c>
      <c r="EK28" t="s">
        <v>99</v>
      </c>
    </row>
    <row r="29" spans="2:141" x14ac:dyDescent="0.2">
      <c r="E29" t="s">
        <v>67</v>
      </c>
      <c r="F29" t="s">
        <v>66</v>
      </c>
      <c r="G29" s="9" t="s">
        <v>92</v>
      </c>
      <c r="EK29" t="s">
        <v>99</v>
      </c>
    </row>
    <row r="30" spans="2:141" x14ac:dyDescent="0.2">
      <c r="E30" t="s">
        <v>67</v>
      </c>
      <c r="F30" t="s">
        <v>66</v>
      </c>
      <c r="G30" s="9" t="s">
        <v>120</v>
      </c>
      <c r="EK30" t="s">
        <v>99</v>
      </c>
    </row>
    <row r="31" spans="2:141" x14ac:dyDescent="0.2">
      <c r="E31" t="s">
        <v>67</v>
      </c>
      <c r="F31" t="s">
        <v>66</v>
      </c>
      <c r="G31" s="7" t="s">
        <v>13</v>
      </c>
      <c r="EK31" t="s">
        <v>99</v>
      </c>
    </row>
    <row r="32" spans="2:141" x14ac:dyDescent="0.2">
      <c r="E32" t="s">
        <v>67</v>
      </c>
      <c r="F32" t="s">
        <v>66</v>
      </c>
      <c r="G32" s="9" t="s">
        <v>94</v>
      </c>
      <c r="EK32" t="s">
        <v>99</v>
      </c>
    </row>
    <row r="33" spans="5:141" x14ac:dyDescent="0.2">
      <c r="E33" t="s">
        <v>67</v>
      </c>
      <c r="F33" t="s">
        <v>66</v>
      </c>
      <c r="G33" s="9" t="s">
        <v>95</v>
      </c>
      <c r="EK33" t="s">
        <v>99</v>
      </c>
    </row>
    <row r="34" spans="5:141" x14ac:dyDescent="0.2">
      <c r="E34" t="s">
        <v>67</v>
      </c>
      <c r="F34" t="s">
        <v>66</v>
      </c>
      <c r="G34" s="9" t="s">
        <v>96</v>
      </c>
      <c r="EK34" t="s">
        <v>99</v>
      </c>
    </row>
    <row r="35" spans="5:141" x14ac:dyDescent="0.2">
      <c r="E35" t="s">
        <v>67</v>
      </c>
      <c r="F35" t="s">
        <v>66</v>
      </c>
      <c r="G35" s="9" t="s">
        <v>97</v>
      </c>
      <c r="EK35" t="s">
        <v>99</v>
      </c>
    </row>
    <row r="36" spans="5:141" ht="19" x14ac:dyDescent="0.25">
      <c r="E36" t="s">
        <v>67</v>
      </c>
      <c r="F36" t="s">
        <v>66</v>
      </c>
      <c r="G36" s="6" t="s">
        <v>16</v>
      </c>
      <c r="EK36" t="s">
        <v>99</v>
      </c>
    </row>
    <row r="37" spans="5:141" ht="19" x14ac:dyDescent="0.25">
      <c r="E37" t="s">
        <v>67</v>
      </c>
      <c r="F37" t="s">
        <v>66</v>
      </c>
      <c r="G37" s="6" t="s">
        <v>10</v>
      </c>
      <c r="EK37" t="s">
        <v>99</v>
      </c>
    </row>
    <row r="38" spans="5:141" x14ac:dyDescent="0.2">
      <c r="E38" t="s">
        <v>67</v>
      </c>
      <c r="F38" t="s">
        <v>66</v>
      </c>
      <c r="G38" s="12" t="s">
        <v>82</v>
      </c>
      <c r="EK38" t="s">
        <v>99</v>
      </c>
    </row>
    <row r="39" spans="5:141" x14ac:dyDescent="0.2">
      <c r="E39" t="s">
        <v>67</v>
      </c>
      <c r="F39" t="s">
        <v>66</v>
      </c>
      <c r="G39" s="1" t="s">
        <v>22</v>
      </c>
      <c r="EK39" t="s">
        <v>99</v>
      </c>
    </row>
    <row r="40" spans="5:141" x14ac:dyDescent="0.2">
      <c r="E40" t="s">
        <v>67</v>
      </c>
      <c r="F40" t="s">
        <v>66</v>
      </c>
      <c r="G40" s="12" t="s">
        <v>23</v>
      </c>
      <c r="EK40" t="s">
        <v>99</v>
      </c>
    </row>
    <row r="41" spans="5:141" x14ac:dyDescent="0.2">
      <c r="E41" t="s">
        <v>67</v>
      </c>
      <c r="F41" t="s">
        <v>66</v>
      </c>
      <c r="G41" s="13" t="s">
        <v>24</v>
      </c>
      <c r="EK41" t="s">
        <v>99</v>
      </c>
    </row>
    <row r="42" spans="5:141" x14ac:dyDescent="0.2">
      <c r="E42" t="s">
        <v>98</v>
      </c>
      <c r="F42" t="s">
        <v>66</v>
      </c>
      <c r="G42" t="s">
        <v>27</v>
      </c>
      <c r="EK42" t="s">
        <v>99</v>
      </c>
    </row>
    <row r="43" spans="5:141" x14ac:dyDescent="0.2">
      <c r="E43" t="s">
        <v>68</v>
      </c>
      <c r="F43" t="s">
        <v>66</v>
      </c>
      <c r="G43" t="s">
        <v>186</v>
      </c>
    </row>
    <row r="44" spans="5:141" ht="17" x14ac:dyDescent="0.2">
      <c r="E44" t="s">
        <v>68</v>
      </c>
      <c r="F44" t="s">
        <v>66</v>
      </c>
      <c r="G44" s="32" t="s">
        <v>81</v>
      </c>
      <c r="EK44" t="s">
        <v>99</v>
      </c>
    </row>
    <row r="45" spans="5:141" x14ac:dyDescent="0.2">
      <c r="E45" t="s">
        <v>68</v>
      </c>
      <c r="F45" t="s">
        <v>66</v>
      </c>
      <c r="G45" s="9" t="s">
        <v>91</v>
      </c>
      <c r="EK45" t="s">
        <v>99</v>
      </c>
    </row>
    <row r="46" spans="5:141" x14ac:dyDescent="0.2">
      <c r="E46" t="s">
        <v>68</v>
      </c>
      <c r="F46" t="s">
        <v>66</v>
      </c>
      <c r="G46" s="7" t="s">
        <v>11</v>
      </c>
      <c r="EK46" t="s">
        <v>99</v>
      </c>
    </row>
    <row r="47" spans="5:141" x14ac:dyDescent="0.2">
      <c r="E47" t="s">
        <v>68</v>
      </c>
      <c r="F47" t="s">
        <v>66</v>
      </c>
      <c r="G47" s="9" t="s">
        <v>92</v>
      </c>
      <c r="EK47" t="s">
        <v>99</v>
      </c>
    </row>
    <row r="48" spans="5:141" x14ac:dyDescent="0.2">
      <c r="E48" t="s">
        <v>68</v>
      </c>
      <c r="F48" t="s">
        <v>66</v>
      </c>
      <c r="G48" s="9" t="s">
        <v>120</v>
      </c>
      <c r="EK48" t="s">
        <v>99</v>
      </c>
    </row>
    <row r="49" spans="5:141" x14ac:dyDescent="0.2">
      <c r="E49" t="s">
        <v>68</v>
      </c>
      <c r="F49" t="s">
        <v>66</v>
      </c>
      <c r="G49" s="7" t="s">
        <v>13</v>
      </c>
      <c r="EK49" t="s">
        <v>99</v>
      </c>
    </row>
    <row r="50" spans="5:141" x14ac:dyDescent="0.2">
      <c r="E50" t="s">
        <v>68</v>
      </c>
      <c r="F50" t="s">
        <v>66</v>
      </c>
      <c r="G50" s="9" t="s">
        <v>94</v>
      </c>
      <c r="EK50" t="s">
        <v>99</v>
      </c>
    </row>
    <row r="51" spans="5:141" x14ac:dyDescent="0.2">
      <c r="E51" t="s">
        <v>68</v>
      </c>
      <c r="F51" t="s">
        <v>66</v>
      </c>
      <c r="G51" s="9" t="s">
        <v>95</v>
      </c>
      <c r="EK51" t="s">
        <v>99</v>
      </c>
    </row>
    <row r="52" spans="5:141" x14ac:dyDescent="0.2">
      <c r="E52" t="s">
        <v>68</v>
      </c>
      <c r="F52" t="s">
        <v>66</v>
      </c>
      <c r="G52" s="9" t="s">
        <v>96</v>
      </c>
      <c r="EK52" t="s">
        <v>99</v>
      </c>
    </row>
    <row r="53" spans="5:141" x14ac:dyDescent="0.2">
      <c r="E53" t="s">
        <v>68</v>
      </c>
      <c r="F53" t="s">
        <v>66</v>
      </c>
      <c r="G53" s="9" t="s">
        <v>97</v>
      </c>
      <c r="EK53" t="s">
        <v>99</v>
      </c>
    </row>
    <row r="54" spans="5:141" ht="19" x14ac:dyDescent="0.25">
      <c r="E54" t="s">
        <v>68</v>
      </c>
      <c r="F54" t="s">
        <v>66</v>
      </c>
      <c r="G54" s="6" t="s">
        <v>16</v>
      </c>
      <c r="EK54" t="s">
        <v>99</v>
      </c>
    </row>
    <row r="55" spans="5:141" ht="19" x14ac:dyDescent="0.25">
      <c r="E55" t="s">
        <v>68</v>
      </c>
      <c r="F55" t="s">
        <v>66</v>
      </c>
      <c r="G55" s="6" t="s">
        <v>10</v>
      </c>
      <c r="EK55" t="s">
        <v>99</v>
      </c>
    </row>
    <row r="56" spans="5:141" x14ac:dyDescent="0.2">
      <c r="E56" t="s">
        <v>68</v>
      </c>
      <c r="F56" t="s">
        <v>66</v>
      </c>
      <c r="G56" s="35" t="s">
        <v>82</v>
      </c>
      <c r="EK56" t="s">
        <v>99</v>
      </c>
    </row>
    <row r="57" spans="5:141" x14ac:dyDescent="0.2">
      <c r="E57" t="s">
        <v>68</v>
      </c>
      <c r="F57" t="s">
        <v>66</v>
      </c>
      <c r="G57" s="33" t="s">
        <v>22</v>
      </c>
      <c r="EK57" t="s">
        <v>99</v>
      </c>
    </row>
    <row r="58" spans="5:141" x14ac:dyDescent="0.2">
      <c r="E58" t="s">
        <v>68</v>
      </c>
      <c r="F58" t="s">
        <v>66</v>
      </c>
      <c r="G58" s="35" t="s">
        <v>23</v>
      </c>
      <c r="EK58" t="s">
        <v>99</v>
      </c>
    </row>
    <row r="59" spans="5:141" x14ac:dyDescent="0.2">
      <c r="E59" t="s">
        <v>68</v>
      </c>
      <c r="F59" t="s">
        <v>66</v>
      </c>
      <c r="G59" s="36" t="s">
        <v>180</v>
      </c>
      <c r="EK59" t="s">
        <v>99</v>
      </c>
    </row>
    <row r="60" spans="5:141" x14ac:dyDescent="0.2">
      <c r="E60" t="s">
        <v>68</v>
      </c>
      <c r="F60" t="s">
        <v>66</v>
      </c>
      <c r="G60" s="36" t="s">
        <v>181</v>
      </c>
      <c r="EK60" t="s">
        <v>99</v>
      </c>
    </row>
    <row r="61" spans="5:141" x14ac:dyDescent="0.2">
      <c r="E61" t="s">
        <v>68</v>
      </c>
      <c r="F61" t="s">
        <v>66</v>
      </c>
      <c r="G61" s="36" t="s">
        <v>182</v>
      </c>
      <c r="EK61" t="s">
        <v>99</v>
      </c>
    </row>
    <row r="62" spans="5:141" x14ac:dyDescent="0.2">
      <c r="E62" t="s">
        <v>68</v>
      </c>
      <c r="F62" t="s">
        <v>66</v>
      </c>
      <c r="G62" s="33" t="s">
        <v>83</v>
      </c>
      <c r="EK62" t="s">
        <v>99</v>
      </c>
    </row>
    <row r="63" spans="5:141" x14ac:dyDescent="0.2">
      <c r="E63" t="s">
        <v>68</v>
      </c>
      <c r="F63" t="s">
        <v>66</v>
      </c>
      <c r="G63" s="35" t="s">
        <v>84</v>
      </c>
      <c r="EK63" t="s">
        <v>99</v>
      </c>
    </row>
    <row r="64" spans="5:141" x14ac:dyDescent="0.2">
      <c r="E64" t="s">
        <v>68</v>
      </c>
      <c r="F64" t="s">
        <v>66</v>
      </c>
      <c r="G64" s="37" t="s">
        <v>24</v>
      </c>
      <c r="EK64" t="s">
        <v>99</v>
      </c>
    </row>
    <row r="65" spans="5:141" x14ac:dyDescent="0.2">
      <c r="E65" t="s">
        <v>68</v>
      </c>
      <c r="F65" t="s">
        <v>66</v>
      </c>
      <c r="G65" s="35" t="s">
        <v>29</v>
      </c>
      <c r="EK65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Input&gt;&gt;</vt:lpstr>
      <vt:lpstr>Sheet8</vt:lpstr>
      <vt:lpstr>Cohort G23</vt:lpstr>
      <vt:lpstr>Cohort G24</vt:lpstr>
      <vt:lpstr>Cohort G25</vt:lpstr>
      <vt:lpstr>Cohort G26</vt:lpstr>
      <vt:lpstr>Cohort G27</vt:lpstr>
      <vt:lpstr>Cohort G28</vt:lpstr>
      <vt:lpstr>Cohort G29</vt:lpstr>
      <vt:lpstr>Cohort G30</vt:lpstr>
      <vt:lpstr>Cohort G1</vt:lpstr>
      <vt:lpstr>Concept</vt:lpstr>
      <vt:lpstr>Output&gt;&gt;</vt:lpstr>
      <vt:lpstr>OutputFormat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yuan</dc:creator>
  <cp:lastModifiedBy>oliver yuan</cp:lastModifiedBy>
  <dcterms:created xsi:type="dcterms:W3CDTF">2023-01-25T11:22:36Z</dcterms:created>
  <dcterms:modified xsi:type="dcterms:W3CDTF">2023-01-30T13:23:19Z</dcterms:modified>
</cp:coreProperties>
</file>