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adfaiz/Documents/edge_llmc/final_report/dash/"/>
    </mc:Choice>
  </mc:AlternateContent>
  <xr:revisionPtr revIDLastSave="0" documentId="13_ncr:1_{660ACA6D-04B9-784E-9329-8487B3B76487}" xr6:coauthVersionLast="47" xr6:coauthVersionMax="47" xr10:uidLastSave="{00000000-0000-0000-0000-000000000000}"/>
  <bookViews>
    <workbookView xWindow="0" yWindow="0" windowWidth="28800" windowHeight="18000" activeTab="1" xr2:uid="{3EA3DE02-B889-2546-8054-896A624B27CF}"/>
  </bookViews>
  <sheets>
    <sheet name="Data" sheetId="3" r:id="rId1"/>
    <sheet name="DLC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E20" i="2"/>
  <c r="E19" i="2"/>
  <c r="E18" i="2"/>
  <c r="E17" i="2"/>
  <c r="E16" i="2"/>
  <c r="E15" i="2"/>
  <c r="E14" i="2"/>
  <c r="E13" i="2"/>
  <c r="E12" i="2"/>
  <c r="E11" i="2"/>
  <c r="E10" i="2"/>
  <c r="K8" i="3"/>
  <c r="M8" i="3" s="1"/>
  <c r="O8" i="3" s="1"/>
  <c r="P8" i="3" s="1"/>
  <c r="K7" i="3"/>
  <c r="M7" i="3" s="1"/>
  <c r="O7" i="3" s="1"/>
  <c r="P7" i="3" s="1"/>
  <c r="K6" i="3"/>
  <c r="M6" i="3" s="1"/>
  <c r="O6" i="3" s="1"/>
  <c r="P6" i="3" s="1"/>
  <c r="J8" i="3"/>
  <c r="J7" i="3"/>
  <c r="J6" i="3"/>
  <c r="J5" i="3"/>
  <c r="K5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M5" i="3" l="1"/>
  <c r="O5" i="3" s="1"/>
  <c r="P5" i="3" s="1"/>
</calcChain>
</file>

<file path=xl/sharedStrings.xml><?xml version="1.0" encoding="utf-8"?>
<sst xmlns="http://schemas.openxmlformats.org/spreadsheetml/2006/main" count="80" uniqueCount="38">
  <si>
    <t>Model</t>
  </si>
  <si>
    <t>ResNet50</t>
  </si>
  <si>
    <t>SqueezeNet</t>
  </si>
  <si>
    <t>AlexNet</t>
  </si>
  <si>
    <t>VGG16</t>
  </si>
  <si>
    <t># of non-zero weights (10^6)</t>
  </si>
  <si>
    <t>top-5 accuracy (%)</t>
  </si>
  <si>
    <t># of non-skipped MACs (10^8)</t>
  </si>
  <si>
    <t>Source:</t>
  </si>
  <si>
    <t>https://github.com/Lyken17/pytorch-OpCounter</t>
  </si>
  <si>
    <t>https://arxiv.org/abs/1611.05128</t>
  </si>
  <si>
    <t>*Normalized Energy (10^9)</t>
  </si>
  <si>
    <t>DLCCE</t>
  </si>
  <si>
    <t>AGX64G</t>
  </si>
  <si>
    <t>NANO8G</t>
  </si>
  <si>
    <t>Power (mW)</t>
  </si>
  <si>
    <t>Latency (s)</t>
  </si>
  <si>
    <t>Energy_inf (mJ)</t>
  </si>
  <si>
    <t># MAC (G)</t>
  </si>
  <si>
    <t>Energy/MAC (mJ/G)</t>
  </si>
  <si>
    <t>Normalized Train Energy per image (G)</t>
  </si>
  <si>
    <t>Train Energy per image (J)</t>
  </si>
  <si>
    <t>E_inf (J)</t>
  </si>
  <si>
    <t>Device</t>
  </si>
  <si>
    <t>Total Train Energy(MJ)</t>
  </si>
  <si>
    <t>Inference Energy</t>
  </si>
  <si>
    <t>Train Energy</t>
  </si>
  <si>
    <t>Power Budget: 50W; Precision: 32 bit; Batch Size: 1</t>
  </si>
  <si>
    <t>CPU64G</t>
  </si>
  <si>
    <t>Device: Jetson AGX 64GB</t>
  </si>
  <si>
    <t>Accuracy vs Train Energy</t>
  </si>
  <si>
    <t>*Normalized Energy per image</t>
  </si>
  <si>
    <t>Source: https://openaccess.thecvf.com/content_cvpr_2017/papers/Yang_Designing_Energy-Efficient_Convolutional_CVPR_2017_paper.pdf</t>
  </si>
  <si>
    <t>Training Energy (in MJ) for models on Jetson AGX 64G</t>
  </si>
  <si>
    <t>Assume: F = 200,000; Models trained on Jetson AGX 64GB device</t>
  </si>
  <si>
    <t>DLCCE = 1 / (E_train / (E_inf * F) + 1)</t>
  </si>
  <si>
    <t>DLCCE reflects the amortization of inference energy consumption over total train energy after F use</t>
  </si>
  <si>
    <t xml:space="preserve">Higher DLCCE indicates more train energy amortized by inference energy after a given usage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</si>
</sst>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3" formatCode="_(* #,##0.0_);_(* \(#,##0.0\);_(* &quot;-&quot;??_);_(@_)"/>
    <numFmt numFmtId="174" formatCode="_(* #,##0.000_);_(* \(#,##0.0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2" fillId="0" borderId="0" xfId="0" applyFont="1" applyBorder="1"/>
    <xf numFmtId="0" fontId="4" fillId="0" borderId="0" xfId="0" applyFont="1" applyBorder="1"/>
    <xf numFmtId="2" fontId="0" fillId="0" borderId="1" xfId="0" applyNumberFormat="1" applyBorder="1"/>
    <xf numFmtId="2" fontId="0" fillId="0" borderId="10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2" fontId="0" fillId="0" borderId="6" xfId="0" applyNumberFormat="1" applyBorder="1"/>
    <xf numFmtId="0" fontId="0" fillId="0" borderId="7" xfId="0" applyBorder="1" applyAlignment="1">
      <alignment horizontal="center" vertical="center"/>
    </xf>
    <xf numFmtId="2" fontId="0" fillId="0" borderId="9" xfId="0" applyNumberFormat="1" applyBorder="1"/>
    <xf numFmtId="0" fontId="0" fillId="0" borderId="3" xfId="0" applyFill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43" fontId="0" fillId="0" borderId="1" xfId="1" applyFont="1" applyBorder="1"/>
    <xf numFmtId="173" fontId="0" fillId="0" borderId="3" xfId="1" applyNumberFormat="1" applyFont="1" applyBorder="1"/>
    <xf numFmtId="173" fontId="0" fillId="0" borderId="1" xfId="1" applyNumberFormat="1" applyFont="1" applyBorder="1"/>
    <xf numFmtId="173" fontId="0" fillId="0" borderId="8" xfId="1" applyNumberFormat="1" applyFont="1" applyFill="1" applyBorder="1"/>
    <xf numFmtId="173" fontId="0" fillId="0" borderId="3" xfId="1" applyNumberFormat="1" applyFont="1" applyFill="1" applyBorder="1"/>
    <xf numFmtId="173" fontId="0" fillId="0" borderId="1" xfId="1" applyNumberFormat="1" applyFont="1" applyFill="1" applyBorder="1"/>
    <xf numFmtId="43" fontId="0" fillId="0" borderId="4" xfId="1" applyFont="1" applyBorder="1"/>
    <xf numFmtId="43" fontId="0" fillId="0" borderId="6" xfId="1" applyFont="1" applyBorder="1"/>
    <xf numFmtId="43" fontId="0" fillId="0" borderId="9" xfId="1" applyFont="1" applyBorder="1"/>
    <xf numFmtId="43" fontId="0" fillId="0" borderId="8" xfId="1" applyFont="1" applyBorder="1"/>
    <xf numFmtId="2" fontId="0" fillId="0" borderId="8" xfId="0" applyNumberFormat="1" applyBorder="1"/>
    <xf numFmtId="173" fontId="0" fillId="0" borderId="10" xfId="1" applyNumberFormat="1" applyFont="1" applyBorder="1"/>
    <xf numFmtId="43" fontId="0" fillId="0" borderId="10" xfId="1" applyFont="1" applyBorder="1"/>
    <xf numFmtId="2" fontId="0" fillId="0" borderId="12" xfId="0" applyNumberFormat="1" applyBorder="1"/>
    <xf numFmtId="0" fontId="2" fillId="0" borderId="15" xfId="0" applyFont="1" applyFill="1" applyBorder="1"/>
    <xf numFmtId="0" fontId="3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3" fillId="0" borderId="0" xfId="0" applyFont="1" applyFill="1" applyBorder="1"/>
    <xf numFmtId="0" fontId="4" fillId="0" borderId="0" xfId="0" applyFont="1"/>
    <xf numFmtId="0" fontId="2" fillId="0" borderId="0" xfId="0" applyFont="1"/>
    <xf numFmtId="43" fontId="0" fillId="0" borderId="0" xfId="0" applyNumberFormat="1"/>
    <xf numFmtId="43" fontId="0" fillId="0" borderId="1" xfId="0" applyNumberFormat="1" applyBorder="1"/>
    <xf numFmtId="43" fontId="0" fillId="0" borderId="1" xfId="1" applyNumberFormat="1" applyFont="1" applyBorder="1"/>
    <xf numFmtId="0" fontId="2" fillId="0" borderId="16" xfId="0" applyFont="1" applyFill="1" applyBorder="1"/>
    <xf numFmtId="43" fontId="0" fillId="0" borderId="3" xfId="1" applyNumberFormat="1" applyFont="1" applyBorder="1"/>
    <xf numFmtId="174" fontId="0" fillId="0" borderId="4" xfId="0" applyNumberFormat="1" applyBorder="1"/>
    <xf numFmtId="174" fontId="0" fillId="0" borderId="6" xfId="0" applyNumberFormat="1" applyBorder="1"/>
    <xf numFmtId="43" fontId="0" fillId="0" borderId="8" xfId="1" applyNumberFormat="1" applyFont="1" applyBorder="1"/>
    <xf numFmtId="174" fontId="0" fillId="0" borderId="9" xfId="0" applyNumberFormat="1" applyBorder="1"/>
    <xf numFmtId="43" fontId="0" fillId="0" borderId="3" xfId="0" applyNumberFormat="1" applyBorder="1"/>
    <xf numFmtId="43" fontId="0" fillId="0" borderId="8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1857-4FA2-A14C-BDC3-3C472434FBE5}">
  <dimension ref="B2:P31"/>
  <sheetViews>
    <sheetView showGridLines="0" workbookViewId="0"/>
  </sheetViews>
  <sheetFormatPr baseColWidth="10" defaultRowHeight="16" x14ac:dyDescent="0.2"/>
  <cols>
    <col min="1" max="1" width="3.33203125" style="7" customWidth="1"/>
    <col min="2" max="2" width="10.83203125" style="7"/>
    <col min="3" max="3" width="16.5" style="7" bestFit="1" customWidth="1"/>
    <col min="4" max="4" width="25.1640625" style="7" bestFit="1" customWidth="1"/>
    <col min="5" max="5" width="26" style="7" bestFit="1" customWidth="1"/>
    <col min="6" max="6" width="23.83203125" style="7" bestFit="1" customWidth="1"/>
    <col min="7" max="7" width="7.83203125" style="7" customWidth="1"/>
    <col min="8" max="8" width="17.83203125" style="7" bestFit="1" customWidth="1"/>
    <col min="9" max="9" width="11" style="7" bestFit="1" customWidth="1"/>
    <col min="10" max="10" width="11.6640625" style="7" bestFit="1" customWidth="1"/>
    <col min="11" max="11" width="14" style="7" bestFit="1" customWidth="1"/>
    <col min="12" max="12" width="9.6640625" style="7" bestFit="1" customWidth="1"/>
    <col min="13" max="13" width="17.83203125" style="7" bestFit="1" customWidth="1"/>
    <col min="14" max="14" width="34" style="7" bestFit="1" customWidth="1"/>
    <col min="15" max="15" width="23" style="7" bestFit="1" customWidth="1"/>
    <col min="16" max="17" width="19.83203125" style="7" bestFit="1" customWidth="1"/>
    <col min="18" max="16384" width="10.83203125" style="7"/>
  </cols>
  <sheetData>
    <row r="2" spans="2:16" x14ac:dyDescent="0.2">
      <c r="B2" s="8" t="s">
        <v>25</v>
      </c>
      <c r="H2" s="8" t="s">
        <v>26</v>
      </c>
    </row>
    <row r="3" spans="2:16" ht="17" thickBot="1" x14ac:dyDescent="0.25">
      <c r="B3" s="9" t="s">
        <v>27</v>
      </c>
      <c r="H3" s="9" t="s">
        <v>29</v>
      </c>
    </row>
    <row r="4" spans="2:16" ht="17" thickBot="1" x14ac:dyDescent="0.25">
      <c r="B4" s="19" t="s">
        <v>23</v>
      </c>
      <c r="C4" s="20" t="s">
        <v>0</v>
      </c>
      <c r="D4" s="20" t="s">
        <v>15</v>
      </c>
      <c r="E4" s="20" t="s">
        <v>16</v>
      </c>
      <c r="F4" s="21" t="s">
        <v>17</v>
      </c>
      <c r="H4" s="19" t="s">
        <v>0</v>
      </c>
      <c r="I4" s="20" t="s">
        <v>15</v>
      </c>
      <c r="J4" s="20" t="s">
        <v>16</v>
      </c>
      <c r="K4" s="20" t="s">
        <v>17</v>
      </c>
      <c r="L4" s="20" t="s">
        <v>18</v>
      </c>
      <c r="M4" s="20" t="s">
        <v>19</v>
      </c>
      <c r="N4" s="20" t="s">
        <v>20</v>
      </c>
      <c r="O4" s="20" t="s">
        <v>21</v>
      </c>
      <c r="P4" s="36" t="s">
        <v>24</v>
      </c>
    </row>
    <row r="5" spans="2:16" x14ac:dyDescent="0.2">
      <c r="B5" s="12" t="s">
        <v>13</v>
      </c>
      <c r="C5" s="13" t="s">
        <v>3</v>
      </c>
      <c r="D5" s="23">
        <v>10776.4</v>
      </c>
      <c r="E5" s="13">
        <f>0.00287*60</f>
        <v>0.17220000000000002</v>
      </c>
      <c r="F5" s="28">
        <f>D5*E5</f>
        <v>1855.6960800000002</v>
      </c>
      <c r="H5" s="6" t="s">
        <v>3</v>
      </c>
      <c r="I5" s="33">
        <v>10776.4</v>
      </c>
      <c r="J5" s="5">
        <f>0.00287*60</f>
        <v>0.17220000000000002</v>
      </c>
      <c r="K5" s="34">
        <f>I5*J5</f>
        <v>1855.6960800000002</v>
      </c>
      <c r="L5" s="11">
        <v>0.371</v>
      </c>
      <c r="M5" s="11">
        <f>K5/L5</f>
        <v>5001.8762264150946</v>
      </c>
      <c r="N5" s="5">
        <v>3.97</v>
      </c>
      <c r="O5" s="11">
        <f>(N5*M5)/1000</f>
        <v>19.857448618867927</v>
      </c>
      <c r="P5" s="35">
        <f>1.2*O5</f>
        <v>23.828938342641511</v>
      </c>
    </row>
    <row r="6" spans="2:16" x14ac:dyDescent="0.2">
      <c r="B6" s="14"/>
      <c r="C6" s="1" t="s">
        <v>2</v>
      </c>
      <c r="D6" s="24">
        <v>11380.8</v>
      </c>
      <c r="E6" s="1">
        <f>0.00579*60</f>
        <v>0.34739999999999999</v>
      </c>
      <c r="F6" s="29">
        <f t="shared" ref="F6:F8" si="0">D6*E6</f>
        <v>3953.6899199999998</v>
      </c>
      <c r="H6" s="2" t="s">
        <v>2</v>
      </c>
      <c r="I6" s="24">
        <v>11380.8</v>
      </c>
      <c r="J6" s="1">
        <f>0.00579*60</f>
        <v>0.34739999999999999</v>
      </c>
      <c r="K6" s="22">
        <f t="shared" ref="K6:K8" si="1">I6*J6</f>
        <v>3953.6899199999998</v>
      </c>
      <c r="L6" s="1">
        <v>0.45099999999999996</v>
      </c>
      <c r="M6" s="10">
        <f t="shared" ref="M6:M8" si="2">K6/L6</f>
        <v>8766.4964966740572</v>
      </c>
      <c r="N6" s="1">
        <v>5.28</v>
      </c>
      <c r="O6" s="10">
        <f t="shared" ref="O6:O8" si="3">(N6*M6)/1000</f>
        <v>46.287101502439022</v>
      </c>
      <c r="P6" s="15">
        <f t="shared" ref="P6:P8" si="4">1.2*O6</f>
        <v>55.544521802926823</v>
      </c>
    </row>
    <row r="7" spans="2:16" x14ac:dyDescent="0.2">
      <c r="B7" s="14"/>
      <c r="C7" s="1" t="s">
        <v>1</v>
      </c>
      <c r="D7" s="24">
        <v>13599.6</v>
      </c>
      <c r="E7" s="1">
        <f>0.01623*60</f>
        <v>0.97380000000000011</v>
      </c>
      <c r="F7" s="29">
        <f t="shared" si="0"/>
        <v>13243.290480000001</v>
      </c>
      <c r="H7" s="2" t="s">
        <v>1</v>
      </c>
      <c r="I7" s="24">
        <v>13599.6</v>
      </c>
      <c r="J7" s="1">
        <f>0.01623*60</f>
        <v>0.97380000000000011</v>
      </c>
      <c r="K7" s="22">
        <f t="shared" si="1"/>
        <v>13243.290480000001</v>
      </c>
      <c r="L7" s="1">
        <v>4.1399999999999997</v>
      </c>
      <c r="M7" s="10">
        <f t="shared" si="2"/>
        <v>3198.8624347826094</v>
      </c>
      <c r="N7" s="1">
        <v>26.4</v>
      </c>
      <c r="O7" s="10">
        <f t="shared" si="3"/>
        <v>84.449968278260883</v>
      </c>
      <c r="P7" s="15">
        <f t="shared" si="4"/>
        <v>101.33996193391306</v>
      </c>
    </row>
    <row r="8" spans="2:16" ht="17" thickBot="1" x14ac:dyDescent="0.25">
      <c r="B8" s="16"/>
      <c r="C8" s="4" t="s">
        <v>4</v>
      </c>
      <c r="D8" s="25">
        <v>21896.7</v>
      </c>
      <c r="E8" s="4">
        <f>0.01253*60</f>
        <v>0.75180000000000002</v>
      </c>
      <c r="F8" s="30">
        <f t="shared" si="0"/>
        <v>16461.939060000001</v>
      </c>
      <c r="H8" s="3" t="s">
        <v>4</v>
      </c>
      <c r="I8" s="25">
        <v>21896.7</v>
      </c>
      <c r="J8" s="4">
        <f>0.01253*60</f>
        <v>0.75180000000000002</v>
      </c>
      <c r="K8" s="31">
        <f t="shared" si="1"/>
        <v>16461.939060000001</v>
      </c>
      <c r="L8" s="4">
        <v>15.61</v>
      </c>
      <c r="M8" s="32">
        <f t="shared" si="2"/>
        <v>1054.5764932735426</v>
      </c>
      <c r="N8" s="4">
        <v>50.6</v>
      </c>
      <c r="O8" s="32">
        <f t="shared" si="3"/>
        <v>53.361570559641258</v>
      </c>
      <c r="P8" s="17">
        <f t="shared" si="4"/>
        <v>64.03388467156951</v>
      </c>
    </row>
    <row r="9" spans="2:16" x14ac:dyDescent="0.2">
      <c r="B9" s="12" t="s">
        <v>14</v>
      </c>
      <c r="C9" s="13" t="s">
        <v>3</v>
      </c>
      <c r="D9" s="26">
        <v>10084.9</v>
      </c>
      <c r="E9" s="13">
        <f>0.00634*60</f>
        <v>0.38040000000000002</v>
      </c>
      <c r="F9" s="28">
        <f>D9*E9</f>
        <v>3836.2959599999999</v>
      </c>
    </row>
    <row r="10" spans="2:16" x14ac:dyDescent="0.2">
      <c r="B10" s="14"/>
      <c r="C10" s="1" t="s">
        <v>2</v>
      </c>
      <c r="D10" s="27">
        <v>9146.9</v>
      </c>
      <c r="E10" s="1">
        <f>0.00561*60</f>
        <v>0.33660000000000001</v>
      </c>
      <c r="F10" s="29">
        <f t="shared" ref="F10:F13" si="5">D10*E10</f>
        <v>3078.84654</v>
      </c>
    </row>
    <row r="11" spans="2:16" x14ac:dyDescent="0.2">
      <c r="B11" s="14"/>
      <c r="C11" s="1" t="s">
        <v>1</v>
      </c>
      <c r="D11" s="27">
        <v>12470.5</v>
      </c>
      <c r="E11" s="1">
        <f>0.01736*60</f>
        <v>1.0416000000000001</v>
      </c>
      <c r="F11" s="29">
        <f t="shared" si="5"/>
        <v>12989.272800000001</v>
      </c>
    </row>
    <row r="12" spans="2:16" ht="17" thickBot="1" x14ac:dyDescent="0.25">
      <c r="B12" s="16"/>
      <c r="C12" s="4" t="s">
        <v>4</v>
      </c>
      <c r="D12" s="25">
        <v>12953.7</v>
      </c>
      <c r="E12" s="4">
        <f>0.0333*60</f>
        <v>1.9980000000000002</v>
      </c>
      <c r="F12" s="30">
        <f t="shared" si="5"/>
        <v>25881.492600000005</v>
      </c>
    </row>
    <row r="13" spans="2:16" x14ac:dyDescent="0.2">
      <c r="B13" s="12" t="s">
        <v>28</v>
      </c>
      <c r="C13" s="13" t="s">
        <v>3</v>
      </c>
      <c r="D13" s="26">
        <v>11179.4</v>
      </c>
      <c r="E13" s="18">
        <f>0.08803*60</f>
        <v>5.2817999999999996</v>
      </c>
      <c r="F13" s="28">
        <f t="shared" si="5"/>
        <v>59047.354919999991</v>
      </c>
    </row>
    <row r="14" spans="2:16" x14ac:dyDescent="0.2">
      <c r="B14" s="14"/>
      <c r="C14" s="1" t="s">
        <v>2</v>
      </c>
      <c r="D14" s="27">
        <v>11849.7</v>
      </c>
      <c r="E14" s="1">
        <f>0.2778*60</f>
        <v>16.667999999999999</v>
      </c>
      <c r="F14" s="29">
        <f t="shared" ref="F14:F16" si="6">D14*E14</f>
        <v>197510.7996</v>
      </c>
    </row>
    <row r="15" spans="2:16" x14ac:dyDescent="0.2">
      <c r="B15" s="14"/>
      <c r="C15" s="1" t="s">
        <v>1</v>
      </c>
      <c r="D15" s="27">
        <v>12241.6</v>
      </c>
      <c r="E15" s="1">
        <f>0.4431*60</f>
        <v>26.585999999999999</v>
      </c>
      <c r="F15" s="29">
        <f t="shared" si="6"/>
        <v>325455.1776</v>
      </c>
    </row>
    <row r="16" spans="2:16" ht="17" thickBot="1" x14ac:dyDescent="0.25">
      <c r="B16" s="16"/>
      <c r="C16" s="4" t="s">
        <v>4</v>
      </c>
      <c r="D16" s="25">
        <v>12342.8</v>
      </c>
      <c r="E16" s="4">
        <f>0.5593*60</f>
        <v>33.558</v>
      </c>
      <c r="F16" s="30">
        <f t="shared" si="6"/>
        <v>414199.68239999999</v>
      </c>
    </row>
    <row r="17" spans="2:11" x14ac:dyDescent="0.2">
      <c r="K17"/>
    </row>
    <row r="18" spans="2:11" x14ac:dyDescent="0.2">
      <c r="K18"/>
    </row>
    <row r="19" spans="2:11" x14ac:dyDescent="0.2">
      <c r="B19" s="8" t="s">
        <v>30</v>
      </c>
      <c r="K19"/>
    </row>
    <row r="20" spans="2:11" ht="17" thickBot="1" x14ac:dyDescent="0.25">
      <c r="B20" s="9" t="s">
        <v>32</v>
      </c>
      <c r="K20"/>
    </row>
    <row r="21" spans="2:11" ht="17" thickBot="1" x14ac:dyDescent="0.25">
      <c r="B21" s="46" t="s">
        <v>0</v>
      </c>
      <c r="C21" s="47" t="s">
        <v>6</v>
      </c>
      <c r="D21" s="47" t="s">
        <v>5</v>
      </c>
      <c r="E21" s="47" t="s">
        <v>7</v>
      </c>
      <c r="F21" s="48" t="s">
        <v>11</v>
      </c>
    </row>
    <row r="22" spans="2:11" x14ac:dyDescent="0.2">
      <c r="B22" s="43" t="s">
        <v>3</v>
      </c>
      <c r="C22" s="44">
        <v>80.430000000000007</v>
      </c>
      <c r="D22" s="44">
        <v>60.95</v>
      </c>
      <c r="E22" s="44">
        <v>3.71</v>
      </c>
      <c r="F22" s="45">
        <v>3.97</v>
      </c>
    </row>
    <row r="23" spans="2:11" x14ac:dyDescent="0.2">
      <c r="B23" s="38" t="s">
        <v>2</v>
      </c>
      <c r="C23" s="37">
        <v>80.61</v>
      </c>
      <c r="D23" s="37">
        <v>1.24</v>
      </c>
      <c r="E23" s="37">
        <v>4.51</v>
      </c>
      <c r="F23" s="39">
        <v>5.28</v>
      </c>
    </row>
    <row r="24" spans="2:11" x14ac:dyDescent="0.2">
      <c r="B24" s="38" t="s">
        <v>1</v>
      </c>
      <c r="C24" s="37">
        <v>92.9</v>
      </c>
      <c r="D24" s="37">
        <v>25.6</v>
      </c>
      <c r="E24" s="37">
        <v>41.4</v>
      </c>
      <c r="F24" s="39">
        <v>26.4</v>
      </c>
    </row>
    <row r="25" spans="2:11" ht="17" thickBot="1" x14ac:dyDescent="0.25">
      <c r="B25" s="40" t="s">
        <v>4</v>
      </c>
      <c r="C25" s="41">
        <v>90</v>
      </c>
      <c r="D25" s="41">
        <v>138.36000000000001</v>
      </c>
      <c r="E25" s="41">
        <v>156.1</v>
      </c>
      <c r="F25" s="42">
        <v>50.6</v>
      </c>
    </row>
    <row r="27" spans="2:11" x14ac:dyDescent="0.2">
      <c r="B27" s="49" t="s">
        <v>31</v>
      </c>
    </row>
    <row r="29" spans="2:11" x14ac:dyDescent="0.2">
      <c r="B29" t="s">
        <v>8</v>
      </c>
    </row>
    <row r="30" spans="2:11" x14ac:dyDescent="0.2">
      <c r="B30" t="s">
        <v>9</v>
      </c>
    </row>
    <row r="31" spans="2:11" x14ac:dyDescent="0.2">
      <c r="B31" t="s">
        <v>10</v>
      </c>
    </row>
  </sheetData>
  <mergeCells count="3">
    <mergeCell ref="B5:B8"/>
    <mergeCell ref="B9:B12"/>
    <mergeCell ref="B13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71F6-745C-5447-BC91-B304478B3122}">
  <dimension ref="B2:K24"/>
  <sheetViews>
    <sheetView showGridLines="0" tabSelected="1" workbookViewId="0">
      <selection activeCell="B23" sqref="B23"/>
    </sheetView>
  </sheetViews>
  <sheetFormatPr baseColWidth="10" defaultRowHeight="16" x14ac:dyDescent="0.2"/>
  <cols>
    <col min="1" max="1" width="5.5" customWidth="1"/>
    <col min="3" max="3" width="15.33203125" customWidth="1"/>
    <col min="4" max="4" width="13" customWidth="1"/>
    <col min="5" max="5" width="11.5" bestFit="1" customWidth="1"/>
  </cols>
  <sheetData>
    <row r="2" spans="2:11" x14ac:dyDescent="0.2">
      <c r="B2" s="51" t="s">
        <v>33</v>
      </c>
    </row>
    <row r="3" spans="2:11" x14ac:dyDescent="0.2">
      <c r="B3" s="1" t="s">
        <v>3</v>
      </c>
      <c r="C3" s="1" t="s">
        <v>2</v>
      </c>
      <c r="D3" s="1" t="s">
        <v>1</v>
      </c>
      <c r="E3" s="1" t="s">
        <v>4</v>
      </c>
    </row>
    <row r="4" spans="2:11" x14ac:dyDescent="0.2">
      <c r="B4" s="1">
        <v>23.828938342641511</v>
      </c>
      <c r="C4" s="1">
        <v>55.544521802926823</v>
      </c>
      <c r="D4" s="1">
        <v>101.33996193391306</v>
      </c>
      <c r="E4" s="1">
        <v>64.03388467156951</v>
      </c>
    </row>
    <row r="6" spans="2:11" x14ac:dyDescent="0.2">
      <c r="B6" s="51" t="s">
        <v>35</v>
      </c>
    </row>
    <row r="7" spans="2:11" x14ac:dyDescent="0.2">
      <c r="B7" s="50" t="s">
        <v>34</v>
      </c>
    </row>
    <row r="8" spans="2:11" ht="17" thickBot="1" x14ac:dyDescent="0.25">
      <c r="B8" s="50"/>
    </row>
    <row r="9" spans="2:11" ht="17" thickBot="1" x14ac:dyDescent="0.25">
      <c r="B9" s="19" t="s">
        <v>23</v>
      </c>
      <c r="C9" s="20" t="s">
        <v>0</v>
      </c>
      <c r="D9" s="20" t="s">
        <v>22</v>
      </c>
      <c r="E9" s="55" t="s">
        <v>12</v>
      </c>
      <c r="K9" s="8"/>
    </row>
    <row r="10" spans="2:11" x14ac:dyDescent="0.2">
      <c r="B10" s="12" t="s">
        <v>13</v>
      </c>
      <c r="C10" s="13" t="s">
        <v>3</v>
      </c>
      <c r="D10" s="56">
        <v>1.85569608</v>
      </c>
      <c r="E10" s="57">
        <f>1/(B4*(10000000)/(D10*200000)+1)</f>
        <v>1.5550926139388274E-3</v>
      </c>
      <c r="G10" s="52"/>
    </row>
    <row r="11" spans="2:11" x14ac:dyDescent="0.2">
      <c r="B11" s="14"/>
      <c r="C11" s="1" t="s">
        <v>2</v>
      </c>
      <c r="D11" s="54">
        <v>3.95368992</v>
      </c>
      <c r="E11" s="58">
        <f>1/(C4*(10000000)/(D11*200000)+1)</f>
        <v>1.4215873236018168E-3</v>
      </c>
      <c r="G11" s="52"/>
    </row>
    <row r="12" spans="2:11" x14ac:dyDescent="0.2">
      <c r="B12" s="14"/>
      <c r="C12" s="1" t="s">
        <v>1</v>
      </c>
      <c r="D12" s="54">
        <v>13.243290480000001</v>
      </c>
      <c r="E12" s="58">
        <f>1/(D4*(10000000)/(D12*200000)+1)</f>
        <v>2.6068230760512294E-3</v>
      </c>
      <c r="G12" s="52"/>
    </row>
    <row r="13" spans="2:11" ht="17" thickBot="1" x14ac:dyDescent="0.25">
      <c r="B13" s="16"/>
      <c r="C13" s="4" t="s">
        <v>4</v>
      </c>
      <c r="D13" s="59">
        <v>16.461939059999999</v>
      </c>
      <c r="E13" s="60">
        <f>1/(E4*(10000000)/(D13*200000)+1)</f>
        <v>5.1153325621557137E-3</v>
      </c>
      <c r="G13" s="52"/>
    </row>
    <row r="14" spans="2:11" x14ac:dyDescent="0.2">
      <c r="B14" s="12" t="s">
        <v>14</v>
      </c>
      <c r="C14" s="13" t="s">
        <v>3</v>
      </c>
      <c r="D14" s="56">
        <v>3.8362959599999997</v>
      </c>
      <c r="E14" s="57">
        <f>1/(B4*(10000000)/(D14*200000)+1)</f>
        <v>3.2095288530622746E-3</v>
      </c>
      <c r="G14" s="52"/>
    </row>
    <row r="15" spans="2:11" x14ac:dyDescent="0.2">
      <c r="B15" s="14"/>
      <c r="C15" s="1" t="s">
        <v>2</v>
      </c>
      <c r="D15" s="54">
        <v>3.0788465399999998</v>
      </c>
      <c r="E15" s="58">
        <f>1/(C4*(10000000)/(D15*200000)+1)</f>
        <v>1.1073772877839329E-3</v>
      </c>
      <c r="G15" s="52"/>
    </row>
    <row r="16" spans="2:11" x14ac:dyDescent="0.2">
      <c r="B16" s="14"/>
      <c r="C16" s="1" t="s">
        <v>1</v>
      </c>
      <c r="D16" s="54">
        <v>12.9892728</v>
      </c>
      <c r="E16" s="58">
        <f>1/(D4*(10000000)/(D16*200000)+1)</f>
        <v>2.5569498219617797E-3</v>
      </c>
      <c r="G16" s="52"/>
    </row>
    <row r="17" spans="2:7" ht="17" thickBot="1" x14ac:dyDescent="0.25">
      <c r="B17" s="16"/>
      <c r="C17" s="4" t="s">
        <v>4</v>
      </c>
      <c r="D17" s="59">
        <v>25.881492600000005</v>
      </c>
      <c r="E17" s="60">
        <f>1/(E4*(10000000)/(D17*200000)+1)</f>
        <v>8.0188645583365737E-3</v>
      </c>
      <c r="G17" s="52"/>
    </row>
    <row r="18" spans="2:7" x14ac:dyDescent="0.2">
      <c r="B18" s="12" t="s">
        <v>28</v>
      </c>
      <c r="C18" s="13" t="s">
        <v>3</v>
      </c>
      <c r="D18" s="61">
        <v>59.047354919999989</v>
      </c>
      <c r="E18" s="57">
        <f>1/(B4*(10000000)/(D18*200000)+1)</f>
        <v>4.7219212626302229E-2</v>
      </c>
      <c r="G18" s="52"/>
    </row>
    <row r="19" spans="2:7" x14ac:dyDescent="0.2">
      <c r="B19" s="14"/>
      <c r="C19" s="1" t="s">
        <v>2</v>
      </c>
      <c r="D19" s="53">
        <v>197.51079959999998</v>
      </c>
      <c r="E19" s="58">
        <f>1/(C4*(10000000)/(D19*200000)+1)</f>
        <v>6.639605683474141E-2</v>
      </c>
      <c r="G19" s="52"/>
    </row>
    <row r="20" spans="2:7" x14ac:dyDescent="0.2">
      <c r="B20" s="14"/>
      <c r="C20" s="1" t="s">
        <v>1</v>
      </c>
      <c r="D20" s="53">
        <v>325.45517760000001</v>
      </c>
      <c r="E20" s="58">
        <f>1/(D4*(10000000)/(D20*200000)+1)</f>
        <v>6.0353824325443048E-2</v>
      </c>
      <c r="G20" s="52"/>
    </row>
    <row r="21" spans="2:7" ht="17" thickBot="1" x14ac:dyDescent="0.25">
      <c r="B21" s="16"/>
      <c r="C21" s="4" t="s">
        <v>4</v>
      </c>
      <c r="D21" s="62">
        <v>414.19968239999997</v>
      </c>
      <c r="E21" s="60">
        <f>1/(E4*(10000000)/(D21*200000)+1)</f>
        <v>0.11454973293593317</v>
      </c>
      <c r="G21" s="52"/>
    </row>
    <row r="23" spans="2:7" x14ac:dyDescent="0.2">
      <c r="B23" t="s">
        <v>36</v>
      </c>
    </row>
    <row r="24" spans="2:7" x14ac:dyDescent="0.2">
      <c r="B24" t="s">
        <v>37</v>
      </c>
    </row>
  </sheetData>
  <mergeCells count="3">
    <mergeCell ref="B10:B13"/>
    <mergeCell ref="B14:B17"/>
    <mergeCell ref="B18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DLCCE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Faiz, Ahmad</dc:creator>
  <cp:lastModifiedBy>Faiz, Ahmad</cp:lastModifiedBy>
  <dcterms:created xsi:type="dcterms:W3CDTF">2024-01-04T21:20:17Z</dcterms:created>
  <dcterms:modified xsi:type="dcterms:W3CDTF">2024-01-08T18:38:22Z</dcterms:modified>
</cp:coreProperties>
</file>