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2. Descuentos - Fondo y Anticipos\2025\"/>
    </mc:Choice>
  </mc:AlternateContent>
  <xr:revisionPtr revIDLastSave="0" documentId="13_ncr:1_{B7D2B778-AEC1-4A2A-8561-2615F7E009B2}" xr6:coauthVersionLast="47" xr6:coauthVersionMax="47" xr10:uidLastSave="{00000000-0000-0000-0000-000000000000}"/>
  <bookViews>
    <workbookView xWindow="-120" yWindow="-120" windowWidth="20730" windowHeight="11040" xr2:uid="{D50646E0-9162-4966-B9F8-2A68DF15F7F3}"/>
  </bookViews>
  <sheets>
    <sheet name="0. Profesionales" sheetId="3" r:id="rId1"/>
    <sheet name="1. Ahorro" sheetId="4" r:id="rId2"/>
    <sheet name="2. Almuerzos" sheetId="2" r:id="rId3"/>
    <sheet name="3. Retrazos" sheetId="5" r:id="rId4"/>
    <sheet name="4. Interés" sheetId="6" r:id="rId5"/>
    <sheet name="5. Rellena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R5" i="4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L5" i="4"/>
  <c r="M5" i="4"/>
  <c r="O5" i="4"/>
  <c r="P5" i="4"/>
  <c r="Q5" i="4"/>
  <c r="T5" i="4"/>
  <c r="U5" i="4"/>
  <c r="W5" i="4"/>
  <c r="X5" i="4"/>
  <c r="Y5" i="4"/>
  <c r="AB5" i="4"/>
  <c r="AC5" i="4"/>
  <c r="AE5" i="4"/>
  <c r="AF5" i="4"/>
  <c r="AG5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F16" i="3"/>
  <c r="F17" i="3"/>
  <c r="F18" i="3"/>
  <c r="F19" i="3"/>
  <c r="F20" i="3"/>
  <c r="I15" i="3"/>
  <c r="AD5" i="4" l="1"/>
  <c r="V5" i="4"/>
  <c r="N5" i="4"/>
  <c r="AA5" i="4"/>
  <c r="S5" i="4"/>
  <c r="K5" i="4"/>
  <c r="Z5" i="4"/>
  <c r="AH9" i="4"/>
  <c r="F8" i="3"/>
  <c r="F13" i="3"/>
  <c r="F12" i="3"/>
  <c r="F6" i="3"/>
  <c r="F11" i="3"/>
  <c r="F9" i="3"/>
  <c r="F15" i="3"/>
  <c r="J15" i="3" s="1"/>
  <c r="K15" i="3" s="1"/>
  <c r="AH12" i="4"/>
  <c r="AH18" i="4"/>
  <c r="AH11" i="4"/>
  <c r="AH8" i="4"/>
  <c r="AH17" i="4"/>
  <c r="AH15" i="4"/>
  <c r="AH7" i="4"/>
  <c r="AH14" i="4"/>
  <c r="AH6" i="4"/>
  <c r="F7" i="3"/>
  <c r="I16" i="3"/>
  <c r="L16" i="3" s="1"/>
  <c r="I6" i="3"/>
  <c r="I17" i="3"/>
  <c r="L17" i="3" s="1"/>
  <c r="I9" i="3"/>
  <c r="I18" i="3"/>
  <c r="L18" i="3" s="1"/>
  <c r="J10" i="1"/>
  <c r="J11" i="1"/>
  <c r="J12" i="1"/>
  <c r="J13" i="1"/>
  <c r="J14" i="1"/>
  <c r="J15" i="1"/>
  <c r="J16" i="1"/>
  <c r="J17" i="1"/>
  <c r="J18" i="1"/>
  <c r="E28" i="1"/>
  <c r="E27" i="1"/>
  <c r="I18" i="1" s="1"/>
  <c r="E25" i="1"/>
  <c r="E24" i="1"/>
  <c r="I16" i="1" s="1"/>
  <c r="E23" i="1"/>
  <c r="E22" i="1"/>
  <c r="I15" i="1" s="1"/>
  <c r="E21" i="1"/>
  <c r="E20" i="1"/>
  <c r="E19" i="1"/>
  <c r="E18" i="1"/>
  <c r="I14" i="1" s="1"/>
  <c r="E17" i="1"/>
  <c r="E16" i="1"/>
  <c r="I13" i="1" s="1"/>
  <c r="E15" i="1"/>
  <c r="E14" i="1"/>
  <c r="I12" i="1" s="1"/>
  <c r="E13" i="1"/>
  <c r="E12" i="1"/>
  <c r="I11" i="1" s="1"/>
  <c r="E11" i="1"/>
  <c r="E10" i="1"/>
  <c r="I10" i="1" s="1"/>
  <c r="C26" i="1"/>
  <c r="E26" i="1" s="1"/>
  <c r="I17" i="1" s="1"/>
  <c r="AH5" i="4" l="1"/>
  <c r="AH10" i="4"/>
  <c r="F14" i="3"/>
  <c r="L15" i="3"/>
  <c r="J9" i="3"/>
  <c r="K9" i="3" s="1"/>
  <c r="L9" i="3"/>
  <c r="J6" i="3"/>
  <c r="K6" i="3" s="1"/>
  <c r="L6" i="3"/>
  <c r="F10" i="3"/>
  <c r="J16" i="3"/>
  <c r="K16" i="3" s="1"/>
  <c r="J17" i="3"/>
  <c r="K17" i="3" s="1"/>
  <c r="J18" i="3"/>
  <c r="K18" i="3" s="1"/>
  <c r="K5" i="1"/>
  <c r="K7" i="1" s="1"/>
  <c r="AH16" i="4" l="1"/>
  <c r="AH13" i="4"/>
  <c r="K10" i="1"/>
  <c r="I10" i="3" s="1"/>
  <c r="L10" i="3" s="1"/>
  <c r="K18" i="1"/>
  <c r="I7" i="3" s="1"/>
  <c r="L7" i="3" s="1"/>
  <c r="K11" i="1"/>
  <c r="I11" i="3" s="1"/>
  <c r="L11" i="3" s="1"/>
  <c r="K12" i="1"/>
  <c r="I13" i="3" s="1"/>
  <c r="L13" i="3" s="1"/>
  <c r="K13" i="1"/>
  <c r="I14" i="3" s="1"/>
  <c r="L14" i="3" s="1"/>
  <c r="K14" i="1"/>
  <c r="I8" i="3" s="1"/>
  <c r="L8" i="3" s="1"/>
  <c r="K15" i="1"/>
  <c r="I19" i="3" s="1"/>
  <c r="L19" i="3" s="1"/>
  <c r="K16" i="1"/>
  <c r="I12" i="3" s="1"/>
  <c r="L12" i="3" s="1"/>
  <c r="K17" i="1"/>
  <c r="I20" i="3" s="1"/>
  <c r="L20" i="3" s="1"/>
  <c r="H11" i="1"/>
  <c r="H18" i="1"/>
  <c r="H17" i="1"/>
  <c r="H14" i="1"/>
  <c r="H16" i="1"/>
  <c r="H13" i="1"/>
  <c r="H10" i="1"/>
  <c r="H15" i="1"/>
  <c r="H12" i="1"/>
  <c r="G20" i="4" l="1"/>
  <c r="L21" i="3"/>
  <c r="J14" i="3"/>
  <c r="K14" i="3" s="1"/>
  <c r="J20" i="3"/>
  <c r="K20" i="3" s="1"/>
  <c r="J19" i="3"/>
  <c r="K19" i="3" s="1"/>
  <c r="J8" i="3"/>
  <c r="K8" i="3" s="1"/>
  <c r="J13" i="3"/>
  <c r="K13" i="3" s="1"/>
  <c r="J11" i="3"/>
  <c r="K11" i="3" s="1"/>
  <c r="J7" i="3"/>
  <c r="J12" i="3"/>
  <c r="K12" i="3" s="1"/>
  <c r="J10" i="3"/>
  <c r="K10" i="3" s="1"/>
  <c r="J21" i="3" l="1"/>
  <c r="K7" i="3"/>
</calcChain>
</file>

<file path=xl/sharedStrings.xml><?xml version="1.0" encoding="utf-8"?>
<sst xmlns="http://schemas.openxmlformats.org/spreadsheetml/2006/main" count="254" uniqueCount="74">
  <si>
    <t>Beto Garcia</t>
  </si>
  <si>
    <t>Edy Uribe</t>
  </si>
  <si>
    <t>Elvis Molina</t>
  </si>
  <si>
    <t>Ines Torres</t>
  </si>
  <si>
    <t>Ivonne Mancipe</t>
  </si>
  <si>
    <t>Johana Matute</t>
  </si>
  <si>
    <t>Johana Quimbay</t>
  </si>
  <si>
    <t>Marinela Olaya</t>
  </si>
  <si>
    <t>Nataly Caro</t>
  </si>
  <si>
    <t>Nydia Gamba</t>
  </si>
  <si>
    <t>Olga Arango</t>
  </si>
  <si>
    <t>Paola Pinzon</t>
  </si>
  <si>
    <t>Partícipes FOREVER</t>
  </si>
  <si>
    <t>Otros</t>
  </si>
  <si>
    <t>Gramos (Rellena)</t>
  </si>
  <si>
    <t>Combo (Rellena)</t>
  </si>
  <si>
    <t>Pedazos (Rellena)</t>
  </si>
  <si>
    <t>Precio</t>
  </si>
  <si>
    <t>Porción</t>
  </si>
  <si>
    <t>Consumo</t>
  </si>
  <si>
    <t>Partícipes Fondo</t>
  </si>
  <si>
    <t>Descuento</t>
  </si>
  <si>
    <t>Esta</t>
  </si>
  <si>
    <t>Ganancia</t>
  </si>
  <si>
    <t>(+) Ingreso</t>
  </si>
  <si>
    <t>(-) Costo</t>
  </si>
  <si>
    <t>(=) Utilidad</t>
  </si>
  <si>
    <t>Rellena - 19/02/2025</t>
  </si>
  <si>
    <t>% Consumo</t>
  </si>
  <si>
    <t>Profesional</t>
  </si>
  <si>
    <t>#</t>
  </si>
  <si>
    <t>Total</t>
  </si>
  <si>
    <t>Dia</t>
  </si>
  <si>
    <t>Valor</t>
  </si>
  <si>
    <t>1. Ahorro</t>
  </si>
  <si>
    <t>2. Almuerzos</t>
  </si>
  <si>
    <t>Quincena</t>
  </si>
  <si>
    <t>Costo</t>
  </si>
  <si>
    <t>Utilidad</t>
  </si>
  <si>
    <t>Martha Molina</t>
  </si>
  <si>
    <t>Concepto</t>
  </si>
  <si>
    <t>Pagado</t>
  </si>
  <si>
    <t>Rentabilidad</t>
  </si>
  <si>
    <t>Saldo</t>
  </si>
  <si>
    <t>15/01/2025</t>
  </si>
  <si>
    <t>31/01/2025</t>
  </si>
  <si>
    <t>15/02/2025</t>
  </si>
  <si>
    <t>28/02/2025</t>
  </si>
  <si>
    <t>15/03/2025</t>
  </si>
  <si>
    <t>31/03/2025</t>
  </si>
  <si>
    <t>15/04/2025</t>
  </si>
  <si>
    <t>30/04/2025</t>
  </si>
  <si>
    <t>15/05/2025</t>
  </si>
  <si>
    <t>31/05/2025</t>
  </si>
  <si>
    <t>15/06/2025</t>
  </si>
  <si>
    <t>30/06/2025</t>
  </si>
  <si>
    <t>15/07/2025</t>
  </si>
  <si>
    <t>31/07/2025</t>
  </si>
  <si>
    <t>15/08/2025</t>
  </si>
  <si>
    <t>31/08/2025</t>
  </si>
  <si>
    <t>15/09/2025</t>
  </si>
  <si>
    <t>30/09/2025</t>
  </si>
  <si>
    <t>15/10/2025</t>
  </si>
  <si>
    <t>31/10/2025</t>
  </si>
  <si>
    <t>15/11/2025</t>
  </si>
  <si>
    <t>30/11/2025</t>
  </si>
  <si>
    <t>15/12/2025</t>
  </si>
  <si>
    <t>31/12/2025</t>
  </si>
  <si>
    <t>3. Retrazos</t>
  </si>
  <si>
    <t>4. Interés</t>
  </si>
  <si>
    <t>5. Rellena</t>
  </si>
  <si>
    <r>
      <t>* Si se añade un profesional a esta tabla, también debe incluirse en las hojas "</t>
    </r>
    <r>
      <rPr>
        <b/>
        <sz val="11"/>
        <color theme="1"/>
        <rFont val="Cambria"/>
        <family val="1"/>
      </rPr>
      <t>1. Ahorro</t>
    </r>
    <r>
      <rPr>
        <sz val="11"/>
        <color theme="1"/>
        <rFont val="Cambria"/>
        <family val="1"/>
      </rPr>
      <t>" y "</t>
    </r>
    <r>
      <rPr>
        <b/>
        <sz val="11"/>
        <color theme="1"/>
        <rFont val="Cambria"/>
        <family val="1"/>
      </rPr>
      <t>4. Interés</t>
    </r>
    <r>
      <rPr>
        <sz val="11"/>
        <color theme="1"/>
        <rFont val="Cambria"/>
        <family val="1"/>
      </rPr>
      <t>".</t>
    </r>
  </si>
  <si>
    <t>Total aportes:</t>
  </si>
  <si>
    <r>
      <t>* Si se añade un profesional a esta tabla, también debe incluirse en los Libros "</t>
    </r>
    <r>
      <rPr>
        <b/>
        <sz val="11"/>
        <color theme="1"/>
        <rFont val="Cambria"/>
        <family val="1"/>
      </rPr>
      <t>Info</t>
    </r>
    <r>
      <rPr>
        <sz val="11"/>
        <color theme="1"/>
        <rFont val="Cambria"/>
        <family val="1"/>
      </rPr>
      <t>" y "</t>
    </r>
    <r>
      <rPr>
        <b/>
        <sz val="11"/>
        <color theme="1"/>
        <rFont val="Cambria"/>
        <family val="1"/>
      </rPr>
      <t>0. Formato - Retardos</t>
    </r>
    <r>
      <rPr>
        <sz val="11"/>
        <color theme="1"/>
        <rFont val="Cambria"/>
        <family val="1"/>
      </rPr>
      <t>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</si>
</sst>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0"/>
      <name val="Cambria"/>
      <family val="1"/>
    </font>
    <font>
      <b/>
      <sz val="11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164" fontId="2" fillId="2" borderId="6" xfId="1" applyNumberFormat="1" applyFont="1" applyFill="1" applyBorder="1" applyAlignment="1">
      <alignment vertical="center"/>
    </xf>
    <xf numFmtId="164" fontId="2" fillId="2" borderId="9" xfId="1" applyNumberFormat="1" applyFont="1" applyFill="1" applyBorder="1" applyAlignment="1">
      <alignment vertical="center"/>
    </xf>
    <xf numFmtId="164" fontId="2" fillId="2" borderId="17" xfId="1" applyNumberFormat="1" applyFont="1" applyFill="1" applyBorder="1" applyAlignment="1">
      <alignment vertical="center"/>
    </xf>
    <xf numFmtId="164" fontId="2" fillId="2" borderId="0" xfId="0" applyNumberFormat="1" applyFont="1" applyFill="1" applyAlignment="1">
      <alignment vertical="center"/>
    </xf>
    <xf numFmtId="164" fontId="2" fillId="2" borderId="17" xfId="0" applyNumberFormat="1" applyFont="1" applyFill="1" applyBorder="1" applyAlignment="1">
      <alignment vertical="center"/>
    </xf>
    <xf numFmtId="164" fontId="2" fillId="4" borderId="20" xfId="0" applyNumberFormat="1" applyFont="1" applyFill="1" applyBorder="1" applyAlignment="1">
      <alignment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center"/>
    </xf>
    <xf numFmtId="9" fontId="2" fillId="0" borderId="1" xfId="2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3" xfId="1" applyNumberFormat="1" applyFont="1" applyFill="1" applyBorder="1" applyAlignment="1">
      <alignment vertical="center"/>
    </xf>
    <xf numFmtId="0" fontId="2" fillId="0" borderId="22" xfId="0" applyFont="1" applyFill="1" applyBorder="1" applyAlignment="1">
      <alignment horizontal="left" vertical="center"/>
    </xf>
    <xf numFmtId="9" fontId="2" fillId="0" borderId="29" xfId="2" applyFont="1" applyFill="1" applyBorder="1" applyAlignment="1">
      <alignment horizontal="center" vertical="center"/>
    </xf>
    <xf numFmtId="164" fontId="2" fillId="0" borderId="29" xfId="1" applyNumberFormat="1" applyFont="1" applyFill="1" applyBorder="1" applyAlignment="1">
      <alignment vertical="center"/>
    </xf>
    <xf numFmtId="0" fontId="2" fillId="0" borderId="29" xfId="0" applyFont="1" applyFill="1" applyBorder="1" applyAlignment="1">
      <alignment horizontal="center" vertical="center"/>
    </xf>
    <xf numFmtId="164" fontId="2" fillId="0" borderId="21" xfId="1" applyNumberFormat="1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64" fontId="2" fillId="2" borderId="13" xfId="1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164" fontId="2" fillId="2" borderId="21" xfId="1" applyNumberFormat="1" applyFont="1" applyFill="1" applyBorder="1" applyAlignment="1">
      <alignment vertical="center"/>
    </xf>
    <xf numFmtId="9" fontId="2" fillId="2" borderId="0" xfId="2" applyFont="1" applyFill="1" applyAlignment="1">
      <alignment vertical="center"/>
    </xf>
    <xf numFmtId="164" fontId="2" fillId="0" borderId="0" xfId="1" applyNumberFormat="1" applyFont="1" applyFill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2" fillId="2" borderId="0" xfId="0" applyFont="1" applyFill="1"/>
    <xf numFmtId="14" fontId="2" fillId="2" borderId="0" xfId="0" applyNumberFormat="1" applyFont="1" applyFill="1"/>
    <xf numFmtId="14" fontId="2" fillId="0" borderId="0" xfId="0" applyNumberFormat="1" applyFont="1" applyFill="1"/>
    <xf numFmtId="0" fontId="2" fillId="0" borderId="0" xfId="0" applyFont="1" applyFill="1"/>
    <xf numFmtId="164" fontId="2" fillId="0" borderId="0" xfId="1" applyNumberFormat="1" applyFont="1" applyFill="1"/>
    <xf numFmtId="0" fontId="2" fillId="3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64" fontId="2" fillId="0" borderId="0" xfId="1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44" fontId="2" fillId="2" borderId="0" xfId="0" applyNumberFormat="1" applyFont="1" applyFill="1" applyAlignment="1">
      <alignment horizontal="center" vertical="center"/>
    </xf>
    <xf numFmtId="9" fontId="2" fillId="0" borderId="0" xfId="2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64" fontId="2" fillId="4" borderId="0" xfId="1" applyNumberFormat="1" applyFont="1" applyFill="1" applyAlignment="1">
      <alignment vertical="center"/>
    </xf>
    <xf numFmtId="164" fontId="2" fillId="2" borderId="0" xfId="1" applyNumberFormat="1" applyFont="1" applyFill="1" applyAlignment="1">
      <alignment vertical="center"/>
    </xf>
    <xf numFmtId="14" fontId="3" fillId="3" borderId="30" xfId="0" applyNumberFormat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2" fillId="0" borderId="0" xfId="0" applyFont="1"/>
    <xf numFmtId="0" fontId="2" fillId="2" borderId="10" xfId="0" applyFont="1" applyFill="1" applyBorder="1"/>
    <xf numFmtId="0" fontId="2" fillId="2" borderId="12" xfId="0" applyFont="1" applyFill="1" applyBorder="1"/>
    <xf numFmtId="0" fontId="2" fillId="2" borderId="32" xfId="0" applyFont="1" applyFill="1" applyBorder="1"/>
    <xf numFmtId="0" fontId="2" fillId="2" borderId="33" xfId="0" applyFont="1" applyFill="1" applyBorder="1"/>
    <xf numFmtId="0" fontId="2" fillId="2" borderId="34" xfId="0" applyFont="1" applyFill="1" applyBorder="1"/>
    <xf numFmtId="0" fontId="2" fillId="2" borderId="35" xfId="0" applyFont="1" applyFill="1" applyBorder="1"/>
    <xf numFmtId="0" fontId="2" fillId="2" borderId="23" xfId="0" applyFont="1" applyFill="1" applyBorder="1"/>
    <xf numFmtId="164" fontId="2" fillId="2" borderId="25" xfId="1" applyNumberFormat="1" applyFont="1" applyFill="1" applyBorder="1"/>
    <xf numFmtId="0" fontId="0" fillId="2" borderId="0" xfId="0" applyFill="1"/>
    <xf numFmtId="0" fontId="2" fillId="2" borderId="0" xfId="0" applyFont="1" applyFill="1" applyAlignment="1">
      <alignment horizontal="left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left" vertical="center"/>
    </xf>
    <xf numFmtId="0" fontId="2" fillId="4" borderId="19" xfId="0" applyFont="1" applyFill="1" applyBorder="1" applyAlignment="1">
      <alignment horizontal="left" vertical="center"/>
    </xf>
  </cellXfs>
  <cellStyles count="3">
    <cellStyle name="Moneda" xfId="1" builtinId="4"/>
    <cellStyle name="Normal" xfId="0" builtinId="0"/>
    <cellStyle name="Porcentaje" xfId="2" builtinId="5"/>
  </cellStyles>
  <dxfs count="1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9" formatCode="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9" formatCode="d/mm/yyyy"/>
      <fill>
        <patternFill patternType="none">
          <fgColor indexed="64"/>
          <bgColor auto="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numFmt numFmtId="19" formatCode="d/mm/yyyy"/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9" formatCode="d/mm/yyyy"/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34" formatCode="_-&quot;$&quot;\ * #,##0.00_-;\-&quot;$&quot;\ * #,##0.0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fill>
        <patternFill patternType="solid">
          <fgColor indexed="64"/>
          <bgColor theme="0"/>
        </patternFill>
      </fill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'1. Ahorro'!$J$4</c:f>
              <c:strCache>
                <c:ptCount val="1"/>
                <c:pt idx="0">
                  <c:v>15/01/2025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Ahorro'!$J$5:$J$18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50000</c:v>
                </c:pt>
                <c:pt idx="2">
                  <c:v>50000</c:v>
                </c:pt>
                <c:pt idx="3">
                  <c:v>0</c:v>
                </c:pt>
                <c:pt idx="4">
                  <c:v>50000</c:v>
                </c:pt>
                <c:pt idx="5">
                  <c:v>50000</c:v>
                </c:pt>
                <c:pt idx="6">
                  <c:v>100000</c:v>
                </c:pt>
                <c:pt idx="7">
                  <c:v>50000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50000</c:v>
                </c:pt>
                <c:pt idx="13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85C-9EA6-4CE1D751FF5A}"/>
            </c:ext>
          </c:extLst>
        </c:ser>
        <c:ser>
          <c:idx val="1"/>
          <c:order val="1"/>
          <c:tx>
            <c:strRef>
              <c:f>'1. Ahorro'!$K$4</c:f>
              <c:strCache>
                <c:ptCount val="1"/>
                <c:pt idx="0">
                  <c:v>31/01/2025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Ahorro'!$K$5:$K$18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50000</c:v>
                </c:pt>
                <c:pt idx="2">
                  <c:v>50000</c:v>
                </c:pt>
                <c:pt idx="3">
                  <c:v>0</c:v>
                </c:pt>
                <c:pt idx="4">
                  <c:v>50000</c:v>
                </c:pt>
                <c:pt idx="5">
                  <c:v>50000</c:v>
                </c:pt>
                <c:pt idx="6">
                  <c:v>100000</c:v>
                </c:pt>
                <c:pt idx="7">
                  <c:v>50000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50000</c:v>
                </c:pt>
                <c:pt idx="13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85C-9EA6-4CE1D751FF5A}"/>
            </c:ext>
          </c:extLst>
        </c:ser>
        <c:ser>
          <c:idx val="2"/>
          <c:order val="2"/>
          <c:tx>
            <c:strRef>
              <c:f>'1. Ahorro'!$L$4</c:f>
              <c:strCache>
                <c:ptCount val="1"/>
                <c:pt idx="0">
                  <c:v>15/02/2025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Ahorro'!$L$5:$L$18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62-485C-9EA6-4CE1D751FF5A}"/>
            </c:ext>
          </c:extLst>
        </c:ser>
        <c:ser>
          <c:idx val="3"/>
          <c:order val="3"/>
          <c:tx>
            <c:strRef>
              <c:f>'1. Ahorro'!$M$4</c:f>
              <c:strCache>
                <c:ptCount val="1"/>
                <c:pt idx="0">
                  <c:v>28/02/2025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Ahorro'!$M$5:$M$18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62-485C-9EA6-4CE1D751FF5A}"/>
            </c:ext>
          </c:extLst>
        </c:ser>
        <c:ser>
          <c:idx val="4"/>
          <c:order val="4"/>
          <c:tx>
            <c:strRef>
              <c:f>'1. Ahorro'!$N$4</c:f>
              <c:strCache>
                <c:ptCount val="1"/>
                <c:pt idx="0">
                  <c:v>15/03/2025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Ahorro'!$N$5:$N$18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62-485C-9EA6-4CE1D751FF5A}"/>
            </c:ext>
          </c:extLst>
        </c:ser>
        <c:ser>
          <c:idx val="5"/>
          <c:order val="5"/>
          <c:tx>
            <c:strRef>
              <c:f>'1. Ahorro'!$O$4</c:f>
              <c:strCache>
                <c:ptCount val="1"/>
                <c:pt idx="0">
                  <c:v>31/03/2025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Ahorro'!$O$5:$O$18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62-485C-9EA6-4CE1D751FF5A}"/>
            </c:ext>
          </c:extLst>
        </c:ser>
        <c:ser>
          <c:idx val="6"/>
          <c:order val="6"/>
          <c:tx>
            <c:strRef>
              <c:f>'1. Ahorro'!$P$4</c:f>
              <c:strCache>
                <c:ptCount val="1"/>
                <c:pt idx="0">
                  <c:v>15/04/2025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Ahorro'!$P$5:$P$18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62-485C-9EA6-4CE1D751FF5A}"/>
            </c:ext>
          </c:extLst>
        </c:ser>
        <c:ser>
          <c:idx val="7"/>
          <c:order val="7"/>
          <c:tx>
            <c:strRef>
              <c:f>'1. Ahorro'!$Q$4</c:f>
              <c:strCache>
                <c:ptCount val="1"/>
                <c:pt idx="0">
                  <c:v>30/04/2025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Ahorro'!$Q$5:$Q$18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62-485C-9EA6-4CE1D751FF5A}"/>
            </c:ext>
          </c:extLst>
        </c:ser>
        <c:ser>
          <c:idx val="8"/>
          <c:order val="8"/>
          <c:tx>
            <c:strRef>
              <c:f>'1. Ahorro'!$R$4</c:f>
              <c:strCache>
                <c:ptCount val="1"/>
                <c:pt idx="0">
                  <c:v>15/05/2025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Ahorro'!$R$5:$R$18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62-485C-9EA6-4CE1D751FF5A}"/>
            </c:ext>
          </c:extLst>
        </c:ser>
        <c:ser>
          <c:idx val="9"/>
          <c:order val="9"/>
          <c:tx>
            <c:strRef>
              <c:f>'1. Ahorro'!$S$4</c:f>
              <c:strCache>
                <c:ptCount val="1"/>
                <c:pt idx="0">
                  <c:v>31/05/2025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Ahorro'!$S$5:$S$18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62-485C-9EA6-4CE1D751FF5A}"/>
            </c:ext>
          </c:extLst>
        </c:ser>
        <c:ser>
          <c:idx val="10"/>
          <c:order val="10"/>
          <c:tx>
            <c:strRef>
              <c:f>'1. Ahorro'!$T$4</c:f>
              <c:strCache>
                <c:ptCount val="1"/>
                <c:pt idx="0">
                  <c:v>15/06/2025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Ahorro'!$T$5:$T$18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62-485C-9EA6-4CE1D751FF5A}"/>
            </c:ext>
          </c:extLst>
        </c:ser>
        <c:ser>
          <c:idx val="11"/>
          <c:order val="11"/>
          <c:tx>
            <c:strRef>
              <c:f>'1. Ahorro'!$U$4</c:f>
              <c:strCache>
                <c:ptCount val="1"/>
                <c:pt idx="0">
                  <c:v>30/06/2025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Ahorro'!$U$5:$U$18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62-485C-9EA6-4CE1D751FF5A}"/>
            </c:ext>
          </c:extLst>
        </c:ser>
        <c:ser>
          <c:idx val="12"/>
          <c:order val="12"/>
          <c:tx>
            <c:strRef>
              <c:f>'1. Ahorro'!$V$4</c:f>
              <c:strCache>
                <c:ptCount val="1"/>
                <c:pt idx="0">
                  <c:v>15/07/2025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Ahorro'!$V$5:$V$18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62-485C-9EA6-4CE1D751FF5A}"/>
            </c:ext>
          </c:extLst>
        </c:ser>
        <c:ser>
          <c:idx val="13"/>
          <c:order val="13"/>
          <c:tx>
            <c:strRef>
              <c:f>'1. Ahorro'!$W$4</c:f>
              <c:strCache>
                <c:ptCount val="1"/>
                <c:pt idx="0">
                  <c:v>31/07/2025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Ahorro'!$W$5:$W$18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462-485C-9EA6-4CE1D751FF5A}"/>
            </c:ext>
          </c:extLst>
        </c:ser>
        <c:ser>
          <c:idx val="14"/>
          <c:order val="14"/>
          <c:tx>
            <c:strRef>
              <c:f>'1. Ahorro'!$X$4</c:f>
              <c:strCache>
                <c:ptCount val="1"/>
                <c:pt idx="0">
                  <c:v>15/08/2025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Ahorro'!$X$5:$X$18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462-485C-9EA6-4CE1D751FF5A}"/>
            </c:ext>
          </c:extLst>
        </c:ser>
        <c:ser>
          <c:idx val="15"/>
          <c:order val="15"/>
          <c:tx>
            <c:strRef>
              <c:f>'1. Ahorro'!$Y$4</c:f>
              <c:strCache>
                <c:ptCount val="1"/>
                <c:pt idx="0">
                  <c:v>31/08/2025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Ahorro'!$Y$5:$Y$18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462-485C-9EA6-4CE1D751FF5A}"/>
            </c:ext>
          </c:extLst>
        </c:ser>
        <c:ser>
          <c:idx val="16"/>
          <c:order val="16"/>
          <c:tx>
            <c:strRef>
              <c:f>'1. Ahorro'!$Z$4</c:f>
              <c:strCache>
                <c:ptCount val="1"/>
                <c:pt idx="0">
                  <c:v>15/09/2025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Ahorro'!$Z$5:$Z$18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462-485C-9EA6-4CE1D751FF5A}"/>
            </c:ext>
          </c:extLst>
        </c:ser>
        <c:ser>
          <c:idx val="17"/>
          <c:order val="17"/>
          <c:tx>
            <c:strRef>
              <c:f>'1. Ahorro'!$AA$4</c:f>
              <c:strCache>
                <c:ptCount val="1"/>
                <c:pt idx="0">
                  <c:v>30/09/2025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Ahorro'!$AA$5:$AA$18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462-485C-9EA6-4CE1D751FF5A}"/>
            </c:ext>
          </c:extLst>
        </c:ser>
        <c:ser>
          <c:idx val="18"/>
          <c:order val="18"/>
          <c:tx>
            <c:strRef>
              <c:f>'1. Ahorro'!$AB$4</c:f>
              <c:strCache>
                <c:ptCount val="1"/>
                <c:pt idx="0">
                  <c:v>15/10/2025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Ahorro'!$AB$5:$AB$18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462-485C-9EA6-4CE1D751FF5A}"/>
            </c:ext>
          </c:extLst>
        </c:ser>
        <c:ser>
          <c:idx val="19"/>
          <c:order val="19"/>
          <c:tx>
            <c:strRef>
              <c:f>'1. Ahorro'!$AC$4</c:f>
              <c:strCache>
                <c:ptCount val="1"/>
                <c:pt idx="0">
                  <c:v>31/10/2025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Ahorro'!$AC$5:$AC$18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462-485C-9EA6-4CE1D751FF5A}"/>
            </c:ext>
          </c:extLst>
        </c:ser>
        <c:ser>
          <c:idx val="20"/>
          <c:order val="20"/>
          <c:tx>
            <c:strRef>
              <c:f>'1. Ahorro'!$AD$4</c:f>
              <c:strCache>
                <c:ptCount val="1"/>
                <c:pt idx="0">
                  <c:v>15/11/2025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Ahorro'!$AD$5:$AD$18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462-485C-9EA6-4CE1D751FF5A}"/>
            </c:ext>
          </c:extLst>
        </c:ser>
        <c:ser>
          <c:idx val="21"/>
          <c:order val="21"/>
          <c:tx>
            <c:strRef>
              <c:f>'1. Ahorro'!$AE$4</c:f>
              <c:strCache>
                <c:ptCount val="1"/>
                <c:pt idx="0">
                  <c:v>30/11/2025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Ahorro'!$AE$5:$AE$18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462-485C-9EA6-4CE1D751FF5A}"/>
            </c:ext>
          </c:extLst>
        </c:ser>
        <c:ser>
          <c:idx val="22"/>
          <c:order val="22"/>
          <c:tx>
            <c:strRef>
              <c:f>'1. Ahorro'!$AF$4</c:f>
              <c:strCache>
                <c:ptCount val="1"/>
                <c:pt idx="0">
                  <c:v>15/12/2025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Ahorro'!$AF$5:$AF$18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462-485C-9EA6-4CE1D751FF5A}"/>
            </c:ext>
          </c:extLst>
        </c:ser>
        <c:ser>
          <c:idx val="23"/>
          <c:order val="23"/>
          <c:tx>
            <c:strRef>
              <c:f>'1. Ahorro'!$AG$4</c:f>
              <c:strCache>
                <c:ptCount val="1"/>
                <c:pt idx="0">
                  <c:v>31/12/2025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Ahorro'!$AG$5:$AG$18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462-485C-9EA6-4CE1D751F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8176623"/>
        <c:axId val="1178175791"/>
      </c:barChart>
      <c:catAx>
        <c:axId val="117817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s-CO"/>
          </a:p>
        </c:txPr>
        <c:crossAx val="1178175791"/>
        <c:crosses val="autoZero"/>
        <c:auto val="1"/>
        <c:lblAlgn val="ctr"/>
        <c:lblOffset val="100"/>
        <c:noMultiLvlLbl val="0"/>
      </c:catAx>
      <c:valAx>
        <c:axId val="117817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s-CO"/>
          </a:p>
        </c:txPr>
        <c:crossAx val="117817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7327</xdr:colOff>
      <xdr:row>1</xdr:row>
      <xdr:rowOff>7327</xdr:rowOff>
    </xdr:from>
    <xdr:to>
      <xdr:col>6</xdr:col>
      <xdr:colOff>2366597</xdr:colOff>
      <xdr:row>17</xdr:row>
      <xdr:rowOff>168520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5CD45D-2138-49E4-BC3D-365F5C830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FC7129-F019-4861-A773-E5DADA19DB71}" name="Consolidado" displayName="Consolidado" ref="B5:L21" totalsRowCount="1" headerRowDxfId="122" dataDxfId="120" totalsRowDxfId="118" headerRowBorderDxfId="121" tableBorderDxfId="119">
  <autoFilter ref="B5:L20" xr:uid="{CDFC7129-F019-4861-A773-E5DADA19DB71}"/>
  <sortState xmlns:xlrd2="http://schemas.microsoft.com/office/spreadsheetml/2017/richdata2" ref="B6:J20">
    <sortCondition descending="1" ref="C5:C20"/>
  </sortState>
  <tableColumns count="11">
    <tableColumn id="1" xr3:uid="{C79A5B5A-119B-4D31-BC6D-50E10B77AC77}" name="Profesional" dataDxfId="117" totalsRowDxfId="116"/>
    <tableColumn id="2" xr3:uid="{281F7BF8-E7C2-4524-AB7D-34834CA1775D}" name="Esta" dataDxfId="115" totalsRowDxfId="114"/>
    <tableColumn id="7" xr3:uid="{ED3DA665-6778-40EA-A4D9-4393D4A954B7}" name="Pagado" dataDxfId="113" totalsRowDxfId="112"/>
    <tableColumn id="6" xr3:uid="{A07BCC97-80F8-4FF8-829B-6F5946A2CCFA}" name="1. Ahorro" dataDxfId="111" totalsRowDxfId="110" dataCellStyle="Moneda">
      <calculatedColumnFormula>+SUMIF(Ahorro_Total[Partícipes Fondo],Consolidado[[#This Row],[Profesional]],Ahorro_Total[Valor])</calculatedColumnFormula>
    </tableColumn>
    <tableColumn id="3" xr3:uid="{BBE396AD-CAB9-4A52-ABF9-4E652AB97FC0}" name="2. Almuerzos" dataDxfId="109" totalsRowDxfId="108" dataCellStyle="Moneda">
      <calculatedColumnFormula>+SUMIF(Tabla5[Partícipes Fondo],Consolidado[[#This Row],[Profesional]],Tabla5[Utilidad])</calculatedColumnFormula>
    </tableColumn>
    <tableColumn id="11" xr3:uid="{09062821-7929-4B34-9B1A-1B04B0FC158F}" name="3. Retrazos" dataDxfId="107" totalsRowDxfId="106" dataCellStyle="Moneda"/>
    <tableColumn id="10" xr3:uid="{95F3E08D-0990-4FCE-8072-8A9F50F2C6B1}" name="4. Interés" dataDxfId="105" totalsRowDxfId="104" dataCellStyle="Moneda"/>
    <tableColumn id="4" xr3:uid="{BB12A89A-1E52-495B-B24D-A25BE01FC432}" name="5. Rellena" dataDxfId="103" totalsRowDxfId="102" dataCellStyle="Moneda">
      <calculatedColumnFormula>IFERROR(INDEX(Rellena[Ganancia],MATCH(Consolidado[[#This Row],[Profesional]],Rellena[Partícipes Fondo],0)),0)</calculatedColumnFormula>
    </tableColumn>
    <tableColumn id="5" xr3:uid="{B94830A5-2FE7-4986-BF41-B6E8DF2ED3A5}" name="Total" totalsRowFunction="sum" dataDxfId="101" totalsRowDxfId="100" dataCellStyle="Moneda">
      <calculatedColumnFormula>+MROUND(SUM(Consolidado[[#This Row],[1. Ahorro]:[5. Rellena]]),50)</calculatedColumnFormula>
    </tableColumn>
    <tableColumn id="8" xr3:uid="{AF08630D-1FA3-4929-9E64-6575F85F7C83}" name="Rentabilidad" dataDxfId="99" totalsRowDxfId="98" dataCellStyle="Porcentaje">
      <calculatedColumnFormula>IFERROR((Consolidado[[#This Row],[Total]]-E6)/Consolidado[[#This Row],[1. Ahorro]],0)</calculatedColumnFormula>
    </tableColumn>
    <tableColumn id="9" xr3:uid="{F105CDE2-B87F-4980-99E9-03BCCF562C92}" name="Saldo" totalsRowFunction="sum" dataDxfId="97" totalsRowDxfId="96" dataCellStyle="Moneda">
      <calculatedColumnFormula>+MROUND(SUM(Consolidado[[#This Row],[1. Ahorro]:[5. Rellena]]),50)*IF(Consolidado[[#This Row],[Pagado]]=1,0,1)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573DEA-C7CA-454B-B2D0-8BCDC958E055}" name="Ahorro_Total" displayName="Ahorro_Total" ref="B2:D19" totalsRowShown="0" headerRowDxfId="95" dataDxfId="93" headerRowBorderDxfId="94" tableBorderDxfId="92">
  <autoFilter ref="B2:D19" xr:uid="{76573DEA-C7CA-454B-B2D0-8BCDC958E055}"/>
  <sortState xmlns:xlrd2="http://schemas.microsoft.com/office/spreadsheetml/2017/richdata2" ref="B3:D17">
    <sortCondition ref="B2:B17"/>
  </sortState>
  <tableColumns count="3">
    <tableColumn id="1" xr3:uid="{BE12FBC7-339F-4551-80BE-6DB720A1B613}" name="Quincena" dataDxfId="91"/>
    <tableColumn id="2" xr3:uid="{F9C7F3DC-9D48-40D1-9F5C-F1EF81F67B23}" name="Partícipes Fondo" dataDxfId="90"/>
    <tableColumn id="3" xr3:uid="{A92F8A93-CA08-414F-93CA-F74CC790C780}" name="Valor" dataDxfId="89" dataCellStyle="Moneda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A630D4-3CBF-414A-8760-6FD4863A544A}" name="Ahorro_Partes" displayName="Ahorro_Partes" ref="I4:AH18" totalsRowShown="0" headerRowDxfId="88" dataDxfId="86" headerRowBorderDxfId="87" tableBorderDxfId="85">
  <autoFilter ref="I4:AH18" xr:uid="{28A630D4-3CBF-414A-8760-6FD4863A544A}"/>
  <tableColumns count="26">
    <tableColumn id="1" xr3:uid="{4BAA0739-D483-490C-8AF3-33E4D30244C1}" name="Profesional" dataDxfId="84"/>
    <tableColumn id="2" xr3:uid="{5F69C1DA-4226-42E1-A99C-8E1995D56CBC}" name="15/01/2025" dataDxfId="0" dataCellStyle="Moneda">
      <calculatedColumnFormula>+SUMIFS(Ahorro_Total[Valor],Ahorro_Total[Quincena],J$2,Ahorro_Total[Partícipes Fondo],Ahorro_Partes[[#This Row],[Profesional]])</calculatedColumnFormula>
    </tableColumn>
    <tableColumn id="3" xr3:uid="{7879FAEC-F0D6-407D-96EC-61B6692BE696}" name="31/01/2025" dataDxfId="83" dataCellStyle="Moneda">
      <calculatedColumnFormula>+SUMIFS(Ahorro_Total[Valor],Ahorro_Total[Quincena],K$2,Ahorro_Total[Partícipes Fondo],Ahorro_Partes[[#This Row],[Profesional]])</calculatedColumnFormula>
    </tableColumn>
    <tableColumn id="4" xr3:uid="{8DF6E222-5649-496A-8115-FA89CC7D4C22}" name="15/02/2025" dataDxfId="82" dataCellStyle="Moneda">
      <calculatedColumnFormula>+SUMIFS(Ahorro_Total[Valor],Ahorro_Total[Quincena],L$2,Ahorro_Total[Partícipes Fondo],Ahorro_Partes[[#This Row],[Profesional]])</calculatedColumnFormula>
    </tableColumn>
    <tableColumn id="5" xr3:uid="{D8B04F57-97B3-4EA1-97A9-15890C29AB66}" name="28/02/2025" dataDxfId="81" dataCellStyle="Moneda">
      <calculatedColumnFormula>+SUMIFS(Ahorro_Total[Valor],Ahorro_Total[Quincena],M$2,Ahorro_Total[Partícipes Fondo],Ahorro_Partes[[#This Row],[Profesional]])</calculatedColumnFormula>
    </tableColumn>
    <tableColumn id="6" xr3:uid="{5743B63E-92D3-4ACF-9903-6780CB9DC80F}" name="15/03/2025" dataDxfId="80" dataCellStyle="Moneda">
      <calculatedColumnFormula>+SUMIFS(Ahorro_Total[Valor],Ahorro_Total[Quincena],N$2,Ahorro_Total[Partícipes Fondo],Ahorro_Partes[[#This Row],[Profesional]])</calculatedColumnFormula>
    </tableColumn>
    <tableColumn id="7" xr3:uid="{628593EE-5A0C-4AF2-9E91-5D263D50B9B7}" name="31/03/2025" dataDxfId="79" dataCellStyle="Moneda">
      <calculatedColumnFormula>+SUMIFS(Ahorro_Total[Valor],Ahorro_Total[Quincena],O$2,Ahorro_Total[Partícipes Fondo],Ahorro_Partes[[#This Row],[Profesional]])</calculatedColumnFormula>
    </tableColumn>
    <tableColumn id="8" xr3:uid="{68230C15-5706-426F-B929-AC6DF2435BCE}" name="15/04/2025" dataDxfId="78" dataCellStyle="Moneda">
      <calculatedColumnFormula>+SUMIFS(Ahorro_Total[Valor],Ahorro_Total[Quincena],P$2,Ahorro_Total[Partícipes Fondo],Ahorro_Partes[[#This Row],[Profesional]])</calculatedColumnFormula>
    </tableColumn>
    <tableColumn id="9" xr3:uid="{997AFD68-E8A1-4863-883D-273756EFF1AE}" name="30/04/2025" dataDxfId="77" dataCellStyle="Moneda">
      <calculatedColumnFormula>+SUMIFS(Ahorro_Total[Valor],Ahorro_Total[Quincena],Q$2,Ahorro_Total[Partícipes Fondo],Ahorro_Partes[[#This Row],[Profesional]])</calculatedColumnFormula>
    </tableColumn>
    <tableColumn id="10" xr3:uid="{41E48C57-7650-41DB-97DB-291103817B76}" name="15/05/2025" dataDxfId="76" dataCellStyle="Moneda">
      <calculatedColumnFormula>+SUMIFS(Ahorro_Total[Valor],Ahorro_Total[Quincena],R$2,Ahorro_Total[Partícipes Fondo],Ahorro_Partes[[#This Row],[Profesional]])</calculatedColumnFormula>
    </tableColumn>
    <tableColumn id="11" xr3:uid="{765E1FC9-577A-4942-A7D1-835A411BB44E}" name="31/05/2025" dataDxfId="75" dataCellStyle="Moneda">
      <calculatedColumnFormula>+SUMIFS(Ahorro_Total[Valor],Ahorro_Total[Quincena],S$2,Ahorro_Total[Partícipes Fondo],Ahorro_Partes[[#This Row],[Profesional]])</calculatedColumnFormula>
    </tableColumn>
    <tableColumn id="12" xr3:uid="{BBF12F7D-9B30-45E3-A327-682EA9CD82A2}" name="15/06/2025" dataDxfId="74" dataCellStyle="Moneda">
      <calculatedColumnFormula>+SUMIFS(Ahorro_Total[Valor],Ahorro_Total[Quincena],T$2,Ahorro_Total[Partícipes Fondo],Ahorro_Partes[[#This Row],[Profesional]])</calculatedColumnFormula>
    </tableColumn>
    <tableColumn id="13" xr3:uid="{246CB9B1-E062-46FC-8FA9-A2EE0AAA70E6}" name="30/06/2025" dataDxfId="73" dataCellStyle="Moneda">
      <calculatedColumnFormula>+SUMIFS(Ahorro_Total[Valor],Ahorro_Total[Quincena],U$2,Ahorro_Total[Partícipes Fondo],Ahorro_Partes[[#This Row],[Profesional]])</calculatedColumnFormula>
    </tableColumn>
    <tableColumn id="14" xr3:uid="{23899DEC-DB5A-430C-ACEB-34C5D0F9FD9F}" name="15/07/2025" dataDxfId="72" dataCellStyle="Moneda">
      <calculatedColumnFormula>+SUMIFS(Ahorro_Total[Valor],Ahorro_Total[Quincena],V$2,Ahorro_Total[Partícipes Fondo],Ahorro_Partes[[#This Row],[Profesional]])</calculatedColumnFormula>
    </tableColumn>
    <tableColumn id="15" xr3:uid="{E94F93E5-91FC-4E34-BDA0-6BA3AB9F894F}" name="31/07/2025" dataDxfId="71" dataCellStyle="Moneda">
      <calculatedColumnFormula>+SUMIFS(Ahorro_Total[Valor],Ahorro_Total[Quincena],W$2,Ahorro_Total[Partícipes Fondo],Ahorro_Partes[[#This Row],[Profesional]])</calculatedColumnFormula>
    </tableColumn>
    <tableColumn id="16" xr3:uid="{2393C2EC-B0BE-44A0-BA33-4A2F33E7B813}" name="15/08/2025" dataDxfId="70" dataCellStyle="Moneda">
      <calculatedColumnFormula>+SUMIFS(Ahorro_Total[Valor],Ahorro_Total[Quincena],X$2,Ahorro_Total[Partícipes Fondo],Ahorro_Partes[[#This Row],[Profesional]])</calculatedColumnFormula>
    </tableColumn>
    <tableColumn id="17" xr3:uid="{31750A5D-6B29-47B0-86F4-F554B177BF2E}" name="31/08/2025" dataDxfId="69" dataCellStyle="Moneda">
      <calculatedColumnFormula>+SUMIFS(Ahorro_Total[Valor],Ahorro_Total[Quincena],Y$2,Ahorro_Total[Partícipes Fondo],Ahorro_Partes[[#This Row],[Profesional]])</calculatedColumnFormula>
    </tableColumn>
    <tableColumn id="18" xr3:uid="{1E06C66B-6DD7-4026-A6F1-0DDCBB64AA48}" name="15/09/2025" dataDxfId="68" dataCellStyle="Moneda">
      <calculatedColumnFormula>+SUMIFS(Ahorro_Total[Valor],Ahorro_Total[Quincena],Z$2,Ahorro_Total[Partícipes Fondo],Ahorro_Partes[[#This Row],[Profesional]])</calculatedColumnFormula>
    </tableColumn>
    <tableColumn id="19" xr3:uid="{3410EEF2-480D-4AC6-95EB-F9FF8EE99C1E}" name="30/09/2025" dataDxfId="67" dataCellStyle="Moneda">
      <calculatedColumnFormula>+SUMIFS(Ahorro_Total[Valor],Ahorro_Total[Quincena],AA$2,Ahorro_Total[Partícipes Fondo],Ahorro_Partes[[#This Row],[Profesional]])</calculatedColumnFormula>
    </tableColumn>
    <tableColumn id="20" xr3:uid="{5028378B-3D4B-416D-A6F9-829B082B5131}" name="15/10/2025" dataDxfId="66" dataCellStyle="Moneda">
      <calculatedColumnFormula>+SUMIFS(Ahorro_Total[Valor],Ahorro_Total[Quincena],AB$2,Ahorro_Total[Partícipes Fondo],Ahorro_Partes[[#This Row],[Profesional]])</calculatedColumnFormula>
    </tableColumn>
    <tableColumn id="21" xr3:uid="{02F0F725-8DC1-4420-BA92-E3E5048A9559}" name="31/10/2025" dataDxfId="65" dataCellStyle="Moneda">
      <calculatedColumnFormula>+SUMIFS(Ahorro_Total[Valor],Ahorro_Total[Quincena],AC$2,Ahorro_Total[Partícipes Fondo],Ahorro_Partes[[#This Row],[Profesional]])</calculatedColumnFormula>
    </tableColumn>
    <tableColumn id="22" xr3:uid="{5535DA9E-3084-4A1B-B69F-F81BB03DBE2E}" name="15/11/2025" dataDxfId="64" dataCellStyle="Moneda">
      <calculatedColumnFormula>+SUMIFS(Ahorro_Total[Valor],Ahorro_Total[Quincena],AD$2,Ahorro_Total[Partícipes Fondo],Ahorro_Partes[[#This Row],[Profesional]])</calculatedColumnFormula>
    </tableColumn>
    <tableColumn id="23" xr3:uid="{4DF6AAA6-D36C-4B72-82F3-61A2957E4753}" name="30/11/2025" dataDxfId="63" dataCellStyle="Moneda">
      <calculatedColumnFormula>+SUMIFS(Ahorro_Total[Valor],Ahorro_Total[Quincena],AE$2,Ahorro_Total[Partícipes Fondo],Ahorro_Partes[[#This Row],[Profesional]])</calculatedColumnFormula>
    </tableColumn>
    <tableColumn id="24" xr3:uid="{02C46CD0-A247-4B2C-8E69-1E711F0E47A7}" name="15/12/2025" dataDxfId="62" dataCellStyle="Moneda">
      <calculatedColumnFormula>+SUMIFS(Ahorro_Total[Valor],Ahorro_Total[Quincena],AF$2,Ahorro_Total[Partícipes Fondo],Ahorro_Partes[[#This Row],[Profesional]])</calculatedColumnFormula>
    </tableColumn>
    <tableColumn id="25" xr3:uid="{B6B09F29-C0F5-4BA0-AD11-408EB7A82148}" name="31/12/2025" dataDxfId="61" dataCellStyle="Moneda">
      <calculatedColumnFormula>+SUMIFS(Ahorro_Total[Valor],Ahorro_Total[Quincena],AG$2,Ahorro_Total[Partícipes Fondo],Ahorro_Partes[[#This Row],[Profesional]])</calculatedColumnFormula>
    </tableColumn>
    <tableColumn id="26" xr3:uid="{0D88BF43-570D-4A27-BE00-DA0950FB531D}" name="Total" dataDxfId="60" dataCellStyle="Moneda">
      <calculatedColumnFormula>+SUM(Ahorro_Partes[[#This Row],[15/01/2025]:[31/12/2025]])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26285C-DCD0-4BE5-A256-0B8C08A09B3C}" name="Tabla5" displayName="Tabla5" ref="B2:G16" totalsRowShown="0" headerRowDxfId="59" dataDxfId="57" headerRowBorderDxfId="58" tableBorderDxfId="56">
  <autoFilter ref="B2:G16" xr:uid="{3826285C-DCD0-4BE5-A256-0B8C08A09B3C}"/>
  <tableColumns count="6">
    <tableColumn id="1" xr3:uid="{2A01E304-2A98-43BF-ADF3-53C55250C5B7}" name="Dia" dataDxfId="55"/>
    <tableColumn id="2" xr3:uid="{B6053BB1-5253-49A0-934A-79910B99DF7A}" name="Partícipes Fondo" dataDxfId="54"/>
    <tableColumn id="6" xr3:uid="{6F4E5EB8-72D7-48C4-BB20-537D838DE623}" name="Esta" dataDxfId="53"/>
    <tableColumn id="3" xr3:uid="{EC115191-ABB3-4D42-AB18-14F89E324651}" name="Valor" dataDxfId="52" dataCellStyle="Moneda"/>
    <tableColumn id="4" xr3:uid="{C84D113D-0975-4C8C-8DD1-B95D63D430C2}" name="Costo" dataDxfId="51" dataCellStyle="Moneda"/>
    <tableColumn id="5" xr3:uid="{544878E3-F69E-4F1D-A1E3-58940BEABECD}" name="Utilidad" dataDxfId="50" dataCellStyle="Moneda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6BD0CB-9C97-4F44-B49E-CB9FA6BEBB13}" name="Costo_Almuerzo" displayName="Costo_Almuerzo" ref="I2:K5" totalsRowShown="0" headerRowDxfId="49" dataDxfId="48">
  <autoFilter ref="I2:K5" xr:uid="{946BD0CB-9C97-4F44-B49E-CB9FA6BEBB13}"/>
  <tableColumns count="3">
    <tableColumn id="1" xr3:uid="{DE7EE17D-53DF-48C8-9A8F-531C9E1AA880}" name="Dia" dataDxfId="47"/>
    <tableColumn id="2" xr3:uid="{82E2C763-88DC-4A5A-97DB-513765D1F11D}" name="Concepto" dataDxfId="46"/>
    <tableColumn id="3" xr3:uid="{35092E85-5F69-45EA-8749-1FE0177C8606}" name="Valor" dataDxfId="45" dataCellStyle="Moneda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DB0300-DF1F-46A7-9F2E-1A2C3EB41B3C}" name="Tabla8" displayName="Tabla8" ref="B5:AA20" totalsRowShown="0" headerRowDxfId="44" dataDxfId="43">
  <autoFilter ref="B5:AA20" xr:uid="{76DB0300-DF1F-46A7-9F2E-1A2C3EB41B3C}"/>
  <tableColumns count="26">
    <tableColumn id="1" xr3:uid="{ECFE1EE4-0ADC-4295-8041-F438C180F4A9}" name="Profesional" dataDxfId="42"/>
    <tableColumn id="26" xr3:uid="{B17341B3-C230-47D5-A3FF-AF6B76AB1D38}" name="Esta" dataDxfId="41">
      <calculatedColumnFormula>INDEX(Consolidado[Esta],MATCH(Tabla8[[#This Row],[Profesional]],Consolidado[Profesional],0))</calculatedColumnFormula>
    </tableColumn>
    <tableColumn id="2" xr3:uid="{CC66BACE-BB8E-4706-8CFD-9A3FEB2D3825}" name="15/01/2025" dataDxfId="40"/>
    <tableColumn id="3" xr3:uid="{7D15F9B5-65CE-4BC6-BB9D-2A01B9CFA64F}" name="31/01/2025" dataDxfId="39"/>
    <tableColumn id="4" xr3:uid="{FC52F8A1-F9A3-4427-B86B-2270556EF8FF}" name="15/02/2025" dataDxfId="38"/>
    <tableColumn id="5" xr3:uid="{107994E6-FBC0-485B-A804-D77C7BECEF17}" name="28/02/2025" dataDxfId="37"/>
    <tableColumn id="6" xr3:uid="{42765986-C189-4E63-AFCB-E44A67C533A2}" name="15/03/2025" dataDxfId="36"/>
    <tableColumn id="7" xr3:uid="{62132BA8-C21A-4C21-BC57-047DE0B1E304}" name="31/03/2025" dataDxfId="35"/>
    <tableColumn id="8" xr3:uid="{38C2F2D9-E1B9-410F-9B76-E6A7456C6D55}" name="15/04/2025" dataDxfId="34"/>
    <tableColumn id="9" xr3:uid="{E164DBD9-78AF-4474-8E43-27AFEDC64FC2}" name="30/04/2025" dataDxfId="33"/>
    <tableColumn id="10" xr3:uid="{722B45A4-8CDC-40BE-BBB6-D7DA4D017782}" name="15/05/2025" dataDxfId="32"/>
    <tableColumn id="11" xr3:uid="{A44B6EAC-AA81-4212-8C8F-A484A8BD7357}" name="31/05/2025" dataDxfId="31"/>
    <tableColumn id="12" xr3:uid="{ACE92DC1-76B9-48CF-B1C8-4A504E99E33E}" name="15/06/2025" dataDxfId="30"/>
    <tableColumn id="13" xr3:uid="{D4AFBA5F-7540-46EA-9B38-D234B1B67509}" name="30/06/2025" dataDxfId="29"/>
    <tableColumn id="14" xr3:uid="{1C3C7292-7339-4FA6-B670-490AD61319F6}" name="15/07/2025" dataDxfId="28"/>
    <tableColumn id="15" xr3:uid="{B30792B8-F3D2-4027-A96E-8573AD3B5E78}" name="31/07/2025" dataDxfId="27"/>
    <tableColumn id="16" xr3:uid="{4EBA7E1F-B6C2-4D04-8990-E92458BA4F77}" name="15/08/2025" dataDxfId="26"/>
    <tableColumn id="17" xr3:uid="{598888D8-58DD-43B8-A8D5-43A7CCE45DB4}" name="31/08/2025" dataDxfId="25"/>
    <tableColumn id="18" xr3:uid="{DF94C6D0-51A0-4593-94C9-F7B46A0D7F36}" name="15/09/2025" dataDxfId="24"/>
    <tableColumn id="19" xr3:uid="{5C674B1B-D10A-4E10-97C5-6FA58A92E907}" name="30/09/2025" dataDxfId="23"/>
    <tableColumn id="20" xr3:uid="{D6C6562B-2826-469C-BF09-14C2F767AEBE}" name="15/10/2025" dataDxfId="22"/>
    <tableColumn id="21" xr3:uid="{C2CCD68F-5C79-438A-95DE-EB70C7068742}" name="31/10/2025" dataDxfId="21"/>
    <tableColumn id="22" xr3:uid="{F8D979D4-5820-40D8-882B-49EC31099FDA}" name="15/11/2025" dataDxfId="20"/>
    <tableColumn id="23" xr3:uid="{66959B67-7357-4598-A129-5BEA1B3ACFF0}" name="30/11/2025" dataDxfId="19"/>
    <tableColumn id="24" xr3:uid="{1EFC3A18-36E9-4A08-B807-B5E8AFAC49B9}" name="15/12/2025" dataDxfId="18"/>
    <tableColumn id="25" xr3:uid="{9B78CDA7-7238-4C34-9495-ADA29A8DBCAB}" name="31/12/2025" dataDxfId="17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755208-2AFF-4080-98E1-B621BA26F465}" name="Rellena" displayName="Rellena" ref="G9:K18" totalsRowShown="0" headerRowDxfId="16" dataDxfId="14" headerRowBorderDxfId="15" tableBorderDxfId="13" totalsRowBorderDxfId="12">
  <autoFilter ref="G9:K18" xr:uid="{7E755208-2AFF-4080-98E1-B621BA26F465}"/>
  <tableColumns count="5">
    <tableColumn id="1" xr3:uid="{AC08E13C-36E6-4188-87B9-F04139C8E3DF}" name="Partícipes Fondo" dataDxfId="11"/>
    <tableColumn id="2" xr3:uid="{85C733CE-D872-409B-965F-2F43212846A7}" name="% Consumo" dataDxfId="10" dataCellStyle="Porcentaje">
      <calculatedColumnFormula>+I10/SUM($I$10:$I$18)</calculatedColumnFormula>
    </tableColumn>
    <tableColumn id="3" xr3:uid="{88ACB9EB-56E4-471F-8430-C5E746094E68}" name="Descuento" dataDxfId="9" dataCellStyle="Moneda">
      <calculatedColumnFormula>+SUMIF($B$10:$B$28,G10,$E$10:$E$28)</calculatedColumnFormula>
    </tableColumn>
    <tableColumn id="4" xr3:uid="{52945D9E-04EF-4335-BC73-B3114FD99917}" name="Esta" dataDxfId="8">
      <calculatedColumnFormula>INDEX(Consolidado[Esta],MATCH(Rellena[[#This Row],[Partícipes Fondo]],Consolidado[Profesional],0))</calculatedColumnFormula>
    </tableColumn>
    <tableColumn id="6" xr3:uid="{A4373799-D822-4CCA-8E1E-8FFC697AEA0F}" name="Ganancia" dataDxfId="7" dataCellStyle="Moneda">
      <calculatedColumnFormula>($K$7/SUM(Rellena[Esta]))*Rellena[[#This Row],[Esta]]</calculatedColumnFormula>
    </tableColumn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2A4EC0-6437-4733-976B-139B8A933CAE}" name="Tabla2" displayName="Tabla2" ref="B9:E28" totalsRowShown="0" headerRowDxfId="6" tableBorderDxfId="5">
  <autoFilter ref="B9:E28" xr:uid="{3E2A4EC0-6437-4733-976B-139B8A933CAE}"/>
  <tableColumns count="4">
    <tableColumn id="1" xr3:uid="{B1161ED0-8036-47C9-9EA4-C6ACFB5189F7}" name="Partícipes Fondo" dataDxfId="4"/>
    <tableColumn id="2" xr3:uid="{488ECBAD-2F75-4668-9BA5-7F072F0D9923}" name="#" dataDxfId="3"/>
    <tableColumn id="3" xr3:uid="{9245135C-52DD-4C66-B461-1C66A77D7822}" name="Consumo" dataDxfId="2"/>
    <tableColumn id="4" xr3:uid="{8A44F884-3C5B-4258-8A65-4B2B7E4F28BD}" name="Precio" dataDxfId="1" dataCellStyle="Moneda">
      <calculatedColumnFormula>MROUND(IF(D10=$B$5,$E$5*C10,IF(D10=$B$6,C10*$E$6,IF(D10=$B$7,C10*$E$7,"Error"))),100)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41DC-4D92-49CA-BA4E-54274A2F570C}">
  <dimension ref="B2:L22"/>
  <sheetViews>
    <sheetView tabSelected="1" workbookViewId="0"/>
  </sheetViews>
  <sheetFormatPr baseColWidth="10" defaultRowHeight="14.25" x14ac:dyDescent="0.25"/>
  <cols>
    <col min="1" max="1" width="2" style="46" bestFit="1" customWidth="1"/>
    <col min="2" max="2" width="19.5703125" style="46" bestFit="1" customWidth="1"/>
    <col min="3" max="3" width="10" style="46" bestFit="1" customWidth="1"/>
    <col min="4" max="4" width="13.140625" style="46" bestFit="1" customWidth="1"/>
    <col min="5" max="5" width="15.28515625" style="46" bestFit="1" customWidth="1"/>
    <col min="6" max="6" width="18.7109375" style="46" bestFit="1" customWidth="1"/>
    <col min="7" max="8" width="18.7109375" style="46" customWidth="1"/>
    <col min="9" max="9" width="15.5703125" style="46" bestFit="1" customWidth="1"/>
    <col min="10" max="10" width="12.85546875" style="46" bestFit="1" customWidth="1"/>
    <col min="11" max="11" width="18.7109375" style="46" bestFit="1" customWidth="1"/>
    <col min="12" max="16384" width="11.42578125" style="46"/>
  </cols>
  <sheetData>
    <row r="2" spans="2:12" x14ac:dyDescent="0.25">
      <c r="B2" s="67" t="s">
        <v>71</v>
      </c>
      <c r="C2" s="67"/>
      <c r="D2" s="67"/>
      <c r="E2" s="67"/>
      <c r="F2" s="67"/>
      <c r="G2" s="67"/>
      <c r="H2" s="67"/>
      <c r="I2" s="67"/>
      <c r="J2" s="67"/>
      <c r="K2" s="67"/>
      <c r="L2" s="67"/>
    </row>
    <row r="3" spans="2:12" x14ac:dyDescent="0.25">
      <c r="B3" s="67" t="s">
        <v>73</v>
      </c>
      <c r="C3" s="67"/>
      <c r="D3" s="67"/>
      <c r="E3" s="67"/>
      <c r="F3" s="67"/>
      <c r="G3" s="67"/>
      <c r="H3" s="67"/>
      <c r="I3" s="67"/>
      <c r="J3" s="67"/>
      <c r="K3" s="67"/>
      <c r="L3" s="67"/>
    </row>
    <row r="5" spans="2:12" ht="15" thickBot="1" x14ac:dyDescent="0.3">
      <c r="B5" s="35" t="s">
        <v>29</v>
      </c>
      <c r="C5" s="35" t="s">
        <v>22</v>
      </c>
      <c r="D5" s="35" t="s">
        <v>41</v>
      </c>
      <c r="E5" s="35" t="s">
        <v>34</v>
      </c>
      <c r="F5" s="35" t="s">
        <v>35</v>
      </c>
      <c r="G5" s="35" t="s">
        <v>68</v>
      </c>
      <c r="H5" s="35" t="s">
        <v>69</v>
      </c>
      <c r="I5" s="35" t="s">
        <v>70</v>
      </c>
      <c r="J5" s="35" t="s">
        <v>31</v>
      </c>
      <c r="K5" s="35" t="s">
        <v>42</v>
      </c>
      <c r="L5" s="35" t="s">
        <v>43</v>
      </c>
    </row>
    <row r="6" spans="2:12" x14ac:dyDescent="0.25">
      <c r="B6" s="25" t="s">
        <v>1</v>
      </c>
      <c r="C6" s="24">
        <v>0</v>
      </c>
      <c r="D6" s="24">
        <v>1</v>
      </c>
      <c r="E6" s="34">
        <f>+SUMIF(Ahorro_Total[Partícipes Fondo],Consolidado[[#This Row],[Profesional]],Ahorro_Total[Valor])</f>
        <v>0</v>
      </c>
      <c r="F6" s="34">
        <f>+SUMIF(Tabla5[Partícipes Fondo],Consolidado[[#This Row],[Profesional]],Tabla5[Utilidad])</f>
        <v>0</v>
      </c>
      <c r="G6" s="34"/>
      <c r="H6" s="34"/>
      <c r="I6" s="34">
        <f>IFERROR(INDEX(Rellena[Ganancia],MATCH(Consolidado[[#This Row],[Profesional]],Rellena[Partícipes Fondo],0)),0)</f>
        <v>0</v>
      </c>
      <c r="J6" s="34">
        <f>+MROUND(SUM(Consolidado[[#This Row],[1. Ahorro]:[5. Rellena]]),50)</f>
        <v>0</v>
      </c>
      <c r="K6" s="48">
        <f>IFERROR((Consolidado[[#This Row],[Total]]-E6)/Consolidado[[#This Row],[1. Ahorro]],0)</f>
        <v>0</v>
      </c>
      <c r="L6" s="34">
        <f>+MROUND(SUM(Consolidado[[#This Row],[1. Ahorro]:[5. Rellena]]),50)*IF(Consolidado[[#This Row],[Pagado]]=1,0,1)</f>
        <v>0</v>
      </c>
    </row>
    <row r="7" spans="2:12" x14ac:dyDescent="0.25">
      <c r="B7" s="25" t="s">
        <v>2</v>
      </c>
      <c r="C7" s="24">
        <v>1</v>
      </c>
      <c r="D7" s="24">
        <v>0</v>
      </c>
      <c r="E7" s="34">
        <f>+SUMIF(Ahorro_Total[Partícipes Fondo],Consolidado[[#This Row],[Profesional]],Ahorro_Total[Valor])</f>
        <v>100000</v>
      </c>
      <c r="F7" s="34">
        <f>+SUMIF(Tabla5[Partícipes Fondo],Consolidado[[#This Row],[Profesional]],Tabla5[Utilidad])</f>
        <v>0</v>
      </c>
      <c r="G7" s="34"/>
      <c r="H7" s="34"/>
      <c r="I7" s="34">
        <f>IFERROR(INDEX(Rellena[Ganancia],MATCH(Consolidado[[#This Row],[Profesional]],Rellena[Partícipes Fondo],0)),0)</f>
        <v>14557.142857142857</v>
      </c>
      <c r="J7" s="34">
        <f>+MROUND(SUM(Consolidado[[#This Row],[1. Ahorro]:[5. Rellena]]),50)</f>
        <v>114550</v>
      </c>
      <c r="K7" s="48">
        <f>IFERROR((Consolidado[[#This Row],[Total]]-E7)/Consolidado[[#This Row],[1. Ahorro]],0)</f>
        <v>0.14549999999999999</v>
      </c>
      <c r="L7" s="34">
        <f>+MROUND(SUM(Consolidado[[#This Row],[1. Ahorro]:[5. Rellena]]),50)*IF(Consolidado[[#This Row],[Pagado]]=1,0,1)</f>
        <v>114550</v>
      </c>
    </row>
    <row r="8" spans="2:12" x14ac:dyDescent="0.25">
      <c r="B8" s="25" t="s">
        <v>3</v>
      </c>
      <c r="C8" s="24">
        <v>1</v>
      </c>
      <c r="D8" s="24">
        <v>0</v>
      </c>
      <c r="E8" s="34">
        <f>+SUMIF(Ahorro_Total[Partícipes Fondo],Consolidado[[#This Row],[Profesional]],Ahorro_Total[Valor])</f>
        <v>100000</v>
      </c>
      <c r="F8" s="34">
        <f>+SUMIF(Tabla5[Partícipes Fondo],Consolidado[[#This Row],[Profesional]],Tabla5[Utilidad])</f>
        <v>0</v>
      </c>
      <c r="G8" s="34"/>
      <c r="H8" s="34"/>
      <c r="I8" s="34">
        <f>IFERROR(INDEX(Rellena[Ganancia],MATCH(Consolidado[[#This Row],[Profesional]],Rellena[Partícipes Fondo],0)),0)</f>
        <v>14557.142857142857</v>
      </c>
      <c r="J8" s="34">
        <f>+MROUND(SUM(Consolidado[[#This Row],[1. Ahorro]:[5. Rellena]]),50)</f>
        <v>114550</v>
      </c>
      <c r="K8" s="48">
        <f>IFERROR((Consolidado[[#This Row],[Total]]-E8)/Consolidado[[#This Row],[1. Ahorro]],0)</f>
        <v>0.14549999999999999</v>
      </c>
      <c r="L8" s="34">
        <f>+MROUND(SUM(Consolidado[[#This Row],[1. Ahorro]:[5. Rellena]]),50)*IF(Consolidado[[#This Row],[Pagado]]=1,0,1)</f>
        <v>114550</v>
      </c>
    </row>
    <row r="9" spans="2:12" x14ac:dyDescent="0.25">
      <c r="B9" s="25" t="s">
        <v>5</v>
      </c>
      <c r="C9" s="24">
        <v>1</v>
      </c>
      <c r="D9" s="24">
        <v>0</v>
      </c>
      <c r="E9" s="34">
        <f>+SUMIF(Ahorro_Total[Partícipes Fondo],Consolidado[[#This Row],[Profesional]],Ahorro_Total[Valor])</f>
        <v>0</v>
      </c>
      <c r="F9" s="34">
        <f>+SUMIF(Tabla5[Partícipes Fondo],Consolidado[[#This Row],[Profesional]],Tabla5[Utilidad])</f>
        <v>0</v>
      </c>
      <c r="G9" s="34"/>
      <c r="H9" s="34"/>
      <c r="I9" s="34">
        <f>IFERROR(INDEX(Rellena[Ganancia],MATCH(Consolidado[[#This Row],[Profesional]],Rellena[Partícipes Fondo],0)),0)</f>
        <v>0</v>
      </c>
      <c r="J9" s="34">
        <f>+MROUND(SUM(Consolidado[[#This Row],[1. Ahorro]:[5. Rellena]]),50)</f>
        <v>0</v>
      </c>
      <c r="K9" s="48">
        <f>IFERROR((Consolidado[[#This Row],[Total]]-E9)/Consolidado[[#This Row],[1. Ahorro]],0)</f>
        <v>0</v>
      </c>
      <c r="L9" s="34">
        <f>+MROUND(SUM(Consolidado[[#This Row],[1. Ahorro]:[5. Rellena]]),50)*IF(Consolidado[[#This Row],[Pagado]]=1,0,1)</f>
        <v>0</v>
      </c>
    </row>
    <row r="10" spans="2:12" x14ac:dyDescent="0.25">
      <c r="B10" s="25" t="s">
        <v>6</v>
      </c>
      <c r="C10" s="24">
        <v>1</v>
      </c>
      <c r="D10" s="24">
        <v>0</v>
      </c>
      <c r="E10" s="34">
        <f>+SUMIF(Ahorro_Total[Partícipes Fondo],Consolidado[[#This Row],[Profesional]],Ahorro_Total[Valor])</f>
        <v>100000</v>
      </c>
      <c r="F10" s="34">
        <f>+SUMIF(Tabla5[Partícipes Fondo],Consolidado[[#This Row],[Profesional]],Tabla5[Utilidad])</f>
        <v>0</v>
      </c>
      <c r="G10" s="34"/>
      <c r="H10" s="34"/>
      <c r="I10" s="34">
        <f>IFERROR(INDEX(Rellena[Ganancia],MATCH(Consolidado[[#This Row],[Profesional]],Rellena[Partícipes Fondo],0)),0)</f>
        <v>14557.142857142857</v>
      </c>
      <c r="J10" s="34">
        <f>+MROUND(SUM(Consolidado[[#This Row],[1. Ahorro]:[5. Rellena]]),50)</f>
        <v>114550</v>
      </c>
      <c r="K10" s="48">
        <f>IFERROR((Consolidado[[#This Row],[Total]]-E10)/Consolidado[[#This Row],[1. Ahorro]],0)</f>
        <v>0.14549999999999999</v>
      </c>
      <c r="L10" s="34">
        <f>+MROUND(SUM(Consolidado[[#This Row],[1. Ahorro]:[5. Rellena]]),50)*IF(Consolidado[[#This Row],[Pagado]]=1,0,1)</f>
        <v>114550</v>
      </c>
    </row>
    <row r="11" spans="2:12" x14ac:dyDescent="0.25">
      <c r="B11" s="25" t="s">
        <v>7</v>
      </c>
      <c r="C11" s="24">
        <v>1</v>
      </c>
      <c r="D11" s="24">
        <v>0</v>
      </c>
      <c r="E11" s="34">
        <f>+SUMIF(Ahorro_Total[Partícipes Fondo],Consolidado[[#This Row],[Profesional]],Ahorro_Total[Valor])</f>
        <v>100000</v>
      </c>
      <c r="F11" s="34">
        <f>+SUMIF(Tabla5[Partícipes Fondo],Consolidado[[#This Row],[Profesional]],Tabla5[Utilidad])</f>
        <v>0</v>
      </c>
      <c r="G11" s="34"/>
      <c r="H11" s="34"/>
      <c r="I11" s="34">
        <f>IFERROR(INDEX(Rellena[Ganancia],MATCH(Consolidado[[#This Row],[Profesional]],Rellena[Partícipes Fondo],0)),0)</f>
        <v>14557.142857142857</v>
      </c>
      <c r="J11" s="34">
        <f>+MROUND(SUM(Consolidado[[#This Row],[1. Ahorro]:[5. Rellena]]),50)</f>
        <v>114550</v>
      </c>
      <c r="K11" s="48">
        <f>IFERROR((Consolidado[[#This Row],[Total]]-E11)/Consolidado[[#This Row],[1. Ahorro]],0)</f>
        <v>0.14549999999999999</v>
      </c>
      <c r="L11" s="34">
        <f>+MROUND(SUM(Consolidado[[#This Row],[1. Ahorro]:[5. Rellena]]),50)*IF(Consolidado[[#This Row],[Pagado]]=1,0,1)</f>
        <v>114550</v>
      </c>
    </row>
    <row r="12" spans="2:12" x14ac:dyDescent="0.25">
      <c r="B12" s="25" t="s">
        <v>9</v>
      </c>
      <c r="C12" s="24">
        <v>1</v>
      </c>
      <c r="D12" s="24">
        <v>0</v>
      </c>
      <c r="E12" s="34">
        <f>+SUMIF(Ahorro_Total[Partícipes Fondo],Consolidado[[#This Row],[Profesional]],Ahorro_Total[Valor])</f>
        <v>200000</v>
      </c>
      <c r="F12" s="34">
        <f>+SUMIF(Tabla5[Partícipes Fondo],Consolidado[[#This Row],[Profesional]],Tabla5[Utilidad])</f>
        <v>0</v>
      </c>
      <c r="G12" s="34"/>
      <c r="H12" s="34"/>
      <c r="I12" s="34">
        <f>IFERROR(INDEX(Rellena[Ganancia],MATCH(Consolidado[[#This Row],[Profesional]],Rellena[Partícipes Fondo],0)),0)</f>
        <v>14557.142857142857</v>
      </c>
      <c r="J12" s="34">
        <f>+MROUND(SUM(Consolidado[[#This Row],[1. Ahorro]:[5. Rellena]]),50)</f>
        <v>214550</v>
      </c>
      <c r="K12" s="48">
        <f>IFERROR((Consolidado[[#This Row],[Total]]-E12)/Consolidado[[#This Row],[1. Ahorro]],0)</f>
        <v>7.2749999999999995E-2</v>
      </c>
      <c r="L12" s="34">
        <f>+MROUND(SUM(Consolidado[[#This Row],[1. Ahorro]:[5. Rellena]]),50)*IF(Consolidado[[#This Row],[Pagado]]=1,0,1)</f>
        <v>214550</v>
      </c>
    </row>
    <row r="13" spans="2:12" x14ac:dyDescent="0.25">
      <c r="B13" s="25" t="s">
        <v>10</v>
      </c>
      <c r="C13" s="24">
        <v>1</v>
      </c>
      <c r="D13" s="24">
        <v>0</v>
      </c>
      <c r="E13" s="34">
        <f>+SUMIF(Ahorro_Total[Partícipes Fondo],Consolidado[[#This Row],[Profesional]],Ahorro_Total[Valor])</f>
        <v>100000</v>
      </c>
      <c r="F13" s="34">
        <f>+SUMIF(Tabla5[Partícipes Fondo],Consolidado[[#This Row],[Profesional]],Tabla5[Utilidad])</f>
        <v>0</v>
      </c>
      <c r="G13" s="34"/>
      <c r="H13" s="34"/>
      <c r="I13" s="34">
        <f>IFERROR(INDEX(Rellena[Ganancia],MATCH(Consolidado[[#This Row],[Profesional]],Rellena[Partícipes Fondo],0)),0)</f>
        <v>14557.142857142857</v>
      </c>
      <c r="J13" s="34">
        <f>+MROUND(SUM(Consolidado[[#This Row],[1. Ahorro]:[5. Rellena]]),50)</f>
        <v>114550</v>
      </c>
      <c r="K13" s="48">
        <f>IFERROR((Consolidado[[#This Row],[Total]]-E13)/Consolidado[[#This Row],[1. Ahorro]],0)</f>
        <v>0.14549999999999999</v>
      </c>
      <c r="L13" s="34">
        <f>+MROUND(SUM(Consolidado[[#This Row],[1. Ahorro]:[5. Rellena]]),50)*IF(Consolidado[[#This Row],[Pagado]]=1,0,1)</f>
        <v>114550</v>
      </c>
    </row>
    <row r="14" spans="2:12" x14ac:dyDescent="0.25">
      <c r="B14" s="26" t="s">
        <v>12</v>
      </c>
      <c r="C14" s="24">
        <v>1</v>
      </c>
      <c r="D14" s="24">
        <v>1</v>
      </c>
      <c r="E14" s="34">
        <f>+SUMIF(Ahorro_Total[Partícipes Fondo],Consolidado[[#This Row],[Profesional]],Ahorro_Total[Valor])</f>
        <v>0</v>
      </c>
      <c r="F14" s="34">
        <f>+SUMIF(Tabla5[Partícipes Fondo],Consolidado[[#This Row],[Profesional]],Tabla5[Utilidad])</f>
        <v>0</v>
      </c>
      <c r="G14" s="34"/>
      <c r="H14" s="34"/>
      <c r="I14" s="34">
        <f>IFERROR(INDEX(Rellena[Ganancia],MATCH(Consolidado[[#This Row],[Profesional]],Rellena[Partícipes Fondo],0)),0)</f>
        <v>14557.142857142857</v>
      </c>
      <c r="J14" s="34">
        <f>+MROUND(SUM(Consolidado[[#This Row],[1. Ahorro]:[5. Rellena]]),50)</f>
        <v>14550</v>
      </c>
      <c r="K14" s="48">
        <f>IFERROR((Consolidado[[#This Row],[Total]]-E14)/Consolidado[[#This Row],[1. Ahorro]],0)</f>
        <v>0</v>
      </c>
      <c r="L14" s="34">
        <f>+MROUND(SUM(Consolidado[[#This Row],[1. Ahorro]:[5. Rellena]]),50)*IF(Consolidado[[#This Row],[Pagado]]=1,0,1)</f>
        <v>0</v>
      </c>
    </row>
    <row r="15" spans="2:12" x14ac:dyDescent="0.25">
      <c r="B15" s="25" t="s">
        <v>39</v>
      </c>
      <c r="C15" s="24">
        <v>0</v>
      </c>
      <c r="D15" s="24">
        <v>0</v>
      </c>
      <c r="E15" s="34">
        <f>+SUMIF(Ahorro_Total[Partícipes Fondo],Consolidado[[#This Row],[Profesional]],Ahorro_Total[Valor])</f>
        <v>0</v>
      </c>
      <c r="F15" s="34">
        <f>+SUMIF(Tabla5[Partícipes Fondo],Consolidado[[#This Row],[Profesional]],Tabla5[Utilidad])</f>
        <v>0</v>
      </c>
      <c r="G15" s="34"/>
      <c r="H15" s="34"/>
      <c r="I15" s="34">
        <f>IFERROR(INDEX(Rellena[Ganancia],MATCH(Consolidado[[#This Row],[Profesional]],Rellena[Partícipes Fondo],0)),0)</f>
        <v>0</v>
      </c>
      <c r="J15" s="34">
        <f>+MROUND(SUM(Consolidado[[#This Row],[1. Ahorro]:[5. Rellena]]),50)</f>
        <v>0</v>
      </c>
      <c r="K15" s="48">
        <f>IFERROR((Consolidado[[#This Row],[Total]]-E15)/Consolidado[[#This Row],[1. Ahorro]],0)</f>
        <v>0</v>
      </c>
      <c r="L15" s="34">
        <f>+MROUND(SUM(Consolidado[[#This Row],[1. Ahorro]:[5. Rellena]]),50)*IF(Consolidado[[#This Row],[Pagado]]=1,0,1)</f>
        <v>0</v>
      </c>
    </row>
    <row r="16" spans="2:12" x14ac:dyDescent="0.25">
      <c r="B16" s="25" t="s">
        <v>0</v>
      </c>
      <c r="C16" s="24">
        <v>0</v>
      </c>
      <c r="D16" s="24">
        <v>1</v>
      </c>
      <c r="E16" s="34">
        <f>+SUMIF(Ahorro_Total[Partícipes Fondo],Consolidado[[#This Row],[Profesional]],Ahorro_Total[Valor])</f>
        <v>0</v>
      </c>
      <c r="F16" s="34">
        <f>+SUMIF(Tabla5[Partícipes Fondo],Consolidado[[#This Row],[Profesional]],Tabla5[Utilidad])</f>
        <v>0</v>
      </c>
      <c r="G16" s="34"/>
      <c r="H16" s="34"/>
      <c r="I16" s="34">
        <f>IFERROR(INDEX(Rellena[Ganancia],MATCH(Consolidado[[#This Row],[Profesional]],Rellena[Partícipes Fondo],0)),0)</f>
        <v>0</v>
      </c>
      <c r="J16" s="34">
        <f>+MROUND(SUM(Consolidado[[#This Row],[1. Ahorro]:[5. Rellena]]),50)</f>
        <v>0</v>
      </c>
      <c r="K16" s="48">
        <f>IFERROR((Consolidado[[#This Row],[Total]]-E16)/Consolidado[[#This Row],[1. Ahorro]],0)</f>
        <v>0</v>
      </c>
      <c r="L16" s="34">
        <f>+MROUND(SUM(Consolidado[[#This Row],[1. Ahorro]:[5. Rellena]]),50)*IF(Consolidado[[#This Row],[Pagado]]=1,0,1)</f>
        <v>0</v>
      </c>
    </row>
    <row r="17" spans="2:12" x14ac:dyDescent="0.25">
      <c r="B17" s="25" t="s">
        <v>4</v>
      </c>
      <c r="C17" s="24">
        <v>0</v>
      </c>
      <c r="D17" s="24">
        <v>1</v>
      </c>
      <c r="E17" s="34">
        <f>+SUMIF(Ahorro_Total[Partícipes Fondo],Consolidado[[#This Row],[Profesional]],Ahorro_Total[Valor])</f>
        <v>0</v>
      </c>
      <c r="F17" s="34">
        <f>+SUMIF(Tabla5[Partícipes Fondo],Consolidado[[#This Row],[Profesional]],Tabla5[Utilidad])</f>
        <v>0</v>
      </c>
      <c r="G17" s="34"/>
      <c r="H17" s="34"/>
      <c r="I17" s="34">
        <f>IFERROR(INDEX(Rellena[Ganancia],MATCH(Consolidado[[#This Row],[Profesional]],Rellena[Partícipes Fondo],0)),0)</f>
        <v>0</v>
      </c>
      <c r="J17" s="34">
        <f>+MROUND(SUM(Consolidado[[#This Row],[1. Ahorro]:[5. Rellena]]),50)</f>
        <v>0</v>
      </c>
      <c r="K17" s="48">
        <f>IFERROR((Consolidado[[#This Row],[Total]]-E17)/Consolidado[[#This Row],[1. Ahorro]],0)</f>
        <v>0</v>
      </c>
      <c r="L17" s="34">
        <f>+MROUND(SUM(Consolidado[[#This Row],[1. Ahorro]:[5. Rellena]]),50)*IF(Consolidado[[#This Row],[Pagado]]=1,0,1)</f>
        <v>0</v>
      </c>
    </row>
    <row r="18" spans="2:12" x14ac:dyDescent="0.25">
      <c r="B18" s="25" t="s">
        <v>8</v>
      </c>
      <c r="C18" s="24">
        <v>0</v>
      </c>
      <c r="D18" s="24">
        <v>1</v>
      </c>
      <c r="E18" s="34">
        <f>+SUMIF(Ahorro_Total[Partícipes Fondo],Consolidado[[#This Row],[Profesional]],Ahorro_Total[Valor])</f>
        <v>100000</v>
      </c>
      <c r="F18" s="34">
        <f>+SUMIF(Tabla5[Partícipes Fondo],Consolidado[[#This Row],[Profesional]],Tabla5[Utilidad])</f>
        <v>0</v>
      </c>
      <c r="G18" s="34"/>
      <c r="H18" s="34"/>
      <c r="I18" s="34">
        <f>IFERROR(INDEX(Rellena[Ganancia],MATCH(Consolidado[[#This Row],[Profesional]],Rellena[Partícipes Fondo],0)),0)</f>
        <v>0</v>
      </c>
      <c r="J18" s="34">
        <f>+MROUND(SUM(Consolidado[[#This Row],[1. Ahorro]:[5. Rellena]]),50)</f>
        <v>100000</v>
      </c>
      <c r="K18" s="48">
        <f>IFERROR((Consolidado[[#This Row],[Total]]-E18)/Consolidado[[#This Row],[1. Ahorro]],0)</f>
        <v>0</v>
      </c>
      <c r="L18" s="34">
        <f>+MROUND(SUM(Consolidado[[#This Row],[1. Ahorro]:[5. Rellena]]),50)*IF(Consolidado[[#This Row],[Pagado]]=1,0,1)</f>
        <v>0</v>
      </c>
    </row>
    <row r="19" spans="2:12" x14ac:dyDescent="0.25">
      <c r="B19" s="25" t="s">
        <v>11</v>
      </c>
      <c r="C19" s="24">
        <v>0</v>
      </c>
      <c r="D19" s="24">
        <v>1</v>
      </c>
      <c r="E19" s="34">
        <f>+SUMIF(Ahorro_Total[Partícipes Fondo],Consolidado[[#This Row],[Profesional]],Ahorro_Total[Valor])</f>
        <v>100000</v>
      </c>
      <c r="F19" s="34">
        <f>+SUMIF(Tabla5[Partícipes Fondo],Consolidado[[#This Row],[Profesional]],Tabla5[Utilidad])</f>
        <v>0</v>
      </c>
      <c r="G19" s="34"/>
      <c r="H19" s="34"/>
      <c r="I19" s="34">
        <f>IFERROR(INDEX(Rellena[Ganancia],MATCH(Consolidado[[#This Row],[Profesional]],Rellena[Partícipes Fondo],0)),0)</f>
        <v>0</v>
      </c>
      <c r="J19" s="34">
        <f>+MROUND(SUM(Consolidado[[#This Row],[1. Ahorro]:[5. Rellena]]),50)</f>
        <v>100000</v>
      </c>
      <c r="K19" s="48">
        <f>IFERROR((Consolidado[[#This Row],[Total]]-E19)/Consolidado[[#This Row],[1. Ahorro]],0)</f>
        <v>0</v>
      </c>
      <c r="L19" s="34">
        <f>+MROUND(SUM(Consolidado[[#This Row],[1. Ahorro]:[5. Rellena]]),50)*IF(Consolidado[[#This Row],[Pagado]]=1,0,1)</f>
        <v>0</v>
      </c>
    </row>
    <row r="20" spans="2:12" x14ac:dyDescent="0.25">
      <c r="B20" s="25" t="s">
        <v>13</v>
      </c>
      <c r="C20" s="24">
        <v>0</v>
      </c>
      <c r="D20" s="24">
        <v>1</v>
      </c>
      <c r="E20" s="34">
        <f>+SUMIF(Ahorro_Total[Partícipes Fondo],Consolidado[[#This Row],[Profesional]],Ahorro_Total[Valor])</f>
        <v>0</v>
      </c>
      <c r="F20" s="34">
        <f>+SUMIF(Tabla5[Partícipes Fondo],Consolidado[[#This Row],[Profesional]],Tabla5[Utilidad])</f>
        <v>0</v>
      </c>
      <c r="G20" s="34"/>
      <c r="H20" s="34"/>
      <c r="I20" s="34">
        <f>IFERROR(INDEX(Rellena[Ganancia],MATCH(Consolidado[[#This Row],[Profesional]],Rellena[Partícipes Fondo],0)),0)</f>
        <v>0</v>
      </c>
      <c r="J20" s="34">
        <f>+MROUND(SUM(Consolidado[[#This Row],[1. Ahorro]:[5. Rellena]]),50)</f>
        <v>0</v>
      </c>
      <c r="K20" s="48">
        <f>IFERROR((Consolidado[[#This Row],[Total]]-E20)/Consolidado[[#This Row],[1. Ahorro]],0)</f>
        <v>0</v>
      </c>
      <c r="L20" s="34">
        <f>+MROUND(SUM(Consolidado[[#This Row],[1. Ahorro]:[5. Rellena]]),50)*IF(Consolidado[[#This Row],[Pagado]]=1,0,1)</f>
        <v>0</v>
      </c>
    </row>
    <row r="21" spans="2:12" x14ac:dyDescent="0.25">
      <c r="B21" s="45"/>
      <c r="E21" s="49"/>
      <c r="F21" s="49"/>
      <c r="G21" s="49"/>
      <c r="H21" s="49"/>
      <c r="I21" s="49"/>
      <c r="J21" s="49">
        <f>SUBTOTAL(109,Consolidado[Total])</f>
        <v>1001850</v>
      </c>
      <c r="K21" s="47"/>
      <c r="L21" s="50">
        <f>SUBTOTAL(109,Consolidado[Saldo])</f>
        <v>787300</v>
      </c>
    </row>
    <row r="22" spans="2:12" x14ac:dyDescent="0.25">
      <c r="J22" s="49"/>
    </row>
  </sheetData>
  <mergeCells count="2">
    <mergeCell ref="B2:L2"/>
    <mergeCell ref="B3:L3"/>
  </mergeCells>
  <conditionalFormatting sqref="C6:D20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1C96-46E0-451C-8527-38ED57F83F63}">
  <dimension ref="B1:AH20"/>
  <sheetViews>
    <sheetView zoomScaleNormal="100" workbookViewId="0">
      <selection activeCell="A7" sqref="A7"/>
    </sheetView>
  </sheetViews>
  <sheetFormatPr baseColWidth="10" defaultRowHeight="14.25" customHeight="1" x14ac:dyDescent="0.2"/>
  <cols>
    <col min="1" max="1" width="2" style="36" bestFit="1" customWidth="1"/>
    <col min="2" max="2" width="15.140625" style="39" bestFit="1" customWidth="1"/>
    <col min="3" max="3" width="22.7109375" style="39" bestFit="1" customWidth="1"/>
    <col min="4" max="4" width="11.5703125" style="39" bestFit="1" customWidth="1"/>
    <col min="5" max="5" width="2.140625" style="36" bestFit="1" customWidth="1"/>
    <col min="6" max="7" width="35.7109375" style="36" customWidth="1"/>
    <col min="8" max="8" width="2.140625" style="36" customWidth="1"/>
    <col min="9" max="9" width="19.5703125" style="36" bestFit="1" customWidth="1"/>
    <col min="10" max="33" width="18.42578125" style="36" bestFit="1" customWidth="1"/>
    <col min="34" max="34" width="11.5703125" style="36" bestFit="1" customWidth="1"/>
    <col min="35" max="16384" width="11.42578125" style="36"/>
  </cols>
  <sheetData>
    <row r="1" spans="2:34" ht="14.25" customHeight="1" thickBot="1" x14ac:dyDescent="0.25">
      <c r="B1" s="36"/>
      <c r="C1" s="36"/>
      <c r="D1" s="36"/>
    </row>
    <row r="2" spans="2:34" ht="14.25" customHeight="1" thickBot="1" x14ac:dyDescent="0.25">
      <c r="B2" s="12" t="s">
        <v>36</v>
      </c>
      <c r="C2" s="12" t="s">
        <v>20</v>
      </c>
      <c r="D2" s="12" t="s">
        <v>33</v>
      </c>
      <c r="F2" s="58"/>
      <c r="G2" s="59"/>
      <c r="I2" s="54" t="s">
        <v>36</v>
      </c>
      <c r="J2" s="55" t="s">
        <v>44</v>
      </c>
      <c r="K2" s="55" t="s">
        <v>45</v>
      </c>
      <c r="L2" s="55" t="s">
        <v>46</v>
      </c>
      <c r="M2" s="55" t="s">
        <v>47</v>
      </c>
      <c r="N2" s="55" t="s">
        <v>48</v>
      </c>
      <c r="O2" s="55" t="s">
        <v>49</v>
      </c>
      <c r="P2" s="55" t="s">
        <v>50</v>
      </c>
      <c r="Q2" s="55" t="s">
        <v>51</v>
      </c>
      <c r="R2" s="55" t="s">
        <v>52</v>
      </c>
      <c r="S2" s="55" t="s">
        <v>53</v>
      </c>
      <c r="T2" s="55" t="s">
        <v>54</v>
      </c>
      <c r="U2" s="55" t="s">
        <v>55</v>
      </c>
      <c r="V2" s="55" t="s">
        <v>56</v>
      </c>
      <c r="W2" s="55" t="s">
        <v>57</v>
      </c>
      <c r="X2" s="55" t="s">
        <v>58</v>
      </c>
      <c r="Y2" s="55" t="s">
        <v>59</v>
      </c>
      <c r="Z2" s="55" t="s">
        <v>60</v>
      </c>
      <c r="AA2" s="55" t="s">
        <v>61</v>
      </c>
      <c r="AB2" s="55" t="s">
        <v>62</v>
      </c>
      <c r="AC2" s="55" t="s">
        <v>63</v>
      </c>
      <c r="AD2" s="55" t="s">
        <v>64</v>
      </c>
      <c r="AE2" s="55" t="s">
        <v>65</v>
      </c>
      <c r="AF2" s="55" t="s">
        <v>66</v>
      </c>
      <c r="AG2" s="56" t="s">
        <v>67</v>
      </c>
      <c r="AH2" s="56"/>
    </row>
    <row r="3" spans="2:34" ht="14.25" customHeight="1" x14ac:dyDescent="0.2">
      <c r="B3" s="38">
        <v>45672</v>
      </c>
      <c r="C3" s="39" t="s">
        <v>11</v>
      </c>
      <c r="D3" s="40">
        <v>50000</v>
      </c>
      <c r="F3" s="60"/>
      <c r="G3" s="61"/>
    </row>
    <row r="4" spans="2:34" ht="14.25" customHeight="1" thickBot="1" x14ac:dyDescent="0.25">
      <c r="B4" s="38">
        <v>45672</v>
      </c>
      <c r="C4" s="39" t="s">
        <v>3</v>
      </c>
      <c r="D4" s="40">
        <v>50000</v>
      </c>
      <c r="F4" s="60"/>
      <c r="G4" s="61"/>
      <c r="I4" s="35" t="s">
        <v>29</v>
      </c>
      <c r="J4" s="53" t="s">
        <v>44</v>
      </c>
      <c r="K4" s="53" t="s">
        <v>45</v>
      </c>
      <c r="L4" s="53" t="s">
        <v>46</v>
      </c>
      <c r="M4" s="53" t="s">
        <v>47</v>
      </c>
      <c r="N4" s="53" t="s">
        <v>48</v>
      </c>
      <c r="O4" s="53" t="s">
        <v>49</v>
      </c>
      <c r="P4" s="53" t="s">
        <v>50</v>
      </c>
      <c r="Q4" s="53" t="s">
        <v>51</v>
      </c>
      <c r="R4" s="53" t="s">
        <v>52</v>
      </c>
      <c r="S4" s="53" t="s">
        <v>53</v>
      </c>
      <c r="T4" s="53" t="s">
        <v>54</v>
      </c>
      <c r="U4" s="53" t="s">
        <v>55</v>
      </c>
      <c r="V4" s="53" t="s">
        <v>56</v>
      </c>
      <c r="W4" s="53" t="s">
        <v>57</v>
      </c>
      <c r="X4" s="53" t="s">
        <v>58</v>
      </c>
      <c r="Y4" s="53" t="s">
        <v>59</v>
      </c>
      <c r="Z4" s="53" t="s">
        <v>60</v>
      </c>
      <c r="AA4" s="53" t="s">
        <v>61</v>
      </c>
      <c r="AB4" s="53" t="s">
        <v>62</v>
      </c>
      <c r="AC4" s="53" t="s">
        <v>63</v>
      </c>
      <c r="AD4" s="53" t="s">
        <v>64</v>
      </c>
      <c r="AE4" s="53" t="s">
        <v>65</v>
      </c>
      <c r="AF4" s="53" t="s">
        <v>66</v>
      </c>
      <c r="AG4" s="53" t="s">
        <v>67</v>
      </c>
      <c r="AH4" s="53" t="s">
        <v>31</v>
      </c>
    </row>
    <row r="5" spans="2:34" ht="14.25" customHeight="1" x14ac:dyDescent="0.2">
      <c r="B5" s="38">
        <v>45672</v>
      </c>
      <c r="C5" s="39" t="s">
        <v>9</v>
      </c>
      <c r="D5" s="40">
        <v>100000</v>
      </c>
      <c r="F5" s="60"/>
      <c r="G5" s="61"/>
      <c r="I5" s="25" t="s">
        <v>1</v>
      </c>
      <c r="J5" s="40">
        <f>+SUMIFS(Ahorro_Total[Valor],Ahorro_Total[Quincena],J$2,Ahorro_Total[Partícipes Fondo],Ahorro_Partes[[#This Row],[Profesional]])</f>
        <v>0</v>
      </c>
      <c r="K5" s="40">
        <f>+SUMIFS(Ahorro_Total[Valor],Ahorro_Total[Quincena],K$2,Ahorro_Total[Partícipes Fondo],Ahorro_Partes[[#This Row],[Profesional]])</f>
        <v>0</v>
      </c>
      <c r="L5" s="40">
        <f>+SUMIFS(Ahorro_Total[Valor],Ahorro_Total[Quincena],L$2,Ahorro_Total[Partícipes Fondo],Ahorro_Partes[[#This Row],[Profesional]])</f>
        <v>0</v>
      </c>
      <c r="M5" s="40">
        <f>+SUMIFS(Ahorro_Total[Valor],Ahorro_Total[Quincena],M$2,Ahorro_Total[Partícipes Fondo],Ahorro_Partes[[#This Row],[Profesional]])</f>
        <v>0</v>
      </c>
      <c r="N5" s="40">
        <f>+SUMIFS(Ahorro_Total[Valor],Ahorro_Total[Quincena],N$2,Ahorro_Total[Partícipes Fondo],Ahorro_Partes[[#This Row],[Profesional]])</f>
        <v>0</v>
      </c>
      <c r="O5" s="40">
        <f>+SUMIFS(Ahorro_Total[Valor],Ahorro_Total[Quincena],O$2,Ahorro_Total[Partícipes Fondo],Ahorro_Partes[[#This Row],[Profesional]])</f>
        <v>0</v>
      </c>
      <c r="P5" s="40">
        <f>+SUMIFS(Ahorro_Total[Valor],Ahorro_Total[Quincena],P$2,Ahorro_Total[Partícipes Fondo],Ahorro_Partes[[#This Row],[Profesional]])</f>
        <v>0</v>
      </c>
      <c r="Q5" s="40">
        <f>+SUMIFS(Ahorro_Total[Valor],Ahorro_Total[Quincena],Q$2,Ahorro_Total[Partícipes Fondo],Ahorro_Partes[[#This Row],[Profesional]])</f>
        <v>0</v>
      </c>
      <c r="R5" s="40">
        <f>+SUMIFS(Ahorro_Total[Valor],Ahorro_Total[Quincena],R$2,Ahorro_Total[Partícipes Fondo],Ahorro_Partes[[#This Row],[Profesional]])</f>
        <v>0</v>
      </c>
      <c r="S5" s="40">
        <f>+SUMIFS(Ahorro_Total[Valor],Ahorro_Total[Quincena],S$2,Ahorro_Total[Partícipes Fondo],Ahorro_Partes[[#This Row],[Profesional]])</f>
        <v>0</v>
      </c>
      <c r="T5" s="40">
        <f>+SUMIFS(Ahorro_Total[Valor],Ahorro_Total[Quincena],T$2,Ahorro_Total[Partícipes Fondo],Ahorro_Partes[[#This Row],[Profesional]])</f>
        <v>0</v>
      </c>
      <c r="U5" s="40">
        <f>+SUMIFS(Ahorro_Total[Valor],Ahorro_Total[Quincena],U$2,Ahorro_Total[Partícipes Fondo],Ahorro_Partes[[#This Row],[Profesional]])</f>
        <v>0</v>
      </c>
      <c r="V5" s="40">
        <f>+SUMIFS(Ahorro_Total[Valor],Ahorro_Total[Quincena],V$2,Ahorro_Total[Partícipes Fondo],Ahorro_Partes[[#This Row],[Profesional]])</f>
        <v>0</v>
      </c>
      <c r="W5" s="40">
        <f>+SUMIFS(Ahorro_Total[Valor],Ahorro_Total[Quincena],W$2,Ahorro_Total[Partícipes Fondo],Ahorro_Partes[[#This Row],[Profesional]])</f>
        <v>0</v>
      </c>
      <c r="X5" s="40">
        <f>+SUMIFS(Ahorro_Total[Valor],Ahorro_Total[Quincena],X$2,Ahorro_Total[Partícipes Fondo],Ahorro_Partes[[#This Row],[Profesional]])</f>
        <v>0</v>
      </c>
      <c r="Y5" s="40">
        <f>+SUMIFS(Ahorro_Total[Valor],Ahorro_Total[Quincena],Y$2,Ahorro_Total[Partícipes Fondo],Ahorro_Partes[[#This Row],[Profesional]])</f>
        <v>0</v>
      </c>
      <c r="Z5" s="40">
        <f>+SUMIFS(Ahorro_Total[Valor],Ahorro_Total[Quincena],Z$2,Ahorro_Total[Partícipes Fondo],Ahorro_Partes[[#This Row],[Profesional]])</f>
        <v>0</v>
      </c>
      <c r="AA5" s="40">
        <f>+SUMIFS(Ahorro_Total[Valor],Ahorro_Total[Quincena],AA$2,Ahorro_Total[Partícipes Fondo],Ahorro_Partes[[#This Row],[Profesional]])</f>
        <v>0</v>
      </c>
      <c r="AB5" s="40">
        <f>+SUMIFS(Ahorro_Total[Valor],Ahorro_Total[Quincena],AB$2,Ahorro_Total[Partícipes Fondo],Ahorro_Partes[[#This Row],[Profesional]])</f>
        <v>0</v>
      </c>
      <c r="AC5" s="40">
        <f>+SUMIFS(Ahorro_Total[Valor],Ahorro_Total[Quincena],AC$2,Ahorro_Total[Partícipes Fondo],Ahorro_Partes[[#This Row],[Profesional]])</f>
        <v>0</v>
      </c>
      <c r="AD5" s="40">
        <f>+SUMIFS(Ahorro_Total[Valor],Ahorro_Total[Quincena],AD$2,Ahorro_Total[Partícipes Fondo],Ahorro_Partes[[#This Row],[Profesional]])</f>
        <v>0</v>
      </c>
      <c r="AE5" s="40">
        <f>+SUMIFS(Ahorro_Total[Valor],Ahorro_Total[Quincena],AE$2,Ahorro_Total[Partícipes Fondo],Ahorro_Partes[[#This Row],[Profesional]])</f>
        <v>0</v>
      </c>
      <c r="AF5" s="40">
        <f>+SUMIFS(Ahorro_Total[Valor],Ahorro_Total[Quincena],AF$2,Ahorro_Total[Partícipes Fondo],Ahorro_Partes[[#This Row],[Profesional]])</f>
        <v>0</v>
      </c>
      <c r="AG5" s="40">
        <f>+SUMIFS(Ahorro_Total[Valor],Ahorro_Total[Quincena],AG$2,Ahorro_Total[Partícipes Fondo],Ahorro_Partes[[#This Row],[Profesional]])</f>
        <v>0</v>
      </c>
      <c r="AH5" s="40">
        <f>+SUM(Ahorro_Partes[[#This Row],[15/01/2025]:[31/12/2025]])</f>
        <v>0</v>
      </c>
    </row>
    <row r="6" spans="2:34" ht="14.25" customHeight="1" x14ac:dyDescent="0.2">
      <c r="B6" s="38">
        <v>45672</v>
      </c>
      <c r="C6" s="39" t="s">
        <v>10</v>
      </c>
      <c r="D6" s="40">
        <v>50000</v>
      </c>
      <c r="F6" s="60"/>
      <c r="G6" s="61"/>
      <c r="I6" s="25" t="s">
        <v>2</v>
      </c>
      <c r="J6" s="40">
        <f>+SUMIFS(Ahorro_Total[Valor],Ahorro_Total[Quincena],J$2,Ahorro_Total[Partícipes Fondo],Ahorro_Partes[[#This Row],[Profesional]])</f>
        <v>50000</v>
      </c>
      <c r="K6" s="40">
        <f>+SUMIFS(Ahorro_Total[Valor],Ahorro_Total[Quincena],K$2,Ahorro_Total[Partícipes Fondo],Ahorro_Partes[[#This Row],[Profesional]])</f>
        <v>50000</v>
      </c>
      <c r="L6" s="40">
        <f>+SUMIFS(Ahorro_Total[Valor],Ahorro_Total[Quincena],L$2,Ahorro_Total[Partícipes Fondo],Ahorro_Partes[[#This Row],[Profesional]])</f>
        <v>0</v>
      </c>
      <c r="M6" s="40">
        <f>+SUMIFS(Ahorro_Total[Valor],Ahorro_Total[Quincena],M$2,Ahorro_Total[Partícipes Fondo],Ahorro_Partes[[#This Row],[Profesional]])</f>
        <v>0</v>
      </c>
      <c r="N6" s="40">
        <f>+SUMIFS(Ahorro_Total[Valor],Ahorro_Total[Quincena],N$2,Ahorro_Total[Partícipes Fondo],Ahorro_Partes[[#This Row],[Profesional]])</f>
        <v>0</v>
      </c>
      <c r="O6" s="40">
        <f>+SUMIFS(Ahorro_Total[Valor],Ahorro_Total[Quincena],O$2,Ahorro_Total[Partícipes Fondo],Ahorro_Partes[[#This Row],[Profesional]])</f>
        <v>0</v>
      </c>
      <c r="P6" s="40">
        <f>+SUMIFS(Ahorro_Total[Valor],Ahorro_Total[Quincena],P$2,Ahorro_Total[Partícipes Fondo],Ahorro_Partes[[#This Row],[Profesional]])</f>
        <v>0</v>
      </c>
      <c r="Q6" s="40">
        <f>+SUMIFS(Ahorro_Total[Valor],Ahorro_Total[Quincena],Q$2,Ahorro_Total[Partícipes Fondo],Ahorro_Partes[[#This Row],[Profesional]])</f>
        <v>0</v>
      </c>
      <c r="R6" s="40">
        <f>+SUMIFS(Ahorro_Total[Valor],Ahorro_Total[Quincena],R$2,Ahorro_Total[Partícipes Fondo],Ahorro_Partes[[#This Row],[Profesional]])</f>
        <v>0</v>
      </c>
      <c r="S6" s="40">
        <f>+SUMIFS(Ahorro_Total[Valor],Ahorro_Total[Quincena],S$2,Ahorro_Total[Partícipes Fondo],Ahorro_Partes[[#This Row],[Profesional]])</f>
        <v>0</v>
      </c>
      <c r="T6" s="40">
        <f>+SUMIFS(Ahorro_Total[Valor],Ahorro_Total[Quincena],T$2,Ahorro_Total[Partícipes Fondo],Ahorro_Partes[[#This Row],[Profesional]])</f>
        <v>0</v>
      </c>
      <c r="U6" s="40">
        <f>+SUMIFS(Ahorro_Total[Valor],Ahorro_Total[Quincena],U$2,Ahorro_Total[Partícipes Fondo],Ahorro_Partes[[#This Row],[Profesional]])</f>
        <v>0</v>
      </c>
      <c r="V6" s="40">
        <f>+SUMIFS(Ahorro_Total[Valor],Ahorro_Total[Quincena],V$2,Ahorro_Total[Partícipes Fondo],Ahorro_Partes[[#This Row],[Profesional]])</f>
        <v>0</v>
      </c>
      <c r="W6" s="40">
        <f>+SUMIFS(Ahorro_Total[Valor],Ahorro_Total[Quincena],W$2,Ahorro_Total[Partícipes Fondo],Ahorro_Partes[[#This Row],[Profesional]])</f>
        <v>0</v>
      </c>
      <c r="X6" s="40">
        <f>+SUMIFS(Ahorro_Total[Valor],Ahorro_Total[Quincena],X$2,Ahorro_Total[Partícipes Fondo],Ahorro_Partes[[#This Row],[Profesional]])</f>
        <v>0</v>
      </c>
      <c r="Y6" s="40">
        <f>+SUMIFS(Ahorro_Total[Valor],Ahorro_Total[Quincena],Y$2,Ahorro_Total[Partícipes Fondo],Ahorro_Partes[[#This Row],[Profesional]])</f>
        <v>0</v>
      </c>
      <c r="Z6" s="40">
        <f>+SUMIFS(Ahorro_Total[Valor],Ahorro_Total[Quincena],Z$2,Ahorro_Total[Partícipes Fondo],Ahorro_Partes[[#This Row],[Profesional]])</f>
        <v>0</v>
      </c>
      <c r="AA6" s="40">
        <f>+SUMIFS(Ahorro_Total[Valor],Ahorro_Total[Quincena],AA$2,Ahorro_Total[Partícipes Fondo],Ahorro_Partes[[#This Row],[Profesional]])</f>
        <v>0</v>
      </c>
      <c r="AB6" s="40">
        <f>+SUMIFS(Ahorro_Total[Valor],Ahorro_Total[Quincena],AB$2,Ahorro_Total[Partícipes Fondo],Ahorro_Partes[[#This Row],[Profesional]])</f>
        <v>0</v>
      </c>
      <c r="AC6" s="40">
        <f>+SUMIFS(Ahorro_Total[Valor],Ahorro_Total[Quincena],AC$2,Ahorro_Total[Partícipes Fondo],Ahorro_Partes[[#This Row],[Profesional]])</f>
        <v>0</v>
      </c>
      <c r="AD6" s="40">
        <f>+SUMIFS(Ahorro_Total[Valor],Ahorro_Total[Quincena],AD$2,Ahorro_Total[Partícipes Fondo],Ahorro_Partes[[#This Row],[Profesional]])</f>
        <v>0</v>
      </c>
      <c r="AE6" s="40">
        <f>+SUMIFS(Ahorro_Total[Valor],Ahorro_Total[Quincena],AE$2,Ahorro_Total[Partícipes Fondo],Ahorro_Partes[[#This Row],[Profesional]])</f>
        <v>0</v>
      </c>
      <c r="AF6" s="40">
        <f>+SUMIFS(Ahorro_Total[Valor],Ahorro_Total[Quincena],AF$2,Ahorro_Total[Partícipes Fondo],Ahorro_Partes[[#This Row],[Profesional]])</f>
        <v>0</v>
      </c>
      <c r="AG6" s="40">
        <f>+SUMIFS(Ahorro_Total[Valor],Ahorro_Total[Quincena],AG$2,Ahorro_Total[Partícipes Fondo],Ahorro_Partes[[#This Row],[Profesional]])</f>
        <v>0</v>
      </c>
      <c r="AH6" s="40">
        <f>+SUM(Ahorro_Partes[[#This Row],[15/01/2025]:[31/12/2025]])</f>
        <v>100000</v>
      </c>
    </row>
    <row r="7" spans="2:34" ht="14.25" customHeight="1" x14ac:dyDescent="0.2">
      <c r="B7" s="38">
        <v>45672</v>
      </c>
      <c r="C7" s="39" t="s">
        <v>2</v>
      </c>
      <c r="D7" s="40">
        <v>50000</v>
      </c>
      <c r="F7" s="60"/>
      <c r="G7" s="61"/>
      <c r="I7" s="25" t="s">
        <v>3</v>
      </c>
      <c r="J7" s="40">
        <f>+SUMIFS(Ahorro_Total[Valor],Ahorro_Total[Quincena],J$2,Ahorro_Total[Partícipes Fondo],Ahorro_Partes[[#This Row],[Profesional]])</f>
        <v>50000</v>
      </c>
      <c r="K7" s="40">
        <f>+SUMIFS(Ahorro_Total[Valor],Ahorro_Total[Quincena],K$2,Ahorro_Total[Partícipes Fondo],Ahorro_Partes[[#This Row],[Profesional]])</f>
        <v>50000</v>
      </c>
      <c r="L7" s="40">
        <f>+SUMIFS(Ahorro_Total[Valor],Ahorro_Total[Quincena],L$2,Ahorro_Total[Partícipes Fondo],Ahorro_Partes[[#This Row],[Profesional]])</f>
        <v>0</v>
      </c>
      <c r="M7" s="40">
        <f>+SUMIFS(Ahorro_Total[Valor],Ahorro_Total[Quincena],M$2,Ahorro_Total[Partícipes Fondo],Ahorro_Partes[[#This Row],[Profesional]])</f>
        <v>0</v>
      </c>
      <c r="N7" s="40">
        <f>+SUMIFS(Ahorro_Total[Valor],Ahorro_Total[Quincena],N$2,Ahorro_Total[Partícipes Fondo],Ahorro_Partes[[#This Row],[Profesional]])</f>
        <v>0</v>
      </c>
      <c r="O7" s="40">
        <f>+SUMIFS(Ahorro_Total[Valor],Ahorro_Total[Quincena],O$2,Ahorro_Total[Partícipes Fondo],Ahorro_Partes[[#This Row],[Profesional]])</f>
        <v>0</v>
      </c>
      <c r="P7" s="40">
        <f>+SUMIFS(Ahorro_Total[Valor],Ahorro_Total[Quincena],P$2,Ahorro_Total[Partícipes Fondo],Ahorro_Partes[[#This Row],[Profesional]])</f>
        <v>0</v>
      </c>
      <c r="Q7" s="40">
        <f>+SUMIFS(Ahorro_Total[Valor],Ahorro_Total[Quincena],Q$2,Ahorro_Total[Partícipes Fondo],Ahorro_Partes[[#This Row],[Profesional]])</f>
        <v>0</v>
      </c>
      <c r="R7" s="40">
        <f>+SUMIFS(Ahorro_Total[Valor],Ahorro_Total[Quincena],R$2,Ahorro_Total[Partícipes Fondo],Ahorro_Partes[[#This Row],[Profesional]])</f>
        <v>0</v>
      </c>
      <c r="S7" s="40">
        <f>+SUMIFS(Ahorro_Total[Valor],Ahorro_Total[Quincena],S$2,Ahorro_Total[Partícipes Fondo],Ahorro_Partes[[#This Row],[Profesional]])</f>
        <v>0</v>
      </c>
      <c r="T7" s="40">
        <f>+SUMIFS(Ahorro_Total[Valor],Ahorro_Total[Quincena],T$2,Ahorro_Total[Partícipes Fondo],Ahorro_Partes[[#This Row],[Profesional]])</f>
        <v>0</v>
      </c>
      <c r="U7" s="40">
        <f>+SUMIFS(Ahorro_Total[Valor],Ahorro_Total[Quincena],U$2,Ahorro_Total[Partícipes Fondo],Ahorro_Partes[[#This Row],[Profesional]])</f>
        <v>0</v>
      </c>
      <c r="V7" s="40">
        <f>+SUMIFS(Ahorro_Total[Valor],Ahorro_Total[Quincena],V$2,Ahorro_Total[Partícipes Fondo],Ahorro_Partes[[#This Row],[Profesional]])</f>
        <v>0</v>
      </c>
      <c r="W7" s="40">
        <f>+SUMIFS(Ahorro_Total[Valor],Ahorro_Total[Quincena],W$2,Ahorro_Total[Partícipes Fondo],Ahorro_Partes[[#This Row],[Profesional]])</f>
        <v>0</v>
      </c>
      <c r="X7" s="40">
        <f>+SUMIFS(Ahorro_Total[Valor],Ahorro_Total[Quincena],X$2,Ahorro_Total[Partícipes Fondo],Ahorro_Partes[[#This Row],[Profesional]])</f>
        <v>0</v>
      </c>
      <c r="Y7" s="40">
        <f>+SUMIFS(Ahorro_Total[Valor],Ahorro_Total[Quincena],Y$2,Ahorro_Total[Partícipes Fondo],Ahorro_Partes[[#This Row],[Profesional]])</f>
        <v>0</v>
      </c>
      <c r="Z7" s="40">
        <f>+SUMIFS(Ahorro_Total[Valor],Ahorro_Total[Quincena],Z$2,Ahorro_Total[Partícipes Fondo],Ahorro_Partes[[#This Row],[Profesional]])</f>
        <v>0</v>
      </c>
      <c r="AA7" s="40">
        <f>+SUMIFS(Ahorro_Total[Valor],Ahorro_Total[Quincena],AA$2,Ahorro_Total[Partícipes Fondo],Ahorro_Partes[[#This Row],[Profesional]])</f>
        <v>0</v>
      </c>
      <c r="AB7" s="40">
        <f>+SUMIFS(Ahorro_Total[Valor],Ahorro_Total[Quincena],AB$2,Ahorro_Total[Partícipes Fondo],Ahorro_Partes[[#This Row],[Profesional]])</f>
        <v>0</v>
      </c>
      <c r="AC7" s="40">
        <f>+SUMIFS(Ahorro_Total[Valor],Ahorro_Total[Quincena],AC$2,Ahorro_Total[Partícipes Fondo],Ahorro_Partes[[#This Row],[Profesional]])</f>
        <v>0</v>
      </c>
      <c r="AD7" s="40">
        <f>+SUMIFS(Ahorro_Total[Valor],Ahorro_Total[Quincena],AD$2,Ahorro_Total[Partícipes Fondo],Ahorro_Partes[[#This Row],[Profesional]])</f>
        <v>0</v>
      </c>
      <c r="AE7" s="40">
        <f>+SUMIFS(Ahorro_Total[Valor],Ahorro_Total[Quincena],AE$2,Ahorro_Total[Partícipes Fondo],Ahorro_Partes[[#This Row],[Profesional]])</f>
        <v>0</v>
      </c>
      <c r="AF7" s="40">
        <f>+SUMIFS(Ahorro_Total[Valor],Ahorro_Total[Quincena],AF$2,Ahorro_Total[Partícipes Fondo],Ahorro_Partes[[#This Row],[Profesional]])</f>
        <v>0</v>
      </c>
      <c r="AG7" s="40">
        <f>+SUMIFS(Ahorro_Total[Valor],Ahorro_Total[Quincena],AG$2,Ahorro_Total[Partícipes Fondo],Ahorro_Partes[[#This Row],[Profesional]])</f>
        <v>0</v>
      </c>
      <c r="AH7" s="40">
        <f>+SUM(Ahorro_Partes[[#This Row],[15/01/2025]:[31/12/2025]])</f>
        <v>100000</v>
      </c>
    </row>
    <row r="8" spans="2:34" ht="14.25" customHeight="1" x14ac:dyDescent="0.2">
      <c r="B8" s="38">
        <v>45672</v>
      </c>
      <c r="C8" s="39" t="s">
        <v>6</v>
      </c>
      <c r="D8" s="40">
        <v>50000</v>
      </c>
      <c r="F8" s="60"/>
      <c r="G8" s="61"/>
      <c r="I8" s="25" t="s">
        <v>5</v>
      </c>
      <c r="J8" s="40">
        <f>+SUMIFS(Ahorro_Total[Valor],Ahorro_Total[Quincena],J$2,Ahorro_Total[Partícipes Fondo],Ahorro_Partes[[#This Row],[Profesional]])</f>
        <v>0</v>
      </c>
      <c r="K8" s="40">
        <f>+SUMIFS(Ahorro_Total[Valor],Ahorro_Total[Quincena],K$2,Ahorro_Total[Partícipes Fondo],Ahorro_Partes[[#This Row],[Profesional]])</f>
        <v>0</v>
      </c>
      <c r="L8" s="40">
        <f>+SUMIFS(Ahorro_Total[Valor],Ahorro_Total[Quincena],L$2,Ahorro_Total[Partícipes Fondo],Ahorro_Partes[[#This Row],[Profesional]])</f>
        <v>0</v>
      </c>
      <c r="M8" s="40">
        <f>+SUMIFS(Ahorro_Total[Valor],Ahorro_Total[Quincena],M$2,Ahorro_Total[Partícipes Fondo],Ahorro_Partes[[#This Row],[Profesional]])</f>
        <v>0</v>
      </c>
      <c r="N8" s="40">
        <f>+SUMIFS(Ahorro_Total[Valor],Ahorro_Total[Quincena],N$2,Ahorro_Total[Partícipes Fondo],Ahorro_Partes[[#This Row],[Profesional]])</f>
        <v>0</v>
      </c>
      <c r="O8" s="40">
        <f>+SUMIFS(Ahorro_Total[Valor],Ahorro_Total[Quincena],O$2,Ahorro_Total[Partícipes Fondo],Ahorro_Partes[[#This Row],[Profesional]])</f>
        <v>0</v>
      </c>
      <c r="P8" s="40">
        <f>+SUMIFS(Ahorro_Total[Valor],Ahorro_Total[Quincena],P$2,Ahorro_Total[Partícipes Fondo],Ahorro_Partes[[#This Row],[Profesional]])</f>
        <v>0</v>
      </c>
      <c r="Q8" s="40">
        <f>+SUMIFS(Ahorro_Total[Valor],Ahorro_Total[Quincena],Q$2,Ahorro_Total[Partícipes Fondo],Ahorro_Partes[[#This Row],[Profesional]])</f>
        <v>0</v>
      </c>
      <c r="R8" s="40">
        <f>+SUMIFS(Ahorro_Total[Valor],Ahorro_Total[Quincena],R$2,Ahorro_Total[Partícipes Fondo],Ahorro_Partes[[#This Row],[Profesional]])</f>
        <v>0</v>
      </c>
      <c r="S8" s="40">
        <f>+SUMIFS(Ahorro_Total[Valor],Ahorro_Total[Quincena],S$2,Ahorro_Total[Partícipes Fondo],Ahorro_Partes[[#This Row],[Profesional]])</f>
        <v>0</v>
      </c>
      <c r="T8" s="40">
        <f>+SUMIFS(Ahorro_Total[Valor],Ahorro_Total[Quincena],T$2,Ahorro_Total[Partícipes Fondo],Ahorro_Partes[[#This Row],[Profesional]])</f>
        <v>0</v>
      </c>
      <c r="U8" s="40">
        <f>+SUMIFS(Ahorro_Total[Valor],Ahorro_Total[Quincena],U$2,Ahorro_Total[Partícipes Fondo],Ahorro_Partes[[#This Row],[Profesional]])</f>
        <v>0</v>
      </c>
      <c r="V8" s="40">
        <f>+SUMIFS(Ahorro_Total[Valor],Ahorro_Total[Quincena],V$2,Ahorro_Total[Partícipes Fondo],Ahorro_Partes[[#This Row],[Profesional]])</f>
        <v>0</v>
      </c>
      <c r="W8" s="40">
        <f>+SUMIFS(Ahorro_Total[Valor],Ahorro_Total[Quincena],W$2,Ahorro_Total[Partícipes Fondo],Ahorro_Partes[[#This Row],[Profesional]])</f>
        <v>0</v>
      </c>
      <c r="X8" s="40">
        <f>+SUMIFS(Ahorro_Total[Valor],Ahorro_Total[Quincena],X$2,Ahorro_Total[Partícipes Fondo],Ahorro_Partes[[#This Row],[Profesional]])</f>
        <v>0</v>
      </c>
      <c r="Y8" s="40">
        <f>+SUMIFS(Ahorro_Total[Valor],Ahorro_Total[Quincena],Y$2,Ahorro_Total[Partícipes Fondo],Ahorro_Partes[[#This Row],[Profesional]])</f>
        <v>0</v>
      </c>
      <c r="Z8" s="40">
        <f>+SUMIFS(Ahorro_Total[Valor],Ahorro_Total[Quincena],Z$2,Ahorro_Total[Partícipes Fondo],Ahorro_Partes[[#This Row],[Profesional]])</f>
        <v>0</v>
      </c>
      <c r="AA8" s="40">
        <f>+SUMIFS(Ahorro_Total[Valor],Ahorro_Total[Quincena],AA$2,Ahorro_Total[Partícipes Fondo],Ahorro_Partes[[#This Row],[Profesional]])</f>
        <v>0</v>
      </c>
      <c r="AB8" s="40">
        <f>+SUMIFS(Ahorro_Total[Valor],Ahorro_Total[Quincena],AB$2,Ahorro_Total[Partícipes Fondo],Ahorro_Partes[[#This Row],[Profesional]])</f>
        <v>0</v>
      </c>
      <c r="AC8" s="40">
        <f>+SUMIFS(Ahorro_Total[Valor],Ahorro_Total[Quincena],AC$2,Ahorro_Total[Partícipes Fondo],Ahorro_Partes[[#This Row],[Profesional]])</f>
        <v>0</v>
      </c>
      <c r="AD8" s="40">
        <f>+SUMIFS(Ahorro_Total[Valor],Ahorro_Total[Quincena],AD$2,Ahorro_Total[Partícipes Fondo],Ahorro_Partes[[#This Row],[Profesional]])</f>
        <v>0</v>
      </c>
      <c r="AE8" s="40">
        <f>+SUMIFS(Ahorro_Total[Valor],Ahorro_Total[Quincena],AE$2,Ahorro_Total[Partícipes Fondo],Ahorro_Partes[[#This Row],[Profesional]])</f>
        <v>0</v>
      </c>
      <c r="AF8" s="40">
        <f>+SUMIFS(Ahorro_Total[Valor],Ahorro_Total[Quincena],AF$2,Ahorro_Total[Partícipes Fondo],Ahorro_Partes[[#This Row],[Profesional]])</f>
        <v>0</v>
      </c>
      <c r="AG8" s="40">
        <f>+SUMIFS(Ahorro_Total[Valor],Ahorro_Total[Quincena],AG$2,Ahorro_Total[Partícipes Fondo],Ahorro_Partes[[#This Row],[Profesional]])</f>
        <v>0</v>
      </c>
      <c r="AH8" s="40">
        <f>+SUM(Ahorro_Partes[[#This Row],[15/01/2025]:[31/12/2025]])</f>
        <v>0</v>
      </c>
    </row>
    <row r="9" spans="2:34" ht="14.25" customHeight="1" x14ac:dyDescent="0.2">
      <c r="B9" s="38">
        <v>45672</v>
      </c>
      <c r="C9" s="39" t="s">
        <v>8</v>
      </c>
      <c r="D9" s="40">
        <v>50000</v>
      </c>
      <c r="F9" s="60"/>
      <c r="G9" s="61"/>
      <c r="I9" s="25" t="s">
        <v>6</v>
      </c>
      <c r="J9" s="40">
        <f>+SUMIFS(Ahorro_Total[Valor],Ahorro_Total[Quincena],J$2,Ahorro_Total[Partícipes Fondo],Ahorro_Partes[[#This Row],[Profesional]])</f>
        <v>50000</v>
      </c>
      <c r="K9" s="40">
        <f>+SUMIFS(Ahorro_Total[Valor],Ahorro_Total[Quincena],K$2,Ahorro_Total[Partícipes Fondo],Ahorro_Partes[[#This Row],[Profesional]])</f>
        <v>50000</v>
      </c>
      <c r="L9" s="40">
        <f>+SUMIFS(Ahorro_Total[Valor],Ahorro_Total[Quincena],L$2,Ahorro_Total[Partícipes Fondo],Ahorro_Partes[[#This Row],[Profesional]])</f>
        <v>0</v>
      </c>
      <c r="M9" s="40">
        <f>+SUMIFS(Ahorro_Total[Valor],Ahorro_Total[Quincena],M$2,Ahorro_Total[Partícipes Fondo],Ahorro_Partes[[#This Row],[Profesional]])</f>
        <v>0</v>
      </c>
      <c r="N9" s="40">
        <f>+SUMIFS(Ahorro_Total[Valor],Ahorro_Total[Quincena],N$2,Ahorro_Total[Partícipes Fondo],Ahorro_Partes[[#This Row],[Profesional]])</f>
        <v>0</v>
      </c>
      <c r="O9" s="40">
        <f>+SUMIFS(Ahorro_Total[Valor],Ahorro_Total[Quincena],O$2,Ahorro_Total[Partícipes Fondo],Ahorro_Partes[[#This Row],[Profesional]])</f>
        <v>0</v>
      </c>
      <c r="P9" s="40">
        <f>+SUMIFS(Ahorro_Total[Valor],Ahorro_Total[Quincena],P$2,Ahorro_Total[Partícipes Fondo],Ahorro_Partes[[#This Row],[Profesional]])</f>
        <v>0</v>
      </c>
      <c r="Q9" s="40">
        <f>+SUMIFS(Ahorro_Total[Valor],Ahorro_Total[Quincena],Q$2,Ahorro_Total[Partícipes Fondo],Ahorro_Partes[[#This Row],[Profesional]])</f>
        <v>0</v>
      </c>
      <c r="R9" s="40">
        <f>+SUMIFS(Ahorro_Total[Valor],Ahorro_Total[Quincena],R$2,Ahorro_Total[Partícipes Fondo],Ahorro_Partes[[#This Row],[Profesional]])</f>
        <v>0</v>
      </c>
      <c r="S9" s="40">
        <f>+SUMIFS(Ahorro_Total[Valor],Ahorro_Total[Quincena],S$2,Ahorro_Total[Partícipes Fondo],Ahorro_Partes[[#This Row],[Profesional]])</f>
        <v>0</v>
      </c>
      <c r="T9" s="40">
        <f>+SUMIFS(Ahorro_Total[Valor],Ahorro_Total[Quincena],T$2,Ahorro_Total[Partícipes Fondo],Ahorro_Partes[[#This Row],[Profesional]])</f>
        <v>0</v>
      </c>
      <c r="U9" s="40">
        <f>+SUMIFS(Ahorro_Total[Valor],Ahorro_Total[Quincena],U$2,Ahorro_Total[Partícipes Fondo],Ahorro_Partes[[#This Row],[Profesional]])</f>
        <v>0</v>
      </c>
      <c r="V9" s="40">
        <f>+SUMIFS(Ahorro_Total[Valor],Ahorro_Total[Quincena],V$2,Ahorro_Total[Partícipes Fondo],Ahorro_Partes[[#This Row],[Profesional]])</f>
        <v>0</v>
      </c>
      <c r="W9" s="40">
        <f>+SUMIFS(Ahorro_Total[Valor],Ahorro_Total[Quincena],W$2,Ahorro_Total[Partícipes Fondo],Ahorro_Partes[[#This Row],[Profesional]])</f>
        <v>0</v>
      </c>
      <c r="X9" s="40">
        <f>+SUMIFS(Ahorro_Total[Valor],Ahorro_Total[Quincena],X$2,Ahorro_Total[Partícipes Fondo],Ahorro_Partes[[#This Row],[Profesional]])</f>
        <v>0</v>
      </c>
      <c r="Y9" s="40">
        <f>+SUMIFS(Ahorro_Total[Valor],Ahorro_Total[Quincena],Y$2,Ahorro_Total[Partícipes Fondo],Ahorro_Partes[[#This Row],[Profesional]])</f>
        <v>0</v>
      </c>
      <c r="Z9" s="40">
        <f>+SUMIFS(Ahorro_Total[Valor],Ahorro_Total[Quincena],Z$2,Ahorro_Total[Partícipes Fondo],Ahorro_Partes[[#This Row],[Profesional]])</f>
        <v>0</v>
      </c>
      <c r="AA9" s="40">
        <f>+SUMIFS(Ahorro_Total[Valor],Ahorro_Total[Quincena],AA$2,Ahorro_Total[Partícipes Fondo],Ahorro_Partes[[#This Row],[Profesional]])</f>
        <v>0</v>
      </c>
      <c r="AB9" s="40">
        <f>+SUMIFS(Ahorro_Total[Valor],Ahorro_Total[Quincena],AB$2,Ahorro_Total[Partícipes Fondo],Ahorro_Partes[[#This Row],[Profesional]])</f>
        <v>0</v>
      </c>
      <c r="AC9" s="40">
        <f>+SUMIFS(Ahorro_Total[Valor],Ahorro_Total[Quincena],AC$2,Ahorro_Total[Partícipes Fondo],Ahorro_Partes[[#This Row],[Profesional]])</f>
        <v>0</v>
      </c>
      <c r="AD9" s="40">
        <f>+SUMIFS(Ahorro_Total[Valor],Ahorro_Total[Quincena],AD$2,Ahorro_Total[Partícipes Fondo],Ahorro_Partes[[#This Row],[Profesional]])</f>
        <v>0</v>
      </c>
      <c r="AE9" s="40">
        <f>+SUMIFS(Ahorro_Total[Valor],Ahorro_Total[Quincena],AE$2,Ahorro_Total[Partícipes Fondo],Ahorro_Partes[[#This Row],[Profesional]])</f>
        <v>0</v>
      </c>
      <c r="AF9" s="40">
        <f>+SUMIFS(Ahorro_Total[Valor],Ahorro_Total[Quincena],AF$2,Ahorro_Total[Partícipes Fondo],Ahorro_Partes[[#This Row],[Profesional]])</f>
        <v>0</v>
      </c>
      <c r="AG9" s="40">
        <f>+SUMIFS(Ahorro_Total[Valor],Ahorro_Total[Quincena],AG$2,Ahorro_Total[Partícipes Fondo],Ahorro_Partes[[#This Row],[Profesional]])</f>
        <v>0</v>
      </c>
      <c r="AH9" s="40">
        <f>+SUM(Ahorro_Partes[[#This Row],[15/01/2025]:[31/12/2025]])</f>
        <v>100000</v>
      </c>
    </row>
    <row r="10" spans="2:34" ht="14.25" customHeight="1" x14ac:dyDescent="0.2">
      <c r="B10" s="38">
        <v>45672</v>
      </c>
      <c r="C10" s="39" t="s">
        <v>7</v>
      </c>
      <c r="D10" s="40">
        <v>50000</v>
      </c>
      <c r="F10" s="60"/>
      <c r="G10" s="61"/>
      <c r="I10" s="25" t="s">
        <v>7</v>
      </c>
      <c r="J10" s="40">
        <f>+SUMIFS(Ahorro_Total[Valor],Ahorro_Total[Quincena],J$2,Ahorro_Total[Partícipes Fondo],Ahorro_Partes[[#This Row],[Profesional]])</f>
        <v>50000</v>
      </c>
      <c r="K10" s="40">
        <f>+SUMIFS(Ahorro_Total[Valor],Ahorro_Total[Quincena],K$2,Ahorro_Total[Partícipes Fondo],Ahorro_Partes[[#This Row],[Profesional]])</f>
        <v>50000</v>
      </c>
      <c r="L10" s="40">
        <f>+SUMIFS(Ahorro_Total[Valor],Ahorro_Total[Quincena],L$2,Ahorro_Total[Partícipes Fondo],Ahorro_Partes[[#This Row],[Profesional]])</f>
        <v>0</v>
      </c>
      <c r="M10" s="40">
        <f>+SUMIFS(Ahorro_Total[Valor],Ahorro_Total[Quincena],M$2,Ahorro_Total[Partícipes Fondo],Ahorro_Partes[[#This Row],[Profesional]])</f>
        <v>0</v>
      </c>
      <c r="N10" s="40">
        <f>+SUMIFS(Ahorro_Total[Valor],Ahorro_Total[Quincena],N$2,Ahorro_Total[Partícipes Fondo],Ahorro_Partes[[#This Row],[Profesional]])</f>
        <v>0</v>
      </c>
      <c r="O10" s="40">
        <f>+SUMIFS(Ahorro_Total[Valor],Ahorro_Total[Quincena],O$2,Ahorro_Total[Partícipes Fondo],Ahorro_Partes[[#This Row],[Profesional]])</f>
        <v>0</v>
      </c>
      <c r="P10" s="40">
        <f>+SUMIFS(Ahorro_Total[Valor],Ahorro_Total[Quincena],P$2,Ahorro_Total[Partícipes Fondo],Ahorro_Partes[[#This Row],[Profesional]])</f>
        <v>0</v>
      </c>
      <c r="Q10" s="40">
        <f>+SUMIFS(Ahorro_Total[Valor],Ahorro_Total[Quincena],Q$2,Ahorro_Total[Partícipes Fondo],Ahorro_Partes[[#This Row],[Profesional]])</f>
        <v>0</v>
      </c>
      <c r="R10" s="40">
        <f>+SUMIFS(Ahorro_Total[Valor],Ahorro_Total[Quincena],R$2,Ahorro_Total[Partícipes Fondo],Ahorro_Partes[[#This Row],[Profesional]])</f>
        <v>0</v>
      </c>
      <c r="S10" s="40">
        <f>+SUMIFS(Ahorro_Total[Valor],Ahorro_Total[Quincena],S$2,Ahorro_Total[Partícipes Fondo],Ahorro_Partes[[#This Row],[Profesional]])</f>
        <v>0</v>
      </c>
      <c r="T10" s="40">
        <f>+SUMIFS(Ahorro_Total[Valor],Ahorro_Total[Quincena],T$2,Ahorro_Total[Partícipes Fondo],Ahorro_Partes[[#This Row],[Profesional]])</f>
        <v>0</v>
      </c>
      <c r="U10" s="40">
        <f>+SUMIFS(Ahorro_Total[Valor],Ahorro_Total[Quincena],U$2,Ahorro_Total[Partícipes Fondo],Ahorro_Partes[[#This Row],[Profesional]])</f>
        <v>0</v>
      </c>
      <c r="V10" s="40">
        <f>+SUMIFS(Ahorro_Total[Valor],Ahorro_Total[Quincena],V$2,Ahorro_Total[Partícipes Fondo],Ahorro_Partes[[#This Row],[Profesional]])</f>
        <v>0</v>
      </c>
      <c r="W10" s="40">
        <f>+SUMIFS(Ahorro_Total[Valor],Ahorro_Total[Quincena],W$2,Ahorro_Total[Partícipes Fondo],Ahorro_Partes[[#This Row],[Profesional]])</f>
        <v>0</v>
      </c>
      <c r="X10" s="40">
        <f>+SUMIFS(Ahorro_Total[Valor],Ahorro_Total[Quincena],X$2,Ahorro_Total[Partícipes Fondo],Ahorro_Partes[[#This Row],[Profesional]])</f>
        <v>0</v>
      </c>
      <c r="Y10" s="40">
        <f>+SUMIFS(Ahorro_Total[Valor],Ahorro_Total[Quincena],Y$2,Ahorro_Total[Partícipes Fondo],Ahorro_Partes[[#This Row],[Profesional]])</f>
        <v>0</v>
      </c>
      <c r="Z10" s="40">
        <f>+SUMIFS(Ahorro_Total[Valor],Ahorro_Total[Quincena],Z$2,Ahorro_Total[Partícipes Fondo],Ahorro_Partes[[#This Row],[Profesional]])</f>
        <v>0</v>
      </c>
      <c r="AA10" s="40">
        <f>+SUMIFS(Ahorro_Total[Valor],Ahorro_Total[Quincena],AA$2,Ahorro_Total[Partícipes Fondo],Ahorro_Partes[[#This Row],[Profesional]])</f>
        <v>0</v>
      </c>
      <c r="AB10" s="40">
        <f>+SUMIFS(Ahorro_Total[Valor],Ahorro_Total[Quincena],AB$2,Ahorro_Total[Partícipes Fondo],Ahorro_Partes[[#This Row],[Profesional]])</f>
        <v>0</v>
      </c>
      <c r="AC10" s="40">
        <f>+SUMIFS(Ahorro_Total[Valor],Ahorro_Total[Quincena],AC$2,Ahorro_Total[Partícipes Fondo],Ahorro_Partes[[#This Row],[Profesional]])</f>
        <v>0</v>
      </c>
      <c r="AD10" s="40">
        <f>+SUMIFS(Ahorro_Total[Valor],Ahorro_Total[Quincena],AD$2,Ahorro_Total[Partícipes Fondo],Ahorro_Partes[[#This Row],[Profesional]])</f>
        <v>0</v>
      </c>
      <c r="AE10" s="40">
        <f>+SUMIFS(Ahorro_Total[Valor],Ahorro_Total[Quincena],AE$2,Ahorro_Total[Partícipes Fondo],Ahorro_Partes[[#This Row],[Profesional]])</f>
        <v>0</v>
      </c>
      <c r="AF10" s="40">
        <f>+SUMIFS(Ahorro_Total[Valor],Ahorro_Total[Quincena],AF$2,Ahorro_Total[Partícipes Fondo],Ahorro_Partes[[#This Row],[Profesional]])</f>
        <v>0</v>
      </c>
      <c r="AG10" s="40">
        <f>+SUMIFS(Ahorro_Total[Valor],Ahorro_Total[Quincena],AG$2,Ahorro_Total[Partícipes Fondo],Ahorro_Partes[[#This Row],[Profesional]])</f>
        <v>0</v>
      </c>
      <c r="AH10" s="40">
        <f>+SUM(Ahorro_Partes[[#This Row],[15/01/2025]:[31/12/2025]])</f>
        <v>100000</v>
      </c>
    </row>
    <row r="11" spans="2:34" ht="14.25" customHeight="1" x14ac:dyDescent="0.2">
      <c r="B11" s="38">
        <v>45688</v>
      </c>
      <c r="C11" s="39" t="s">
        <v>11</v>
      </c>
      <c r="D11" s="40">
        <v>50000</v>
      </c>
      <c r="F11" s="60"/>
      <c r="G11" s="61"/>
      <c r="I11" s="25" t="s">
        <v>9</v>
      </c>
      <c r="J11" s="40">
        <f>+SUMIFS(Ahorro_Total[Valor],Ahorro_Total[Quincena],J$2,Ahorro_Total[Partícipes Fondo],Ahorro_Partes[[#This Row],[Profesional]])</f>
        <v>100000</v>
      </c>
      <c r="K11" s="40">
        <f>+SUMIFS(Ahorro_Total[Valor],Ahorro_Total[Quincena],K$2,Ahorro_Total[Partícipes Fondo],Ahorro_Partes[[#This Row],[Profesional]])</f>
        <v>100000</v>
      </c>
      <c r="L11" s="40">
        <f>+SUMIFS(Ahorro_Total[Valor],Ahorro_Total[Quincena],L$2,Ahorro_Total[Partícipes Fondo],Ahorro_Partes[[#This Row],[Profesional]])</f>
        <v>0</v>
      </c>
      <c r="M11" s="40">
        <f>+SUMIFS(Ahorro_Total[Valor],Ahorro_Total[Quincena],M$2,Ahorro_Total[Partícipes Fondo],Ahorro_Partes[[#This Row],[Profesional]])</f>
        <v>0</v>
      </c>
      <c r="N11" s="40">
        <f>+SUMIFS(Ahorro_Total[Valor],Ahorro_Total[Quincena],N$2,Ahorro_Total[Partícipes Fondo],Ahorro_Partes[[#This Row],[Profesional]])</f>
        <v>0</v>
      </c>
      <c r="O11" s="40">
        <f>+SUMIFS(Ahorro_Total[Valor],Ahorro_Total[Quincena],O$2,Ahorro_Total[Partícipes Fondo],Ahorro_Partes[[#This Row],[Profesional]])</f>
        <v>0</v>
      </c>
      <c r="P11" s="40">
        <f>+SUMIFS(Ahorro_Total[Valor],Ahorro_Total[Quincena],P$2,Ahorro_Total[Partícipes Fondo],Ahorro_Partes[[#This Row],[Profesional]])</f>
        <v>0</v>
      </c>
      <c r="Q11" s="40">
        <f>+SUMIFS(Ahorro_Total[Valor],Ahorro_Total[Quincena],Q$2,Ahorro_Total[Partícipes Fondo],Ahorro_Partes[[#This Row],[Profesional]])</f>
        <v>0</v>
      </c>
      <c r="R11" s="40">
        <f>+SUMIFS(Ahorro_Total[Valor],Ahorro_Total[Quincena],R$2,Ahorro_Total[Partícipes Fondo],Ahorro_Partes[[#This Row],[Profesional]])</f>
        <v>0</v>
      </c>
      <c r="S11" s="40">
        <f>+SUMIFS(Ahorro_Total[Valor],Ahorro_Total[Quincena],S$2,Ahorro_Total[Partícipes Fondo],Ahorro_Partes[[#This Row],[Profesional]])</f>
        <v>0</v>
      </c>
      <c r="T11" s="40">
        <f>+SUMIFS(Ahorro_Total[Valor],Ahorro_Total[Quincena],T$2,Ahorro_Total[Partícipes Fondo],Ahorro_Partes[[#This Row],[Profesional]])</f>
        <v>0</v>
      </c>
      <c r="U11" s="40">
        <f>+SUMIFS(Ahorro_Total[Valor],Ahorro_Total[Quincena],U$2,Ahorro_Total[Partícipes Fondo],Ahorro_Partes[[#This Row],[Profesional]])</f>
        <v>0</v>
      </c>
      <c r="V11" s="40">
        <f>+SUMIFS(Ahorro_Total[Valor],Ahorro_Total[Quincena],V$2,Ahorro_Total[Partícipes Fondo],Ahorro_Partes[[#This Row],[Profesional]])</f>
        <v>0</v>
      </c>
      <c r="W11" s="40">
        <f>+SUMIFS(Ahorro_Total[Valor],Ahorro_Total[Quincena],W$2,Ahorro_Total[Partícipes Fondo],Ahorro_Partes[[#This Row],[Profesional]])</f>
        <v>0</v>
      </c>
      <c r="X11" s="40">
        <f>+SUMIFS(Ahorro_Total[Valor],Ahorro_Total[Quincena],X$2,Ahorro_Total[Partícipes Fondo],Ahorro_Partes[[#This Row],[Profesional]])</f>
        <v>0</v>
      </c>
      <c r="Y11" s="40">
        <f>+SUMIFS(Ahorro_Total[Valor],Ahorro_Total[Quincena],Y$2,Ahorro_Total[Partícipes Fondo],Ahorro_Partes[[#This Row],[Profesional]])</f>
        <v>0</v>
      </c>
      <c r="Z11" s="40">
        <f>+SUMIFS(Ahorro_Total[Valor],Ahorro_Total[Quincena],Z$2,Ahorro_Total[Partícipes Fondo],Ahorro_Partes[[#This Row],[Profesional]])</f>
        <v>0</v>
      </c>
      <c r="AA11" s="40">
        <f>+SUMIFS(Ahorro_Total[Valor],Ahorro_Total[Quincena],AA$2,Ahorro_Total[Partícipes Fondo],Ahorro_Partes[[#This Row],[Profesional]])</f>
        <v>0</v>
      </c>
      <c r="AB11" s="40">
        <f>+SUMIFS(Ahorro_Total[Valor],Ahorro_Total[Quincena],AB$2,Ahorro_Total[Partícipes Fondo],Ahorro_Partes[[#This Row],[Profesional]])</f>
        <v>0</v>
      </c>
      <c r="AC11" s="40">
        <f>+SUMIFS(Ahorro_Total[Valor],Ahorro_Total[Quincena],AC$2,Ahorro_Total[Partícipes Fondo],Ahorro_Partes[[#This Row],[Profesional]])</f>
        <v>0</v>
      </c>
      <c r="AD11" s="40">
        <f>+SUMIFS(Ahorro_Total[Valor],Ahorro_Total[Quincena],AD$2,Ahorro_Total[Partícipes Fondo],Ahorro_Partes[[#This Row],[Profesional]])</f>
        <v>0</v>
      </c>
      <c r="AE11" s="40">
        <f>+SUMIFS(Ahorro_Total[Valor],Ahorro_Total[Quincena],AE$2,Ahorro_Total[Partícipes Fondo],Ahorro_Partes[[#This Row],[Profesional]])</f>
        <v>0</v>
      </c>
      <c r="AF11" s="40">
        <f>+SUMIFS(Ahorro_Total[Valor],Ahorro_Total[Quincena],AF$2,Ahorro_Total[Partícipes Fondo],Ahorro_Partes[[#This Row],[Profesional]])</f>
        <v>0</v>
      </c>
      <c r="AG11" s="40">
        <f>+SUMIFS(Ahorro_Total[Valor],Ahorro_Total[Quincena],AG$2,Ahorro_Total[Partícipes Fondo],Ahorro_Partes[[#This Row],[Profesional]])</f>
        <v>0</v>
      </c>
      <c r="AH11" s="40">
        <f>+SUM(Ahorro_Partes[[#This Row],[15/01/2025]:[31/12/2025]])</f>
        <v>200000</v>
      </c>
    </row>
    <row r="12" spans="2:34" ht="14.25" customHeight="1" x14ac:dyDescent="0.2">
      <c r="B12" s="38">
        <v>45688</v>
      </c>
      <c r="C12" s="39" t="s">
        <v>3</v>
      </c>
      <c r="D12" s="40">
        <v>50000</v>
      </c>
      <c r="F12" s="60"/>
      <c r="G12" s="61"/>
      <c r="I12" s="25" t="s">
        <v>10</v>
      </c>
      <c r="J12" s="40">
        <f>+SUMIFS(Ahorro_Total[Valor],Ahorro_Total[Quincena],J$2,Ahorro_Total[Partícipes Fondo],Ahorro_Partes[[#This Row],[Profesional]])</f>
        <v>50000</v>
      </c>
      <c r="K12" s="40">
        <f>+SUMIFS(Ahorro_Total[Valor],Ahorro_Total[Quincena],K$2,Ahorro_Total[Partícipes Fondo],Ahorro_Partes[[#This Row],[Profesional]])</f>
        <v>50000</v>
      </c>
      <c r="L12" s="40">
        <f>+SUMIFS(Ahorro_Total[Valor],Ahorro_Total[Quincena],L$2,Ahorro_Total[Partícipes Fondo],Ahorro_Partes[[#This Row],[Profesional]])</f>
        <v>0</v>
      </c>
      <c r="M12" s="40">
        <f>+SUMIFS(Ahorro_Total[Valor],Ahorro_Total[Quincena],M$2,Ahorro_Total[Partícipes Fondo],Ahorro_Partes[[#This Row],[Profesional]])</f>
        <v>0</v>
      </c>
      <c r="N12" s="40">
        <f>+SUMIFS(Ahorro_Total[Valor],Ahorro_Total[Quincena],N$2,Ahorro_Total[Partícipes Fondo],Ahorro_Partes[[#This Row],[Profesional]])</f>
        <v>0</v>
      </c>
      <c r="O12" s="40">
        <f>+SUMIFS(Ahorro_Total[Valor],Ahorro_Total[Quincena],O$2,Ahorro_Total[Partícipes Fondo],Ahorro_Partes[[#This Row],[Profesional]])</f>
        <v>0</v>
      </c>
      <c r="P12" s="40">
        <f>+SUMIFS(Ahorro_Total[Valor],Ahorro_Total[Quincena],P$2,Ahorro_Total[Partícipes Fondo],Ahorro_Partes[[#This Row],[Profesional]])</f>
        <v>0</v>
      </c>
      <c r="Q12" s="40">
        <f>+SUMIFS(Ahorro_Total[Valor],Ahorro_Total[Quincena],Q$2,Ahorro_Total[Partícipes Fondo],Ahorro_Partes[[#This Row],[Profesional]])</f>
        <v>0</v>
      </c>
      <c r="R12" s="40">
        <f>+SUMIFS(Ahorro_Total[Valor],Ahorro_Total[Quincena],R$2,Ahorro_Total[Partícipes Fondo],Ahorro_Partes[[#This Row],[Profesional]])</f>
        <v>0</v>
      </c>
      <c r="S12" s="40">
        <f>+SUMIFS(Ahorro_Total[Valor],Ahorro_Total[Quincena],S$2,Ahorro_Total[Partícipes Fondo],Ahorro_Partes[[#This Row],[Profesional]])</f>
        <v>0</v>
      </c>
      <c r="T12" s="40">
        <f>+SUMIFS(Ahorro_Total[Valor],Ahorro_Total[Quincena],T$2,Ahorro_Total[Partícipes Fondo],Ahorro_Partes[[#This Row],[Profesional]])</f>
        <v>0</v>
      </c>
      <c r="U12" s="40">
        <f>+SUMIFS(Ahorro_Total[Valor],Ahorro_Total[Quincena],U$2,Ahorro_Total[Partícipes Fondo],Ahorro_Partes[[#This Row],[Profesional]])</f>
        <v>0</v>
      </c>
      <c r="V12" s="40">
        <f>+SUMIFS(Ahorro_Total[Valor],Ahorro_Total[Quincena],V$2,Ahorro_Total[Partícipes Fondo],Ahorro_Partes[[#This Row],[Profesional]])</f>
        <v>0</v>
      </c>
      <c r="W12" s="40">
        <f>+SUMIFS(Ahorro_Total[Valor],Ahorro_Total[Quincena],W$2,Ahorro_Total[Partícipes Fondo],Ahorro_Partes[[#This Row],[Profesional]])</f>
        <v>0</v>
      </c>
      <c r="X12" s="40">
        <f>+SUMIFS(Ahorro_Total[Valor],Ahorro_Total[Quincena],X$2,Ahorro_Total[Partícipes Fondo],Ahorro_Partes[[#This Row],[Profesional]])</f>
        <v>0</v>
      </c>
      <c r="Y12" s="40">
        <f>+SUMIFS(Ahorro_Total[Valor],Ahorro_Total[Quincena],Y$2,Ahorro_Total[Partícipes Fondo],Ahorro_Partes[[#This Row],[Profesional]])</f>
        <v>0</v>
      </c>
      <c r="Z12" s="40">
        <f>+SUMIFS(Ahorro_Total[Valor],Ahorro_Total[Quincena],Z$2,Ahorro_Total[Partícipes Fondo],Ahorro_Partes[[#This Row],[Profesional]])</f>
        <v>0</v>
      </c>
      <c r="AA12" s="40">
        <f>+SUMIFS(Ahorro_Total[Valor],Ahorro_Total[Quincena],AA$2,Ahorro_Total[Partícipes Fondo],Ahorro_Partes[[#This Row],[Profesional]])</f>
        <v>0</v>
      </c>
      <c r="AB12" s="40">
        <f>+SUMIFS(Ahorro_Total[Valor],Ahorro_Total[Quincena],AB$2,Ahorro_Total[Partícipes Fondo],Ahorro_Partes[[#This Row],[Profesional]])</f>
        <v>0</v>
      </c>
      <c r="AC12" s="40">
        <f>+SUMIFS(Ahorro_Total[Valor],Ahorro_Total[Quincena],AC$2,Ahorro_Total[Partícipes Fondo],Ahorro_Partes[[#This Row],[Profesional]])</f>
        <v>0</v>
      </c>
      <c r="AD12" s="40">
        <f>+SUMIFS(Ahorro_Total[Valor],Ahorro_Total[Quincena],AD$2,Ahorro_Total[Partícipes Fondo],Ahorro_Partes[[#This Row],[Profesional]])</f>
        <v>0</v>
      </c>
      <c r="AE12" s="40">
        <f>+SUMIFS(Ahorro_Total[Valor],Ahorro_Total[Quincena],AE$2,Ahorro_Total[Partícipes Fondo],Ahorro_Partes[[#This Row],[Profesional]])</f>
        <v>0</v>
      </c>
      <c r="AF12" s="40">
        <f>+SUMIFS(Ahorro_Total[Valor],Ahorro_Total[Quincena],AF$2,Ahorro_Total[Partícipes Fondo],Ahorro_Partes[[#This Row],[Profesional]])</f>
        <v>0</v>
      </c>
      <c r="AG12" s="40">
        <f>+SUMIFS(Ahorro_Total[Valor],Ahorro_Total[Quincena],AG$2,Ahorro_Total[Partícipes Fondo],Ahorro_Partes[[#This Row],[Profesional]])</f>
        <v>0</v>
      </c>
      <c r="AH12" s="40">
        <f>+SUM(Ahorro_Partes[[#This Row],[15/01/2025]:[31/12/2025]])</f>
        <v>100000</v>
      </c>
    </row>
    <row r="13" spans="2:34" ht="14.25" customHeight="1" x14ac:dyDescent="0.2">
      <c r="B13" s="38">
        <v>45688</v>
      </c>
      <c r="C13" s="39" t="s">
        <v>9</v>
      </c>
      <c r="D13" s="40">
        <v>100000</v>
      </c>
      <c r="F13" s="60"/>
      <c r="G13" s="61"/>
      <c r="I13" s="26" t="s">
        <v>12</v>
      </c>
      <c r="J13" s="40">
        <f>+SUMIFS(Ahorro_Total[Valor],Ahorro_Total[Quincena],J$2,Ahorro_Total[Partícipes Fondo],Ahorro_Partes[[#This Row],[Profesional]])</f>
        <v>0</v>
      </c>
      <c r="K13" s="40">
        <f>+SUMIFS(Ahorro_Total[Valor],Ahorro_Total[Quincena],K$2,Ahorro_Total[Partícipes Fondo],Ahorro_Partes[[#This Row],[Profesional]])</f>
        <v>0</v>
      </c>
      <c r="L13" s="40">
        <f>+SUMIFS(Ahorro_Total[Valor],Ahorro_Total[Quincena],L$2,Ahorro_Total[Partícipes Fondo],Ahorro_Partes[[#This Row],[Profesional]])</f>
        <v>0</v>
      </c>
      <c r="M13" s="40">
        <f>+SUMIFS(Ahorro_Total[Valor],Ahorro_Total[Quincena],M$2,Ahorro_Total[Partícipes Fondo],Ahorro_Partes[[#This Row],[Profesional]])</f>
        <v>0</v>
      </c>
      <c r="N13" s="40">
        <f>+SUMIFS(Ahorro_Total[Valor],Ahorro_Total[Quincena],N$2,Ahorro_Total[Partícipes Fondo],Ahorro_Partes[[#This Row],[Profesional]])</f>
        <v>0</v>
      </c>
      <c r="O13" s="40">
        <f>+SUMIFS(Ahorro_Total[Valor],Ahorro_Total[Quincena],O$2,Ahorro_Total[Partícipes Fondo],Ahorro_Partes[[#This Row],[Profesional]])</f>
        <v>0</v>
      </c>
      <c r="P13" s="40">
        <f>+SUMIFS(Ahorro_Total[Valor],Ahorro_Total[Quincena],P$2,Ahorro_Total[Partícipes Fondo],Ahorro_Partes[[#This Row],[Profesional]])</f>
        <v>0</v>
      </c>
      <c r="Q13" s="40">
        <f>+SUMIFS(Ahorro_Total[Valor],Ahorro_Total[Quincena],Q$2,Ahorro_Total[Partícipes Fondo],Ahorro_Partes[[#This Row],[Profesional]])</f>
        <v>0</v>
      </c>
      <c r="R13" s="40">
        <f>+SUMIFS(Ahorro_Total[Valor],Ahorro_Total[Quincena],R$2,Ahorro_Total[Partícipes Fondo],Ahorro_Partes[[#This Row],[Profesional]])</f>
        <v>0</v>
      </c>
      <c r="S13" s="40">
        <f>+SUMIFS(Ahorro_Total[Valor],Ahorro_Total[Quincena],S$2,Ahorro_Total[Partícipes Fondo],Ahorro_Partes[[#This Row],[Profesional]])</f>
        <v>0</v>
      </c>
      <c r="T13" s="40">
        <f>+SUMIFS(Ahorro_Total[Valor],Ahorro_Total[Quincena],T$2,Ahorro_Total[Partícipes Fondo],Ahorro_Partes[[#This Row],[Profesional]])</f>
        <v>0</v>
      </c>
      <c r="U13" s="40">
        <f>+SUMIFS(Ahorro_Total[Valor],Ahorro_Total[Quincena],U$2,Ahorro_Total[Partícipes Fondo],Ahorro_Partes[[#This Row],[Profesional]])</f>
        <v>0</v>
      </c>
      <c r="V13" s="40">
        <f>+SUMIFS(Ahorro_Total[Valor],Ahorro_Total[Quincena],V$2,Ahorro_Total[Partícipes Fondo],Ahorro_Partes[[#This Row],[Profesional]])</f>
        <v>0</v>
      </c>
      <c r="W13" s="40">
        <f>+SUMIFS(Ahorro_Total[Valor],Ahorro_Total[Quincena],W$2,Ahorro_Total[Partícipes Fondo],Ahorro_Partes[[#This Row],[Profesional]])</f>
        <v>0</v>
      </c>
      <c r="X13" s="40">
        <f>+SUMIFS(Ahorro_Total[Valor],Ahorro_Total[Quincena],X$2,Ahorro_Total[Partícipes Fondo],Ahorro_Partes[[#This Row],[Profesional]])</f>
        <v>0</v>
      </c>
      <c r="Y13" s="40">
        <f>+SUMIFS(Ahorro_Total[Valor],Ahorro_Total[Quincena],Y$2,Ahorro_Total[Partícipes Fondo],Ahorro_Partes[[#This Row],[Profesional]])</f>
        <v>0</v>
      </c>
      <c r="Z13" s="40">
        <f>+SUMIFS(Ahorro_Total[Valor],Ahorro_Total[Quincena],Z$2,Ahorro_Total[Partícipes Fondo],Ahorro_Partes[[#This Row],[Profesional]])</f>
        <v>0</v>
      </c>
      <c r="AA13" s="40">
        <f>+SUMIFS(Ahorro_Total[Valor],Ahorro_Total[Quincena],AA$2,Ahorro_Total[Partícipes Fondo],Ahorro_Partes[[#This Row],[Profesional]])</f>
        <v>0</v>
      </c>
      <c r="AB13" s="40">
        <f>+SUMIFS(Ahorro_Total[Valor],Ahorro_Total[Quincena],AB$2,Ahorro_Total[Partícipes Fondo],Ahorro_Partes[[#This Row],[Profesional]])</f>
        <v>0</v>
      </c>
      <c r="AC13" s="40">
        <f>+SUMIFS(Ahorro_Total[Valor],Ahorro_Total[Quincena],AC$2,Ahorro_Total[Partícipes Fondo],Ahorro_Partes[[#This Row],[Profesional]])</f>
        <v>0</v>
      </c>
      <c r="AD13" s="40">
        <f>+SUMIFS(Ahorro_Total[Valor],Ahorro_Total[Quincena],AD$2,Ahorro_Total[Partícipes Fondo],Ahorro_Partes[[#This Row],[Profesional]])</f>
        <v>0</v>
      </c>
      <c r="AE13" s="40">
        <f>+SUMIFS(Ahorro_Total[Valor],Ahorro_Total[Quincena],AE$2,Ahorro_Total[Partícipes Fondo],Ahorro_Partes[[#This Row],[Profesional]])</f>
        <v>0</v>
      </c>
      <c r="AF13" s="40">
        <f>+SUMIFS(Ahorro_Total[Valor],Ahorro_Total[Quincena],AF$2,Ahorro_Total[Partícipes Fondo],Ahorro_Partes[[#This Row],[Profesional]])</f>
        <v>0</v>
      </c>
      <c r="AG13" s="40">
        <f>+SUMIFS(Ahorro_Total[Valor],Ahorro_Total[Quincena],AG$2,Ahorro_Total[Partícipes Fondo],Ahorro_Partes[[#This Row],[Profesional]])</f>
        <v>0</v>
      </c>
      <c r="AH13" s="40">
        <f>+SUM(Ahorro_Partes[[#This Row],[15/01/2025]:[31/12/2025]])</f>
        <v>0</v>
      </c>
    </row>
    <row r="14" spans="2:34" ht="14.25" customHeight="1" x14ac:dyDescent="0.2">
      <c r="B14" s="38">
        <v>45688</v>
      </c>
      <c r="C14" s="39" t="s">
        <v>10</v>
      </c>
      <c r="D14" s="40">
        <v>50000</v>
      </c>
      <c r="F14" s="60"/>
      <c r="G14" s="61"/>
      <c r="I14" s="25" t="s">
        <v>39</v>
      </c>
      <c r="J14" s="40">
        <f>+SUMIFS(Ahorro_Total[Valor],Ahorro_Total[Quincena],J$2,Ahorro_Total[Partícipes Fondo],Ahorro_Partes[[#This Row],[Profesional]])</f>
        <v>0</v>
      </c>
      <c r="K14" s="40">
        <f>+SUMIFS(Ahorro_Total[Valor],Ahorro_Total[Quincena],K$2,Ahorro_Total[Partícipes Fondo],Ahorro_Partes[[#This Row],[Profesional]])</f>
        <v>0</v>
      </c>
      <c r="L14" s="40">
        <f>+SUMIFS(Ahorro_Total[Valor],Ahorro_Total[Quincena],L$2,Ahorro_Total[Partícipes Fondo],Ahorro_Partes[[#This Row],[Profesional]])</f>
        <v>0</v>
      </c>
      <c r="M14" s="40">
        <f>+SUMIFS(Ahorro_Total[Valor],Ahorro_Total[Quincena],M$2,Ahorro_Total[Partícipes Fondo],Ahorro_Partes[[#This Row],[Profesional]])</f>
        <v>0</v>
      </c>
      <c r="N14" s="40">
        <f>+SUMIFS(Ahorro_Total[Valor],Ahorro_Total[Quincena],N$2,Ahorro_Total[Partícipes Fondo],Ahorro_Partes[[#This Row],[Profesional]])</f>
        <v>0</v>
      </c>
      <c r="O14" s="40">
        <f>+SUMIFS(Ahorro_Total[Valor],Ahorro_Total[Quincena],O$2,Ahorro_Total[Partícipes Fondo],Ahorro_Partes[[#This Row],[Profesional]])</f>
        <v>0</v>
      </c>
      <c r="P14" s="40">
        <f>+SUMIFS(Ahorro_Total[Valor],Ahorro_Total[Quincena],P$2,Ahorro_Total[Partícipes Fondo],Ahorro_Partes[[#This Row],[Profesional]])</f>
        <v>0</v>
      </c>
      <c r="Q14" s="40">
        <f>+SUMIFS(Ahorro_Total[Valor],Ahorro_Total[Quincena],Q$2,Ahorro_Total[Partícipes Fondo],Ahorro_Partes[[#This Row],[Profesional]])</f>
        <v>0</v>
      </c>
      <c r="R14" s="40">
        <f>+SUMIFS(Ahorro_Total[Valor],Ahorro_Total[Quincena],R$2,Ahorro_Total[Partícipes Fondo],Ahorro_Partes[[#This Row],[Profesional]])</f>
        <v>0</v>
      </c>
      <c r="S14" s="40">
        <f>+SUMIFS(Ahorro_Total[Valor],Ahorro_Total[Quincena],S$2,Ahorro_Total[Partícipes Fondo],Ahorro_Partes[[#This Row],[Profesional]])</f>
        <v>0</v>
      </c>
      <c r="T14" s="40">
        <f>+SUMIFS(Ahorro_Total[Valor],Ahorro_Total[Quincena],T$2,Ahorro_Total[Partícipes Fondo],Ahorro_Partes[[#This Row],[Profesional]])</f>
        <v>0</v>
      </c>
      <c r="U14" s="40">
        <f>+SUMIFS(Ahorro_Total[Valor],Ahorro_Total[Quincena],U$2,Ahorro_Total[Partícipes Fondo],Ahorro_Partes[[#This Row],[Profesional]])</f>
        <v>0</v>
      </c>
      <c r="V14" s="40">
        <f>+SUMIFS(Ahorro_Total[Valor],Ahorro_Total[Quincena],V$2,Ahorro_Total[Partícipes Fondo],Ahorro_Partes[[#This Row],[Profesional]])</f>
        <v>0</v>
      </c>
      <c r="W14" s="40">
        <f>+SUMIFS(Ahorro_Total[Valor],Ahorro_Total[Quincena],W$2,Ahorro_Total[Partícipes Fondo],Ahorro_Partes[[#This Row],[Profesional]])</f>
        <v>0</v>
      </c>
      <c r="X14" s="40">
        <f>+SUMIFS(Ahorro_Total[Valor],Ahorro_Total[Quincena],X$2,Ahorro_Total[Partícipes Fondo],Ahorro_Partes[[#This Row],[Profesional]])</f>
        <v>0</v>
      </c>
      <c r="Y14" s="40">
        <f>+SUMIFS(Ahorro_Total[Valor],Ahorro_Total[Quincena],Y$2,Ahorro_Total[Partícipes Fondo],Ahorro_Partes[[#This Row],[Profesional]])</f>
        <v>0</v>
      </c>
      <c r="Z14" s="40">
        <f>+SUMIFS(Ahorro_Total[Valor],Ahorro_Total[Quincena],Z$2,Ahorro_Total[Partícipes Fondo],Ahorro_Partes[[#This Row],[Profesional]])</f>
        <v>0</v>
      </c>
      <c r="AA14" s="40">
        <f>+SUMIFS(Ahorro_Total[Valor],Ahorro_Total[Quincena],AA$2,Ahorro_Total[Partícipes Fondo],Ahorro_Partes[[#This Row],[Profesional]])</f>
        <v>0</v>
      </c>
      <c r="AB14" s="40">
        <f>+SUMIFS(Ahorro_Total[Valor],Ahorro_Total[Quincena],AB$2,Ahorro_Total[Partícipes Fondo],Ahorro_Partes[[#This Row],[Profesional]])</f>
        <v>0</v>
      </c>
      <c r="AC14" s="40">
        <f>+SUMIFS(Ahorro_Total[Valor],Ahorro_Total[Quincena],AC$2,Ahorro_Total[Partícipes Fondo],Ahorro_Partes[[#This Row],[Profesional]])</f>
        <v>0</v>
      </c>
      <c r="AD14" s="40">
        <f>+SUMIFS(Ahorro_Total[Valor],Ahorro_Total[Quincena],AD$2,Ahorro_Total[Partícipes Fondo],Ahorro_Partes[[#This Row],[Profesional]])</f>
        <v>0</v>
      </c>
      <c r="AE14" s="40">
        <f>+SUMIFS(Ahorro_Total[Valor],Ahorro_Total[Quincena],AE$2,Ahorro_Total[Partícipes Fondo],Ahorro_Partes[[#This Row],[Profesional]])</f>
        <v>0</v>
      </c>
      <c r="AF14" s="40">
        <f>+SUMIFS(Ahorro_Total[Valor],Ahorro_Total[Quincena],AF$2,Ahorro_Total[Partícipes Fondo],Ahorro_Partes[[#This Row],[Profesional]])</f>
        <v>0</v>
      </c>
      <c r="AG14" s="40">
        <f>+SUMIFS(Ahorro_Total[Valor],Ahorro_Total[Quincena],AG$2,Ahorro_Total[Partícipes Fondo],Ahorro_Partes[[#This Row],[Profesional]])</f>
        <v>0</v>
      </c>
      <c r="AH14" s="40">
        <f>+SUM(Ahorro_Partes[[#This Row],[15/01/2025]:[31/12/2025]])</f>
        <v>0</v>
      </c>
    </row>
    <row r="15" spans="2:34" ht="14.25" customHeight="1" x14ac:dyDescent="0.2">
      <c r="B15" s="38">
        <v>45688</v>
      </c>
      <c r="C15" s="39" t="s">
        <v>2</v>
      </c>
      <c r="D15" s="40">
        <v>50000</v>
      </c>
      <c r="F15" s="60"/>
      <c r="G15" s="61"/>
      <c r="I15" s="25" t="s">
        <v>0</v>
      </c>
      <c r="J15" s="40">
        <f>+SUMIFS(Ahorro_Total[Valor],Ahorro_Total[Quincena],J$2,Ahorro_Total[Partícipes Fondo],Ahorro_Partes[[#This Row],[Profesional]])</f>
        <v>0</v>
      </c>
      <c r="K15" s="40">
        <f>+SUMIFS(Ahorro_Total[Valor],Ahorro_Total[Quincena],K$2,Ahorro_Total[Partícipes Fondo],Ahorro_Partes[[#This Row],[Profesional]])</f>
        <v>0</v>
      </c>
      <c r="L15" s="40">
        <f>+SUMIFS(Ahorro_Total[Valor],Ahorro_Total[Quincena],L$2,Ahorro_Total[Partícipes Fondo],Ahorro_Partes[[#This Row],[Profesional]])</f>
        <v>0</v>
      </c>
      <c r="M15" s="40">
        <f>+SUMIFS(Ahorro_Total[Valor],Ahorro_Total[Quincena],M$2,Ahorro_Total[Partícipes Fondo],Ahorro_Partes[[#This Row],[Profesional]])</f>
        <v>0</v>
      </c>
      <c r="N15" s="40">
        <f>+SUMIFS(Ahorro_Total[Valor],Ahorro_Total[Quincena],N$2,Ahorro_Total[Partícipes Fondo],Ahorro_Partes[[#This Row],[Profesional]])</f>
        <v>0</v>
      </c>
      <c r="O15" s="40">
        <f>+SUMIFS(Ahorro_Total[Valor],Ahorro_Total[Quincena],O$2,Ahorro_Total[Partícipes Fondo],Ahorro_Partes[[#This Row],[Profesional]])</f>
        <v>0</v>
      </c>
      <c r="P15" s="40">
        <f>+SUMIFS(Ahorro_Total[Valor],Ahorro_Total[Quincena],P$2,Ahorro_Total[Partícipes Fondo],Ahorro_Partes[[#This Row],[Profesional]])</f>
        <v>0</v>
      </c>
      <c r="Q15" s="40">
        <f>+SUMIFS(Ahorro_Total[Valor],Ahorro_Total[Quincena],Q$2,Ahorro_Total[Partícipes Fondo],Ahorro_Partes[[#This Row],[Profesional]])</f>
        <v>0</v>
      </c>
      <c r="R15" s="40">
        <f>+SUMIFS(Ahorro_Total[Valor],Ahorro_Total[Quincena],R$2,Ahorro_Total[Partícipes Fondo],Ahorro_Partes[[#This Row],[Profesional]])</f>
        <v>0</v>
      </c>
      <c r="S15" s="40">
        <f>+SUMIFS(Ahorro_Total[Valor],Ahorro_Total[Quincena],S$2,Ahorro_Total[Partícipes Fondo],Ahorro_Partes[[#This Row],[Profesional]])</f>
        <v>0</v>
      </c>
      <c r="T15" s="40">
        <f>+SUMIFS(Ahorro_Total[Valor],Ahorro_Total[Quincena],T$2,Ahorro_Total[Partícipes Fondo],Ahorro_Partes[[#This Row],[Profesional]])</f>
        <v>0</v>
      </c>
      <c r="U15" s="40">
        <f>+SUMIFS(Ahorro_Total[Valor],Ahorro_Total[Quincena],U$2,Ahorro_Total[Partícipes Fondo],Ahorro_Partes[[#This Row],[Profesional]])</f>
        <v>0</v>
      </c>
      <c r="V15" s="40">
        <f>+SUMIFS(Ahorro_Total[Valor],Ahorro_Total[Quincena],V$2,Ahorro_Total[Partícipes Fondo],Ahorro_Partes[[#This Row],[Profesional]])</f>
        <v>0</v>
      </c>
      <c r="W15" s="40">
        <f>+SUMIFS(Ahorro_Total[Valor],Ahorro_Total[Quincena],W$2,Ahorro_Total[Partícipes Fondo],Ahorro_Partes[[#This Row],[Profesional]])</f>
        <v>0</v>
      </c>
      <c r="X15" s="40">
        <f>+SUMIFS(Ahorro_Total[Valor],Ahorro_Total[Quincena],X$2,Ahorro_Total[Partícipes Fondo],Ahorro_Partes[[#This Row],[Profesional]])</f>
        <v>0</v>
      </c>
      <c r="Y15" s="40">
        <f>+SUMIFS(Ahorro_Total[Valor],Ahorro_Total[Quincena],Y$2,Ahorro_Total[Partícipes Fondo],Ahorro_Partes[[#This Row],[Profesional]])</f>
        <v>0</v>
      </c>
      <c r="Z15" s="40">
        <f>+SUMIFS(Ahorro_Total[Valor],Ahorro_Total[Quincena],Z$2,Ahorro_Total[Partícipes Fondo],Ahorro_Partes[[#This Row],[Profesional]])</f>
        <v>0</v>
      </c>
      <c r="AA15" s="40">
        <f>+SUMIFS(Ahorro_Total[Valor],Ahorro_Total[Quincena],AA$2,Ahorro_Total[Partícipes Fondo],Ahorro_Partes[[#This Row],[Profesional]])</f>
        <v>0</v>
      </c>
      <c r="AB15" s="40">
        <f>+SUMIFS(Ahorro_Total[Valor],Ahorro_Total[Quincena],AB$2,Ahorro_Total[Partícipes Fondo],Ahorro_Partes[[#This Row],[Profesional]])</f>
        <v>0</v>
      </c>
      <c r="AC15" s="40">
        <f>+SUMIFS(Ahorro_Total[Valor],Ahorro_Total[Quincena],AC$2,Ahorro_Total[Partícipes Fondo],Ahorro_Partes[[#This Row],[Profesional]])</f>
        <v>0</v>
      </c>
      <c r="AD15" s="40">
        <f>+SUMIFS(Ahorro_Total[Valor],Ahorro_Total[Quincena],AD$2,Ahorro_Total[Partícipes Fondo],Ahorro_Partes[[#This Row],[Profesional]])</f>
        <v>0</v>
      </c>
      <c r="AE15" s="40">
        <f>+SUMIFS(Ahorro_Total[Valor],Ahorro_Total[Quincena],AE$2,Ahorro_Total[Partícipes Fondo],Ahorro_Partes[[#This Row],[Profesional]])</f>
        <v>0</v>
      </c>
      <c r="AF15" s="40">
        <f>+SUMIFS(Ahorro_Total[Valor],Ahorro_Total[Quincena],AF$2,Ahorro_Total[Partícipes Fondo],Ahorro_Partes[[#This Row],[Profesional]])</f>
        <v>0</v>
      </c>
      <c r="AG15" s="40">
        <f>+SUMIFS(Ahorro_Total[Valor],Ahorro_Total[Quincena],AG$2,Ahorro_Total[Partícipes Fondo],Ahorro_Partes[[#This Row],[Profesional]])</f>
        <v>0</v>
      </c>
      <c r="AH15" s="40">
        <f>+SUM(Ahorro_Partes[[#This Row],[15/01/2025]:[31/12/2025]])</f>
        <v>0</v>
      </c>
    </row>
    <row r="16" spans="2:34" ht="14.25" customHeight="1" x14ac:dyDescent="0.2">
      <c r="B16" s="38">
        <v>45688</v>
      </c>
      <c r="C16" s="39" t="s">
        <v>6</v>
      </c>
      <c r="D16" s="40">
        <v>50000</v>
      </c>
      <c r="F16" s="60"/>
      <c r="G16" s="61"/>
      <c r="I16" s="25" t="s">
        <v>4</v>
      </c>
      <c r="J16" s="40">
        <f>+SUMIFS(Ahorro_Total[Valor],Ahorro_Total[Quincena],J$2,Ahorro_Total[Partícipes Fondo],Ahorro_Partes[[#This Row],[Profesional]])</f>
        <v>0</v>
      </c>
      <c r="K16" s="40">
        <f>+SUMIFS(Ahorro_Total[Valor],Ahorro_Total[Quincena],K$2,Ahorro_Total[Partícipes Fondo],Ahorro_Partes[[#This Row],[Profesional]])</f>
        <v>0</v>
      </c>
      <c r="L16" s="40">
        <f>+SUMIFS(Ahorro_Total[Valor],Ahorro_Total[Quincena],L$2,Ahorro_Total[Partícipes Fondo],Ahorro_Partes[[#This Row],[Profesional]])</f>
        <v>0</v>
      </c>
      <c r="M16" s="40">
        <f>+SUMIFS(Ahorro_Total[Valor],Ahorro_Total[Quincena],M$2,Ahorro_Total[Partícipes Fondo],Ahorro_Partes[[#This Row],[Profesional]])</f>
        <v>0</v>
      </c>
      <c r="N16" s="40">
        <f>+SUMIFS(Ahorro_Total[Valor],Ahorro_Total[Quincena],N$2,Ahorro_Total[Partícipes Fondo],Ahorro_Partes[[#This Row],[Profesional]])</f>
        <v>0</v>
      </c>
      <c r="O16" s="40">
        <f>+SUMIFS(Ahorro_Total[Valor],Ahorro_Total[Quincena],O$2,Ahorro_Total[Partícipes Fondo],Ahorro_Partes[[#This Row],[Profesional]])</f>
        <v>0</v>
      </c>
      <c r="P16" s="40">
        <f>+SUMIFS(Ahorro_Total[Valor],Ahorro_Total[Quincena],P$2,Ahorro_Total[Partícipes Fondo],Ahorro_Partes[[#This Row],[Profesional]])</f>
        <v>0</v>
      </c>
      <c r="Q16" s="40">
        <f>+SUMIFS(Ahorro_Total[Valor],Ahorro_Total[Quincena],Q$2,Ahorro_Total[Partícipes Fondo],Ahorro_Partes[[#This Row],[Profesional]])</f>
        <v>0</v>
      </c>
      <c r="R16" s="40">
        <f>+SUMIFS(Ahorro_Total[Valor],Ahorro_Total[Quincena],R$2,Ahorro_Total[Partícipes Fondo],Ahorro_Partes[[#This Row],[Profesional]])</f>
        <v>0</v>
      </c>
      <c r="S16" s="40">
        <f>+SUMIFS(Ahorro_Total[Valor],Ahorro_Total[Quincena],S$2,Ahorro_Total[Partícipes Fondo],Ahorro_Partes[[#This Row],[Profesional]])</f>
        <v>0</v>
      </c>
      <c r="T16" s="40">
        <f>+SUMIFS(Ahorro_Total[Valor],Ahorro_Total[Quincena],T$2,Ahorro_Total[Partícipes Fondo],Ahorro_Partes[[#This Row],[Profesional]])</f>
        <v>0</v>
      </c>
      <c r="U16" s="40">
        <f>+SUMIFS(Ahorro_Total[Valor],Ahorro_Total[Quincena],U$2,Ahorro_Total[Partícipes Fondo],Ahorro_Partes[[#This Row],[Profesional]])</f>
        <v>0</v>
      </c>
      <c r="V16" s="40">
        <f>+SUMIFS(Ahorro_Total[Valor],Ahorro_Total[Quincena],V$2,Ahorro_Total[Partícipes Fondo],Ahorro_Partes[[#This Row],[Profesional]])</f>
        <v>0</v>
      </c>
      <c r="W16" s="40">
        <f>+SUMIFS(Ahorro_Total[Valor],Ahorro_Total[Quincena],W$2,Ahorro_Total[Partícipes Fondo],Ahorro_Partes[[#This Row],[Profesional]])</f>
        <v>0</v>
      </c>
      <c r="X16" s="40">
        <f>+SUMIFS(Ahorro_Total[Valor],Ahorro_Total[Quincena],X$2,Ahorro_Total[Partícipes Fondo],Ahorro_Partes[[#This Row],[Profesional]])</f>
        <v>0</v>
      </c>
      <c r="Y16" s="40">
        <f>+SUMIFS(Ahorro_Total[Valor],Ahorro_Total[Quincena],Y$2,Ahorro_Total[Partícipes Fondo],Ahorro_Partes[[#This Row],[Profesional]])</f>
        <v>0</v>
      </c>
      <c r="Z16" s="40">
        <f>+SUMIFS(Ahorro_Total[Valor],Ahorro_Total[Quincena],Z$2,Ahorro_Total[Partícipes Fondo],Ahorro_Partes[[#This Row],[Profesional]])</f>
        <v>0</v>
      </c>
      <c r="AA16" s="40">
        <f>+SUMIFS(Ahorro_Total[Valor],Ahorro_Total[Quincena],AA$2,Ahorro_Total[Partícipes Fondo],Ahorro_Partes[[#This Row],[Profesional]])</f>
        <v>0</v>
      </c>
      <c r="AB16" s="40">
        <f>+SUMIFS(Ahorro_Total[Valor],Ahorro_Total[Quincena],AB$2,Ahorro_Total[Partícipes Fondo],Ahorro_Partes[[#This Row],[Profesional]])</f>
        <v>0</v>
      </c>
      <c r="AC16" s="40">
        <f>+SUMIFS(Ahorro_Total[Valor],Ahorro_Total[Quincena],AC$2,Ahorro_Total[Partícipes Fondo],Ahorro_Partes[[#This Row],[Profesional]])</f>
        <v>0</v>
      </c>
      <c r="AD16" s="40">
        <f>+SUMIFS(Ahorro_Total[Valor],Ahorro_Total[Quincena],AD$2,Ahorro_Total[Partícipes Fondo],Ahorro_Partes[[#This Row],[Profesional]])</f>
        <v>0</v>
      </c>
      <c r="AE16" s="40">
        <f>+SUMIFS(Ahorro_Total[Valor],Ahorro_Total[Quincena],AE$2,Ahorro_Total[Partícipes Fondo],Ahorro_Partes[[#This Row],[Profesional]])</f>
        <v>0</v>
      </c>
      <c r="AF16" s="40">
        <f>+SUMIFS(Ahorro_Total[Valor],Ahorro_Total[Quincena],AF$2,Ahorro_Total[Partícipes Fondo],Ahorro_Partes[[#This Row],[Profesional]])</f>
        <v>0</v>
      </c>
      <c r="AG16" s="40">
        <f>+SUMIFS(Ahorro_Total[Valor],Ahorro_Total[Quincena],AG$2,Ahorro_Total[Partícipes Fondo],Ahorro_Partes[[#This Row],[Profesional]])</f>
        <v>0</v>
      </c>
      <c r="AH16" s="40">
        <f>+SUM(Ahorro_Partes[[#This Row],[15/01/2025]:[31/12/2025]])</f>
        <v>0</v>
      </c>
    </row>
    <row r="17" spans="2:34" ht="14.25" customHeight="1" x14ac:dyDescent="0.2">
      <c r="B17" s="38">
        <v>45688</v>
      </c>
      <c r="C17" s="39" t="s">
        <v>8</v>
      </c>
      <c r="D17" s="40">
        <v>50000</v>
      </c>
      <c r="F17" s="60"/>
      <c r="G17" s="61"/>
      <c r="I17" s="25" t="s">
        <v>8</v>
      </c>
      <c r="J17" s="40">
        <f>+SUMIFS(Ahorro_Total[Valor],Ahorro_Total[Quincena],J$2,Ahorro_Total[Partícipes Fondo],Ahorro_Partes[[#This Row],[Profesional]])</f>
        <v>50000</v>
      </c>
      <c r="K17" s="40">
        <f>+SUMIFS(Ahorro_Total[Valor],Ahorro_Total[Quincena],K$2,Ahorro_Total[Partícipes Fondo],Ahorro_Partes[[#This Row],[Profesional]])</f>
        <v>50000</v>
      </c>
      <c r="L17" s="40">
        <f>+SUMIFS(Ahorro_Total[Valor],Ahorro_Total[Quincena],L$2,Ahorro_Total[Partícipes Fondo],Ahorro_Partes[[#This Row],[Profesional]])</f>
        <v>0</v>
      </c>
      <c r="M17" s="40">
        <f>+SUMIFS(Ahorro_Total[Valor],Ahorro_Total[Quincena],M$2,Ahorro_Total[Partícipes Fondo],Ahorro_Partes[[#This Row],[Profesional]])</f>
        <v>0</v>
      </c>
      <c r="N17" s="40">
        <f>+SUMIFS(Ahorro_Total[Valor],Ahorro_Total[Quincena],N$2,Ahorro_Total[Partícipes Fondo],Ahorro_Partes[[#This Row],[Profesional]])</f>
        <v>0</v>
      </c>
      <c r="O17" s="40">
        <f>+SUMIFS(Ahorro_Total[Valor],Ahorro_Total[Quincena],O$2,Ahorro_Total[Partícipes Fondo],Ahorro_Partes[[#This Row],[Profesional]])</f>
        <v>0</v>
      </c>
      <c r="P17" s="40">
        <f>+SUMIFS(Ahorro_Total[Valor],Ahorro_Total[Quincena],P$2,Ahorro_Total[Partícipes Fondo],Ahorro_Partes[[#This Row],[Profesional]])</f>
        <v>0</v>
      </c>
      <c r="Q17" s="40">
        <f>+SUMIFS(Ahorro_Total[Valor],Ahorro_Total[Quincena],Q$2,Ahorro_Total[Partícipes Fondo],Ahorro_Partes[[#This Row],[Profesional]])</f>
        <v>0</v>
      </c>
      <c r="R17" s="40">
        <f>+SUMIFS(Ahorro_Total[Valor],Ahorro_Total[Quincena],R$2,Ahorro_Total[Partícipes Fondo],Ahorro_Partes[[#This Row],[Profesional]])</f>
        <v>0</v>
      </c>
      <c r="S17" s="40">
        <f>+SUMIFS(Ahorro_Total[Valor],Ahorro_Total[Quincena],S$2,Ahorro_Total[Partícipes Fondo],Ahorro_Partes[[#This Row],[Profesional]])</f>
        <v>0</v>
      </c>
      <c r="T17" s="40">
        <f>+SUMIFS(Ahorro_Total[Valor],Ahorro_Total[Quincena],T$2,Ahorro_Total[Partícipes Fondo],Ahorro_Partes[[#This Row],[Profesional]])</f>
        <v>0</v>
      </c>
      <c r="U17" s="40">
        <f>+SUMIFS(Ahorro_Total[Valor],Ahorro_Total[Quincena],U$2,Ahorro_Total[Partícipes Fondo],Ahorro_Partes[[#This Row],[Profesional]])</f>
        <v>0</v>
      </c>
      <c r="V17" s="40">
        <f>+SUMIFS(Ahorro_Total[Valor],Ahorro_Total[Quincena],V$2,Ahorro_Total[Partícipes Fondo],Ahorro_Partes[[#This Row],[Profesional]])</f>
        <v>0</v>
      </c>
      <c r="W17" s="40">
        <f>+SUMIFS(Ahorro_Total[Valor],Ahorro_Total[Quincena],W$2,Ahorro_Total[Partícipes Fondo],Ahorro_Partes[[#This Row],[Profesional]])</f>
        <v>0</v>
      </c>
      <c r="X17" s="40">
        <f>+SUMIFS(Ahorro_Total[Valor],Ahorro_Total[Quincena],X$2,Ahorro_Total[Partícipes Fondo],Ahorro_Partes[[#This Row],[Profesional]])</f>
        <v>0</v>
      </c>
      <c r="Y17" s="40">
        <f>+SUMIFS(Ahorro_Total[Valor],Ahorro_Total[Quincena],Y$2,Ahorro_Total[Partícipes Fondo],Ahorro_Partes[[#This Row],[Profesional]])</f>
        <v>0</v>
      </c>
      <c r="Z17" s="40">
        <f>+SUMIFS(Ahorro_Total[Valor],Ahorro_Total[Quincena],Z$2,Ahorro_Total[Partícipes Fondo],Ahorro_Partes[[#This Row],[Profesional]])</f>
        <v>0</v>
      </c>
      <c r="AA17" s="40">
        <f>+SUMIFS(Ahorro_Total[Valor],Ahorro_Total[Quincena],AA$2,Ahorro_Total[Partícipes Fondo],Ahorro_Partes[[#This Row],[Profesional]])</f>
        <v>0</v>
      </c>
      <c r="AB17" s="40">
        <f>+SUMIFS(Ahorro_Total[Valor],Ahorro_Total[Quincena],AB$2,Ahorro_Total[Partícipes Fondo],Ahorro_Partes[[#This Row],[Profesional]])</f>
        <v>0</v>
      </c>
      <c r="AC17" s="40">
        <f>+SUMIFS(Ahorro_Total[Valor],Ahorro_Total[Quincena],AC$2,Ahorro_Total[Partícipes Fondo],Ahorro_Partes[[#This Row],[Profesional]])</f>
        <v>0</v>
      </c>
      <c r="AD17" s="40">
        <f>+SUMIFS(Ahorro_Total[Valor],Ahorro_Total[Quincena],AD$2,Ahorro_Total[Partícipes Fondo],Ahorro_Partes[[#This Row],[Profesional]])</f>
        <v>0</v>
      </c>
      <c r="AE17" s="40">
        <f>+SUMIFS(Ahorro_Total[Valor],Ahorro_Total[Quincena],AE$2,Ahorro_Total[Partícipes Fondo],Ahorro_Partes[[#This Row],[Profesional]])</f>
        <v>0</v>
      </c>
      <c r="AF17" s="40">
        <f>+SUMIFS(Ahorro_Total[Valor],Ahorro_Total[Quincena],AF$2,Ahorro_Total[Partícipes Fondo],Ahorro_Partes[[#This Row],[Profesional]])</f>
        <v>0</v>
      </c>
      <c r="AG17" s="40">
        <f>+SUMIFS(Ahorro_Total[Valor],Ahorro_Total[Quincena],AG$2,Ahorro_Total[Partícipes Fondo],Ahorro_Partes[[#This Row],[Profesional]])</f>
        <v>0</v>
      </c>
      <c r="AH17" s="40">
        <f>+SUM(Ahorro_Partes[[#This Row],[15/01/2025]:[31/12/2025]])</f>
        <v>100000</v>
      </c>
    </row>
    <row r="18" spans="2:34" ht="14.25" customHeight="1" thickBot="1" x14ac:dyDescent="0.25">
      <c r="B18" s="38">
        <v>45688</v>
      </c>
      <c r="C18" s="39" t="s">
        <v>7</v>
      </c>
      <c r="D18" s="40">
        <v>50000</v>
      </c>
      <c r="F18" s="62"/>
      <c r="G18" s="63"/>
      <c r="I18" s="25" t="s">
        <v>11</v>
      </c>
      <c r="J18" s="40">
        <f>+SUMIFS(Ahorro_Total[Valor],Ahorro_Total[Quincena],J$2,Ahorro_Total[Partícipes Fondo],Ahorro_Partes[[#This Row],[Profesional]])</f>
        <v>50000</v>
      </c>
      <c r="K18" s="40">
        <f>+SUMIFS(Ahorro_Total[Valor],Ahorro_Total[Quincena],K$2,Ahorro_Total[Partícipes Fondo],Ahorro_Partes[[#This Row],[Profesional]])</f>
        <v>50000</v>
      </c>
      <c r="L18" s="40">
        <f>+SUMIFS(Ahorro_Total[Valor],Ahorro_Total[Quincena],L$2,Ahorro_Total[Partícipes Fondo],Ahorro_Partes[[#This Row],[Profesional]])</f>
        <v>0</v>
      </c>
      <c r="M18" s="40">
        <f>+SUMIFS(Ahorro_Total[Valor],Ahorro_Total[Quincena],M$2,Ahorro_Total[Partícipes Fondo],Ahorro_Partes[[#This Row],[Profesional]])</f>
        <v>0</v>
      </c>
      <c r="N18" s="40">
        <f>+SUMIFS(Ahorro_Total[Valor],Ahorro_Total[Quincena],N$2,Ahorro_Total[Partícipes Fondo],Ahorro_Partes[[#This Row],[Profesional]])</f>
        <v>0</v>
      </c>
      <c r="O18" s="40">
        <f>+SUMIFS(Ahorro_Total[Valor],Ahorro_Total[Quincena],O$2,Ahorro_Total[Partícipes Fondo],Ahorro_Partes[[#This Row],[Profesional]])</f>
        <v>0</v>
      </c>
      <c r="P18" s="40">
        <f>+SUMIFS(Ahorro_Total[Valor],Ahorro_Total[Quincena],P$2,Ahorro_Total[Partícipes Fondo],Ahorro_Partes[[#This Row],[Profesional]])</f>
        <v>0</v>
      </c>
      <c r="Q18" s="40">
        <f>+SUMIFS(Ahorro_Total[Valor],Ahorro_Total[Quincena],Q$2,Ahorro_Total[Partícipes Fondo],Ahorro_Partes[[#This Row],[Profesional]])</f>
        <v>0</v>
      </c>
      <c r="R18" s="40">
        <f>+SUMIFS(Ahorro_Total[Valor],Ahorro_Total[Quincena],R$2,Ahorro_Total[Partícipes Fondo],Ahorro_Partes[[#This Row],[Profesional]])</f>
        <v>0</v>
      </c>
      <c r="S18" s="40">
        <f>+SUMIFS(Ahorro_Total[Valor],Ahorro_Total[Quincena],S$2,Ahorro_Total[Partícipes Fondo],Ahorro_Partes[[#This Row],[Profesional]])</f>
        <v>0</v>
      </c>
      <c r="T18" s="40">
        <f>+SUMIFS(Ahorro_Total[Valor],Ahorro_Total[Quincena],T$2,Ahorro_Total[Partícipes Fondo],Ahorro_Partes[[#This Row],[Profesional]])</f>
        <v>0</v>
      </c>
      <c r="U18" s="40">
        <f>+SUMIFS(Ahorro_Total[Valor],Ahorro_Total[Quincena],U$2,Ahorro_Total[Partícipes Fondo],Ahorro_Partes[[#This Row],[Profesional]])</f>
        <v>0</v>
      </c>
      <c r="V18" s="40">
        <f>+SUMIFS(Ahorro_Total[Valor],Ahorro_Total[Quincena],V$2,Ahorro_Total[Partícipes Fondo],Ahorro_Partes[[#This Row],[Profesional]])</f>
        <v>0</v>
      </c>
      <c r="W18" s="40">
        <f>+SUMIFS(Ahorro_Total[Valor],Ahorro_Total[Quincena],W$2,Ahorro_Total[Partícipes Fondo],Ahorro_Partes[[#This Row],[Profesional]])</f>
        <v>0</v>
      </c>
      <c r="X18" s="40">
        <f>+SUMIFS(Ahorro_Total[Valor],Ahorro_Total[Quincena],X$2,Ahorro_Total[Partícipes Fondo],Ahorro_Partes[[#This Row],[Profesional]])</f>
        <v>0</v>
      </c>
      <c r="Y18" s="40">
        <f>+SUMIFS(Ahorro_Total[Valor],Ahorro_Total[Quincena],Y$2,Ahorro_Total[Partícipes Fondo],Ahorro_Partes[[#This Row],[Profesional]])</f>
        <v>0</v>
      </c>
      <c r="Z18" s="40">
        <f>+SUMIFS(Ahorro_Total[Valor],Ahorro_Total[Quincena],Z$2,Ahorro_Total[Partícipes Fondo],Ahorro_Partes[[#This Row],[Profesional]])</f>
        <v>0</v>
      </c>
      <c r="AA18" s="40">
        <f>+SUMIFS(Ahorro_Total[Valor],Ahorro_Total[Quincena],AA$2,Ahorro_Total[Partícipes Fondo],Ahorro_Partes[[#This Row],[Profesional]])</f>
        <v>0</v>
      </c>
      <c r="AB18" s="40">
        <f>+SUMIFS(Ahorro_Total[Valor],Ahorro_Total[Quincena],AB$2,Ahorro_Total[Partícipes Fondo],Ahorro_Partes[[#This Row],[Profesional]])</f>
        <v>0</v>
      </c>
      <c r="AC18" s="40">
        <f>+SUMIFS(Ahorro_Total[Valor],Ahorro_Total[Quincena],AC$2,Ahorro_Total[Partícipes Fondo],Ahorro_Partes[[#This Row],[Profesional]])</f>
        <v>0</v>
      </c>
      <c r="AD18" s="40">
        <f>+SUMIFS(Ahorro_Total[Valor],Ahorro_Total[Quincena],AD$2,Ahorro_Total[Partícipes Fondo],Ahorro_Partes[[#This Row],[Profesional]])</f>
        <v>0</v>
      </c>
      <c r="AE18" s="40">
        <f>+SUMIFS(Ahorro_Total[Valor],Ahorro_Total[Quincena],AE$2,Ahorro_Total[Partícipes Fondo],Ahorro_Partes[[#This Row],[Profesional]])</f>
        <v>0</v>
      </c>
      <c r="AF18" s="40">
        <f>+SUMIFS(Ahorro_Total[Valor],Ahorro_Total[Quincena],AF$2,Ahorro_Total[Partícipes Fondo],Ahorro_Partes[[#This Row],[Profesional]])</f>
        <v>0</v>
      </c>
      <c r="AG18" s="40">
        <f>+SUMIFS(Ahorro_Total[Valor],Ahorro_Total[Quincena],AG$2,Ahorro_Total[Partícipes Fondo],Ahorro_Partes[[#This Row],[Profesional]])</f>
        <v>0</v>
      </c>
      <c r="AH18" s="40">
        <f>+SUM(Ahorro_Partes[[#This Row],[15/01/2025]:[31/12/2025]])</f>
        <v>100000</v>
      </c>
    </row>
    <row r="19" spans="2:34" ht="14.25" customHeight="1" thickBot="1" x14ac:dyDescent="0.25">
      <c r="B19" s="38"/>
      <c r="D19" s="40"/>
      <c r="J19" s="37"/>
    </row>
    <row r="20" spans="2:34" ht="14.25" customHeight="1" thickBot="1" x14ac:dyDescent="0.25">
      <c r="F20" s="64" t="s">
        <v>72</v>
      </c>
      <c r="G20" s="65">
        <f>+SUM(Ahorro_Partes[Total])</f>
        <v>900000</v>
      </c>
    </row>
  </sheetData>
  <conditionalFormatting sqref="J5:AG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5505-0D8A-4644-B527-FBCB4FEC76A6}">
  <dimension ref="B1:M16"/>
  <sheetViews>
    <sheetView workbookViewId="0">
      <selection activeCell="I3" sqref="I3:K5"/>
    </sheetView>
  </sheetViews>
  <sheetFormatPr baseColWidth="10" defaultRowHeight="14.25" x14ac:dyDescent="0.25"/>
  <cols>
    <col min="1" max="1" width="2.140625" style="1" bestFit="1" customWidth="1"/>
    <col min="2" max="2" width="12.140625" style="43" bestFit="1" customWidth="1"/>
    <col min="3" max="3" width="22.7109375" style="43" bestFit="1" customWidth="1"/>
    <col min="4" max="4" width="10" style="43" bestFit="1" customWidth="1"/>
    <col min="5" max="6" width="11.42578125" style="43"/>
    <col min="7" max="7" width="13.85546875" style="43" bestFit="1" customWidth="1"/>
    <col min="8" max="8" width="2.140625" style="1" bestFit="1" customWidth="1"/>
    <col min="9" max="9" width="12.140625" style="1" bestFit="1" customWidth="1"/>
    <col min="10" max="10" width="17.85546875" style="1" bestFit="1" customWidth="1"/>
    <col min="11" max="11" width="11.42578125" style="52" bestFit="1" customWidth="1"/>
    <col min="12" max="12" width="2.140625" style="1" bestFit="1" customWidth="1"/>
    <col min="13" max="16384" width="11.42578125" style="1"/>
  </cols>
  <sheetData>
    <row r="1" spans="2:13" x14ac:dyDescent="0.25">
      <c r="B1" s="1"/>
      <c r="C1" s="1"/>
      <c r="D1" s="1"/>
      <c r="E1" s="1"/>
      <c r="F1" s="1"/>
      <c r="G1" s="1"/>
      <c r="K1" s="1"/>
    </row>
    <row r="2" spans="2:13" x14ac:dyDescent="0.25">
      <c r="B2" s="12" t="s">
        <v>32</v>
      </c>
      <c r="C2" s="12" t="s">
        <v>20</v>
      </c>
      <c r="D2" s="12" t="s">
        <v>22</v>
      </c>
      <c r="E2" s="12" t="s">
        <v>33</v>
      </c>
      <c r="F2" s="12" t="s">
        <v>37</v>
      </c>
      <c r="G2" s="12" t="s">
        <v>38</v>
      </c>
      <c r="I2" s="41" t="s">
        <v>32</v>
      </c>
      <c r="J2" s="41" t="s">
        <v>40</v>
      </c>
      <c r="K2" s="41" t="s">
        <v>33</v>
      </c>
    </row>
    <row r="3" spans="2:13" x14ac:dyDescent="0.25">
      <c r="B3" s="42"/>
      <c r="D3" s="24"/>
      <c r="E3" s="44"/>
      <c r="F3" s="44"/>
      <c r="G3" s="44"/>
      <c r="I3" s="42"/>
      <c r="J3" s="43"/>
      <c r="K3" s="44"/>
      <c r="M3" s="8"/>
    </row>
    <row r="4" spans="2:13" x14ac:dyDescent="0.25">
      <c r="B4" s="42"/>
      <c r="D4" s="24"/>
      <c r="E4" s="44"/>
      <c r="F4" s="44"/>
      <c r="G4" s="44"/>
      <c r="I4" s="42"/>
      <c r="J4" s="43"/>
      <c r="K4" s="51"/>
    </row>
    <row r="5" spans="2:13" x14ac:dyDescent="0.25">
      <c r="B5" s="42"/>
      <c r="D5" s="24"/>
      <c r="E5" s="44"/>
      <c r="F5" s="44"/>
      <c r="G5" s="44"/>
      <c r="I5" s="42"/>
      <c r="J5" s="43"/>
      <c r="K5" s="44"/>
    </row>
    <row r="6" spans="2:13" x14ac:dyDescent="0.25">
      <c r="B6" s="42"/>
      <c r="D6" s="24"/>
      <c r="E6" s="44"/>
      <c r="F6" s="44"/>
      <c r="G6" s="44"/>
    </row>
    <row r="7" spans="2:13" x14ac:dyDescent="0.25">
      <c r="B7" s="42"/>
      <c r="D7" s="24"/>
      <c r="E7" s="44"/>
      <c r="F7" s="44"/>
      <c r="G7" s="44"/>
    </row>
    <row r="8" spans="2:13" x14ac:dyDescent="0.25">
      <c r="B8" s="42"/>
      <c r="D8" s="24"/>
      <c r="E8" s="44"/>
      <c r="F8" s="44"/>
      <c r="G8" s="44"/>
    </row>
    <row r="9" spans="2:13" x14ac:dyDescent="0.25">
      <c r="B9" s="42"/>
      <c r="D9" s="24"/>
      <c r="E9" s="44"/>
      <c r="F9" s="44"/>
      <c r="G9" s="44"/>
    </row>
    <row r="10" spans="2:13" x14ac:dyDescent="0.25">
      <c r="B10" s="42"/>
      <c r="D10" s="24"/>
      <c r="E10" s="44"/>
      <c r="F10" s="44"/>
      <c r="G10" s="44"/>
    </row>
    <row r="11" spans="2:13" x14ac:dyDescent="0.25">
      <c r="B11" s="42"/>
      <c r="D11" s="24"/>
      <c r="E11" s="44"/>
      <c r="F11" s="44"/>
      <c r="G11" s="44"/>
    </row>
    <row r="12" spans="2:13" x14ac:dyDescent="0.25">
      <c r="B12" s="42"/>
      <c r="D12" s="24"/>
      <c r="E12" s="44"/>
      <c r="F12" s="44"/>
      <c r="G12" s="44"/>
    </row>
    <row r="13" spans="2:13" x14ac:dyDescent="0.25">
      <c r="B13" s="42"/>
      <c r="D13" s="24"/>
      <c r="E13" s="44"/>
      <c r="F13" s="44"/>
      <c r="G13" s="44"/>
    </row>
    <row r="14" spans="2:13" x14ac:dyDescent="0.25">
      <c r="B14" s="42"/>
      <c r="D14" s="24"/>
      <c r="E14" s="44"/>
      <c r="F14" s="44"/>
      <c r="G14" s="44"/>
    </row>
    <row r="15" spans="2:13" x14ac:dyDescent="0.25">
      <c r="B15" s="42"/>
      <c r="D15" s="24"/>
      <c r="E15" s="44"/>
      <c r="F15" s="44"/>
      <c r="G15" s="44"/>
    </row>
    <row r="16" spans="2:13" x14ac:dyDescent="0.25">
      <c r="B16" s="42"/>
      <c r="D16" s="24"/>
      <c r="E16" s="44"/>
      <c r="F16" s="44"/>
      <c r="G16" s="44"/>
    </row>
  </sheetData>
  <conditionalFormatting sqref="D3:D16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92AB-ADD9-44B4-9FFD-3954EF540DEB}">
  <dimension ref="A1"/>
  <sheetViews>
    <sheetView workbookViewId="0">
      <selection activeCell="B2" sqref="B2"/>
    </sheetView>
  </sheetViews>
  <sheetFormatPr baseColWidth="10" defaultRowHeight="15" x14ac:dyDescent="0.25"/>
  <cols>
    <col min="1" max="1" width="2" style="66" bestFit="1" customWidth="1"/>
    <col min="2" max="16384" width="11.42578125" style="66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63B7-1CDF-4CB5-9A95-E7E17D365361}">
  <dimension ref="A1:AA20"/>
  <sheetViews>
    <sheetView workbookViewId="0">
      <selection activeCell="C14" sqref="C14"/>
    </sheetView>
  </sheetViews>
  <sheetFormatPr baseColWidth="10" defaultRowHeight="14.25" x14ac:dyDescent="0.2"/>
  <cols>
    <col min="1" max="1" width="2" style="36" bestFit="1" customWidth="1"/>
    <col min="2" max="3" width="13.28515625" style="57" customWidth="1"/>
    <col min="4" max="27" width="15.7109375" style="57" customWidth="1"/>
    <col min="28" max="28" width="2.140625" style="57" bestFit="1" customWidth="1"/>
    <col min="29" max="16384" width="11.42578125" style="57"/>
  </cols>
  <sheetData>
    <row r="1" spans="2:27" s="36" customFormat="1" ht="15" thickBot="1" x14ac:dyDescent="0.25"/>
    <row r="2" spans="2:27" ht="15" thickBot="1" x14ac:dyDescent="0.25">
      <c r="B2" s="54" t="s">
        <v>36</v>
      </c>
      <c r="C2" s="55"/>
      <c r="D2" s="55" t="s">
        <v>44</v>
      </c>
      <c r="E2" s="55" t="s">
        <v>45</v>
      </c>
      <c r="F2" s="55" t="s">
        <v>46</v>
      </c>
      <c r="G2" s="55" t="s">
        <v>47</v>
      </c>
      <c r="H2" s="55" t="s">
        <v>48</v>
      </c>
      <c r="I2" s="55" t="s">
        <v>49</v>
      </c>
      <c r="J2" s="55" t="s">
        <v>50</v>
      </c>
      <c r="K2" s="55" t="s">
        <v>51</v>
      </c>
      <c r="L2" s="55" t="s">
        <v>52</v>
      </c>
      <c r="M2" s="55" t="s">
        <v>53</v>
      </c>
      <c r="N2" s="55" t="s">
        <v>54</v>
      </c>
      <c r="O2" s="55" t="s">
        <v>55</v>
      </c>
      <c r="P2" s="55" t="s">
        <v>56</v>
      </c>
      <c r="Q2" s="55" t="s">
        <v>57</v>
      </c>
      <c r="R2" s="55" t="s">
        <v>58</v>
      </c>
      <c r="S2" s="55" t="s">
        <v>59</v>
      </c>
      <c r="T2" s="55" t="s">
        <v>60</v>
      </c>
      <c r="U2" s="55" t="s">
        <v>61</v>
      </c>
      <c r="V2" s="55" t="s">
        <v>62</v>
      </c>
      <c r="W2" s="55" t="s">
        <v>63</v>
      </c>
      <c r="X2" s="55" t="s">
        <v>64</v>
      </c>
      <c r="Y2" s="55" t="s">
        <v>65</v>
      </c>
      <c r="Z2" s="55" t="s">
        <v>66</v>
      </c>
      <c r="AA2" s="56" t="s">
        <v>67</v>
      </c>
    </row>
    <row r="3" spans="2:27" s="36" customFormat="1" x14ac:dyDescent="0.2"/>
    <row r="4" spans="2:27" ht="15" thickBot="1" x14ac:dyDescent="0.25"/>
    <row r="5" spans="2:27" ht="15" thickBot="1" x14ac:dyDescent="0.25">
      <c r="B5" s="55" t="s">
        <v>29</v>
      </c>
      <c r="C5" s="55" t="s">
        <v>22</v>
      </c>
      <c r="D5" s="55" t="s">
        <v>44</v>
      </c>
      <c r="E5" s="55" t="s">
        <v>45</v>
      </c>
      <c r="F5" s="55" t="s">
        <v>46</v>
      </c>
      <c r="G5" s="55" t="s">
        <v>47</v>
      </c>
      <c r="H5" s="55" t="s">
        <v>48</v>
      </c>
      <c r="I5" s="55" t="s">
        <v>49</v>
      </c>
      <c r="J5" s="55" t="s">
        <v>50</v>
      </c>
      <c r="K5" s="55" t="s">
        <v>51</v>
      </c>
      <c r="L5" s="55" t="s">
        <v>52</v>
      </c>
      <c r="M5" s="55" t="s">
        <v>53</v>
      </c>
      <c r="N5" s="55" t="s">
        <v>54</v>
      </c>
      <c r="O5" s="55" t="s">
        <v>55</v>
      </c>
      <c r="P5" s="55" t="s">
        <v>56</v>
      </c>
      <c r="Q5" s="55" t="s">
        <v>57</v>
      </c>
      <c r="R5" s="55" t="s">
        <v>58</v>
      </c>
      <c r="S5" s="55" t="s">
        <v>59</v>
      </c>
      <c r="T5" s="55" t="s">
        <v>60</v>
      </c>
      <c r="U5" s="55" t="s">
        <v>61</v>
      </c>
      <c r="V5" s="55" t="s">
        <v>62</v>
      </c>
      <c r="W5" s="55" t="s">
        <v>63</v>
      </c>
      <c r="X5" s="55" t="s">
        <v>64</v>
      </c>
      <c r="Y5" s="55" t="s">
        <v>65</v>
      </c>
      <c r="Z5" s="55" t="s">
        <v>66</v>
      </c>
      <c r="AA5" s="56" t="s">
        <v>67</v>
      </c>
    </row>
    <row r="6" spans="2:27" x14ac:dyDescent="0.2">
      <c r="B6" s="57" t="s">
        <v>1</v>
      </c>
      <c r="C6" s="57">
        <f>INDEX(Consolidado[Esta],MATCH(Tabla8[[#This Row],[Profesional]],Consolidado[Profesional],0))</f>
        <v>0</v>
      </c>
    </row>
    <row r="7" spans="2:27" x14ac:dyDescent="0.2">
      <c r="B7" s="57" t="s">
        <v>2</v>
      </c>
      <c r="C7" s="57">
        <f>INDEX(Consolidado[Esta],MATCH(Tabla8[[#This Row],[Profesional]],Consolidado[Profesional],0))</f>
        <v>1</v>
      </c>
    </row>
    <row r="8" spans="2:27" x14ac:dyDescent="0.2">
      <c r="B8" s="57" t="s">
        <v>3</v>
      </c>
      <c r="C8" s="57">
        <f>INDEX(Consolidado[Esta],MATCH(Tabla8[[#This Row],[Profesional]],Consolidado[Profesional],0))</f>
        <v>1</v>
      </c>
    </row>
    <row r="9" spans="2:27" x14ac:dyDescent="0.2">
      <c r="B9" s="57" t="s">
        <v>5</v>
      </c>
      <c r="C9" s="57">
        <f>INDEX(Consolidado[Esta],MATCH(Tabla8[[#This Row],[Profesional]],Consolidado[Profesional],0))</f>
        <v>1</v>
      </c>
    </row>
    <row r="10" spans="2:27" x14ac:dyDescent="0.2">
      <c r="B10" s="57" t="s">
        <v>6</v>
      </c>
      <c r="C10" s="57">
        <f>INDEX(Consolidado[Esta],MATCH(Tabla8[[#This Row],[Profesional]],Consolidado[Profesional],0))</f>
        <v>1</v>
      </c>
    </row>
    <row r="11" spans="2:27" x14ac:dyDescent="0.2">
      <c r="B11" s="57" t="s">
        <v>7</v>
      </c>
      <c r="C11" s="57">
        <f>INDEX(Consolidado[Esta],MATCH(Tabla8[[#This Row],[Profesional]],Consolidado[Profesional],0))</f>
        <v>1</v>
      </c>
    </row>
    <row r="12" spans="2:27" x14ac:dyDescent="0.2">
      <c r="B12" s="57" t="s">
        <v>9</v>
      </c>
      <c r="C12" s="57">
        <f>INDEX(Consolidado[Esta],MATCH(Tabla8[[#This Row],[Profesional]],Consolidado[Profesional],0))</f>
        <v>1</v>
      </c>
    </row>
    <row r="13" spans="2:27" x14ac:dyDescent="0.2">
      <c r="B13" s="57" t="s">
        <v>10</v>
      </c>
      <c r="C13" s="57">
        <f>INDEX(Consolidado[Esta],MATCH(Tabla8[[#This Row],[Profesional]],Consolidado[Profesional],0))</f>
        <v>1</v>
      </c>
    </row>
    <row r="14" spans="2:27" x14ac:dyDescent="0.2">
      <c r="B14" s="57" t="s">
        <v>12</v>
      </c>
      <c r="C14" s="57">
        <f>INDEX(Consolidado[Esta],MATCH(Tabla8[[#This Row],[Profesional]],Consolidado[Profesional],0))</f>
        <v>1</v>
      </c>
    </row>
    <row r="15" spans="2:27" x14ac:dyDescent="0.2">
      <c r="B15" s="57" t="s">
        <v>39</v>
      </c>
      <c r="C15" s="57">
        <f>INDEX(Consolidado[Esta],MATCH(Tabla8[[#This Row],[Profesional]],Consolidado[Profesional],0))</f>
        <v>0</v>
      </c>
    </row>
    <row r="16" spans="2:27" x14ac:dyDescent="0.2">
      <c r="B16" s="57" t="s">
        <v>0</v>
      </c>
      <c r="C16" s="57">
        <f>INDEX(Consolidado[Esta],MATCH(Tabla8[[#This Row],[Profesional]],Consolidado[Profesional],0))</f>
        <v>0</v>
      </c>
    </row>
    <row r="17" spans="2:3" x14ac:dyDescent="0.2">
      <c r="B17" s="57" t="s">
        <v>4</v>
      </c>
      <c r="C17" s="57">
        <f>INDEX(Consolidado[Esta],MATCH(Tabla8[[#This Row],[Profesional]],Consolidado[Profesional],0))</f>
        <v>0</v>
      </c>
    </row>
    <row r="18" spans="2:3" x14ac:dyDescent="0.2">
      <c r="B18" s="57" t="s">
        <v>8</v>
      </c>
      <c r="C18" s="57">
        <f>INDEX(Consolidado[Esta],MATCH(Tabla8[[#This Row],[Profesional]],Consolidado[Profesional],0))</f>
        <v>0</v>
      </c>
    </row>
    <row r="19" spans="2:3" x14ac:dyDescent="0.2">
      <c r="B19" s="57" t="s">
        <v>11</v>
      </c>
      <c r="C19" s="57">
        <f>INDEX(Consolidado[Esta],MATCH(Tabla8[[#This Row],[Profesional]],Consolidado[Profesional],0))</f>
        <v>0</v>
      </c>
    </row>
    <row r="20" spans="2:3" x14ac:dyDescent="0.2">
      <c r="B20" s="57" t="s">
        <v>13</v>
      </c>
      <c r="C20" s="57">
        <f>INDEX(Consolidado[Esta],MATCH(Tabla8[[#This Row],[Profesional]],Consolidado[Profesional],0))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D4C8-B5A8-470C-8F36-938E6AF1D708}">
  <dimension ref="A1:N29"/>
  <sheetViews>
    <sheetView workbookViewId="0">
      <selection activeCell="G18" sqref="G18"/>
    </sheetView>
  </sheetViews>
  <sheetFormatPr baseColWidth="10" defaultColWidth="0" defaultRowHeight="14.25" zeroHeight="1" x14ac:dyDescent="0.25"/>
  <cols>
    <col min="1" max="1" width="2" style="1" bestFit="1" customWidth="1"/>
    <col min="2" max="2" width="22.7109375" style="1" bestFit="1" customWidth="1"/>
    <col min="3" max="3" width="7.140625" style="1" bestFit="1" customWidth="1"/>
    <col min="4" max="4" width="17.28515625" style="1" bestFit="1" customWidth="1"/>
    <col min="5" max="5" width="12.28515625" style="1" bestFit="1" customWidth="1"/>
    <col min="6" max="6" width="2.140625" style="1" bestFit="1" customWidth="1"/>
    <col min="7" max="7" width="22.7109375" style="1" bestFit="1" customWidth="1"/>
    <col min="8" max="8" width="17.7109375" style="1" bestFit="1" customWidth="1"/>
    <col min="9" max="9" width="16.28515625" style="1" bestFit="1" customWidth="1"/>
    <col min="10" max="10" width="10" style="1" bestFit="1" customWidth="1"/>
    <col min="11" max="11" width="15" style="1" bestFit="1" customWidth="1"/>
    <col min="12" max="12" width="2.140625" style="1" bestFit="1" customWidth="1"/>
    <col min="13" max="14" width="0" style="1" hidden="1" customWidth="1"/>
    <col min="15" max="16384" width="11.42578125" style="1" hidden="1"/>
  </cols>
  <sheetData>
    <row r="1" spans="2:13" ht="15" thickBot="1" x14ac:dyDescent="0.3"/>
    <row r="2" spans="2:13" ht="15" thickBot="1" x14ac:dyDescent="0.3">
      <c r="B2" s="68" t="s">
        <v>27</v>
      </c>
      <c r="C2" s="69"/>
      <c r="D2" s="69"/>
      <c r="E2" s="69"/>
      <c r="F2" s="69"/>
      <c r="G2" s="69"/>
      <c r="H2" s="69"/>
      <c r="I2" s="69"/>
      <c r="J2" s="69"/>
      <c r="K2" s="70"/>
    </row>
    <row r="3" spans="2:13" ht="15" thickBot="1" x14ac:dyDescent="0.3"/>
    <row r="4" spans="2:13" x14ac:dyDescent="0.25">
      <c r="B4" s="71" t="s">
        <v>18</v>
      </c>
      <c r="C4" s="72"/>
      <c r="D4" s="72"/>
      <c r="E4" s="4" t="s">
        <v>17</v>
      </c>
      <c r="G4" s="77" t="s">
        <v>23</v>
      </c>
      <c r="H4" s="78"/>
      <c r="I4" s="78"/>
      <c r="J4" s="78"/>
      <c r="K4" s="79"/>
    </row>
    <row r="5" spans="2:13" x14ac:dyDescent="0.25">
      <c r="B5" s="73" t="s">
        <v>15</v>
      </c>
      <c r="C5" s="74"/>
      <c r="D5" s="74"/>
      <c r="E5" s="5">
        <v>4000</v>
      </c>
      <c r="G5" s="80" t="s">
        <v>24</v>
      </c>
      <c r="H5" s="81"/>
      <c r="I5" s="81"/>
      <c r="J5" s="81"/>
      <c r="K5" s="9">
        <f>+SUM(E10:E28)</f>
        <v>201900</v>
      </c>
    </row>
    <row r="6" spans="2:13" x14ac:dyDescent="0.25">
      <c r="B6" s="73" t="s">
        <v>16</v>
      </c>
      <c r="C6" s="74"/>
      <c r="D6" s="74"/>
      <c r="E6" s="5">
        <v>1000</v>
      </c>
      <c r="G6" s="80" t="s">
        <v>25</v>
      </c>
      <c r="H6" s="81"/>
      <c r="I6" s="81"/>
      <c r="J6" s="81"/>
      <c r="K6" s="7">
        <v>100000</v>
      </c>
    </row>
    <row r="7" spans="2:13" ht="15" thickBot="1" x14ac:dyDescent="0.3">
      <c r="B7" s="75" t="s">
        <v>14</v>
      </c>
      <c r="C7" s="76"/>
      <c r="D7" s="76"/>
      <c r="E7" s="6">
        <v>20</v>
      </c>
      <c r="G7" s="82" t="s">
        <v>26</v>
      </c>
      <c r="H7" s="83"/>
      <c r="I7" s="83"/>
      <c r="J7" s="83"/>
      <c r="K7" s="10">
        <f>+K5-K6</f>
        <v>101900</v>
      </c>
    </row>
    <row r="8" spans="2:13" x14ac:dyDescent="0.25"/>
    <row r="9" spans="2:13" x14ac:dyDescent="0.25">
      <c r="B9" s="28" t="s">
        <v>20</v>
      </c>
      <c r="C9" s="29" t="s">
        <v>30</v>
      </c>
      <c r="D9" s="29" t="s">
        <v>19</v>
      </c>
      <c r="E9" s="13" t="s">
        <v>17</v>
      </c>
      <c r="G9" s="11" t="s">
        <v>20</v>
      </c>
      <c r="H9" s="12" t="s">
        <v>28</v>
      </c>
      <c r="I9" s="12" t="s">
        <v>21</v>
      </c>
      <c r="J9" s="12" t="s">
        <v>22</v>
      </c>
      <c r="K9" s="13" t="s">
        <v>23</v>
      </c>
    </row>
    <row r="10" spans="2:13" x14ac:dyDescent="0.25">
      <c r="B10" s="3" t="s">
        <v>6</v>
      </c>
      <c r="C10" s="2">
        <v>1</v>
      </c>
      <c r="D10" s="3" t="s">
        <v>15</v>
      </c>
      <c r="E10" s="27">
        <f>MROUND(IF(D10=$B$5,$E$5*C10,IF(D10=$B$6,C10*$E$6,IF(D10=$B$7,C10*$E$7,"Error"))),100)</f>
        <v>4000</v>
      </c>
      <c r="G10" s="14" t="s">
        <v>6</v>
      </c>
      <c r="H10" s="15">
        <f t="shared" ref="H10:H18" si="0">+I10/SUM($I$10:$I$18)</f>
        <v>0.19910846953937592</v>
      </c>
      <c r="I10" s="16">
        <f t="shared" ref="I10:I18" si="1">+SUMIF($B$10:$B$28,G10,$E$10:$E$28)</f>
        <v>40200</v>
      </c>
      <c r="J10" s="17">
        <f>INDEX(Consolidado[Esta],MATCH(Rellena[[#This Row],[Partícipes Fondo]],Consolidado[Profesional],0))</f>
        <v>1</v>
      </c>
      <c r="K10" s="18">
        <f>($K$7/SUM(Rellena[Esta]))*Rellena[[#This Row],[Esta]]</f>
        <v>14557.142857142857</v>
      </c>
      <c r="M10" s="8"/>
    </row>
    <row r="11" spans="2:13" x14ac:dyDescent="0.25">
      <c r="B11" s="3" t="s">
        <v>6</v>
      </c>
      <c r="C11" s="2">
        <v>1</v>
      </c>
      <c r="D11" s="3" t="s">
        <v>16</v>
      </c>
      <c r="E11" s="27">
        <f t="shared" ref="E11:E28" si="2">MROUND(IF(D11=$B$5,$E$5*C11,IF(D11=$B$6,C11*$E$6,IF(D11=$B$7,C11*$E$7,"Error"))),100)</f>
        <v>1000</v>
      </c>
      <c r="G11" s="14" t="s">
        <v>7</v>
      </c>
      <c r="H11" s="15">
        <f t="shared" si="0"/>
        <v>0.1495789995047053</v>
      </c>
      <c r="I11" s="16">
        <f t="shared" si="1"/>
        <v>30200</v>
      </c>
      <c r="J11" s="17">
        <f>INDEX(Consolidado[Esta],MATCH(Rellena[[#This Row],[Partícipes Fondo]],Consolidado[Profesional],0))</f>
        <v>1</v>
      </c>
      <c r="K11" s="18">
        <f>($K$7/SUM(Rellena[Esta]))*Rellena[[#This Row],[Esta]]</f>
        <v>14557.142857142857</v>
      </c>
      <c r="M11" s="8"/>
    </row>
    <row r="12" spans="2:13" x14ac:dyDescent="0.25">
      <c r="B12" s="3" t="s">
        <v>7</v>
      </c>
      <c r="C12" s="2">
        <v>1</v>
      </c>
      <c r="D12" s="3" t="s">
        <v>15</v>
      </c>
      <c r="E12" s="27">
        <f t="shared" si="2"/>
        <v>4000</v>
      </c>
      <c r="G12" s="14" t="s">
        <v>10</v>
      </c>
      <c r="H12" s="15">
        <f t="shared" si="0"/>
        <v>7.9247152055473002E-2</v>
      </c>
      <c r="I12" s="16">
        <f t="shared" si="1"/>
        <v>16000</v>
      </c>
      <c r="J12" s="17">
        <f>INDEX(Consolidado[Esta],MATCH(Rellena[[#This Row],[Partícipes Fondo]],Consolidado[Profesional],0))</f>
        <v>1</v>
      </c>
      <c r="K12" s="18">
        <f>($K$7/SUM(Rellena[Esta]))*Rellena[[#This Row],[Esta]]</f>
        <v>14557.142857142857</v>
      </c>
      <c r="M12" s="8"/>
    </row>
    <row r="13" spans="2:13" x14ac:dyDescent="0.25">
      <c r="B13" s="3" t="s">
        <v>7</v>
      </c>
      <c r="C13" s="2">
        <v>3</v>
      </c>
      <c r="D13" s="3" t="s">
        <v>16</v>
      </c>
      <c r="E13" s="27">
        <f t="shared" si="2"/>
        <v>3000</v>
      </c>
      <c r="G13" s="14" t="s">
        <v>12</v>
      </c>
      <c r="H13" s="15">
        <f t="shared" si="0"/>
        <v>8.4200099058940076E-2</v>
      </c>
      <c r="I13" s="16">
        <f t="shared" si="1"/>
        <v>17000</v>
      </c>
      <c r="J13" s="17">
        <f>INDEX(Consolidado[Esta],MATCH(Rellena[[#This Row],[Partícipes Fondo]],Consolidado[Profesional],0))</f>
        <v>1</v>
      </c>
      <c r="K13" s="18">
        <f>($K$7/SUM(Rellena[Esta]))*Rellena[[#This Row],[Esta]]</f>
        <v>14557.142857142857</v>
      </c>
      <c r="M13" s="8"/>
    </row>
    <row r="14" spans="2:13" x14ac:dyDescent="0.25">
      <c r="B14" s="3" t="s">
        <v>10</v>
      </c>
      <c r="C14" s="2">
        <v>1</v>
      </c>
      <c r="D14" s="3" t="s">
        <v>15</v>
      </c>
      <c r="E14" s="27">
        <f t="shared" si="2"/>
        <v>4000</v>
      </c>
      <c r="G14" s="14" t="s">
        <v>3</v>
      </c>
      <c r="H14" s="15">
        <f t="shared" si="0"/>
        <v>0.14363546310054481</v>
      </c>
      <c r="I14" s="16">
        <f t="shared" si="1"/>
        <v>29000</v>
      </c>
      <c r="J14" s="17">
        <f>INDEX(Consolidado[Esta],MATCH(Rellena[[#This Row],[Partícipes Fondo]],Consolidado[Profesional],0))</f>
        <v>1</v>
      </c>
      <c r="K14" s="18">
        <f>($K$7/SUM(Rellena[Esta]))*Rellena[[#This Row],[Esta]]</f>
        <v>14557.142857142857</v>
      </c>
      <c r="M14" s="8"/>
    </row>
    <row r="15" spans="2:13" x14ac:dyDescent="0.25">
      <c r="B15" s="3" t="s">
        <v>10</v>
      </c>
      <c r="C15" s="2">
        <v>2</v>
      </c>
      <c r="D15" s="3" t="s">
        <v>16</v>
      </c>
      <c r="E15" s="27">
        <f t="shared" si="2"/>
        <v>2000</v>
      </c>
      <c r="G15" s="14" t="s">
        <v>11</v>
      </c>
      <c r="H15" s="15">
        <f t="shared" si="0"/>
        <v>5.3491827637444277E-2</v>
      </c>
      <c r="I15" s="16">
        <f t="shared" si="1"/>
        <v>10800</v>
      </c>
      <c r="J15" s="17">
        <f>INDEX(Consolidado[Esta],MATCH(Rellena[[#This Row],[Partícipes Fondo]],Consolidado[Profesional],0))</f>
        <v>0</v>
      </c>
      <c r="K15" s="18">
        <f>($K$7/SUM(Rellena[Esta]))*Rellena[[#This Row],[Esta]]</f>
        <v>0</v>
      </c>
      <c r="M15" s="8"/>
    </row>
    <row r="16" spans="2:13" x14ac:dyDescent="0.25">
      <c r="B16" s="3" t="s">
        <v>12</v>
      </c>
      <c r="C16" s="2">
        <v>1</v>
      </c>
      <c r="D16" s="3" t="s">
        <v>15</v>
      </c>
      <c r="E16" s="27">
        <f t="shared" si="2"/>
        <v>4000</v>
      </c>
      <c r="G16" s="14" t="s">
        <v>9</v>
      </c>
      <c r="H16" s="15">
        <f t="shared" si="0"/>
        <v>9.9554234769687958E-2</v>
      </c>
      <c r="I16" s="16">
        <f t="shared" si="1"/>
        <v>20100</v>
      </c>
      <c r="J16" s="17">
        <f>INDEX(Consolidado[Esta],MATCH(Rellena[[#This Row],[Partícipes Fondo]],Consolidado[Profesional],0))</f>
        <v>1</v>
      </c>
      <c r="K16" s="18">
        <f>($K$7/SUM(Rellena[Esta]))*Rellena[[#This Row],[Esta]]</f>
        <v>14557.142857142857</v>
      </c>
      <c r="M16" s="8"/>
    </row>
    <row r="17" spans="2:13" x14ac:dyDescent="0.25">
      <c r="B17" s="3" t="s">
        <v>12</v>
      </c>
      <c r="C17" s="2">
        <v>1</v>
      </c>
      <c r="D17" s="3" t="s">
        <v>16</v>
      </c>
      <c r="E17" s="27">
        <f t="shared" si="2"/>
        <v>1000</v>
      </c>
      <c r="G17" s="14" t="s">
        <v>13</v>
      </c>
      <c r="H17" s="15">
        <f t="shared" si="0"/>
        <v>9.4105993065874194E-2</v>
      </c>
      <c r="I17" s="16">
        <f t="shared" si="1"/>
        <v>19000</v>
      </c>
      <c r="J17" s="17">
        <f>INDEX(Consolidado[Esta],MATCH(Rellena[[#This Row],[Partícipes Fondo]],Consolidado[Profesional],0))</f>
        <v>0</v>
      </c>
      <c r="K17" s="18">
        <f>($K$7/SUM(Rellena[Esta]))*Rellena[[#This Row],[Esta]]</f>
        <v>0</v>
      </c>
      <c r="M17" s="8"/>
    </row>
    <row r="18" spans="2:13" x14ac:dyDescent="0.25">
      <c r="B18" s="3" t="s">
        <v>3</v>
      </c>
      <c r="C18" s="2">
        <v>1</v>
      </c>
      <c r="D18" s="3" t="s">
        <v>15</v>
      </c>
      <c r="E18" s="27">
        <f t="shared" si="2"/>
        <v>4000</v>
      </c>
      <c r="G18" s="19" t="s">
        <v>2</v>
      </c>
      <c r="H18" s="20">
        <f t="shared" si="0"/>
        <v>9.7077761267954435E-2</v>
      </c>
      <c r="I18" s="21">
        <f t="shared" si="1"/>
        <v>19600</v>
      </c>
      <c r="J18" s="22">
        <f>INDEX(Consolidado[Esta],MATCH(Rellena[[#This Row],[Partícipes Fondo]],Consolidado[Profesional],0))</f>
        <v>1</v>
      </c>
      <c r="K18" s="23">
        <f>($K$7/SUM(Rellena[Esta]))*Rellena[[#This Row],[Esta]]</f>
        <v>14557.142857142857</v>
      </c>
      <c r="M18" s="8"/>
    </row>
    <row r="19" spans="2:13" x14ac:dyDescent="0.25">
      <c r="B19" s="3" t="s">
        <v>12</v>
      </c>
      <c r="C19" s="2">
        <v>600</v>
      </c>
      <c r="D19" s="3" t="s">
        <v>14</v>
      </c>
      <c r="E19" s="27">
        <f t="shared" si="2"/>
        <v>12000</v>
      </c>
    </row>
    <row r="20" spans="2:13" x14ac:dyDescent="0.25">
      <c r="B20" s="3" t="s">
        <v>3</v>
      </c>
      <c r="C20" s="2">
        <v>1250</v>
      </c>
      <c r="D20" s="3" t="s">
        <v>14</v>
      </c>
      <c r="E20" s="27">
        <f t="shared" si="2"/>
        <v>25000</v>
      </c>
      <c r="K20" s="33"/>
    </row>
    <row r="21" spans="2:13" x14ac:dyDescent="0.25">
      <c r="B21" s="3" t="s">
        <v>6</v>
      </c>
      <c r="C21" s="2">
        <v>1260</v>
      </c>
      <c r="D21" s="3" t="s">
        <v>14</v>
      </c>
      <c r="E21" s="27">
        <f t="shared" si="2"/>
        <v>25200</v>
      </c>
    </row>
    <row r="22" spans="2:13" x14ac:dyDescent="0.25">
      <c r="B22" s="3" t="s">
        <v>11</v>
      </c>
      <c r="C22" s="2">
        <v>540</v>
      </c>
      <c r="D22" s="3" t="s">
        <v>14</v>
      </c>
      <c r="E22" s="27">
        <f t="shared" si="2"/>
        <v>10800</v>
      </c>
    </row>
    <row r="23" spans="2:13" x14ac:dyDescent="0.25">
      <c r="B23" s="3" t="s">
        <v>7</v>
      </c>
      <c r="C23" s="2">
        <v>1158</v>
      </c>
      <c r="D23" s="3" t="s">
        <v>14</v>
      </c>
      <c r="E23" s="27">
        <f t="shared" si="2"/>
        <v>23200</v>
      </c>
      <c r="G23" s="8"/>
      <c r="H23" s="8"/>
    </row>
    <row r="24" spans="2:13" x14ac:dyDescent="0.25">
      <c r="B24" s="3" t="s">
        <v>9</v>
      </c>
      <c r="C24" s="2">
        <v>1004</v>
      </c>
      <c r="D24" s="3" t="s">
        <v>14</v>
      </c>
      <c r="E24" s="27">
        <f t="shared" si="2"/>
        <v>20100</v>
      </c>
    </row>
    <row r="25" spans="2:13" x14ac:dyDescent="0.25">
      <c r="B25" s="3" t="s">
        <v>6</v>
      </c>
      <c r="C25" s="2">
        <v>500</v>
      </c>
      <c r="D25" s="3" t="s">
        <v>14</v>
      </c>
      <c r="E25" s="27">
        <f t="shared" si="2"/>
        <v>10000</v>
      </c>
    </row>
    <row r="26" spans="2:13" x14ac:dyDescent="0.25">
      <c r="B26" s="3" t="s">
        <v>13</v>
      </c>
      <c r="C26" s="2">
        <f>1900/2</f>
        <v>950</v>
      </c>
      <c r="D26" s="3" t="s">
        <v>14</v>
      </c>
      <c r="E26" s="27">
        <f t="shared" si="2"/>
        <v>19000</v>
      </c>
      <c r="G26" s="8"/>
    </row>
    <row r="27" spans="2:13" x14ac:dyDescent="0.25">
      <c r="B27" s="3" t="s">
        <v>2</v>
      </c>
      <c r="C27" s="2">
        <v>980</v>
      </c>
      <c r="D27" s="3" t="s">
        <v>14</v>
      </c>
      <c r="E27" s="27">
        <f t="shared" si="2"/>
        <v>19600</v>
      </c>
    </row>
    <row r="28" spans="2:13" x14ac:dyDescent="0.25">
      <c r="B28" s="30" t="s">
        <v>10</v>
      </c>
      <c r="C28" s="31">
        <v>500</v>
      </c>
      <c r="D28" s="30" t="s">
        <v>14</v>
      </c>
      <c r="E28" s="32">
        <f t="shared" si="2"/>
        <v>10000</v>
      </c>
    </row>
    <row r="29" spans="2:13" x14ac:dyDescent="0.25"/>
  </sheetData>
  <mergeCells count="9">
    <mergeCell ref="B2:K2"/>
    <mergeCell ref="B4:D4"/>
    <mergeCell ref="B5:D5"/>
    <mergeCell ref="B6:D6"/>
    <mergeCell ref="B7:D7"/>
    <mergeCell ref="G4:K4"/>
    <mergeCell ref="G5:J5"/>
    <mergeCell ref="G6:J6"/>
    <mergeCell ref="G7:J7"/>
  </mergeCells>
  <conditionalFormatting sqref="H10:H1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0. Profesionales</vt:lpstr>
      <vt:lpstr>1. Ahorro</vt:lpstr>
      <vt:lpstr>2. Almuerzos</vt:lpstr>
      <vt:lpstr>3. Retrazos</vt:lpstr>
      <vt:lpstr>4. Interés</vt:lpstr>
      <vt:lpstr>5. Rellena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2025-03-18T15:24:16Z</dcterms:created>
  <dcterms:modified xsi:type="dcterms:W3CDTF">2025-05-10T22:41:57Z</dcterms:modified>
</cp:coreProperties>
</file>