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new lab report, hopefully final/"/>
    </mc:Choice>
  </mc:AlternateContent>
  <xr:revisionPtr revIDLastSave="0" documentId="13_ncr:1_{47155C5A-785C-BC42-AB23-EB9104D9D269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Table 1 - 4" sheetId="7" r:id="rId1"/>
    <sheet name="Sample 1 Remove Outliers" sheetId="1" r:id="rId2"/>
    <sheet name="Sample 2 Remove Outliers" sheetId="2" r:id="rId3"/>
    <sheet name="Youden Plot" sheetId="6" r:id="rId4"/>
  </sheets>
  <definedNames>
    <definedName name="_xlnm._FilterDatabase" localSheetId="1" hidden="1">'Sample 1 Remove Outliers'!$L$3:$N$3</definedName>
    <definedName name="_xlnm._FilterDatabase" localSheetId="2" hidden="1">'Sample 2 Remove Outliers'!$L$3:$N$3</definedName>
    <definedName name="_xlnm._FilterDatabase" localSheetId="3" hidden="1">'Youden Plot'!$E$3:$F$3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G15" i="7"/>
  <c r="L12" i="7"/>
  <c r="H11" i="7" l="1"/>
  <c r="I11" i="7"/>
  <c r="J11" i="7"/>
  <c r="K11" i="7"/>
  <c r="L11" i="7"/>
  <c r="G11" i="7"/>
  <c r="P3" i="6"/>
  <c r="Q4" i="6" l="1"/>
  <c r="Q3" i="6"/>
  <c r="R3" i="6" s="1"/>
  <c r="P4" i="6"/>
  <c r="C41" i="6"/>
  <c r="P9" i="6" l="1"/>
  <c r="J5" i="1"/>
  <c r="J7" i="1" s="1"/>
  <c r="J4" i="1"/>
  <c r="J6" i="1" l="1"/>
  <c r="B8" i="7"/>
  <c r="B9" i="7" s="1"/>
  <c r="J5" i="2"/>
  <c r="J7" i="2" s="1"/>
  <c r="J4" i="2"/>
  <c r="J3" i="2"/>
  <c r="R4" i="6"/>
  <c r="N41" i="1"/>
  <c r="J6" i="2" l="1"/>
  <c r="J8" i="2" s="1"/>
  <c r="J9" i="2" s="1"/>
  <c r="P11" i="6"/>
  <c r="P10" i="6"/>
  <c r="J10" i="2" l="1"/>
  <c r="G57" i="1"/>
  <c r="J8" i="1" l="1"/>
  <c r="J9" i="1" s="1"/>
  <c r="L6" i="7"/>
  <c r="H6" i="7"/>
  <c r="I6" i="7"/>
  <c r="J6" i="7"/>
  <c r="K6" i="7"/>
  <c r="G6" i="7"/>
  <c r="C8" i="7"/>
  <c r="C9" i="7" s="1"/>
  <c r="D8" i="7"/>
  <c r="D9" i="7" s="1"/>
  <c r="D6" i="7"/>
  <c r="C6" i="7"/>
  <c r="B6" i="7"/>
  <c r="B10" i="7" s="1"/>
  <c r="C68" i="1"/>
  <c r="C10" i="7" l="1"/>
  <c r="D10" i="7"/>
  <c r="B12" i="7"/>
  <c r="J10" i="1"/>
  <c r="B11" i="7" l="1"/>
  <c r="G7" i="7" s="1"/>
  <c r="G8" i="7" s="1"/>
  <c r="G9" i="7"/>
  <c r="G10" i="7" s="1"/>
  <c r="G12" i="7" s="1"/>
  <c r="J8" i="7"/>
  <c r="J9" i="7" s="1"/>
  <c r="J10" i="7" s="1"/>
  <c r="J12" i="7" s="1"/>
  <c r="L8" i="7"/>
  <c r="L9" i="7" s="1"/>
  <c r="L10" i="7" s="1"/>
  <c r="H8" i="7"/>
  <c r="H9" i="7" s="1"/>
  <c r="H10" i="7" s="1"/>
  <c r="H12" i="7" s="1"/>
  <c r="I8" i="7"/>
  <c r="I9" i="7" s="1"/>
  <c r="I10" i="7" s="1"/>
  <c r="I12" i="7" s="1"/>
  <c r="K8" i="7"/>
  <c r="K9" i="7" s="1"/>
  <c r="K10" i="7" s="1"/>
  <c r="K12" i="7" s="1"/>
  <c r="U9" i="6"/>
  <c r="P13" i="6"/>
  <c r="T15" i="6"/>
  <c r="Q15" i="6"/>
  <c r="P15" i="6"/>
  <c r="Q11" i="6"/>
  <c r="Q9" i="6"/>
  <c r="Q13" i="6"/>
  <c r="U16" i="6"/>
  <c r="U13" i="6"/>
  <c r="U15" i="6"/>
  <c r="U11" i="6"/>
  <c r="Q22" i="6" s="1"/>
  <c r="P12" i="6"/>
  <c r="P14" i="6"/>
  <c r="P16" i="6"/>
  <c r="Q10" i="6"/>
  <c r="Q12" i="6"/>
  <c r="Q14" i="6"/>
  <c r="Q16" i="6"/>
  <c r="U10" i="6"/>
  <c r="U12" i="6"/>
  <c r="U14" i="6"/>
  <c r="B13" i="7" l="1"/>
  <c r="J13" i="7"/>
  <c r="G13" i="7"/>
  <c r="J14" i="7"/>
  <c r="G14" i="7"/>
  <c r="T11" i="6"/>
  <c r="T9" i="6"/>
  <c r="T14" i="6"/>
  <c r="T16" i="6"/>
  <c r="T12" i="6"/>
  <c r="T10" i="6"/>
  <c r="T22" i="6" s="1"/>
  <c r="T13" i="6"/>
  <c r="U21" i="6"/>
  <c r="U22" i="6" s="1"/>
  <c r="Q21" i="6"/>
  <c r="T21" i="6" l="1"/>
  <c r="P21" i="6"/>
  <c r="P22" i="6" s="1"/>
  <c r="J15" i="7"/>
</calcChain>
</file>

<file path=xl/sharedStrings.xml><?xml version="1.0" encoding="utf-8"?>
<sst xmlns="http://schemas.openxmlformats.org/spreadsheetml/2006/main" count="687" uniqueCount="177">
  <si>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</si>
  <si>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</si>
  <si>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</si>
  <si>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</si>
  <si>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</si>
  <si>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</si>
  <si>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</si>
  <si>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</si>
  <si>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</si>
  <si>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</si>
  <si>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</si>
  <si>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</si>
  <si>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</si>
  <si>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</si>
  <si>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</si>
  <si>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</si>
  <si>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</si>
  <si>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</si>
  <si>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</si>
  <si>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</si>
  <si>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</si>
  <si>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23</t>
  </si>
  <si>
    <t>Group 34</t>
  </si>
  <si>
    <t>Group 22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</si>
  <si>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</si>
  <si>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</si>
  <si>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</si>
  <si>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</si>
  <si>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</si>
  <si>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</si>
  <si>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</si>
  <si>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</si>
  <si>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</si>
  <si>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</si>
  <si>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</si>
  <si>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</si>
  <si>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</si>
  <si>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</si>
  <si>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</si>
  <si>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</si>
  <si>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</si>
  <si>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</si>
  <si>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</si>
  <si>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</si>
  <si>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</si>
  <si>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</si>
  <si>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</si>
  <si>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</si>
  <si>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</si>
  <si>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</si>
  <si>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</si>
  <si>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</si>
  <si>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</si>
  <si>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</si>
  <si>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</si>
  <si>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</si>
  <si>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</si>
  <si>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</si>
  <si>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</si>
  <si>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</si>
  <si>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</si>
  <si>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</si>
  <si>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</si>
  <si>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</si>
  <si>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</si>
  <si>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</si>
  <si>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</si>
  <si>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 xml:space="preserve">Group 68 </t>
  </si>
  <si>
    <t>Group 68</t>
  </si>
  <si>
    <t xml:space="preserve">Group 69 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</si>
  <si>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</si>
  <si>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</si>
  <si>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</si>
  <si>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</si>
  <si>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</si>
  <si>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</si>
  <si>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</si>
  <si>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</si>
  <si>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</si>
  <si>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Sample #</t>
  </si>
  <si>
    <t>Line</t>
  </si>
  <si>
    <t>Bottom 1 s</t>
  </si>
  <si>
    <t>Top 1 s</t>
  </si>
  <si>
    <t>Left 1 s</t>
  </si>
  <si>
    <t>Right 1 s</t>
  </si>
  <si>
    <t>Bottom 2 s</t>
  </si>
  <si>
    <t>Top 2 s</t>
  </si>
  <si>
    <t>Left 2 s</t>
  </si>
  <si>
    <t>Right 2 s</t>
  </si>
  <si>
    <t>Point #</t>
  </si>
  <si>
    <t>Group #</t>
  </si>
  <si>
    <t>Molarity (M)</t>
  </si>
  <si>
    <t>Molarity Sample 1 (M)</t>
  </si>
  <si>
    <t>Molarity Sample 2 (M)</t>
  </si>
  <si>
    <t>Mean (M)</t>
  </si>
  <si>
    <t>1 s (M)</t>
  </si>
  <si>
    <t>2 s (M)</t>
  </si>
  <si>
    <t>X (M)</t>
  </si>
  <si>
    <t>Y (M)</t>
  </si>
  <si>
    <t>Sample 1</t>
  </si>
  <si>
    <t>Sample 2</t>
  </si>
  <si>
    <t>Standard Deviation (M)</t>
  </si>
  <si>
    <t>Mass (g)</t>
  </si>
  <si>
    <t>Initial buret reading (mL)</t>
  </si>
  <si>
    <t>Final buret reading (mL)</t>
  </si>
  <si>
    <t>Titrated volume (mL)</t>
  </si>
  <si>
    <t>Molar mass KHP (g/mol)</t>
  </si>
  <si>
    <t>Mole of KHP (mol)</t>
  </si>
  <si>
    <t>Molarity NaOH (M)</t>
  </si>
  <si>
    <t>Average molarity NaOH (M)</t>
  </si>
  <si>
    <t>Flask #</t>
  </si>
  <si>
    <t>Initial volume in flask (mL)</t>
  </si>
  <si>
    <t>Mole of CH3COOH (mol)</t>
  </si>
  <si>
    <t>Mole of NaOH (mol)</t>
  </si>
  <si>
    <t>Diluted molarity CH3COOH (M)</t>
  </si>
  <si>
    <t>Original molarity CH3COOH (M)</t>
  </si>
  <si>
    <t>Mean molarity CH3COOH (M)</t>
  </si>
  <si>
    <t>Standard deviation CH3COOH (M)</t>
  </si>
  <si>
    <t>Standard deviation NaOH (M)</t>
  </si>
  <si>
    <t>Relative standard deviation CH3COOH (%)</t>
  </si>
  <si>
    <t>Relative standard deviation NaOH (%)</t>
  </si>
  <si>
    <t>Standard deviation (M)</t>
  </si>
  <si>
    <t>Upper limit of mean (M)</t>
  </si>
  <si>
    <t>Lower limit of mean (M)</t>
  </si>
  <si>
    <t>t*μm (M)</t>
  </si>
  <si>
    <t>Number of data</t>
  </si>
  <si>
    <t>t-value (CI 99%)</t>
  </si>
  <si>
    <t>Standard error in mean, μm (M)</t>
  </si>
  <si>
    <t xml:space="preserve">Formula </t>
  </si>
  <si>
    <t>Same as above since 1:1 ratio</t>
  </si>
  <si>
    <t>Molarity of NaOH (M)</t>
  </si>
  <si>
    <t>Mole of NaOH (mol) / Titrated volume (L)</t>
  </si>
  <si>
    <t>Mass (g) / Molar mass (g/mol)</t>
  </si>
  <si>
    <t>Final buret reading (mL) - Initial buret reading (mL)</t>
  </si>
  <si>
    <t>AVERAGE(values) in excel</t>
  </si>
  <si>
    <t>STDEV(values) in excel</t>
  </si>
  <si>
    <t>Volume (L) x Average Molarity NaOH (M)</t>
  </si>
  <si>
    <t>Mole of CH3COOH (mol) / Initial flask volume (L)</t>
  </si>
  <si>
    <t>[Standard deviation CH3COOH (M) / Mean molarity CH3COOH (M)] x 100 %</t>
  </si>
  <si>
    <t>[Standard deviation NaOH (M) / Average molarity NaOH (M)] x 100 %</t>
  </si>
  <si>
    <t>Formula</t>
  </si>
  <si>
    <t>COUNT(values) in excel</t>
  </si>
  <si>
    <t>Standard deviation (M) / SQRT(Number of data)</t>
  </si>
  <si>
    <t>TINV[0.01,(Number of data - 2)]</t>
  </si>
  <si>
    <t>t-value x μm</t>
  </si>
  <si>
    <t>Mean + t*μm</t>
  </si>
  <si>
    <t>Mean - t*μm</t>
  </si>
  <si>
    <t>-</t>
  </si>
  <si>
    <t xml:space="preserve">Dilution factor </t>
  </si>
  <si>
    <t>Dilution factor</t>
  </si>
  <si>
    <t>250 mL / 25 mL</t>
  </si>
  <si>
    <t>Diluted molarity x Dilution factor</t>
  </si>
  <si>
    <t>Table 1: Molarity of NaOH for each sample</t>
  </si>
  <si>
    <t>Table 4: Formula used to calculate the values in Table 2</t>
  </si>
  <si>
    <t>Table 5: Data removed by visual inspection (in yellow)</t>
  </si>
  <si>
    <t>Table 6: Data removed that lie outside mean's upper and lower limit (in yellow)</t>
  </si>
  <si>
    <t>Table 8: Final data left after 1 removal</t>
  </si>
  <si>
    <t>Table 9: Formula used to find the values in Table 7</t>
  </si>
  <si>
    <t xml:space="preserve">Table 7: Upper and lower limit of mean of data </t>
  </si>
  <si>
    <t>after removed by visual inspection</t>
  </si>
  <si>
    <t>Table 10: Removed data by visual inspection (in yellow)</t>
  </si>
  <si>
    <t>Table 11: Data removed that lie outside mean's upper and lower limit (in yellow)</t>
  </si>
  <si>
    <t xml:space="preserve">Table 12: Upper and lower limit of mean of data </t>
  </si>
  <si>
    <t>Table 13: Final data left after 1 removal</t>
  </si>
  <si>
    <t>Table 14: Formula used to find the values in Table 12</t>
  </si>
  <si>
    <t>Table 15: Compiled data for Youden Plot</t>
  </si>
  <si>
    <t>Table 16: Mean and standard deviation of each acid sample</t>
  </si>
  <si>
    <t>Table 17a: Data for 1s box lines in Youden Plot</t>
  </si>
  <si>
    <t>Table 17b: Data for 2s box lines in Youden Plot</t>
  </si>
  <si>
    <t>X and Y refers to points on Youden Plot</t>
  </si>
  <si>
    <t>Table 18a: Data for Vertical Dashed Line</t>
  </si>
  <si>
    <t>Table 18b: Data for Horizontal Dashed Line</t>
  </si>
  <si>
    <t>Table 19: Data removed by visual inspection</t>
  </si>
  <si>
    <t>Table 20: Data removed that lie outside upper and lower limit of mean</t>
  </si>
  <si>
    <t>Table 21: Data removed that don't have pairs in other sample</t>
  </si>
  <si>
    <t>Table 3: Molarity of sample 1 and 2 of acetic acids in flasks 1-3 and 4-6 respectively</t>
  </si>
  <si>
    <t>Table 2: Formula used to calculate values in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</si>
</sst>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00"/>
    <numFmt numFmtId="167" formatCode="0.00000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NumberFormat="1" applyFill="1"/>
    <xf numFmtId="164" fontId="0" fillId="0" borderId="9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/>
    <xf numFmtId="0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6" xfId="0" applyNumberFormat="1" applyFill="1" applyBorder="1"/>
    <xf numFmtId="0" fontId="0" fillId="0" borderId="12" xfId="0" applyNumberFormat="1" applyFill="1" applyBorder="1" applyAlignment="1">
      <alignment horizontal="center"/>
    </xf>
    <xf numFmtId="164" fontId="0" fillId="0" borderId="8" xfId="0" applyNumberFormat="1" applyFill="1" applyBorder="1"/>
    <xf numFmtId="164" fontId="0" fillId="0" borderId="10" xfId="0" applyNumberFormat="1" applyFill="1" applyBorder="1"/>
    <xf numFmtId="164" fontId="2" fillId="0" borderId="13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3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NumberFormat="1" applyFill="1" applyBorder="1"/>
    <xf numFmtId="0" fontId="3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0" fillId="0" borderId="8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0" fillId="0" borderId="0" xfId="0" applyNumberFormat="1" applyFill="1"/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0" xfId="0" applyNumberFormat="1"/>
    <xf numFmtId="0" fontId="3" fillId="0" borderId="6" xfId="0" applyNumberFormat="1" applyFont="1" applyBorder="1" applyAlignment="1">
      <alignment horizontal="right"/>
    </xf>
    <xf numFmtId="164" fontId="0" fillId="0" borderId="6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3" borderId="10" xfId="0" applyNumberFormat="1" applyFont="1" applyFill="1" applyBorder="1" applyAlignment="1">
      <alignment horizontal="center"/>
    </xf>
    <xf numFmtId="0" fontId="2" fillId="3" borderId="1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Youden</a:t>
            </a:r>
            <a:r>
              <a:rPr lang="en-US" baseline="0">
                <a:solidFill>
                  <a:schemeClr val="tx1"/>
                </a:solidFill>
              </a:rPr>
              <a:t> Plot of Class-pooled Data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'Youden Plot'!$L$2</c:f>
              <c:strCache>
                <c:ptCount val="1"/>
                <c:pt idx="0">
                  <c:v>Molarity Sample 2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14-4A99-B41E-863CC7B7C697}"/>
              </c:ext>
            </c:extLst>
          </c:dPt>
          <c:xVal>
            <c:numRef>
              <c:f>'Youden Plot'!$J$3:$J$63</c:f>
              <c:numCache>
                <c:formatCode>0.0000</c:formatCode>
                <c:ptCount val="61"/>
                <c:pt idx="0">
                  <c:v>0.84260000000000002</c:v>
                </c:pt>
                <c:pt idx="1">
                  <c:v>0.82062999999999997</c:v>
                </c:pt>
                <c:pt idx="2">
                  <c:v>0.83479999999999999</c:v>
                </c:pt>
                <c:pt idx="3">
                  <c:v>0.82499999999999996</c:v>
                </c:pt>
                <c:pt idx="4">
                  <c:v>0.82420000000000004</c:v>
                </c:pt>
                <c:pt idx="5">
                  <c:v>0.81799999999999995</c:v>
                </c:pt>
                <c:pt idx="6">
                  <c:v>0.83223999999999998</c:v>
                </c:pt>
                <c:pt idx="7">
                  <c:v>0.83050000000000002</c:v>
                </c:pt>
                <c:pt idx="8">
                  <c:v>0.84240000000000004</c:v>
                </c:pt>
                <c:pt idx="9">
                  <c:v>0.83779999999999999</c:v>
                </c:pt>
                <c:pt idx="10">
                  <c:v>0.82879999999999998</c:v>
                </c:pt>
                <c:pt idx="11">
                  <c:v>0.83699999999999997</c:v>
                </c:pt>
                <c:pt idx="12">
                  <c:v>0.84209999999999996</c:v>
                </c:pt>
                <c:pt idx="13">
                  <c:v>0.83150000000000002</c:v>
                </c:pt>
                <c:pt idx="14">
                  <c:v>0.82499999999999996</c:v>
                </c:pt>
                <c:pt idx="15">
                  <c:v>0.81893300000000002</c:v>
                </c:pt>
                <c:pt idx="16">
                  <c:v>0.83699999999999997</c:v>
                </c:pt>
                <c:pt idx="17">
                  <c:v>0.82909999999999995</c:v>
                </c:pt>
                <c:pt idx="18">
                  <c:v>0.82894000000000001</c:v>
                </c:pt>
                <c:pt idx="19">
                  <c:v>0.83223999999999998</c:v>
                </c:pt>
                <c:pt idx="20">
                  <c:v>0.82740000000000002</c:v>
                </c:pt>
                <c:pt idx="21">
                  <c:v>0.83199999999999996</c:v>
                </c:pt>
                <c:pt idx="22">
                  <c:v>0.83420000000000005</c:v>
                </c:pt>
                <c:pt idx="23">
                  <c:v>0.82499999999999996</c:v>
                </c:pt>
                <c:pt idx="24">
                  <c:v>0.82909999999999995</c:v>
                </c:pt>
                <c:pt idx="25">
                  <c:v>0.83299999999999996</c:v>
                </c:pt>
                <c:pt idx="26">
                  <c:v>0.82240000000000002</c:v>
                </c:pt>
                <c:pt idx="27">
                  <c:v>0.81740000000000002</c:v>
                </c:pt>
                <c:pt idx="28">
                  <c:v>0.82489000000000001</c:v>
                </c:pt>
                <c:pt idx="29">
                  <c:v>0.82889999999999997</c:v>
                </c:pt>
                <c:pt idx="30">
                  <c:v>0.8337</c:v>
                </c:pt>
                <c:pt idx="31">
                  <c:v>0.83664000000000005</c:v>
                </c:pt>
                <c:pt idx="32">
                  <c:v>0.83280699999999996</c:v>
                </c:pt>
                <c:pt idx="33">
                  <c:v>0.87890000000000001</c:v>
                </c:pt>
                <c:pt idx="34">
                  <c:v>0.82079999999999997</c:v>
                </c:pt>
                <c:pt idx="35">
                  <c:v>0.84309999999999996</c:v>
                </c:pt>
                <c:pt idx="36">
                  <c:v>0.84370000000000001</c:v>
                </c:pt>
                <c:pt idx="37">
                  <c:v>0.8319654054054052</c:v>
                </c:pt>
              </c:numCache>
            </c:numRef>
          </c:xVal>
          <c:yVal>
            <c:numRef>
              <c:f>'Youden Plot'!$L$3:$L$68</c:f>
              <c:numCache>
                <c:formatCode>0.0000</c:formatCode>
                <c:ptCount val="66"/>
                <c:pt idx="0">
                  <c:v>1.8673999999999999</c:v>
                </c:pt>
                <c:pt idx="1">
                  <c:v>1.839324</c:v>
                </c:pt>
                <c:pt idx="2">
                  <c:v>1.8409</c:v>
                </c:pt>
                <c:pt idx="3">
                  <c:v>1.8420000000000001</c:v>
                </c:pt>
                <c:pt idx="4">
                  <c:v>1.8551</c:v>
                </c:pt>
                <c:pt idx="5">
                  <c:v>1.84</c:v>
                </c:pt>
                <c:pt idx="6">
                  <c:v>1.8388</c:v>
                </c:pt>
                <c:pt idx="7">
                  <c:v>1.8585</c:v>
                </c:pt>
                <c:pt idx="8">
                  <c:v>1.8819999999999999</c:v>
                </c:pt>
                <c:pt idx="9">
                  <c:v>1.8660000000000001</c:v>
                </c:pt>
                <c:pt idx="10">
                  <c:v>1.8632</c:v>
                </c:pt>
                <c:pt idx="11">
                  <c:v>1.86</c:v>
                </c:pt>
                <c:pt idx="12">
                  <c:v>1.8580000000000001</c:v>
                </c:pt>
                <c:pt idx="13">
                  <c:v>1.861</c:v>
                </c:pt>
                <c:pt idx="14">
                  <c:v>1.859</c:v>
                </c:pt>
                <c:pt idx="15">
                  <c:v>1.8540000000000001</c:v>
                </c:pt>
                <c:pt idx="16">
                  <c:v>1.8460000000000001</c:v>
                </c:pt>
                <c:pt idx="17">
                  <c:v>1.8616999999999999</c:v>
                </c:pt>
                <c:pt idx="18">
                  <c:v>1.86086</c:v>
                </c:pt>
                <c:pt idx="19">
                  <c:v>1.8388933300000001</c:v>
                </c:pt>
                <c:pt idx="20">
                  <c:v>1.8767</c:v>
                </c:pt>
                <c:pt idx="21">
                  <c:v>1.87</c:v>
                </c:pt>
                <c:pt idx="22">
                  <c:v>1.8681000000000001</c:v>
                </c:pt>
                <c:pt idx="23">
                  <c:v>1.831</c:v>
                </c:pt>
                <c:pt idx="24">
                  <c:v>1.8616999999999999</c:v>
                </c:pt>
                <c:pt idx="25">
                  <c:v>1.859</c:v>
                </c:pt>
                <c:pt idx="26">
                  <c:v>1.837</c:v>
                </c:pt>
                <c:pt idx="27">
                  <c:v>1.8341000000000001</c:v>
                </c:pt>
                <c:pt idx="28">
                  <c:v>1.8580000000000001</c:v>
                </c:pt>
                <c:pt idx="29">
                  <c:v>1.86</c:v>
                </c:pt>
                <c:pt idx="30">
                  <c:v>1.83</c:v>
                </c:pt>
                <c:pt idx="31">
                  <c:v>1.8713</c:v>
                </c:pt>
                <c:pt idx="32">
                  <c:v>1.85924</c:v>
                </c:pt>
                <c:pt idx="33">
                  <c:v>1.8309</c:v>
                </c:pt>
                <c:pt idx="34">
                  <c:v>1.849</c:v>
                </c:pt>
                <c:pt idx="35">
                  <c:v>1.8568</c:v>
                </c:pt>
                <c:pt idx="36">
                  <c:v>1.8581000000000001</c:v>
                </c:pt>
                <c:pt idx="37">
                  <c:v>1.8541518197297291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1946-91C6-558D025671F7}"/>
            </c:ext>
          </c:extLst>
        </c:ser>
        <c:ser>
          <c:idx val="1"/>
          <c:order val="1"/>
          <c:tx>
            <c:strRef>
              <c:f>'Youden Plot'!$O$9:$O$10</c:f>
              <c:strCache>
                <c:ptCount val="2"/>
                <c:pt idx="0">
                  <c:v>Bottom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Plot'!$P$9:$P$10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0.84271452792375123</c:v>
                </c:pt>
              </c:numCache>
            </c:numRef>
          </c:xVal>
          <c:yVal>
            <c:numRef>
              <c:f>'Youden Plot'!$Q$9:$Q$10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1.8407128518946876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B-1946-91C6-558D025671F7}"/>
            </c:ext>
          </c:extLst>
        </c:ser>
        <c:ser>
          <c:idx val="2"/>
          <c:order val="2"/>
          <c:tx>
            <c:strRef>
              <c:f>'Youden Plot'!$O$11:$O$12</c:f>
              <c:strCache>
                <c:ptCount val="2"/>
                <c:pt idx="0">
                  <c:v>Top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Plot'!$P$11:$P$12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0.84271452792375123</c:v>
                </c:pt>
              </c:numCache>
            </c:numRef>
          </c:xVal>
          <c:yVal>
            <c:numRef>
              <c:f>'Youden Plot'!$Q$11:$Q$12</c:f>
              <c:numCache>
                <c:formatCode>0.0000</c:formatCode>
                <c:ptCount val="2"/>
                <c:pt idx="0">
                  <c:v>1.8675907875647715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B-1946-91C6-558D025671F7}"/>
            </c:ext>
          </c:extLst>
        </c:ser>
        <c:ser>
          <c:idx val="3"/>
          <c:order val="3"/>
          <c:tx>
            <c:strRef>
              <c:f>'Youden Plot'!$O$13:$O$14</c:f>
              <c:strCache>
                <c:ptCount val="2"/>
                <c:pt idx="0">
                  <c:v>Left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Plot'!$P$13:$P$14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0.82121628288705917</c:v>
                </c:pt>
              </c:numCache>
            </c:numRef>
          </c:xVal>
          <c:yVal>
            <c:numRef>
              <c:f>'Youden Plot'!$Q$13:$Q$14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B-1946-91C6-558D025671F7}"/>
            </c:ext>
          </c:extLst>
        </c:ser>
        <c:ser>
          <c:idx val="4"/>
          <c:order val="4"/>
          <c:tx>
            <c:strRef>
              <c:f>'Youden Plot'!$O$15:$O$16</c:f>
              <c:strCache>
                <c:ptCount val="2"/>
                <c:pt idx="0">
                  <c:v>Right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Plot'!$P$15:$P$16</c:f>
              <c:numCache>
                <c:formatCode>0.0000</c:formatCode>
                <c:ptCount val="2"/>
                <c:pt idx="0">
                  <c:v>0.84271452792375123</c:v>
                </c:pt>
                <c:pt idx="1">
                  <c:v>0.84271452792375123</c:v>
                </c:pt>
              </c:numCache>
            </c:numRef>
          </c:xVal>
          <c:yVal>
            <c:numRef>
              <c:f>'Youden Plot'!$Q$15:$Q$16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B-1946-91C6-558D025671F7}"/>
            </c:ext>
          </c:extLst>
        </c:ser>
        <c:ser>
          <c:idx val="5"/>
          <c:order val="5"/>
          <c:tx>
            <c:strRef>
              <c:f>'Youden Plot'!$S$9:$S$10</c:f>
              <c:strCache>
                <c:ptCount val="2"/>
                <c:pt idx="0">
                  <c:v>Bottom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Plot'!$T$9:$T$10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'Youden Plot'!$U$9:$U$10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1.8272738840596456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2B-1946-91C6-558D025671F7}"/>
            </c:ext>
          </c:extLst>
        </c:ser>
        <c:ser>
          <c:idx val="6"/>
          <c:order val="6"/>
          <c:tx>
            <c:strRef>
              <c:f>'Youden Plot'!$S$11:$S$12</c:f>
              <c:strCache>
                <c:ptCount val="2"/>
                <c:pt idx="0">
                  <c:v>Top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Plot'!$T$11:$T$12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'Youden Plot'!$U$11:$U$12</c:f>
              <c:numCache>
                <c:formatCode>0.0000</c:formatCode>
                <c:ptCount val="2"/>
                <c:pt idx="0">
                  <c:v>1.8810297553998134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2B-1946-91C6-558D025671F7}"/>
            </c:ext>
          </c:extLst>
        </c:ser>
        <c:ser>
          <c:idx val="7"/>
          <c:order val="7"/>
          <c:tx>
            <c:strRef>
              <c:f>'Youden Plot'!$S$13:$S$14</c:f>
              <c:strCache>
                <c:ptCount val="2"/>
                <c:pt idx="0">
                  <c:v>Left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Plot'!$T$13:$T$14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0.81046716036871302</c:v>
                </c:pt>
              </c:numCache>
            </c:numRef>
          </c:xVal>
          <c:yVal>
            <c:numRef>
              <c:f>'Youden Plot'!$U$13:$U$14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2B-1946-91C6-558D025671F7}"/>
            </c:ext>
          </c:extLst>
        </c:ser>
        <c:ser>
          <c:idx val="8"/>
          <c:order val="8"/>
          <c:tx>
            <c:strRef>
              <c:f>'Youden Plot'!$S$15:$S$16</c:f>
              <c:strCache>
                <c:ptCount val="2"/>
                <c:pt idx="0">
                  <c:v>Right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'Youden Plot'!$T$15:$T$16</c:f>
              <c:numCache>
                <c:formatCode>0.0000</c:formatCode>
                <c:ptCount val="2"/>
                <c:pt idx="0">
                  <c:v>0.85346365044209738</c:v>
                </c:pt>
                <c:pt idx="1">
                  <c:v>0.85346365044209738</c:v>
                </c:pt>
              </c:numCache>
            </c:numRef>
          </c:xVal>
          <c:yVal>
            <c:numRef>
              <c:f>'Youden Plot'!$U$15:$U$16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2B-1946-91C6-558D025671F7}"/>
            </c:ext>
          </c:extLst>
        </c:ser>
        <c:ser>
          <c:idx val="9"/>
          <c:order val="9"/>
          <c:tx>
            <c:strRef>
              <c:f>'Youden Plot'!$O$19:$Q$19</c:f>
              <c:strCache>
                <c:ptCount val="1"/>
                <c:pt idx="0">
                  <c:v>Table 18a: Data for Vertical Dashed 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'Youden Plot'!$P$21:$P$22</c:f>
              <c:numCache>
                <c:formatCode>0.0000</c:formatCode>
                <c:ptCount val="2"/>
                <c:pt idx="0">
                  <c:v>0.8319654054054052</c:v>
                </c:pt>
                <c:pt idx="1">
                  <c:v>0.8319654054054052</c:v>
                </c:pt>
              </c:numCache>
            </c:numRef>
          </c:xVal>
          <c:yVal>
            <c:numRef>
              <c:f>'Youden Plot'!$Q$21:$Q$22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2B-1946-91C6-558D025671F7}"/>
            </c:ext>
          </c:extLst>
        </c:ser>
        <c:ser>
          <c:idx val="10"/>
          <c:order val="10"/>
          <c:tx>
            <c:strRef>
              <c:f>'Youden Plot'!$S$19:$U$19</c:f>
              <c:strCache>
                <c:ptCount val="1"/>
                <c:pt idx="0">
                  <c:v>Table 18b: Data for Horizontal Dashed 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'Youden Plot'!$T$21:$T$22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'Youden Plot'!$U$21:$U$22</c:f>
              <c:numCache>
                <c:formatCode>0.0000</c:formatCode>
                <c:ptCount val="2"/>
                <c:pt idx="0">
                  <c:v>1.8541518197297295</c:v>
                </c:pt>
                <c:pt idx="1">
                  <c:v>1.8541518197297295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2B-1946-91C6-558D0256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64303"/>
        <c:axId val="1222930351"/>
      </c:scatterChart>
      <c:valAx>
        <c:axId val="108676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Molarity of Sample</a:t>
                </a:r>
                <a:r>
                  <a:rPr lang="en-US" baseline="0">
                    <a:solidFill>
                      <a:schemeClr val="tx1"/>
                    </a:solidFill>
                  </a:rPr>
                  <a:t> 1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30351"/>
        <c:crosses val="autoZero"/>
        <c:crossBetween val="midCat"/>
        <c:minorUnit val="1.0000000000000002E-3"/>
      </c:valAx>
      <c:valAx>
        <c:axId val="122293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Molarity</a:t>
                </a:r>
                <a:r>
                  <a:rPr lang="en-US" baseline="0">
                    <a:solidFill>
                      <a:schemeClr val="tx1"/>
                    </a:solidFill>
                  </a:rPr>
                  <a:t> of Sample 2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4303"/>
        <c:crosses val="autoZero"/>
        <c:crossBetween val="midCat"/>
        <c:majorUnit val="2.0000000000000004E-2"/>
        <c:min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15638</xdr:colOff>
      <xdr:row>23</xdr:row>
      <xdr:rowOff>178549</xdr:rowOff>
    </xdr:from>
    <xdr:to>
      <xdr:col>20</xdr:col>
      <xdr:colOff>707239</xdr:colOff>
      <xdr:row>46</xdr:row>
      <xdr:rowOff>95589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83AE-0583-CA4D-AACE-4FD1AAD1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topLeftCell="N1" zoomScale="157" zoomScaleNormal="130" workbookViewId="0">
      <selection activeCell="N2" sqref="N2:O2"/>
    </sheetView>
  </sheetViews>
  <sheetFormatPr baseColWidth="10" defaultColWidth="11" defaultRowHeight="16" x14ac:dyDescent="0.2"/>
  <cols>
    <col min="1" max="1" width="33.5" customWidth="1"/>
    <col min="6" max="6" width="36.6640625" customWidth="1"/>
    <col min="14" max="14" width="33.1640625" customWidth="1"/>
    <col min="15" max="15" width="60" customWidth="1"/>
    <col min="17" max="17" width="37.1640625" customWidth="1"/>
    <col min="18" max="18" width="65" customWidth="1"/>
  </cols>
  <sheetData>
    <row r="1" spans="1:18" x14ac:dyDescent="0.2">
      <c r="A1" s="92" t="s">
        <v>152</v>
      </c>
      <c r="B1" s="92"/>
      <c r="C1" s="92"/>
      <c r="D1" s="92"/>
      <c r="F1" s="92" t="s">
        <v>175</v>
      </c>
      <c r="G1" s="92"/>
      <c r="H1" s="92"/>
      <c r="I1" s="92"/>
      <c r="J1" s="92"/>
      <c r="K1" s="92"/>
      <c r="L1" s="92"/>
      <c r="N1" s="92" t="s">
        <v>176</v>
      </c>
      <c r="O1" s="92"/>
      <c r="Q1" s="92" t="s">
        <v>153</v>
      </c>
      <c r="R1" s="92"/>
    </row>
    <row r="2" spans="1:18" x14ac:dyDescent="0.2">
      <c r="A2" s="26" t="s">
        <v>79</v>
      </c>
      <c r="B2" s="135">
        <v>1</v>
      </c>
      <c r="C2" s="135">
        <v>2</v>
      </c>
      <c r="D2" s="135">
        <v>3</v>
      </c>
      <c r="E2" s="2"/>
      <c r="F2" s="26" t="s">
        <v>110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N2" s="93" t="s">
        <v>128</v>
      </c>
      <c r="O2" s="94"/>
      <c r="Q2" s="95" t="s">
        <v>128</v>
      </c>
      <c r="R2" s="95"/>
    </row>
    <row r="3" spans="1:18" x14ac:dyDescent="0.2">
      <c r="A3" s="26" t="s">
        <v>102</v>
      </c>
      <c r="B3" s="136">
        <v>0.65900000000000003</v>
      </c>
      <c r="C3" s="136">
        <v>0.52739999999999998</v>
      </c>
      <c r="D3" s="136">
        <v>0.66639999999999999</v>
      </c>
      <c r="E3" s="2"/>
      <c r="F3" s="26" t="s">
        <v>111</v>
      </c>
      <c r="G3" s="25">
        <v>25</v>
      </c>
      <c r="H3" s="25">
        <v>25</v>
      </c>
      <c r="I3" s="25">
        <v>25</v>
      </c>
      <c r="J3" s="25">
        <v>25</v>
      </c>
      <c r="K3" s="25">
        <v>25</v>
      </c>
      <c r="L3" s="25">
        <v>25</v>
      </c>
      <c r="N3" s="63" t="s">
        <v>105</v>
      </c>
      <c r="O3" s="61" t="s">
        <v>133</v>
      </c>
      <c r="Q3" s="63" t="s">
        <v>105</v>
      </c>
      <c r="R3" s="62" t="s">
        <v>133</v>
      </c>
    </row>
    <row r="4" spans="1:18" x14ac:dyDescent="0.2">
      <c r="A4" s="26" t="s">
        <v>103</v>
      </c>
      <c r="B4" s="137">
        <v>0.6</v>
      </c>
      <c r="C4" s="137">
        <v>0.03</v>
      </c>
      <c r="D4" s="137">
        <v>0.7</v>
      </c>
      <c r="E4" s="2"/>
      <c r="F4" s="26" t="s">
        <v>103</v>
      </c>
      <c r="G4" s="25">
        <v>0.51</v>
      </c>
      <c r="H4" s="25">
        <v>19.78</v>
      </c>
      <c r="I4" s="25">
        <v>0.52</v>
      </c>
      <c r="J4" s="25">
        <v>0.3</v>
      </c>
      <c r="K4" s="25">
        <v>0.49</v>
      </c>
      <c r="L4" s="25">
        <v>0.18</v>
      </c>
      <c r="N4" s="63" t="s">
        <v>107</v>
      </c>
      <c r="O4" s="61" t="s">
        <v>132</v>
      </c>
      <c r="Q4" s="63" t="s">
        <v>113</v>
      </c>
      <c r="R4" s="62" t="s">
        <v>136</v>
      </c>
    </row>
    <row r="5" spans="1:18" x14ac:dyDescent="0.2">
      <c r="A5" s="26" t="s">
        <v>104</v>
      </c>
      <c r="B5" s="137">
        <v>30.62</v>
      </c>
      <c r="C5" s="137">
        <v>24.05</v>
      </c>
      <c r="D5" s="137">
        <v>30.91</v>
      </c>
      <c r="E5" s="2"/>
      <c r="F5" s="26" t="s">
        <v>104</v>
      </c>
      <c r="G5" s="25">
        <v>19.78</v>
      </c>
      <c r="H5" s="25">
        <v>39.020000000000003</v>
      </c>
      <c r="I5" s="25">
        <v>19.75</v>
      </c>
      <c r="J5" s="25">
        <v>43.49</v>
      </c>
      <c r="K5" s="25">
        <v>43.65</v>
      </c>
      <c r="L5" s="25">
        <v>43.4</v>
      </c>
      <c r="N5" s="63" t="s">
        <v>113</v>
      </c>
      <c r="O5" s="61" t="s">
        <v>129</v>
      </c>
      <c r="Q5" s="63" t="s">
        <v>112</v>
      </c>
      <c r="R5" s="62" t="s">
        <v>129</v>
      </c>
    </row>
    <row r="6" spans="1:18" x14ac:dyDescent="0.2">
      <c r="A6" s="26" t="s">
        <v>105</v>
      </c>
      <c r="B6" s="137">
        <f>B5-B4</f>
        <v>30.02</v>
      </c>
      <c r="C6" s="137">
        <f>C5-C4</f>
        <v>24.02</v>
      </c>
      <c r="D6" s="137">
        <f>D5-D4</f>
        <v>30.21</v>
      </c>
      <c r="E6" s="2"/>
      <c r="F6" s="26" t="s">
        <v>105</v>
      </c>
      <c r="G6" s="25">
        <f>G5-G4</f>
        <v>19.27</v>
      </c>
      <c r="H6" s="25">
        <f t="shared" ref="H6:K6" si="0">H5-H4</f>
        <v>19.240000000000002</v>
      </c>
      <c r="I6" s="25">
        <f t="shared" si="0"/>
        <v>19.23</v>
      </c>
      <c r="J6" s="25">
        <f t="shared" si="0"/>
        <v>43.190000000000005</v>
      </c>
      <c r="K6" s="25">
        <f t="shared" si="0"/>
        <v>43.16</v>
      </c>
      <c r="L6" s="25">
        <f>L5-L4</f>
        <v>43.22</v>
      </c>
      <c r="N6" s="63" t="s">
        <v>130</v>
      </c>
      <c r="O6" s="61" t="s">
        <v>131</v>
      </c>
      <c r="Q6" s="63" t="s">
        <v>114</v>
      </c>
      <c r="R6" s="62" t="s">
        <v>137</v>
      </c>
    </row>
    <row r="7" spans="1:18" x14ac:dyDescent="0.2">
      <c r="A7" s="26" t="s">
        <v>106</v>
      </c>
      <c r="B7" s="138">
        <v>204.22</v>
      </c>
      <c r="C7" s="138"/>
      <c r="D7" s="138"/>
      <c r="E7" s="2"/>
      <c r="F7" s="26" t="s">
        <v>109</v>
      </c>
      <c r="G7" s="96">
        <f>B11</f>
        <v>0.10767416774967288</v>
      </c>
      <c r="H7" s="96"/>
      <c r="I7" s="96"/>
      <c r="J7" s="96"/>
      <c r="K7" s="96"/>
      <c r="L7" s="96"/>
      <c r="N7" s="63" t="s">
        <v>109</v>
      </c>
      <c r="O7" s="61" t="s">
        <v>134</v>
      </c>
      <c r="Q7" s="87" t="s">
        <v>149</v>
      </c>
      <c r="R7" s="88" t="s">
        <v>150</v>
      </c>
    </row>
    <row r="8" spans="1:18" x14ac:dyDescent="0.2">
      <c r="A8" s="26" t="s">
        <v>107</v>
      </c>
      <c r="B8" s="139">
        <f>B3/$B$7</f>
        <v>3.2269121535598868E-3</v>
      </c>
      <c r="C8" s="139">
        <f t="shared" ref="C8:D8" si="1">C3/$B$7</f>
        <v>2.5825090588580939E-3</v>
      </c>
      <c r="D8" s="139">
        <f t="shared" si="1"/>
        <v>3.263147585936735E-3</v>
      </c>
      <c r="E8" s="2"/>
      <c r="F8" s="26" t="s">
        <v>113</v>
      </c>
      <c r="G8" s="28">
        <f>$G$7*(G6/1000)</f>
        <v>2.0748812125361963E-3</v>
      </c>
      <c r="H8" s="28">
        <f t="shared" ref="H8:L8" si="2">$G$7*(H6/1000)</f>
        <v>2.0716509875037068E-3</v>
      </c>
      <c r="I8" s="28">
        <f t="shared" si="2"/>
        <v>2.0705742458262096E-3</v>
      </c>
      <c r="J8" s="28">
        <f t="shared" si="2"/>
        <v>4.650447305108372E-3</v>
      </c>
      <c r="K8" s="28">
        <f t="shared" si="2"/>
        <v>4.6472170800758812E-3</v>
      </c>
      <c r="L8" s="28">
        <f t="shared" si="2"/>
        <v>4.6536775301408619E-3</v>
      </c>
      <c r="N8" s="63" t="s">
        <v>118</v>
      </c>
      <c r="O8" s="61" t="s">
        <v>135</v>
      </c>
      <c r="Q8" s="63" t="s">
        <v>115</v>
      </c>
      <c r="R8" s="62" t="s">
        <v>151</v>
      </c>
    </row>
    <row r="9" spans="1:18" x14ac:dyDescent="0.2">
      <c r="A9" s="26" t="s">
        <v>113</v>
      </c>
      <c r="B9" s="139">
        <f>B8</f>
        <v>3.2269121535598868E-3</v>
      </c>
      <c r="C9" s="139">
        <f t="shared" ref="C9:D9" si="3">C8</f>
        <v>2.5825090588580939E-3</v>
      </c>
      <c r="D9" s="139">
        <f t="shared" si="3"/>
        <v>3.263147585936735E-3</v>
      </c>
      <c r="E9" s="2"/>
      <c r="F9" s="26" t="s">
        <v>112</v>
      </c>
      <c r="G9" s="28">
        <f>G8</f>
        <v>2.0748812125361963E-3</v>
      </c>
      <c r="H9" s="28">
        <f t="shared" ref="H9:L9" si="4">H8</f>
        <v>2.0716509875037068E-3</v>
      </c>
      <c r="I9" s="28">
        <f t="shared" si="4"/>
        <v>2.0705742458262096E-3</v>
      </c>
      <c r="J9" s="28">
        <f t="shared" si="4"/>
        <v>4.650447305108372E-3</v>
      </c>
      <c r="K9" s="28">
        <f t="shared" si="4"/>
        <v>4.6472170800758812E-3</v>
      </c>
      <c r="L9" s="28">
        <f t="shared" si="4"/>
        <v>4.6536775301408619E-3</v>
      </c>
      <c r="N9" s="63" t="s">
        <v>120</v>
      </c>
      <c r="O9" s="61" t="s">
        <v>139</v>
      </c>
      <c r="Q9" s="63" t="s">
        <v>116</v>
      </c>
      <c r="R9" s="62" t="s">
        <v>134</v>
      </c>
    </row>
    <row r="10" spans="1:18" x14ac:dyDescent="0.2">
      <c r="A10" s="26" t="s">
        <v>108</v>
      </c>
      <c r="B10" s="136">
        <f>B9/(B6/1000)</f>
        <v>0.10749207706728471</v>
      </c>
      <c r="C10" s="136">
        <f>C9/(C6/1000)</f>
        <v>0.10751494832881324</v>
      </c>
      <c r="D10" s="136">
        <f>D9/(D6/1000)</f>
        <v>0.10801547785292072</v>
      </c>
      <c r="E10" s="2"/>
      <c r="F10" s="26" t="s">
        <v>114</v>
      </c>
      <c r="G10" s="29">
        <f>G9/(G3/1000)</f>
        <v>8.2995248501447849E-2</v>
      </c>
      <c r="H10" s="29">
        <f t="shared" ref="H10:L10" si="5">H9/(H3/1000)</f>
        <v>8.2866039500148272E-2</v>
      </c>
      <c r="I10" s="29">
        <f t="shared" si="5"/>
        <v>8.2822969833048377E-2</v>
      </c>
      <c r="J10" s="6">
        <f t="shared" si="5"/>
        <v>0.18601789220433487</v>
      </c>
      <c r="K10" s="6">
        <f t="shared" si="5"/>
        <v>0.18588868320303523</v>
      </c>
      <c r="L10" s="6">
        <f t="shared" si="5"/>
        <v>0.18614710120563446</v>
      </c>
      <c r="Q10" s="63" t="s">
        <v>117</v>
      </c>
      <c r="R10" s="62" t="s">
        <v>135</v>
      </c>
    </row>
    <row r="11" spans="1:18" x14ac:dyDescent="0.2">
      <c r="A11" s="26" t="s">
        <v>109</v>
      </c>
      <c r="B11" s="140">
        <f>AVERAGE(B10:D10)</f>
        <v>0.10767416774967288</v>
      </c>
      <c r="C11" s="140"/>
      <c r="D11" s="140"/>
      <c r="E11" s="2"/>
      <c r="F11" s="27" t="s">
        <v>148</v>
      </c>
      <c r="G11" s="81">
        <f>250/25</f>
        <v>10</v>
      </c>
      <c r="H11" s="81">
        <f t="shared" ref="H11:L11" si="6">250/25</f>
        <v>10</v>
      </c>
      <c r="I11" s="81">
        <f t="shared" si="6"/>
        <v>10</v>
      </c>
      <c r="J11" s="81">
        <f t="shared" si="6"/>
        <v>10</v>
      </c>
      <c r="K11" s="81">
        <f t="shared" si="6"/>
        <v>10</v>
      </c>
      <c r="L11" s="81">
        <f t="shared" si="6"/>
        <v>10</v>
      </c>
      <c r="Q11" s="63" t="s">
        <v>119</v>
      </c>
      <c r="R11" s="62" t="s">
        <v>138</v>
      </c>
    </row>
    <row r="12" spans="1:18" x14ac:dyDescent="0.2">
      <c r="A12" s="27" t="s">
        <v>118</v>
      </c>
      <c r="B12" s="141">
        <f>STDEV(B10:D10)</f>
        <v>2.9580435017974191E-4</v>
      </c>
      <c r="C12" s="141"/>
      <c r="D12" s="141"/>
      <c r="E12" s="2"/>
      <c r="F12" s="26" t="s">
        <v>115</v>
      </c>
      <c r="G12" s="6">
        <f>G10*G11</f>
        <v>0.82995248501447849</v>
      </c>
      <c r="H12" s="80">
        <f t="shared" ref="H12:K12" si="7">H10*H11</f>
        <v>0.8286603950014827</v>
      </c>
      <c r="I12" s="80">
        <f t="shared" si="7"/>
        <v>0.82822969833048377</v>
      </c>
      <c r="J12" s="82">
        <f t="shared" si="7"/>
        <v>1.8601789220433487</v>
      </c>
      <c r="K12" s="82">
        <f t="shared" si="7"/>
        <v>1.8588868320303522</v>
      </c>
      <c r="L12" s="82">
        <f>L10*L11</f>
        <v>1.8614710120563447</v>
      </c>
    </row>
    <row r="13" spans="1:18" x14ac:dyDescent="0.2">
      <c r="A13" s="27" t="s">
        <v>120</v>
      </c>
      <c r="B13" s="140">
        <f>B12/B11*100</f>
        <v>0.2747217427929835</v>
      </c>
      <c r="C13" s="140"/>
      <c r="D13" s="140"/>
      <c r="E13" s="2"/>
      <c r="F13" s="26" t="s">
        <v>116</v>
      </c>
      <c r="G13" s="101">
        <f>AVERAGE(G12:I12)</f>
        <v>0.82894752611548161</v>
      </c>
      <c r="H13" s="102"/>
      <c r="I13" s="103"/>
      <c r="J13" s="105">
        <f>AVERAGE(J12:L12)</f>
        <v>1.8601789220433484</v>
      </c>
      <c r="K13" s="105"/>
      <c r="L13" s="105"/>
    </row>
    <row r="14" spans="1:18" x14ac:dyDescent="0.2">
      <c r="A14" s="2"/>
      <c r="B14" s="2"/>
      <c r="C14" s="2"/>
      <c r="D14" s="2"/>
      <c r="E14" s="2"/>
      <c r="F14" s="26" t="s">
        <v>117</v>
      </c>
      <c r="G14" s="98">
        <f>STDEV(G12:I12)</f>
        <v>8.965666161011664E-4</v>
      </c>
      <c r="H14" s="99"/>
      <c r="I14" s="100"/>
      <c r="J14" s="97">
        <f>STDEV(J12:L12)</f>
        <v>1.2920900129962387E-3</v>
      </c>
      <c r="K14" s="97"/>
      <c r="L14" s="97"/>
    </row>
    <row r="15" spans="1:18" x14ac:dyDescent="0.2">
      <c r="A15" s="2"/>
      <c r="B15" s="2"/>
      <c r="C15" s="2"/>
      <c r="D15" s="2"/>
      <c r="F15" s="26" t="s">
        <v>119</v>
      </c>
      <c r="G15" s="101">
        <f>(G14/G13)*100</f>
        <v>0.10815722200204318</v>
      </c>
      <c r="H15" s="102"/>
      <c r="I15" s="103"/>
      <c r="J15" s="104">
        <f>J14/J13*100</f>
        <v>6.9460523269284133E-2</v>
      </c>
      <c r="K15" s="104"/>
      <c r="L15" s="104"/>
    </row>
    <row r="16" spans="1:18" x14ac:dyDescent="0.2">
      <c r="G16" s="89"/>
      <c r="J16" s="89"/>
    </row>
  </sheetData>
  <mergeCells count="17">
    <mergeCell ref="G15:I15"/>
    <mergeCell ref="J15:L15"/>
    <mergeCell ref="B13:D13"/>
    <mergeCell ref="G13:I13"/>
    <mergeCell ref="J13:L13"/>
    <mergeCell ref="B7:D7"/>
    <mergeCell ref="B11:D11"/>
    <mergeCell ref="B12:D12"/>
    <mergeCell ref="G7:L7"/>
    <mergeCell ref="J14:L14"/>
    <mergeCell ref="G14:I14"/>
    <mergeCell ref="A1:D1"/>
    <mergeCell ref="N1:O1"/>
    <mergeCell ref="F1:L1"/>
    <mergeCell ref="Q1:R1"/>
    <mergeCell ref="N2:O2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opLeftCell="I1" zoomScale="92" zoomScaleNormal="85" workbookViewId="0">
      <selection activeCell="E1" sqref="E1:G69"/>
    </sheetView>
  </sheetViews>
  <sheetFormatPr baseColWidth="10" defaultColWidth="10.83203125" defaultRowHeight="16" x14ac:dyDescent="0.2"/>
  <cols>
    <col min="1" max="1" width="10.83203125" style="41"/>
    <col min="2" max="2" width="13.33203125" style="41" customWidth="1"/>
    <col min="3" max="3" width="23.6640625" style="41" customWidth="1"/>
    <col min="4" max="4" width="8.6640625" style="33" customWidth="1"/>
    <col min="5" max="5" width="24" style="43" customWidth="1"/>
    <col min="6" max="6" width="21.33203125" style="43" customWidth="1"/>
    <col min="7" max="7" width="23.1640625" style="33" customWidth="1"/>
    <col min="8" max="8" width="10.6640625" style="33" customWidth="1"/>
    <col min="9" max="9" width="30.6640625" style="33" customWidth="1"/>
    <col min="10" max="10" width="17" style="33" customWidth="1"/>
    <col min="11" max="12" width="10.83203125" style="33"/>
    <col min="13" max="13" width="12.83203125" style="33" customWidth="1"/>
    <col min="14" max="14" width="20.5" style="33" customWidth="1"/>
    <col min="15" max="15" width="10.83203125" style="33"/>
    <col min="16" max="16" width="26" style="33" customWidth="1"/>
    <col min="17" max="17" width="44.1640625" style="33" customWidth="1"/>
    <col min="18" max="16384" width="10.83203125" style="33"/>
  </cols>
  <sheetData>
    <row r="1" spans="1:17" x14ac:dyDescent="0.2">
      <c r="A1" s="109" t="s">
        <v>154</v>
      </c>
      <c r="B1" s="109"/>
      <c r="C1" s="109"/>
      <c r="E1" s="109" t="s">
        <v>155</v>
      </c>
      <c r="F1" s="109"/>
      <c r="G1" s="109"/>
      <c r="H1" s="78"/>
      <c r="I1" s="110" t="s">
        <v>158</v>
      </c>
      <c r="J1" s="111"/>
      <c r="L1" s="109" t="s">
        <v>156</v>
      </c>
      <c r="M1" s="109"/>
      <c r="N1" s="109"/>
      <c r="P1" s="109" t="s">
        <v>157</v>
      </c>
      <c r="Q1" s="109"/>
    </row>
    <row r="2" spans="1:17" x14ac:dyDescent="0.2">
      <c r="A2" s="106" t="s">
        <v>99</v>
      </c>
      <c r="B2" s="106"/>
      <c r="C2" s="106"/>
      <c r="E2" s="106" t="s">
        <v>99</v>
      </c>
      <c r="F2" s="106"/>
      <c r="G2" s="106"/>
      <c r="H2" s="78"/>
      <c r="I2" s="112" t="s">
        <v>159</v>
      </c>
      <c r="J2" s="113"/>
      <c r="L2" s="106" t="s">
        <v>99</v>
      </c>
      <c r="M2" s="106"/>
      <c r="N2" s="106"/>
      <c r="P2" s="107" t="s">
        <v>140</v>
      </c>
      <c r="Q2" s="108"/>
    </row>
    <row r="3" spans="1:17" x14ac:dyDescent="0.2">
      <c r="A3" s="34" t="s">
        <v>90</v>
      </c>
      <c r="B3" s="34" t="s">
        <v>91</v>
      </c>
      <c r="C3" s="34" t="s">
        <v>101</v>
      </c>
      <c r="E3" s="42" t="s">
        <v>90</v>
      </c>
      <c r="F3" s="42" t="s">
        <v>91</v>
      </c>
      <c r="G3" s="34" t="s">
        <v>101</v>
      </c>
      <c r="H3" s="78"/>
      <c r="I3" s="90" t="s">
        <v>94</v>
      </c>
      <c r="J3" s="91">
        <f>AVERAGE(F:F)</f>
        <v>0.86777866654545477</v>
      </c>
      <c r="L3" s="42" t="s">
        <v>90</v>
      </c>
      <c r="M3" s="42" t="s">
        <v>91</v>
      </c>
      <c r="N3" s="34" t="s">
        <v>101</v>
      </c>
      <c r="P3" s="65" t="s">
        <v>94</v>
      </c>
      <c r="Q3" s="59" t="s">
        <v>134</v>
      </c>
    </row>
    <row r="4" spans="1:17" x14ac:dyDescent="0.2">
      <c r="A4" s="35" t="s">
        <v>38</v>
      </c>
      <c r="B4" s="36">
        <v>8.0499999999999999E-3</v>
      </c>
      <c r="C4" s="36">
        <v>2.1350000000000001E-2</v>
      </c>
      <c r="E4" s="35" t="s">
        <v>13</v>
      </c>
      <c r="F4" s="36">
        <v>0.78038137399999996</v>
      </c>
      <c r="G4" s="36">
        <v>8.0000000000000002E-3</v>
      </c>
      <c r="H4" s="78"/>
      <c r="I4" s="60" t="s">
        <v>121</v>
      </c>
      <c r="J4" s="17">
        <f>STDEV(F:F)</f>
        <v>0.15650068750529961</v>
      </c>
      <c r="L4" s="39" t="s">
        <v>0</v>
      </c>
      <c r="M4" s="40">
        <v>0.84260000000000002</v>
      </c>
      <c r="N4" s="38">
        <v>5.7636400000000004E-3</v>
      </c>
      <c r="P4" s="65" t="s">
        <v>121</v>
      </c>
      <c r="Q4" s="59" t="s">
        <v>135</v>
      </c>
    </row>
    <row r="5" spans="1:17" x14ac:dyDescent="0.2">
      <c r="A5" s="35" t="s">
        <v>78</v>
      </c>
      <c r="B5" s="36">
        <v>1.0999999999999999E-2</v>
      </c>
      <c r="C5" s="36">
        <v>2.4320000000000001E-3</v>
      </c>
      <c r="E5" s="35" t="s">
        <v>17</v>
      </c>
      <c r="F5" s="36">
        <v>0.79100000000000004</v>
      </c>
      <c r="G5" s="36">
        <v>1.09E-2</v>
      </c>
      <c r="H5" s="78"/>
      <c r="I5" s="60" t="s">
        <v>125</v>
      </c>
      <c r="J5" s="16">
        <f>COUNT(F:F)</f>
        <v>66</v>
      </c>
      <c r="L5" s="39" t="s">
        <v>10</v>
      </c>
      <c r="M5" s="40">
        <v>0.82420000000000004</v>
      </c>
      <c r="N5" s="38">
        <v>9.5300000000000003E-3</v>
      </c>
      <c r="P5" s="65" t="s">
        <v>125</v>
      </c>
      <c r="Q5" s="59" t="s">
        <v>141</v>
      </c>
    </row>
    <row r="6" spans="1:17" x14ac:dyDescent="0.2">
      <c r="A6" s="35" t="s">
        <v>36</v>
      </c>
      <c r="B6" s="36">
        <v>3.9071007999999997E-2</v>
      </c>
      <c r="C6" s="36">
        <v>3.0000000000000001E-3</v>
      </c>
      <c r="E6" s="35" t="s">
        <v>74</v>
      </c>
      <c r="F6" s="36">
        <v>0.79979999999999996</v>
      </c>
      <c r="G6" s="36">
        <v>0.128860259</v>
      </c>
      <c r="H6" s="78"/>
      <c r="I6" s="60" t="s">
        <v>127</v>
      </c>
      <c r="J6" s="17">
        <f>J4/SQRT(J5)</f>
        <v>1.9263902964317955E-2</v>
      </c>
      <c r="L6" s="39" t="s">
        <v>11</v>
      </c>
      <c r="M6" s="40">
        <v>0.81799999999999995</v>
      </c>
      <c r="N6" s="38">
        <v>7.0000000000000001E-3</v>
      </c>
      <c r="P6" s="65" t="s">
        <v>127</v>
      </c>
      <c r="Q6" s="64" t="s">
        <v>142</v>
      </c>
    </row>
    <row r="7" spans="1:17" x14ac:dyDescent="0.2">
      <c r="A7" s="35" t="s">
        <v>3</v>
      </c>
      <c r="B7" s="36">
        <v>6.9817000000000004E-2</v>
      </c>
      <c r="C7" s="36">
        <v>1.0870000000000001E-3</v>
      </c>
      <c r="E7" s="35" t="s">
        <v>35</v>
      </c>
      <c r="F7" s="36">
        <v>0.80400000000000005</v>
      </c>
      <c r="G7" s="36">
        <v>3.0999999999999999E-3</v>
      </c>
      <c r="H7" s="78"/>
      <c r="I7" s="60" t="s">
        <v>126</v>
      </c>
      <c r="J7" s="17">
        <f>TINV(0.01,J5-2)</f>
        <v>2.6548543374110856</v>
      </c>
      <c r="L7" s="39" t="s">
        <v>12</v>
      </c>
      <c r="M7" s="40">
        <v>0.83223999999999998</v>
      </c>
      <c r="N7" s="38">
        <v>0.02</v>
      </c>
      <c r="P7" s="65" t="s">
        <v>126</v>
      </c>
      <c r="Q7" s="64" t="s">
        <v>143</v>
      </c>
    </row>
    <row r="8" spans="1:17" x14ac:dyDescent="0.2">
      <c r="A8" s="35" t="s">
        <v>5</v>
      </c>
      <c r="B8" s="36">
        <v>6.9817000000000004E-2</v>
      </c>
      <c r="C8" s="36">
        <v>1.9199999999999998E-2</v>
      </c>
      <c r="E8" s="35" t="s">
        <v>45</v>
      </c>
      <c r="F8" s="36">
        <v>0.80500000000000005</v>
      </c>
      <c r="G8" s="36">
        <v>9.2899999999999996E-3</v>
      </c>
      <c r="H8" s="78"/>
      <c r="I8" s="60" t="s">
        <v>124</v>
      </c>
      <c r="J8" s="17">
        <f>J7*J6</f>
        <v>5.1142856340285793E-2</v>
      </c>
      <c r="L8" s="39" t="s">
        <v>14</v>
      </c>
      <c r="M8" s="40">
        <v>0.83050000000000002</v>
      </c>
      <c r="N8" s="38">
        <v>1.4799999999999999E-4</v>
      </c>
      <c r="P8" s="65" t="s">
        <v>124</v>
      </c>
      <c r="Q8" s="64" t="s">
        <v>144</v>
      </c>
    </row>
    <row r="9" spans="1:17" x14ac:dyDescent="0.2">
      <c r="A9" s="35" t="s">
        <v>26</v>
      </c>
      <c r="B9" s="36">
        <v>7.9509999999999997E-2</v>
      </c>
      <c r="C9" s="36">
        <v>1.0870000000000001E-3</v>
      </c>
      <c r="E9" s="35" t="s">
        <v>68</v>
      </c>
      <c r="F9" s="36">
        <v>0.81399999999999995</v>
      </c>
      <c r="G9" s="36">
        <v>3.0999999999999999E-3</v>
      </c>
      <c r="H9" s="78"/>
      <c r="I9" s="60" t="s">
        <v>122</v>
      </c>
      <c r="J9" s="17">
        <f>J3+J8</f>
        <v>0.91892152288574058</v>
      </c>
      <c r="L9" s="39" t="s">
        <v>15</v>
      </c>
      <c r="M9" s="40">
        <v>0.81699999999999995</v>
      </c>
      <c r="N9" s="38">
        <v>1.6469999999999999E-2</v>
      </c>
      <c r="P9" s="65" t="s">
        <v>122</v>
      </c>
      <c r="Q9" s="64" t="s">
        <v>145</v>
      </c>
    </row>
    <row r="10" spans="1:17" x14ac:dyDescent="0.2">
      <c r="A10" s="35" t="s">
        <v>33</v>
      </c>
      <c r="B10" s="36">
        <v>8.2000000000000003E-2</v>
      </c>
      <c r="C10" s="36">
        <v>1.082E-2</v>
      </c>
      <c r="E10" s="35" t="s">
        <v>44</v>
      </c>
      <c r="F10" s="36">
        <v>0.81646799999999997</v>
      </c>
      <c r="G10" s="36">
        <v>8.0000000000000002E-3</v>
      </c>
      <c r="H10" s="78"/>
      <c r="I10" s="60" t="s">
        <v>123</v>
      </c>
      <c r="J10" s="17">
        <f>J3-J8</f>
        <v>0.81663581020516895</v>
      </c>
      <c r="L10" s="39" t="s">
        <v>16</v>
      </c>
      <c r="M10" s="40">
        <v>0.84240000000000004</v>
      </c>
      <c r="N10" s="38">
        <v>8.9999999999999998E-4</v>
      </c>
      <c r="P10" s="65" t="s">
        <v>123</v>
      </c>
      <c r="Q10" s="64" t="s">
        <v>146</v>
      </c>
    </row>
    <row r="11" spans="1:17" x14ac:dyDescent="0.2">
      <c r="A11" s="35" t="s">
        <v>66</v>
      </c>
      <c r="B11" s="36">
        <v>8.2788896459999997E-2</v>
      </c>
      <c r="C11" s="36">
        <v>1.082E-2</v>
      </c>
      <c r="E11" s="39" t="s">
        <v>15</v>
      </c>
      <c r="F11" s="40">
        <v>0.81699999999999995</v>
      </c>
      <c r="G11" s="38">
        <v>1.6469999999999999E-2</v>
      </c>
      <c r="H11" s="78"/>
      <c r="I11" s="37"/>
      <c r="L11" s="39" t="s">
        <v>18</v>
      </c>
      <c r="M11" s="40">
        <v>0.83779999999999999</v>
      </c>
      <c r="N11" s="38">
        <v>1.9E-2</v>
      </c>
    </row>
    <row r="12" spans="1:17" x14ac:dyDescent="0.2">
      <c r="A12" s="35" t="s">
        <v>58</v>
      </c>
      <c r="B12" s="36">
        <v>8.3469665999999998E-2</v>
      </c>
      <c r="C12" s="36">
        <v>5.7999999999999996E-3</v>
      </c>
      <c r="E12" s="39" t="s">
        <v>54</v>
      </c>
      <c r="F12" s="40">
        <v>0.81740000000000002</v>
      </c>
      <c r="G12" s="38">
        <v>6.2469999999999999E-3</v>
      </c>
      <c r="H12" s="78"/>
      <c r="I12" s="37"/>
      <c r="L12" s="39" t="s">
        <v>1</v>
      </c>
      <c r="M12" s="40">
        <v>0.82062999999999997</v>
      </c>
      <c r="N12" s="38">
        <v>0.02</v>
      </c>
    </row>
    <row r="13" spans="1:17" x14ac:dyDescent="0.2">
      <c r="A13" s="35" t="s">
        <v>62</v>
      </c>
      <c r="B13" s="36">
        <v>9.6214670000000002E-2</v>
      </c>
      <c r="C13" s="36">
        <v>3.4399999999999999E-3</v>
      </c>
      <c r="E13" s="39" t="s">
        <v>11</v>
      </c>
      <c r="F13" s="40">
        <v>0.81799999999999995</v>
      </c>
      <c r="G13" s="38">
        <v>7.0000000000000001E-3</v>
      </c>
      <c r="H13" s="78"/>
      <c r="I13" s="37"/>
      <c r="L13" s="39" t="s">
        <v>19</v>
      </c>
      <c r="M13" s="40">
        <v>0.82879999999999998</v>
      </c>
      <c r="N13" s="38">
        <v>1E-3</v>
      </c>
    </row>
    <row r="14" spans="1:17" x14ac:dyDescent="0.2">
      <c r="A14" s="35" t="s">
        <v>9</v>
      </c>
      <c r="B14" s="36">
        <v>9.9000000000000005E-2</v>
      </c>
      <c r="C14" s="36">
        <v>6.0000000000000001E-3</v>
      </c>
      <c r="E14" s="39" t="s">
        <v>29</v>
      </c>
      <c r="F14" s="40">
        <v>0.81893300000000002</v>
      </c>
      <c r="G14" s="38">
        <v>1.0999999999999999E-2</v>
      </c>
      <c r="H14" s="78"/>
      <c r="I14" s="37"/>
      <c r="L14" s="39" t="s">
        <v>20</v>
      </c>
      <c r="M14" s="40">
        <v>0.83699999999999997</v>
      </c>
      <c r="N14" s="38">
        <v>4.5079999999999999E-3</v>
      </c>
    </row>
    <row r="15" spans="1:17" x14ac:dyDescent="0.2">
      <c r="A15" s="16" t="s">
        <v>13</v>
      </c>
      <c r="B15" s="38">
        <v>0.78038137399999996</v>
      </c>
      <c r="C15" s="38">
        <v>8.0000000000000002E-3</v>
      </c>
      <c r="E15" s="39" t="s">
        <v>69</v>
      </c>
      <c r="F15" s="40">
        <v>0.81899999999999995</v>
      </c>
      <c r="G15" s="38">
        <v>4.0429999999999997E-3</v>
      </c>
      <c r="H15" s="78"/>
      <c r="L15" s="39" t="s">
        <v>23</v>
      </c>
      <c r="M15" s="40">
        <v>0.84699999999999998</v>
      </c>
      <c r="N15" s="38">
        <v>4.0000000000000001E-3</v>
      </c>
    </row>
    <row r="16" spans="1:17" x14ac:dyDescent="0.2">
      <c r="A16" s="16" t="s">
        <v>17</v>
      </c>
      <c r="B16" s="38">
        <v>0.79100000000000004</v>
      </c>
      <c r="C16" s="38">
        <v>1.09E-2</v>
      </c>
      <c r="E16" s="39" t="s">
        <v>1</v>
      </c>
      <c r="F16" s="40">
        <v>0.82062999999999997</v>
      </c>
      <c r="G16" s="38">
        <v>0.02</v>
      </c>
      <c r="H16" s="78"/>
      <c r="I16" s="37"/>
      <c r="L16" s="39" t="s">
        <v>21</v>
      </c>
      <c r="M16" s="40">
        <v>0.84209999999999996</v>
      </c>
      <c r="N16" s="38">
        <v>1.990089E-3</v>
      </c>
    </row>
    <row r="17" spans="1:14" x14ac:dyDescent="0.2">
      <c r="A17" s="16" t="s">
        <v>74</v>
      </c>
      <c r="B17" s="38">
        <v>0.79979999999999996</v>
      </c>
      <c r="C17" s="38">
        <v>0.128860259</v>
      </c>
      <c r="E17" s="39" t="s">
        <v>73</v>
      </c>
      <c r="F17" s="40">
        <v>0.82079999999999997</v>
      </c>
      <c r="G17" s="38">
        <v>3.2000000000000002E-3</v>
      </c>
      <c r="H17" s="78"/>
      <c r="I17" s="37"/>
      <c r="L17" s="39" t="s">
        <v>27</v>
      </c>
      <c r="M17" s="40">
        <v>0.83150000000000002</v>
      </c>
      <c r="N17" s="38">
        <v>5.13E-3</v>
      </c>
    </row>
    <row r="18" spans="1:14" x14ac:dyDescent="0.2">
      <c r="A18" s="16" t="s">
        <v>35</v>
      </c>
      <c r="B18" s="38">
        <v>0.80400000000000005</v>
      </c>
      <c r="C18" s="38">
        <v>3.0999999999999999E-3</v>
      </c>
      <c r="E18" s="39" t="s">
        <v>53</v>
      </c>
      <c r="F18" s="40">
        <v>0.82240000000000002</v>
      </c>
      <c r="G18" s="38">
        <v>2.2000000000000001E-4</v>
      </c>
      <c r="H18" s="78"/>
      <c r="I18" s="37"/>
      <c r="L18" s="39" t="s">
        <v>28</v>
      </c>
      <c r="M18" s="40">
        <v>0.82499999999999996</v>
      </c>
      <c r="N18" s="38">
        <v>3.6059999999999998E-3</v>
      </c>
    </row>
    <row r="19" spans="1:14" x14ac:dyDescent="0.2">
      <c r="A19" s="16" t="s">
        <v>45</v>
      </c>
      <c r="B19" s="38">
        <v>0.80500000000000005</v>
      </c>
      <c r="C19" s="38">
        <v>9.2899999999999996E-3</v>
      </c>
      <c r="E19" s="39" t="s">
        <v>10</v>
      </c>
      <c r="F19" s="40">
        <v>0.82420000000000004</v>
      </c>
      <c r="G19" s="38">
        <v>9.5300000000000003E-3</v>
      </c>
      <c r="H19" s="78"/>
      <c r="I19" s="37"/>
      <c r="L19" s="39" t="s">
        <v>29</v>
      </c>
      <c r="M19" s="40">
        <v>0.81893300000000002</v>
      </c>
      <c r="N19" s="38">
        <v>1.0999999999999999E-2</v>
      </c>
    </row>
    <row r="20" spans="1:14" x14ac:dyDescent="0.2">
      <c r="A20" s="16" t="s">
        <v>68</v>
      </c>
      <c r="B20" s="38">
        <v>0.81399999999999995</v>
      </c>
      <c r="C20" s="38">
        <v>3.0999999999999999E-3</v>
      </c>
      <c r="E20" s="39" t="s">
        <v>56</v>
      </c>
      <c r="F20" s="40">
        <v>0.82489000000000001</v>
      </c>
      <c r="G20" s="38">
        <v>1.7999999999999999E-2</v>
      </c>
      <c r="H20" s="78"/>
      <c r="I20" s="37"/>
      <c r="L20" s="39" t="s">
        <v>2</v>
      </c>
      <c r="M20" s="40">
        <v>0.89839999999999998</v>
      </c>
      <c r="N20" s="38">
        <v>4.5079999999999999E-3</v>
      </c>
    </row>
    <row r="21" spans="1:14" x14ac:dyDescent="0.2">
      <c r="A21" s="16" t="s">
        <v>44</v>
      </c>
      <c r="B21" s="38">
        <v>0.81646799999999997</v>
      </c>
      <c r="C21" s="38">
        <v>8.0000000000000002E-3</v>
      </c>
      <c r="E21" s="39" t="s">
        <v>8</v>
      </c>
      <c r="F21" s="40">
        <v>0.82499999999999996</v>
      </c>
      <c r="G21" s="38">
        <v>4.5760000000000002E-3</v>
      </c>
      <c r="H21" s="78"/>
      <c r="I21" s="37"/>
      <c r="L21" s="39" t="s">
        <v>30</v>
      </c>
      <c r="M21" s="40">
        <v>0.83699999999999997</v>
      </c>
      <c r="N21" s="38">
        <v>1.804E-3</v>
      </c>
    </row>
    <row r="22" spans="1:14" x14ac:dyDescent="0.2">
      <c r="A22" s="16" t="s">
        <v>15</v>
      </c>
      <c r="B22" s="38">
        <v>0.81699999999999995</v>
      </c>
      <c r="C22" s="38">
        <v>1.6469999999999999E-2</v>
      </c>
      <c r="E22" s="39" t="s">
        <v>28</v>
      </c>
      <c r="F22" s="40">
        <v>0.82499999999999996</v>
      </c>
      <c r="G22" s="38">
        <v>3.6059999999999998E-3</v>
      </c>
      <c r="H22" s="78"/>
      <c r="I22" s="37"/>
      <c r="L22" s="39" t="s">
        <v>31</v>
      </c>
      <c r="M22" s="40">
        <v>0.82909999999999995</v>
      </c>
      <c r="N22" s="38">
        <v>4.0000000000000001E-3</v>
      </c>
    </row>
    <row r="23" spans="1:14" x14ac:dyDescent="0.2">
      <c r="A23" s="16" t="s">
        <v>54</v>
      </c>
      <c r="B23" s="38">
        <v>0.81740000000000002</v>
      </c>
      <c r="C23" s="38">
        <v>6.2469999999999999E-3</v>
      </c>
      <c r="E23" s="39" t="s">
        <v>48</v>
      </c>
      <c r="F23" s="40">
        <v>0.82499999999999996</v>
      </c>
      <c r="G23" s="38">
        <v>1.34E-2</v>
      </c>
      <c r="H23" s="78"/>
      <c r="I23" s="37"/>
      <c r="L23" s="39" t="s">
        <v>32</v>
      </c>
      <c r="M23" s="40">
        <v>0.82894000000000001</v>
      </c>
      <c r="N23" s="38">
        <v>1.0900490000000001E-2</v>
      </c>
    </row>
    <row r="24" spans="1:14" x14ac:dyDescent="0.2">
      <c r="A24" s="16" t="s">
        <v>11</v>
      </c>
      <c r="B24" s="38">
        <v>0.81799999999999995</v>
      </c>
      <c r="C24" s="38">
        <v>7.0000000000000001E-3</v>
      </c>
      <c r="E24" s="39" t="s">
        <v>37</v>
      </c>
      <c r="F24" s="40">
        <v>0.82740000000000002</v>
      </c>
      <c r="G24" s="38">
        <v>1.3350000000000001E-2</v>
      </c>
      <c r="H24" s="78"/>
      <c r="I24" s="37"/>
      <c r="L24" s="39" t="s">
        <v>22</v>
      </c>
      <c r="M24" s="40">
        <v>0.83499999999999996</v>
      </c>
      <c r="N24" s="38">
        <v>1.1999999999999999E-3</v>
      </c>
    </row>
    <row r="25" spans="1:14" x14ac:dyDescent="0.2">
      <c r="A25" s="16" t="s">
        <v>29</v>
      </c>
      <c r="B25" s="38">
        <v>0.81893300000000002</v>
      </c>
      <c r="C25" s="38">
        <v>1.0999999999999999E-2</v>
      </c>
      <c r="E25" s="39" t="s">
        <v>19</v>
      </c>
      <c r="F25" s="40">
        <v>0.82879999999999998</v>
      </c>
      <c r="G25" s="38">
        <v>1E-3</v>
      </c>
      <c r="H25" s="78"/>
      <c r="I25" s="37"/>
      <c r="L25" s="39" t="s">
        <v>34</v>
      </c>
      <c r="M25" s="40">
        <v>0.83223999999999998</v>
      </c>
      <c r="N25" s="38">
        <v>5.3E-3</v>
      </c>
    </row>
    <row r="26" spans="1:14" x14ac:dyDescent="0.2">
      <c r="A26" s="16" t="s">
        <v>69</v>
      </c>
      <c r="B26" s="38">
        <v>0.81899999999999995</v>
      </c>
      <c r="C26" s="38">
        <v>4.0429999999999997E-3</v>
      </c>
      <c r="E26" s="39" t="s">
        <v>59</v>
      </c>
      <c r="F26" s="40">
        <v>0.82889999999999997</v>
      </c>
      <c r="G26" s="38">
        <v>1E-3</v>
      </c>
      <c r="H26" s="78"/>
      <c r="I26" s="37"/>
      <c r="L26" s="39" t="s">
        <v>37</v>
      </c>
      <c r="M26" s="40">
        <v>0.82740000000000002</v>
      </c>
      <c r="N26" s="38">
        <v>1.3350000000000001E-2</v>
      </c>
    </row>
    <row r="27" spans="1:14" x14ac:dyDescent="0.2">
      <c r="A27" s="16" t="s">
        <v>1</v>
      </c>
      <c r="B27" s="38">
        <v>0.82062999999999997</v>
      </c>
      <c r="C27" s="38">
        <v>0.02</v>
      </c>
      <c r="E27" s="39" t="s">
        <v>32</v>
      </c>
      <c r="F27" s="40">
        <v>0.82894000000000001</v>
      </c>
      <c r="G27" s="38">
        <v>1.0900490000000001E-2</v>
      </c>
      <c r="H27" s="78"/>
      <c r="I27" s="37"/>
      <c r="L27" s="39" t="s">
        <v>40</v>
      </c>
      <c r="M27" s="40">
        <v>0.85260000000000002</v>
      </c>
      <c r="N27" s="38">
        <v>8.5404787980000003E-4</v>
      </c>
    </row>
    <row r="28" spans="1:14" x14ac:dyDescent="0.2">
      <c r="A28" s="16" t="s">
        <v>73</v>
      </c>
      <c r="B28" s="38">
        <v>0.82079999999999997</v>
      </c>
      <c r="C28" s="38">
        <v>3.2000000000000002E-3</v>
      </c>
      <c r="E28" s="39" t="s">
        <v>31</v>
      </c>
      <c r="F28" s="40">
        <v>0.82909999999999995</v>
      </c>
      <c r="G28" s="38">
        <v>4.0000000000000001E-3</v>
      </c>
      <c r="H28" s="78"/>
      <c r="I28" s="37"/>
      <c r="L28" s="39" t="s">
        <v>41</v>
      </c>
      <c r="M28" s="40">
        <v>0.83199999999999996</v>
      </c>
      <c r="N28" s="38">
        <v>5.4999999999999997E-3</v>
      </c>
    </row>
    <row r="29" spans="1:14" x14ac:dyDescent="0.2">
      <c r="A29" s="16" t="s">
        <v>53</v>
      </c>
      <c r="B29" s="38">
        <v>0.82240000000000002</v>
      </c>
      <c r="C29" s="38">
        <v>2.2000000000000001E-4</v>
      </c>
      <c r="E29" s="39" t="s">
        <v>49</v>
      </c>
      <c r="F29" s="40">
        <v>0.82909999999999995</v>
      </c>
      <c r="G29" s="38">
        <v>3.2971390000000001E-3</v>
      </c>
      <c r="H29" s="78"/>
      <c r="I29" s="37"/>
      <c r="L29" s="39" t="s">
        <v>42</v>
      </c>
      <c r="M29" s="40">
        <v>0.84</v>
      </c>
      <c r="N29" s="38">
        <v>1.487E-2</v>
      </c>
    </row>
    <row r="30" spans="1:14" x14ac:dyDescent="0.2">
      <c r="A30" s="16" t="s">
        <v>10</v>
      </c>
      <c r="B30" s="38">
        <v>0.82420000000000004</v>
      </c>
      <c r="C30" s="38">
        <v>9.5300000000000003E-3</v>
      </c>
      <c r="E30" s="39" t="s">
        <v>63</v>
      </c>
      <c r="F30" s="40">
        <v>0.83</v>
      </c>
      <c r="G30" s="38">
        <v>2.31E-4</v>
      </c>
      <c r="H30" s="78"/>
      <c r="I30" s="37"/>
      <c r="L30" s="39" t="s">
        <v>43</v>
      </c>
      <c r="M30" s="40">
        <v>0.83420000000000005</v>
      </c>
      <c r="N30" s="38">
        <v>1.0999999999999999E-2</v>
      </c>
    </row>
    <row r="31" spans="1:14" x14ac:dyDescent="0.2">
      <c r="A31" s="16" t="s">
        <v>56</v>
      </c>
      <c r="B31" s="38">
        <v>0.82489000000000001</v>
      </c>
      <c r="C31" s="38">
        <v>1.7999999999999999E-2</v>
      </c>
      <c r="E31" s="39" t="s">
        <v>14</v>
      </c>
      <c r="F31" s="40">
        <v>0.83050000000000002</v>
      </c>
      <c r="G31" s="38">
        <v>1.4799999999999999E-4</v>
      </c>
      <c r="H31" s="78"/>
      <c r="I31" s="37"/>
      <c r="L31" s="39" t="s">
        <v>46</v>
      </c>
      <c r="M31" s="40">
        <v>0.85699999999999998</v>
      </c>
      <c r="N31" s="38">
        <v>1.98E-3</v>
      </c>
    </row>
    <row r="32" spans="1:14" x14ac:dyDescent="0.2">
      <c r="A32" s="16" t="s">
        <v>28</v>
      </c>
      <c r="B32" s="38">
        <v>0.82499999999999996</v>
      </c>
      <c r="C32" s="38">
        <v>3.6059999999999998E-3</v>
      </c>
      <c r="E32" s="39" t="s">
        <v>57</v>
      </c>
      <c r="F32" s="40">
        <v>0.83099999999999996</v>
      </c>
      <c r="G32" s="38">
        <v>4.6600000000000001E-5</v>
      </c>
      <c r="H32" s="78"/>
      <c r="I32" s="37"/>
      <c r="L32" s="39" t="s">
        <v>47</v>
      </c>
      <c r="M32" s="40">
        <v>0.83899999999999997</v>
      </c>
      <c r="N32" s="38">
        <v>1.11E-2</v>
      </c>
    </row>
    <row r="33" spans="1:14" x14ac:dyDescent="0.2">
      <c r="A33" s="16" t="s">
        <v>48</v>
      </c>
      <c r="B33" s="38">
        <v>0.82499999999999996</v>
      </c>
      <c r="C33" s="38">
        <v>1.34E-2</v>
      </c>
      <c r="E33" s="39" t="s">
        <v>27</v>
      </c>
      <c r="F33" s="40">
        <v>0.83150000000000002</v>
      </c>
      <c r="G33" s="38">
        <v>5.13E-3</v>
      </c>
      <c r="H33" s="78"/>
      <c r="I33" s="37"/>
      <c r="L33" s="39" t="s">
        <v>48</v>
      </c>
      <c r="M33" s="40">
        <v>0.82499999999999996</v>
      </c>
      <c r="N33" s="38">
        <v>1.34E-2</v>
      </c>
    </row>
    <row r="34" spans="1:14" x14ac:dyDescent="0.2">
      <c r="A34" s="16" t="s">
        <v>8</v>
      </c>
      <c r="B34" s="38">
        <v>0.82499999999999996</v>
      </c>
      <c r="C34" s="38">
        <v>4.5760000000000002E-3</v>
      </c>
      <c r="E34" s="39" t="s">
        <v>41</v>
      </c>
      <c r="F34" s="40">
        <v>0.83199999999999996</v>
      </c>
      <c r="G34" s="38">
        <v>5.4999999999999997E-3</v>
      </c>
      <c r="H34" s="78"/>
      <c r="I34" s="37"/>
      <c r="L34" s="39" t="s">
        <v>4</v>
      </c>
      <c r="M34" s="40">
        <v>0.83479999999999999</v>
      </c>
      <c r="N34" s="38">
        <v>1.34E-2</v>
      </c>
    </row>
    <row r="35" spans="1:14" x14ac:dyDescent="0.2">
      <c r="A35" s="16" t="s">
        <v>37</v>
      </c>
      <c r="B35" s="38">
        <v>0.82740000000000002</v>
      </c>
      <c r="C35" s="38">
        <v>1.3350000000000001E-2</v>
      </c>
      <c r="E35" s="39" t="s">
        <v>12</v>
      </c>
      <c r="F35" s="40">
        <v>0.83223999999999998</v>
      </c>
      <c r="G35" s="38">
        <v>0.02</v>
      </c>
      <c r="H35" s="78"/>
      <c r="I35" s="37"/>
      <c r="L35" s="39" t="s">
        <v>49</v>
      </c>
      <c r="M35" s="40">
        <v>0.82909999999999995</v>
      </c>
      <c r="N35" s="38">
        <v>3.2971390000000001E-3</v>
      </c>
    </row>
    <row r="36" spans="1:14" x14ac:dyDescent="0.2">
      <c r="A36" s="16" t="s">
        <v>19</v>
      </c>
      <c r="B36" s="38">
        <v>0.82879999999999998</v>
      </c>
      <c r="C36" s="38">
        <v>1E-3</v>
      </c>
      <c r="E36" s="39" t="s">
        <v>34</v>
      </c>
      <c r="F36" s="40">
        <v>0.83223999999999998</v>
      </c>
      <c r="G36" s="38">
        <v>5.3E-3</v>
      </c>
      <c r="H36" s="78"/>
      <c r="I36" s="37"/>
      <c r="L36" s="39" t="s">
        <v>50</v>
      </c>
      <c r="M36" s="40">
        <v>0.83460000000000001</v>
      </c>
      <c r="N36" s="38">
        <v>1.28582E-2</v>
      </c>
    </row>
    <row r="37" spans="1:14" x14ac:dyDescent="0.2">
      <c r="A37" s="16" t="s">
        <v>59</v>
      </c>
      <c r="B37" s="38">
        <v>0.82889999999999997</v>
      </c>
      <c r="C37" s="38">
        <v>1E-3</v>
      </c>
      <c r="E37" s="39" t="s">
        <v>71</v>
      </c>
      <c r="F37" s="40">
        <v>0.83280699999999996</v>
      </c>
      <c r="G37" s="38">
        <v>2.9342103000000001E-2</v>
      </c>
      <c r="H37" s="78"/>
      <c r="I37" s="37"/>
      <c r="L37" s="39" t="s">
        <v>51</v>
      </c>
      <c r="M37" s="40">
        <v>0.85</v>
      </c>
      <c r="N37" s="38">
        <v>1.0999999999999999E-2</v>
      </c>
    </row>
    <row r="38" spans="1:14" x14ac:dyDescent="0.2">
      <c r="A38" s="16" t="s">
        <v>32</v>
      </c>
      <c r="B38" s="38">
        <v>0.82894000000000001</v>
      </c>
      <c r="C38" s="38">
        <v>1.0900490000000001E-2</v>
      </c>
      <c r="E38" s="39" t="s">
        <v>52</v>
      </c>
      <c r="F38" s="40">
        <v>0.83299999999999996</v>
      </c>
      <c r="G38" s="38">
        <v>1.4800000000000001E-2</v>
      </c>
      <c r="H38" s="78"/>
      <c r="I38" s="37"/>
      <c r="L38" s="39" t="s">
        <v>52</v>
      </c>
      <c r="M38" s="40">
        <v>0.83299999999999996</v>
      </c>
      <c r="N38" s="38">
        <v>1.4800000000000001E-2</v>
      </c>
    </row>
    <row r="39" spans="1:14" x14ac:dyDescent="0.2">
      <c r="A39" s="16" t="s">
        <v>31</v>
      </c>
      <c r="B39" s="38">
        <v>0.82909999999999995</v>
      </c>
      <c r="C39" s="38">
        <v>4.0000000000000001E-3</v>
      </c>
      <c r="E39" s="39" t="s">
        <v>61</v>
      </c>
      <c r="F39" s="40">
        <v>0.8337</v>
      </c>
      <c r="G39" s="38">
        <v>5.6000000000000001E-2</v>
      </c>
      <c r="H39" s="78"/>
      <c r="I39" s="37"/>
      <c r="L39" s="39" t="s">
        <v>53</v>
      </c>
      <c r="M39" s="40">
        <v>0.82240000000000002</v>
      </c>
      <c r="N39" s="38">
        <v>2.2000000000000001E-4</v>
      </c>
    </row>
    <row r="40" spans="1:14" x14ac:dyDescent="0.2">
      <c r="A40" s="16" t="s">
        <v>49</v>
      </c>
      <c r="B40" s="38">
        <v>0.82909999999999995</v>
      </c>
      <c r="C40" s="38">
        <v>3.2971390000000001E-3</v>
      </c>
      <c r="E40" s="39" t="s">
        <v>43</v>
      </c>
      <c r="F40" s="40">
        <v>0.83420000000000005</v>
      </c>
      <c r="G40" s="38">
        <v>1.0999999999999999E-2</v>
      </c>
      <c r="H40" s="78"/>
      <c r="I40" s="37"/>
      <c r="L40" s="39" t="s">
        <v>54</v>
      </c>
      <c r="M40" s="40">
        <v>0.81740000000000002</v>
      </c>
      <c r="N40" s="38">
        <v>6.2469999999999999E-3</v>
      </c>
    </row>
    <row r="41" spans="1:14" x14ac:dyDescent="0.2">
      <c r="A41" s="16" t="s">
        <v>63</v>
      </c>
      <c r="B41" s="38">
        <v>0.83</v>
      </c>
      <c r="C41" s="38">
        <v>2.31E-4</v>
      </c>
      <c r="E41" s="39" t="s">
        <v>50</v>
      </c>
      <c r="F41" s="40">
        <v>0.83460000000000001</v>
      </c>
      <c r="G41" s="38">
        <v>1.28582E-2</v>
      </c>
      <c r="H41" s="78"/>
      <c r="I41" s="37"/>
      <c r="L41" s="39" t="s">
        <v>55</v>
      </c>
      <c r="M41" s="40">
        <v>0.84719999999999995</v>
      </c>
      <c r="N41" s="38">
        <f>1.103*(10^(-3))</f>
        <v>1.103E-3</v>
      </c>
    </row>
    <row r="42" spans="1:14" x14ac:dyDescent="0.2">
      <c r="A42" s="16" t="s">
        <v>14</v>
      </c>
      <c r="B42" s="38">
        <v>0.83050000000000002</v>
      </c>
      <c r="C42" s="38">
        <v>1.4799999999999999E-4</v>
      </c>
      <c r="E42" s="39" t="s">
        <v>4</v>
      </c>
      <c r="F42" s="40">
        <v>0.83479999999999999</v>
      </c>
      <c r="G42" s="38">
        <v>1.34E-2</v>
      </c>
      <c r="H42" s="78"/>
      <c r="I42" s="37"/>
      <c r="L42" s="39" t="s">
        <v>56</v>
      </c>
      <c r="M42" s="40">
        <v>0.82489000000000001</v>
      </c>
      <c r="N42" s="38">
        <v>1.7999999999999999E-2</v>
      </c>
    </row>
    <row r="43" spans="1:14" x14ac:dyDescent="0.2">
      <c r="A43" s="16" t="s">
        <v>57</v>
      </c>
      <c r="B43" s="38">
        <v>0.83099999999999996</v>
      </c>
      <c r="C43" s="38">
        <v>4.6600000000000001E-5</v>
      </c>
      <c r="E43" s="39" t="s">
        <v>22</v>
      </c>
      <c r="F43" s="40">
        <v>0.83499999999999996</v>
      </c>
      <c r="G43" s="38">
        <v>1.1999999999999999E-3</v>
      </c>
      <c r="H43" s="78"/>
      <c r="I43" s="37"/>
      <c r="L43" s="39" t="s">
        <v>57</v>
      </c>
      <c r="M43" s="40">
        <v>0.83099999999999996</v>
      </c>
      <c r="N43" s="38">
        <v>4.6600000000000001E-5</v>
      </c>
    </row>
    <row r="44" spans="1:14" x14ac:dyDescent="0.2">
      <c r="A44" s="16" t="s">
        <v>27</v>
      </c>
      <c r="B44" s="38">
        <v>0.83150000000000002</v>
      </c>
      <c r="C44" s="38">
        <v>5.13E-3</v>
      </c>
      <c r="E44" s="39" t="s">
        <v>65</v>
      </c>
      <c r="F44" s="40">
        <v>0.83664000000000005</v>
      </c>
      <c r="G44" s="38">
        <v>0.02</v>
      </c>
      <c r="H44" s="78"/>
      <c r="I44" s="37"/>
      <c r="L44" s="39" t="s">
        <v>59</v>
      </c>
      <c r="M44" s="40">
        <v>0.82889999999999997</v>
      </c>
      <c r="N44" s="38">
        <v>1E-3</v>
      </c>
    </row>
    <row r="45" spans="1:14" x14ac:dyDescent="0.2">
      <c r="A45" s="16" t="s">
        <v>41</v>
      </c>
      <c r="B45" s="38">
        <v>0.83199999999999996</v>
      </c>
      <c r="C45" s="38">
        <v>5.4999999999999997E-3</v>
      </c>
      <c r="E45" s="39" t="s">
        <v>20</v>
      </c>
      <c r="F45" s="40">
        <v>0.83699999999999997</v>
      </c>
      <c r="G45" s="38">
        <v>4.5079999999999999E-3</v>
      </c>
      <c r="H45" s="78"/>
      <c r="I45" s="37"/>
      <c r="L45" s="39" t="s">
        <v>60</v>
      </c>
      <c r="M45" s="40">
        <v>0.84105925800000003</v>
      </c>
      <c r="N45" s="38">
        <v>0.01</v>
      </c>
    </row>
    <row r="46" spans="1:14" x14ac:dyDescent="0.2">
      <c r="A46" s="16" t="s">
        <v>12</v>
      </c>
      <c r="B46" s="38">
        <v>0.83223999999999998</v>
      </c>
      <c r="C46" s="38">
        <v>0.02</v>
      </c>
      <c r="E46" s="39" t="s">
        <v>30</v>
      </c>
      <c r="F46" s="40">
        <v>0.83699999999999997</v>
      </c>
      <c r="G46" s="38">
        <v>1.804E-3</v>
      </c>
      <c r="H46" s="78"/>
      <c r="I46" s="37"/>
      <c r="L46" s="39" t="s">
        <v>61</v>
      </c>
      <c r="M46" s="40">
        <v>0.8337</v>
      </c>
      <c r="N46" s="38">
        <v>5.6000000000000001E-2</v>
      </c>
    </row>
    <row r="47" spans="1:14" x14ac:dyDescent="0.2">
      <c r="A47" s="16" t="s">
        <v>34</v>
      </c>
      <c r="B47" s="38">
        <v>0.83223999999999998</v>
      </c>
      <c r="C47" s="38">
        <v>5.3E-3</v>
      </c>
      <c r="E47" s="39" t="s">
        <v>18</v>
      </c>
      <c r="F47" s="40">
        <v>0.83779999999999999</v>
      </c>
      <c r="G47" s="38">
        <v>1.9E-2</v>
      </c>
      <c r="H47" s="78"/>
      <c r="I47" s="37"/>
      <c r="L47" s="39" t="s">
        <v>63</v>
      </c>
      <c r="M47" s="40">
        <v>0.83</v>
      </c>
      <c r="N47" s="38">
        <v>2.31E-4</v>
      </c>
    </row>
    <row r="48" spans="1:14" x14ac:dyDescent="0.2">
      <c r="A48" s="16" t="s">
        <v>71</v>
      </c>
      <c r="B48" s="38">
        <v>0.83280699999999996</v>
      </c>
      <c r="C48" s="38">
        <v>2.9342103000000001E-2</v>
      </c>
      <c r="E48" s="39" t="s">
        <v>47</v>
      </c>
      <c r="F48" s="40">
        <v>0.83899999999999997</v>
      </c>
      <c r="G48" s="38">
        <v>1.11E-2</v>
      </c>
      <c r="H48" s="78"/>
      <c r="I48" s="37"/>
      <c r="L48" s="39" t="s">
        <v>65</v>
      </c>
      <c r="M48" s="40">
        <v>0.83664000000000005</v>
      </c>
      <c r="N48" s="38">
        <v>0.02</v>
      </c>
    </row>
    <row r="49" spans="1:14" x14ac:dyDescent="0.2">
      <c r="A49" s="16" t="s">
        <v>52</v>
      </c>
      <c r="B49" s="38">
        <v>0.83299999999999996</v>
      </c>
      <c r="C49" s="38">
        <v>1.4800000000000001E-2</v>
      </c>
      <c r="E49" s="39" t="s">
        <v>42</v>
      </c>
      <c r="F49" s="40">
        <v>0.84</v>
      </c>
      <c r="G49" s="38">
        <v>1.487E-2</v>
      </c>
      <c r="H49" s="78"/>
      <c r="I49" s="37"/>
      <c r="L49" s="39" t="s">
        <v>69</v>
      </c>
      <c r="M49" s="40">
        <v>0.81899999999999995</v>
      </c>
      <c r="N49" s="38">
        <v>4.0429999999999997E-3</v>
      </c>
    </row>
    <row r="50" spans="1:14" x14ac:dyDescent="0.2">
      <c r="A50" s="16" t="s">
        <v>61</v>
      </c>
      <c r="B50" s="38">
        <v>0.8337</v>
      </c>
      <c r="C50" s="38">
        <v>5.6000000000000001E-2</v>
      </c>
      <c r="E50" s="39" t="s">
        <v>60</v>
      </c>
      <c r="F50" s="40">
        <v>0.84105925800000003</v>
      </c>
      <c r="G50" s="38">
        <v>0.01</v>
      </c>
      <c r="H50" s="78"/>
      <c r="I50" s="37"/>
      <c r="L50" s="39" t="s">
        <v>71</v>
      </c>
      <c r="M50" s="40">
        <v>0.83280699999999996</v>
      </c>
      <c r="N50" s="38">
        <v>2.9342103000000001E-2</v>
      </c>
    </row>
    <row r="51" spans="1:14" x14ac:dyDescent="0.2">
      <c r="A51" s="16" t="s">
        <v>43</v>
      </c>
      <c r="B51" s="38">
        <v>0.83420000000000005</v>
      </c>
      <c r="C51" s="38">
        <v>1.0999999999999999E-2</v>
      </c>
      <c r="E51" s="39" t="s">
        <v>21</v>
      </c>
      <c r="F51" s="40">
        <v>0.84209999999999996</v>
      </c>
      <c r="G51" s="38">
        <v>1.990089E-3</v>
      </c>
      <c r="H51" s="78"/>
      <c r="I51" s="37"/>
      <c r="L51" s="39" t="s">
        <v>72</v>
      </c>
      <c r="M51" s="40">
        <v>0.87890000000000001</v>
      </c>
      <c r="N51" s="38">
        <v>9.5999999999999992E-3</v>
      </c>
    </row>
    <row r="52" spans="1:14" x14ac:dyDescent="0.2">
      <c r="A52" s="16" t="s">
        <v>50</v>
      </c>
      <c r="B52" s="38">
        <v>0.83460000000000001</v>
      </c>
      <c r="C52" s="38">
        <v>1.28582E-2</v>
      </c>
      <c r="E52" s="39" t="s">
        <v>16</v>
      </c>
      <c r="F52" s="40">
        <v>0.84240000000000004</v>
      </c>
      <c r="G52" s="38">
        <v>8.9999999999999998E-4</v>
      </c>
      <c r="H52" s="78"/>
      <c r="I52" s="37"/>
      <c r="L52" s="39" t="s">
        <v>73</v>
      </c>
      <c r="M52" s="40">
        <v>0.82079999999999997</v>
      </c>
      <c r="N52" s="38">
        <v>3.2000000000000002E-3</v>
      </c>
    </row>
    <row r="53" spans="1:14" x14ac:dyDescent="0.2">
      <c r="A53" s="16" t="s">
        <v>4</v>
      </c>
      <c r="B53" s="38">
        <v>0.83479999999999999</v>
      </c>
      <c r="C53" s="38">
        <v>1.34E-2</v>
      </c>
      <c r="E53" s="39" t="s">
        <v>0</v>
      </c>
      <c r="F53" s="40">
        <v>0.84260000000000002</v>
      </c>
      <c r="G53" s="38">
        <v>5.7636400000000004E-3</v>
      </c>
      <c r="I53" s="37"/>
      <c r="L53" s="39" t="s">
        <v>75</v>
      </c>
      <c r="M53" s="40">
        <v>0.84309999999999996</v>
      </c>
      <c r="N53" s="38">
        <v>6.404E-3</v>
      </c>
    </row>
    <row r="54" spans="1:14" x14ac:dyDescent="0.2">
      <c r="A54" s="16" t="s">
        <v>22</v>
      </c>
      <c r="B54" s="38">
        <v>0.83499999999999996</v>
      </c>
      <c r="C54" s="38">
        <v>1.1999999999999999E-3</v>
      </c>
      <c r="E54" s="39" t="s">
        <v>75</v>
      </c>
      <c r="F54" s="40">
        <v>0.84309999999999996</v>
      </c>
      <c r="G54" s="38">
        <v>6.404E-3</v>
      </c>
      <c r="I54" s="37"/>
      <c r="L54" s="39" t="s">
        <v>76</v>
      </c>
      <c r="M54" s="40">
        <v>0.89939999999999998</v>
      </c>
      <c r="N54" s="38">
        <v>2.1399999999999999E-2</v>
      </c>
    </row>
    <row r="55" spans="1:14" x14ac:dyDescent="0.2">
      <c r="A55" s="16" t="s">
        <v>65</v>
      </c>
      <c r="B55" s="38">
        <v>0.83664000000000005</v>
      </c>
      <c r="C55" s="38">
        <v>0.02</v>
      </c>
      <c r="E55" s="39" t="s">
        <v>77</v>
      </c>
      <c r="F55" s="40">
        <v>0.84370000000000001</v>
      </c>
      <c r="G55" s="38">
        <v>1.2682300000000001E-2</v>
      </c>
      <c r="I55" s="37"/>
      <c r="L55" s="39" t="s">
        <v>77</v>
      </c>
      <c r="M55" s="40">
        <v>0.84370000000000001</v>
      </c>
      <c r="N55" s="38">
        <v>1.2682300000000001E-2</v>
      </c>
    </row>
    <row r="56" spans="1:14" x14ac:dyDescent="0.2">
      <c r="A56" s="16" t="s">
        <v>20</v>
      </c>
      <c r="B56" s="38">
        <v>0.83699999999999997</v>
      </c>
      <c r="C56" s="38">
        <v>4.5079999999999999E-3</v>
      </c>
      <c r="E56" s="39" t="s">
        <v>23</v>
      </c>
      <c r="F56" s="40">
        <v>0.84699999999999998</v>
      </c>
      <c r="G56" s="38">
        <v>4.0000000000000001E-3</v>
      </c>
      <c r="I56" s="37"/>
      <c r="L56" s="39" t="s">
        <v>8</v>
      </c>
      <c r="M56" s="40">
        <v>0.82499999999999996</v>
      </c>
      <c r="N56" s="38">
        <v>4.5760000000000002E-3</v>
      </c>
    </row>
    <row r="57" spans="1:14" x14ac:dyDescent="0.2">
      <c r="A57" s="16" t="s">
        <v>30</v>
      </c>
      <c r="B57" s="38">
        <v>0.83699999999999997</v>
      </c>
      <c r="C57" s="38">
        <v>1.804E-3</v>
      </c>
      <c r="E57" s="39" t="s">
        <v>55</v>
      </c>
      <c r="F57" s="40">
        <v>0.84719999999999995</v>
      </c>
      <c r="G57" s="38">
        <f>1.103*(10^(-3))</f>
        <v>1.103E-3</v>
      </c>
      <c r="I57" s="37"/>
    </row>
    <row r="58" spans="1:14" x14ac:dyDescent="0.2">
      <c r="A58" s="16" t="s">
        <v>18</v>
      </c>
      <c r="B58" s="38">
        <v>0.83779999999999999</v>
      </c>
      <c r="C58" s="38">
        <v>1.9E-2</v>
      </c>
      <c r="E58" s="39" t="s">
        <v>51</v>
      </c>
      <c r="F58" s="40">
        <v>0.85</v>
      </c>
      <c r="G58" s="38">
        <v>1.0999999999999999E-2</v>
      </c>
      <c r="I58" s="37"/>
    </row>
    <row r="59" spans="1:14" x14ac:dyDescent="0.2">
      <c r="A59" s="16" t="s">
        <v>47</v>
      </c>
      <c r="B59" s="38">
        <v>0.83899999999999997</v>
      </c>
      <c r="C59" s="38">
        <v>1.11E-2</v>
      </c>
      <c r="E59" s="39" t="s">
        <v>40</v>
      </c>
      <c r="F59" s="40">
        <v>0.85260000000000002</v>
      </c>
      <c r="G59" s="38">
        <v>8.5404787980000003E-4</v>
      </c>
      <c r="I59" s="37"/>
    </row>
    <row r="60" spans="1:14" x14ac:dyDescent="0.2">
      <c r="A60" s="16" t="s">
        <v>42</v>
      </c>
      <c r="B60" s="38">
        <v>0.84</v>
      </c>
      <c r="C60" s="38">
        <v>1.487E-2</v>
      </c>
      <c r="E60" s="39" t="s">
        <v>46</v>
      </c>
      <c r="F60" s="40">
        <v>0.85699999999999998</v>
      </c>
      <c r="G60" s="38">
        <v>1.98E-3</v>
      </c>
      <c r="I60" s="37"/>
    </row>
    <row r="61" spans="1:14" x14ac:dyDescent="0.2">
      <c r="A61" s="16" t="s">
        <v>60</v>
      </c>
      <c r="B61" s="38">
        <v>0.84105925800000003</v>
      </c>
      <c r="C61" s="38">
        <v>0.01</v>
      </c>
      <c r="E61" s="39" t="s">
        <v>72</v>
      </c>
      <c r="F61" s="40">
        <v>0.87890000000000001</v>
      </c>
      <c r="G61" s="38">
        <v>9.5999999999999992E-3</v>
      </c>
      <c r="I61" s="37"/>
    </row>
    <row r="62" spans="1:14" x14ac:dyDescent="0.2">
      <c r="A62" s="16" t="s">
        <v>21</v>
      </c>
      <c r="B62" s="38">
        <v>0.84209999999999996</v>
      </c>
      <c r="C62" s="38">
        <v>1.990089E-3</v>
      </c>
      <c r="E62" s="39" t="s">
        <v>2</v>
      </c>
      <c r="F62" s="40">
        <v>0.89839999999999998</v>
      </c>
      <c r="G62" s="38">
        <v>4.5079999999999999E-3</v>
      </c>
      <c r="I62" s="37"/>
    </row>
    <row r="63" spans="1:14" x14ac:dyDescent="0.2">
      <c r="A63" s="16" t="s">
        <v>16</v>
      </c>
      <c r="B63" s="38">
        <v>0.84240000000000004</v>
      </c>
      <c r="C63" s="38">
        <v>8.9999999999999998E-4</v>
      </c>
      <c r="E63" s="39" t="s">
        <v>76</v>
      </c>
      <c r="F63" s="40">
        <v>0.89939999999999998</v>
      </c>
      <c r="G63" s="38">
        <v>2.1399999999999999E-2</v>
      </c>
    </row>
    <row r="64" spans="1:14" x14ac:dyDescent="0.2">
      <c r="A64" s="16" t="s">
        <v>0</v>
      </c>
      <c r="B64" s="38">
        <v>0.84260000000000002</v>
      </c>
      <c r="C64" s="38">
        <v>5.7636400000000004E-3</v>
      </c>
      <c r="E64" s="35" t="s">
        <v>25</v>
      </c>
      <c r="F64" s="36">
        <v>0.96109999999999995</v>
      </c>
      <c r="G64" s="36">
        <v>4.1999999999999997E-3</v>
      </c>
    </row>
    <row r="65" spans="1:7" x14ac:dyDescent="0.2">
      <c r="A65" s="16" t="s">
        <v>75</v>
      </c>
      <c r="B65" s="38">
        <v>0.84309999999999996</v>
      </c>
      <c r="C65" s="38">
        <v>6.404E-3</v>
      </c>
      <c r="E65" s="35" t="s">
        <v>7</v>
      </c>
      <c r="F65" s="36">
        <v>0.96664000000000005</v>
      </c>
      <c r="G65" s="36">
        <v>5.3E-3</v>
      </c>
    </row>
    <row r="66" spans="1:7" x14ac:dyDescent="0.2">
      <c r="A66" s="16" t="s">
        <v>77</v>
      </c>
      <c r="B66" s="38">
        <v>0.84370000000000001</v>
      </c>
      <c r="C66" s="38">
        <v>1.2682300000000001E-2</v>
      </c>
      <c r="E66" s="35" t="s">
        <v>6</v>
      </c>
      <c r="F66" s="36">
        <v>0.96667000000000003</v>
      </c>
      <c r="G66" s="36">
        <v>3.3E-3</v>
      </c>
    </row>
    <row r="67" spans="1:7" x14ac:dyDescent="0.2">
      <c r="A67" s="16" t="s">
        <v>23</v>
      </c>
      <c r="B67" s="38">
        <v>0.84699999999999998</v>
      </c>
      <c r="C67" s="38">
        <v>4.0000000000000001E-3</v>
      </c>
      <c r="E67" s="35" t="s">
        <v>24</v>
      </c>
      <c r="F67" s="36">
        <v>1.06</v>
      </c>
      <c r="G67" s="36">
        <v>1.133E-2</v>
      </c>
    </row>
    <row r="68" spans="1:7" x14ac:dyDescent="0.2">
      <c r="A68" s="16" t="s">
        <v>55</v>
      </c>
      <c r="B68" s="38">
        <v>0.84719999999999995</v>
      </c>
      <c r="C68" s="38">
        <f>1.103*(10^(-3))</f>
        <v>1.103E-3</v>
      </c>
      <c r="E68" s="35" t="s">
        <v>39</v>
      </c>
      <c r="F68" s="36">
        <v>1.51535336</v>
      </c>
      <c r="G68" s="36">
        <v>3.2515199999999999E-3</v>
      </c>
    </row>
    <row r="69" spans="1:7" x14ac:dyDescent="0.2">
      <c r="A69" s="16" t="s">
        <v>51</v>
      </c>
      <c r="B69" s="38">
        <v>0.85</v>
      </c>
      <c r="C69" s="38">
        <v>1.0999999999999999E-2</v>
      </c>
      <c r="E69" s="35" t="s">
        <v>64</v>
      </c>
      <c r="F69" s="36">
        <v>1.8720000000000001</v>
      </c>
      <c r="G69" s="36">
        <v>0.48</v>
      </c>
    </row>
    <row r="70" spans="1:7" x14ac:dyDescent="0.2">
      <c r="A70" s="16" t="s">
        <v>40</v>
      </c>
      <c r="B70" s="38">
        <v>0.85260000000000002</v>
      </c>
      <c r="C70" s="38">
        <v>8.5404787980000003E-4</v>
      </c>
    </row>
    <row r="71" spans="1:7" x14ac:dyDescent="0.2">
      <c r="A71" s="16" t="s">
        <v>46</v>
      </c>
      <c r="B71" s="38">
        <v>0.85699999999999998</v>
      </c>
      <c r="C71" s="38">
        <v>1.98E-3</v>
      </c>
    </row>
    <row r="72" spans="1:7" x14ac:dyDescent="0.2">
      <c r="A72" s="16" t="s">
        <v>72</v>
      </c>
      <c r="B72" s="38">
        <v>0.87890000000000001</v>
      </c>
      <c r="C72" s="38">
        <v>9.5999999999999992E-3</v>
      </c>
    </row>
    <row r="73" spans="1:7" x14ac:dyDescent="0.2">
      <c r="A73" s="16" t="s">
        <v>2</v>
      </c>
      <c r="B73" s="38">
        <v>0.89839999999999998</v>
      </c>
      <c r="C73" s="38">
        <v>4.5079999999999999E-3</v>
      </c>
    </row>
    <row r="74" spans="1:7" x14ac:dyDescent="0.2">
      <c r="A74" s="16" t="s">
        <v>76</v>
      </c>
      <c r="B74" s="38">
        <v>0.89939999999999998</v>
      </c>
      <c r="C74" s="38">
        <v>2.1399999999999999E-2</v>
      </c>
    </row>
    <row r="75" spans="1:7" x14ac:dyDescent="0.2">
      <c r="A75" s="39" t="s">
        <v>25</v>
      </c>
      <c r="B75" s="40">
        <v>0.96109999999999995</v>
      </c>
      <c r="C75" s="40">
        <v>4.1999999999999997E-3</v>
      </c>
    </row>
    <row r="76" spans="1:7" x14ac:dyDescent="0.2">
      <c r="A76" s="39" t="s">
        <v>7</v>
      </c>
      <c r="B76" s="40">
        <v>0.96664000000000005</v>
      </c>
      <c r="C76" s="40">
        <v>5.3E-3</v>
      </c>
    </row>
    <row r="77" spans="1:7" x14ac:dyDescent="0.2">
      <c r="A77" s="39" t="s">
        <v>6</v>
      </c>
      <c r="B77" s="40">
        <v>0.96667000000000003</v>
      </c>
      <c r="C77" s="40">
        <v>3.3E-3</v>
      </c>
    </row>
    <row r="78" spans="1:7" x14ac:dyDescent="0.2">
      <c r="A78" s="39" t="s">
        <v>24</v>
      </c>
      <c r="B78" s="40">
        <v>1.06</v>
      </c>
      <c r="C78" s="40">
        <v>1.133E-2</v>
      </c>
    </row>
    <row r="79" spans="1:7" x14ac:dyDescent="0.2">
      <c r="A79" s="39" t="s">
        <v>39</v>
      </c>
      <c r="B79" s="40">
        <v>1.51535336</v>
      </c>
      <c r="C79" s="40">
        <v>3.2515199999999999E-3</v>
      </c>
    </row>
    <row r="80" spans="1:7" x14ac:dyDescent="0.2">
      <c r="A80" s="39" t="s">
        <v>64</v>
      </c>
      <c r="B80" s="40">
        <v>1.8720000000000001</v>
      </c>
      <c r="C80" s="40">
        <v>0.48</v>
      </c>
    </row>
  </sheetData>
  <mergeCells count="10">
    <mergeCell ref="A2:C2"/>
    <mergeCell ref="E2:G2"/>
    <mergeCell ref="L2:N2"/>
    <mergeCell ref="P2:Q2"/>
    <mergeCell ref="A1:C1"/>
    <mergeCell ref="E1:G1"/>
    <mergeCell ref="L1:N1"/>
    <mergeCell ref="I1:J1"/>
    <mergeCell ref="P1:Q1"/>
    <mergeCell ref="I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0"/>
  <sheetViews>
    <sheetView topLeftCell="K1" zoomScale="109" workbookViewId="0">
      <selection activeCell="L1" sqref="L1:N1"/>
    </sheetView>
  </sheetViews>
  <sheetFormatPr baseColWidth="10" defaultColWidth="11" defaultRowHeight="16" x14ac:dyDescent="0.2"/>
  <cols>
    <col min="1" max="1" width="10.83203125" style="7"/>
    <col min="2" max="2" width="12" style="7" customWidth="1"/>
    <col min="3" max="3" width="29.33203125" style="7" customWidth="1"/>
    <col min="4" max="4" width="14.1640625" customWidth="1"/>
    <col min="5" max="5" width="19.83203125" customWidth="1"/>
    <col min="6" max="6" width="20.33203125" customWidth="1"/>
    <col min="7" max="7" width="31.83203125" customWidth="1"/>
    <col min="8" max="8" width="9.6640625" customWidth="1"/>
    <col min="9" max="9" width="29" customWidth="1"/>
    <col min="10" max="10" width="13" customWidth="1"/>
    <col min="13" max="13" width="12.6640625" customWidth="1"/>
    <col min="14" max="14" width="22.1640625" customWidth="1"/>
    <col min="16" max="16" width="29" customWidth="1"/>
    <col min="17" max="17" width="41.83203125" customWidth="1"/>
  </cols>
  <sheetData>
    <row r="1" spans="1:17" x14ac:dyDescent="0.2">
      <c r="A1" s="109" t="s">
        <v>160</v>
      </c>
      <c r="B1" s="109"/>
      <c r="C1" s="109"/>
      <c r="D1" s="33"/>
      <c r="E1" s="109" t="s">
        <v>161</v>
      </c>
      <c r="F1" s="109"/>
      <c r="G1" s="109"/>
      <c r="H1" s="78"/>
      <c r="I1" s="110" t="s">
        <v>162</v>
      </c>
      <c r="J1" s="111"/>
      <c r="K1" s="33"/>
      <c r="L1" s="109" t="s">
        <v>163</v>
      </c>
      <c r="M1" s="109"/>
      <c r="N1" s="109"/>
      <c r="O1" s="33"/>
      <c r="P1" s="109" t="s">
        <v>164</v>
      </c>
      <c r="Q1" s="109"/>
    </row>
    <row r="2" spans="1:17" x14ac:dyDescent="0.2">
      <c r="A2" s="114" t="s">
        <v>100</v>
      </c>
      <c r="B2" s="114"/>
      <c r="C2" s="114"/>
      <c r="E2" s="114" t="s">
        <v>100</v>
      </c>
      <c r="F2" s="114"/>
      <c r="G2" s="114"/>
      <c r="H2" s="79"/>
      <c r="I2" s="112" t="s">
        <v>159</v>
      </c>
      <c r="J2" s="113"/>
      <c r="L2" s="114" t="s">
        <v>100</v>
      </c>
      <c r="M2" s="114"/>
      <c r="N2" s="114"/>
      <c r="P2" s="107" t="s">
        <v>140</v>
      </c>
      <c r="Q2" s="108"/>
    </row>
    <row r="3" spans="1:17" x14ac:dyDescent="0.2">
      <c r="A3" s="19" t="s">
        <v>90</v>
      </c>
      <c r="B3" s="19" t="s">
        <v>91</v>
      </c>
      <c r="C3" s="19" t="s">
        <v>101</v>
      </c>
      <c r="E3" s="23" t="s">
        <v>90</v>
      </c>
      <c r="F3" s="23" t="s">
        <v>91</v>
      </c>
      <c r="G3" s="23" t="s">
        <v>101</v>
      </c>
      <c r="H3" s="79"/>
      <c r="I3" s="60" t="s">
        <v>94</v>
      </c>
      <c r="J3" s="17">
        <f>AVERAGE(F:F)</f>
        <v>1.8569526932539684</v>
      </c>
      <c r="L3" s="23" t="s">
        <v>90</v>
      </c>
      <c r="M3" s="23" t="s">
        <v>91</v>
      </c>
      <c r="N3" s="23" t="s">
        <v>101</v>
      </c>
      <c r="P3" s="65" t="s">
        <v>94</v>
      </c>
      <c r="Q3" s="59" t="s">
        <v>134</v>
      </c>
    </row>
    <row r="4" spans="1:17" x14ac:dyDescent="0.2">
      <c r="A4" s="20" t="s">
        <v>38</v>
      </c>
      <c r="B4" s="21">
        <v>1.7999999999999999E-2</v>
      </c>
      <c r="C4" s="21">
        <v>8.1223000000000007E-3</v>
      </c>
      <c r="E4" s="20" t="s">
        <v>13</v>
      </c>
      <c r="F4" s="21">
        <v>1.606995524</v>
      </c>
      <c r="G4" s="21">
        <v>2.3999999999999998E-3</v>
      </c>
      <c r="H4" s="79"/>
      <c r="I4" s="60" t="s">
        <v>121</v>
      </c>
      <c r="J4" s="17">
        <f>STDEV(F:F)</f>
        <v>8.0559574096249559E-2</v>
      </c>
      <c r="L4" s="17" t="s">
        <v>0</v>
      </c>
      <c r="M4" s="22">
        <v>1.8673999999999999</v>
      </c>
      <c r="N4" s="22">
        <v>7.7059310000000001E-3</v>
      </c>
      <c r="P4" s="65" t="s">
        <v>121</v>
      </c>
      <c r="Q4" s="59" t="s">
        <v>135</v>
      </c>
    </row>
    <row r="5" spans="1:17" x14ac:dyDescent="0.2">
      <c r="A5" s="20" t="s">
        <v>78</v>
      </c>
      <c r="B5" s="21">
        <v>4.7E-2</v>
      </c>
      <c r="C5" s="21">
        <v>5.5669999999999999E-3</v>
      </c>
      <c r="E5" s="20" t="s">
        <v>70</v>
      </c>
      <c r="F5" s="21">
        <v>1.627</v>
      </c>
      <c r="G5" s="21">
        <v>7.8100000000000003E-2</v>
      </c>
      <c r="H5" s="79"/>
      <c r="I5" s="60" t="s">
        <v>125</v>
      </c>
      <c r="J5" s="16">
        <f>COUNT(F:F)</f>
        <v>63</v>
      </c>
      <c r="L5" s="17" t="s">
        <v>10</v>
      </c>
      <c r="M5" s="22">
        <v>1.8551</v>
      </c>
      <c r="N5" s="22">
        <v>6.0000000000000001E-3</v>
      </c>
      <c r="P5" s="65" t="s">
        <v>125</v>
      </c>
      <c r="Q5" s="59" t="s">
        <v>141</v>
      </c>
    </row>
    <row r="6" spans="1:17" x14ac:dyDescent="0.2">
      <c r="A6" s="20" t="s">
        <v>36</v>
      </c>
      <c r="B6" s="21">
        <v>8.5280601999999997E-2</v>
      </c>
      <c r="C6" s="21">
        <v>1.0800000000000001E-2</v>
      </c>
      <c r="E6" s="20" t="s">
        <v>42</v>
      </c>
      <c r="F6" s="21">
        <v>1.768</v>
      </c>
      <c r="G6" s="21">
        <v>8.0000000000000002E-3</v>
      </c>
      <c r="H6" s="79"/>
      <c r="I6" s="60" t="s">
        <v>127</v>
      </c>
      <c r="J6" s="17">
        <f>J4/SQRT(J5)</f>
        <v>1.0149552323045586E-2</v>
      </c>
      <c r="L6" s="17" t="s">
        <v>11</v>
      </c>
      <c r="M6" s="22">
        <v>1.84</v>
      </c>
      <c r="N6" s="22">
        <v>0.04</v>
      </c>
      <c r="P6" s="65" t="s">
        <v>127</v>
      </c>
      <c r="Q6" s="64" t="s">
        <v>142</v>
      </c>
    </row>
    <row r="7" spans="1:17" x14ac:dyDescent="0.2">
      <c r="A7" s="20" t="s">
        <v>3</v>
      </c>
      <c r="B7" s="21">
        <v>0.17475299999999999</v>
      </c>
      <c r="C7" s="21">
        <v>1.158E-3</v>
      </c>
      <c r="E7" s="20" t="s">
        <v>51</v>
      </c>
      <c r="F7" s="21">
        <v>1.768</v>
      </c>
      <c r="G7" s="21">
        <v>6.5000000000000002E-2</v>
      </c>
      <c r="H7" s="79"/>
      <c r="I7" s="60" t="s">
        <v>126</v>
      </c>
      <c r="J7" s="17">
        <f>TINV(0.01,J5-2)</f>
        <v>2.6588571266539258</v>
      </c>
      <c r="L7" s="17" t="s">
        <v>12</v>
      </c>
      <c r="M7" s="22">
        <v>1.8388</v>
      </c>
      <c r="N7" s="22">
        <v>4.0000000000000002E-4</v>
      </c>
      <c r="P7" s="65" t="s">
        <v>126</v>
      </c>
      <c r="Q7" s="64" t="s">
        <v>143</v>
      </c>
    </row>
    <row r="8" spans="1:17" x14ac:dyDescent="0.2">
      <c r="A8" s="20" t="s">
        <v>5</v>
      </c>
      <c r="B8" s="21">
        <v>0.17475299999999999</v>
      </c>
      <c r="C8" s="21">
        <v>1.4E-2</v>
      </c>
      <c r="E8" s="20" t="s">
        <v>15</v>
      </c>
      <c r="F8" s="21">
        <v>1.77</v>
      </c>
      <c r="G8" s="21">
        <v>3.8159999999999999E-2</v>
      </c>
      <c r="H8" s="79"/>
      <c r="I8" s="60" t="s">
        <v>124</v>
      </c>
      <c r="J8" s="17">
        <f>J7*J6</f>
        <v>2.6986209526476665E-2</v>
      </c>
      <c r="L8" s="17" t="s">
        <v>14</v>
      </c>
      <c r="M8" s="22">
        <v>1.8585</v>
      </c>
      <c r="N8" s="22">
        <v>5.0846170000000003E-2</v>
      </c>
      <c r="P8" s="65" t="s">
        <v>124</v>
      </c>
      <c r="Q8" s="64" t="s">
        <v>144</v>
      </c>
    </row>
    <row r="9" spans="1:17" x14ac:dyDescent="0.2">
      <c r="A9" s="20" t="s">
        <v>26</v>
      </c>
      <c r="B9" s="21">
        <v>0.1772</v>
      </c>
      <c r="C9" s="21">
        <v>1.158E-3</v>
      </c>
      <c r="E9" s="20" t="s">
        <v>45</v>
      </c>
      <c r="F9" s="21">
        <v>1.78</v>
      </c>
      <c r="G9" s="21">
        <v>2.487E-2</v>
      </c>
      <c r="H9" s="79"/>
      <c r="I9" s="60" t="s">
        <v>122</v>
      </c>
      <c r="J9" s="17">
        <f>J3+J8</f>
        <v>1.883938902780445</v>
      </c>
      <c r="L9" s="17" t="s">
        <v>16</v>
      </c>
      <c r="M9" s="22">
        <v>1.8819999999999999</v>
      </c>
      <c r="N9" s="22">
        <v>3.6089999999999997E-2</v>
      </c>
      <c r="P9" s="65" t="s">
        <v>122</v>
      </c>
      <c r="Q9" s="64" t="s">
        <v>145</v>
      </c>
    </row>
    <row r="10" spans="1:17" x14ac:dyDescent="0.2">
      <c r="A10" s="20" t="s">
        <v>33</v>
      </c>
      <c r="B10" s="21">
        <v>0.1804</v>
      </c>
      <c r="C10" s="21">
        <v>9.2499999999999995E-3</v>
      </c>
      <c r="E10" s="20" t="s">
        <v>74</v>
      </c>
      <c r="F10" s="21">
        <v>1.792</v>
      </c>
      <c r="G10" s="21">
        <v>0</v>
      </c>
      <c r="H10" s="79"/>
      <c r="I10" s="60" t="s">
        <v>123</v>
      </c>
      <c r="J10" s="17">
        <f>J3-J8</f>
        <v>1.8299664837274918</v>
      </c>
      <c r="L10" s="17" t="s">
        <v>18</v>
      </c>
      <c r="M10" s="22">
        <v>1.8660000000000001</v>
      </c>
      <c r="N10" s="22">
        <v>1E-3</v>
      </c>
      <c r="P10" s="65" t="s">
        <v>123</v>
      </c>
      <c r="Q10" s="64" t="s">
        <v>146</v>
      </c>
    </row>
    <row r="11" spans="1:17" x14ac:dyDescent="0.2">
      <c r="A11" s="20" t="s">
        <v>66</v>
      </c>
      <c r="B11" s="21">
        <v>0.18427626480000001</v>
      </c>
      <c r="C11" s="21">
        <v>9.2499999999999995E-3</v>
      </c>
      <c r="E11" s="20" t="s">
        <v>35</v>
      </c>
      <c r="F11" s="21">
        <v>1.8</v>
      </c>
      <c r="G11" s="21">
        <v>5.0999999999999997E-2</v>
      </c>
      <c r="H11" s="79"/>
      <c r="I11" s="1"/>
      <c r="L11" s="17" t="s">
        <v>1</v>
      </c>
      <c r="M11" s="22">
        <v>1.839324</v>
      </c>
      <c r="N11" s="22">
        <v>1.665078E-2</v>
      </c>
    </row>
    <row r="12" spans="1:17" x14ac:dyDescent="0.2">
      <c r="A12" s="20" t="s">
        <v>76</v>
      </c>
      <c r="B12" s="21">
        <v>0.1867</v>
      </c>
      <c r="C12" s="21">
        <v>0.01</v>
      </c>
      <c r="E12" s="20" t="s">
        <v>57</v>
      </c>
      <c r="F12" s="21">
        <v>1.8</v>
      </c>
      <c r="G12" s="21">
        <v>8.4469999999999996E-3</v>
      </c>
      <c r="H12" s="79"/>
      <c r="I12" s="1"/>
      <c r="L12" s="17" t="s">
        <v>19</v>
      </c>
      <c r="M12" s="22">
        <v>1.8632</v>
      </c>
      <c r="N12" s="22">
        <v>6.03329E-4</v>
      </c>
    </row>
    <row r="13" spans="1:17" x14ac:dyDescent="0.2">
      <c r="A13" s="20" t="s">
        <v>58</v>
      </c>
      <c r="B13" s="21">
        <v>0.19921317799999999</v>
      </c>
      <c r="C13" s="21">
        <v>1.9599999999999999E-2</v>
      </c>
      <c r="E13" s="20" t="s">
        <v>50</v>
      </c>
      <c r="F13" s="21">
        <v>1.8207</v>
      </c>
      <c r="G13" s="21">
        <v>0.2</v>
      </c>
      <c r="H13" s="79"/>
      <c r="I13" s="1"/>
      <c r="L13" s="17" t="s">
        <v>20</v>
      </c>
      <c r="M13" s="22">
        <v>1.86</v>
      </c>
      <c r="N13" s="22">
        <v>9.7300000000000008E-3</v>
      </c>
    </row>
    <row r="14" spans="1:17" x14ac:dyDescent="0.2">
      <c r="A14" s="20" t="s">
        <v>39</v>
      </c>
      <c r="B14" s="21">
        <v>0.32195430600000002</v>
      </c>
      <c r="C14" s="21">
        <v>5.3999999999999999E-2</v>
      </c>
      <c r="E14" s="20" t="s">
        <v>7</v>
      </c>
      <c r="F14" s="21">
        <v>1.8208200000000001</v>
      </c>
      <c r="G14" s="21">
        <v>7.5700000000000003E-2</v>
      </c>
      <c r="H14" s="79"/>
      <c r="I14" s="1"/>
      <c r="L14" s="17" t="s">
        <v>21</v>
      </c>
      <c r="M14" s="22">
        <v>1.8580000000000001</v>
      </c>
      <c r="N14" s="22">
        <v>2.8000000000000001E-2</v>
      </c>
    </row>
    <row r="15" spans="1:17" x14ac:dyDescent="0.2">
      <c r="A15" s="20" t="s">
        <v>62</v>
      </c>
      <c r="B15" s="21">
        <v>0.75</v>
      </c>
      <c r="C15" s="21">
        <v>4.0000000000000001E-3</v>
      </c>
      <c r="E15" s="20" t="s">
        <v>6</v>
      </c>
      <c r="F15" s="21">
        <v>1.8208800000000001</v>
      </c>
      <c r="G15" s="21">
        <v>1.6000000000000001E-3</v>
      </c>
      <c r="H15" s="79"/>
      <c r="I15" s="1"/>
      <c r="L15" s="17" t="s">
        <v>27</v>
      </c>
      <c r="M15" s="22">
        <v>1.861</v>
      </c>
      <c r="N15" s="22">
        <v>5.1228000000000003E-2</v>
      </c>
    </row>
    <row r="16" spans="1:17" x14ac:dyDescent="0.2">
      <c r="A16" s="20" t="s">
        <v>64</v>
      </c>
      <c r="B16" s="21">
        <v>0.84360000000000002</v>
      </c>
      <c r="C16" s="21">
        <v>1.6650999999999999E-2</v>
      </c>
      <c r="E16" s="20" t="s">
        <v>22</v>
      </c>
      <c r="F16" s="21">
        <v>1.8220000000000001</v>
      </c>
      <c r="G16" s="21">
        <v>3.9300000000000002E-2</v>
      </c>
      <c r="H16" s="79"/>
      <c r="I16" s="1"/>
      <c r="L16" s="17" t="s">
        <v>28</v>
      </c>
      <c r="M16" s="22">
        <v>1.859</v>
      </c>
      <c r="N16" s="22">
        <v>1.0699999999999999E-2</v>
      </c>
    </row>
    <row r="17" spans="1:14" x14ac:dyDescent="0.2">
      <c r="A17" s="20" t="s">
        <v>9</v>
      </c>
      <c r="B17" s="21">
        <v>0.85399999999999998</v>
      </c>
      <c r="C17" s="21">
        <v>1.7059321999999998E-2</v>
      </c>
      <c r="E17" s="17" t="s">
        <v>61</v>
      </c>
      <c r="F17" s="22">
        <v>1.83</v>
      </c>
      <c r="G17" s="22">
        <v>1.2999999999999999E-2</v>
      </c>
      <c r="H17" s="79"/>
      <c r="I17" s="1"/>
      <c r="L17" s="17" t="s">
        <v>29</v>
      </c>
      <c r="M17" s="22">
        <v>1.8540000000000001</v>
      </c>
      <c r="N17" s="22">
        <v>8.0000000000000002E-3</v>
      </c>
    </row>
    <row r="18" spans="1:14" x14ac:dyDescent="0.2">
      <c r="A18" s="5" t="s">
        <v>13</v>
      </c>
      <c r="B18" s="8">
        <v>1.606995524</v>
      </c>
      <c r="C18" s="8">
        <v>2.3999999999999998E-3</v>
      </c>
      <c r="E18" s="17" t="s">
        <v>72</v>
      </c>
      <c r="F18" s="22">
        <v>1.8309</v>
      </c>
      <c r="G18" s="22">
        <v>5.6569999999999997E-3</v>
      </c>
      <c r="H18" s="79"/>
      <c r="I18" s="1"/>
      <c r="L18" s="17" t="s">
        <v>30</v>
      </c>
      <c r="M18" s="22">
        <v>1.8460000000000001</v>
      </c>
      <c r="N18" s="22">
        <v>1.4600000000000001E-5</v>
      </c>
    </row>
    <row r="19" spans="1:14" x14ac:dyDescent="0.2">
      <c r="A19" s="5" t="s">
        <v>70</v>
      </c>
      <c r="B19" s="8">
        <v>1.627</v>
      </c>
      <c r="C19" s="8">
        <v>7.8100000000000003E-2</v>
      </c>
      <c r="E19" s="17" t="s">
        <v>48</v>
      </c>
      <c r="F19" s="22">
        <v>1.831</v>
      </c>
      <c r="G19" s="22">
        <v>8.1449999999999995E-3</v>
      </c>
      <c r="H19" s="79"/>
      <c r="I19" s="1"/>
      <c r="L19" s="17" t="s">
        <v>31</v>
      </c>
      <c r="M19" s="22">
        <v>1.8616999999999999</v>
      </c>
      <c r="N19" s="22">
        <v>5.0999999999999997E-2</v>
      </c>
    </row>
    <row r="20" spans="1:14" x14ac:dyDescent="0.2">
      <c r="A20" s="6" t="s">
        <v>42</v>
      </c>
      <c r="B20" s="22">
        <v>1.768</v>
      </c>
      <c r="C20" s="22">
        <v>8.0000000000000002E-3</v>
      </c>
      <c r="E20" s="17" t="s">
        <v>54</v>
      </c>
      <c r="F20" s="22">
        <v>1.8341000000000001</v>
      </c>
      <c r="G20" s="22">
        <v>1.0699999999999999E-2</v>
      </c>
      <c r="H20" s="79"/>
      <c r="I20" s="1"/>
      <c r="L20" s="17" t="s">
        <v>32</v>
      </c>
      <c r="M20" s="22">
        <v>1.86086</v>
      </c>
      <c r="N20" s="22">
        <v>4.0399999999999998E-2</v>
      </c>
    </row>
    <row r="21" spans="1:14" x14ac:dyDescent="0.2">
      <c r="A21" s="6" t="s">
        <v>51</v>
      </c>
      <c r="B21" s="22">
        <v>1.768</v>
      </c>
      <c r="C21" s="22">
        <v>6.5000000000000002E-2</v>
      </c>
      <c r="E21" s="17" t="s">
        <v>53</v>
      </c>
      <c r="F21" s="22">
        <v>1.837</v>
      </c>
      <c r="G21" s="22">
        <v>9.3200000000000002E-3</v>
      </c>
      <c r="H21" s="79"/>
      <c r="I21" s="1"/>
      <c r="L21" s="17" t="s">
        <v>34</v>
      </c>
      <c r="M21" s="22">
        <v>1.8388933300000001</v>
      </c>
      <c r="N21" s="22">
        <v>4.0000000000000001E-3</v>
      </c>
    </row>
    <row r="22" spans="1:14" x14ac:dyDescent="0.2">
      <c r="A22" s="6" t="s">
        <v>15</v>
      </c>
      <c r="B22" s="22">
        <v>1.77</v>
      </c>
      <c r="C22" s="22">
        <v>3.8159999999999999E-2</v>
      </c>
      <c r="E22" s="17" t="s">
        <v>12</v>
      </c>
      <c r="F22" s="22">
        <v>1.8388</v>
      </c>
      <c r="G22" s="22">
        <v>4.0000000000000002E-4</v>
      </c>
      <c r="H22" s="79"/>
      <c r="I22" s="1"/>
      <c r="L22" s="17" t="s">
        <v>37</v>
      </c>
      <c r="M22" s="22">
        <v>1.8767</v>
      </c>
      <c r="N22" s="22">
        <v>1.1860000000000001E-2</v>
      </c>
    </row>
    <row r="23" spans="1:14" x14ac:dyDescent="0.2">
      <c r="A23" s="6" t="s">
        <v>45</v>
      </c>
      <c r="B23" s="22">
        <v>1.78</v>
      </c>
      <c r="C23" s="22">
        <v>2.487E-2</v>
      </c>
      <c r="E23" s="17" t="s">
        <v>34</v>
      </c>
      <c r="F23" s="22">
        <v>1.8388933300000001</v>
      </c>
      <c r="G23" s="22">
        <v>4.0000000000000001E-3</v>
      </c>
      <c r="H23" s="79"/>
      <c r="I23" s="1"/>
      <c r="L23" s="17" t="s">
        <v>41</v>
      </c>
      <c r="M23" s="22">
        <v>1.87</v>
      </c>
      <c r="N23" s="22">
        <v>2.1213200000000001E-2</v>
      </c>
    </row>
    <row r="24" spans="1:14" x14ac:dyDescent="0.2">
      <c r="A24" s="6" t="s">
        <v>74</v>
      </c>
      <c r="B24" s="22">
        <v>1.792</v>
      </c>
      <c r="C24" s="22">
        <v>0</v>
      </c>
      <c r="E24" s="17" t="s">
        <v>1</v>
      </c>
      <c r="F24" s="22">
        <v>1.839324</v>
      </c>
      <c r="G24" s="22">
        <v>1.665078E-2</v>
      </c>
      <c r="H24" s="79"/>
      <c r="I24" s="1"/>
      <c r="L24" s="17" t="s">
        <v>43</v>
      </c>
      <c r="M24" s="22">
        <v>1.8681000000000001</v>
      </c>
      <c r="N24" s="22">
        <v>9.8150000000000008E-3</v>
      </c>
    </row>
    <row r="25" spans="1:14" x14ac:dyDescent="0.2">
      <c r="A25" s="6" t="s">
        <v>35</v>
      </c>
      <c r="B25" s="22">
        <v>1.8</v>
      </c>
      <c r="C25" s="22">
        <v>5.0999999999999997E-2</v>
      </c>
      <c r="E25" s="17" t="s">
        <v>11</v>
      </c>
      <c r="F25" s="22">
        <v>1.84</v>
      </c>
      <c r="G25" s="22">
        <v>0.04</v>
      </c>
      <c r="H25" s="79"/>
      <c r="I25" s="1"/>
      <c r="L25" s="17" t="s">
        <v>44</v>
      </c>
      <c r="M25" s="22">
        <v>1.8502959999999999</v>
      </c>
      <c r="N25" s="22">
        <v>2.9000000000000001E-2</v>
      </c>
    </row>
    <row r="26" spans="1:14" x14ac:dyDescent="0.2">
      <c r="A26" s="6" t="s">
        <v>57</v>
      </c>
      <c r="B26" s="22">
        <v>1.8</v>
      </c>
      <c r="C26" s="22">
        <v>8.4469999999999996E-3</v>
      </c>
      <c r="E26" s="17" t="s">
        <v>4</v>
      </c>
      <c r="F26" s="22">
        <v>1.8409</v>
      </c>
      <c r="G26" s="22">
        <v>1.285063E-2</v>
      </c>
      <c r="H26" s="79"/>
      <c r="I26" s="1"/>
      <c r="L26" s="17" t="s">
        <v>48</v>
      </c>
      <c r="M26" s="22">
        <v>1.831</v>
      </c>
      <c r="N26" s="22">
        <v>8.1449999999999995E-3</v>
      </c>
    </row>
    <row r="27" spans="1:14" x14ac:dyDescent="0.2">
      <c r="A27" s="6" t="s">
        <v>50</v>
      </c>
      <c r="B27" s="22">
        <v>1.8207</v>
      </c>
      <c r="C27" s="22">
        <v>0.2</v>
      </c>
      <c r="E27" s="17" t="s">
        <v>8</v>
      </c>
      <c r="F27" s="22">
        <v>1.8420000000000001</v>
      </c>
      <c r="G27" s="22">
        <v>1.5599999999999999E-2</v>
      </c>
      <c r="H27" s="79"/>
      <c r="I27" s="1"/>
      <c r="L27" s="17" t="s">
        <v>4</v>
      </c>
      <c r="M27" s="22">
        <v>1.8409</v>
      </c>
      <c r="N27" s="22">
        <v>1.285063E-2</v>
      </c>
    </row>
    <row r="28" spans="1:14" x14ac:dyDescent="0.2">
      <c r="A28" s="6" t="s">
        <v>7</v>
      </c>
      <c r="B28" s="22">
        <v>1.8208200000000001</v>
      </c>
      <c r="C28" s="22">
        <v>7.5700000000000003E-2</v>
      </c>
      <c r="E28" s="17" t="s">
        <v>67</v>
      </c>
      <c r="F28" s="22">
        <v>1.8420000000000001</v>
      </c>
      <c r="G28" s="22">
        <v>2.7999999999999998E-4</v>
      </c>
      <c r="H28" s="79"/>
      <c r="I28" s="1"/>
      <c r="L28" s="17" t="s">
        <v>49</v>
      </c>
      <c r="M28" s="22">
        <v>1.8616999999999999</v>
      </c>
      <c r="N28" s="22">
        <v>7.8E-2</v>
      </c>
    </row>
    <row r="29" spans="1:14" x14ac:dyDescent="0.2">
      <c r="A29" s="6" t="s">
        <v>6</v>
      </c>
      <c r="B29" s="22">
        <v>1.8208800000000001</v>
      </c>
      <c r="C29" s="22">
        <v>1.6000000000000001E-3</v>
      </c>
      <c r="E29" s="17" t="s">
        <v>30</v>
      </c>
      <c r="F29" s="22">
        <v>1.8460000000000001</v>
      </c>
      <c r="G29" s="22">
        <v>1.4600000000000001E-5</v>
      </c>
      <c r="H29" s="79"/>
      <c r="I29" s="1"/>
      <c r="L29" s="17" t="s">
        <v>52</v>
      </c>
      <c r="M29" s="22">
        <v>1.859</v>
      </c>
      <c r="N29" s="22">
        <v>3.8E-3</v>
      </c>
    </row>
    <row r="30" spans="1:14" x14ac:dyDescent="0.2">
      <c r="A30" s="6" t="s">
        <v>22</v>
      </c>
      <c r="B30" s="22">
        <v>1.8220000000000001</v>
      </c>
      <c r="C30" s="22">
        <v>3.9300000000000002E-2</v>
      </c>
      <c r="E30" s="17" t="s">
        <v>73</v>
      </c>
      <c r="F30" s="22">
        <v>1.849</v>
      </c>
      <c r="G30" s="22">
        <v>6.0000000000000001E-3</v>
      </c>
      <c r="H30" s="79"/>
      <c r="I30" s="1"/>
      <c r="L30" s="17" t="s">
        <v>53</v>
      </c>
      <c r="M30" s="22">
        <v>1.837</v>
      </c>
      <c r="N30" s="22">
        <v>9.3200000000000002E-3</v>
      </c>
    </row>
    <row r="31" spans="1:14" x14ac:dyDescent="0.2">
      <c r="A31" s="6" t="s">
        <v>61</v>
      </c>
      <c r="B31" s="22">
        <v>1.83</v>
      </c>
      <c r="C31" s="22">
        <v>1.2999999999999999E-2</v>
      </c>
      <c r="E31" s="17" t="s">
        <v>44</v>
      </c>
      <c r="F31" s="22">
        <v>1.8502959999999999</v>
      </c>
      <c r="G31" s="22">
        <v>2.9000000000000001E-2</v>
      </c>
      <c r="H31" s="79"/>
      <c r="I31" s="1"/>
      <c r="L31" s="17" t="s">
        <v>54</v>
      </c>
      <c r="M31" s="22">
        <v>1.8341000000000001</v>
      </c>
      <c r="N31" s="22">
        <v>1.0699999999999999E-2</v>
      </c>
    </row>
    <row r="32" spans="1:14" x14ac:dyDescent="0.2">
      <c r="A32" s="6" t="s">
        <v>72</v>
      </c>
      <c r="B32" s="22">
        <v>1.8309</v>
      </c>
      <c r="C32" s="22">
        <v>5.6569999999999997E-3</v>
      </c>
      <c r="E32" s="17" t="s">
        <v>29</v>
      </c>
      <c r="F32" s="22">
        <v>1.8540000000000001</v>
      </c>
      <c r="G32" s="22">
        <v>8.0000000000000002E-3</v>
      </c>
      <c r="H32" s="79"/>
      <c r="I32" s="1"/>
      <c r="L32" s="17" t="s">
        <v>56</v>
      </c>
      <c r="M32" s="22">
        <v>1.8580000000000001</v>
      </c>
      <c r="N32" s="22">
        <v>0.107</v>
      </c>
    </row>
    <row r="33" spans="1:14" x14ac:dyDescent="0.2">
      <c r="A33" s="6" t="s">
        <v>48</v>
      </c>
      <c r="B33" s="22">
        <v>1.831</v>
      </c>
      <c r="C33" s="22">
        <v>8.1449999999999995E-3</v>
      </c>
      <c r="E33" s="17" t="s">
        <v>10</v>
      </c>
      <c r="F33" s="22">
        <v>1.8551</v>
      </c>
      <c r="G33" s="22">
        <v>6.0000000000000001E-3</v>
      </c>
      <c r="H33" s="79"/>
      <c r="I33" s="1"/>
      <c r="L33" s="17" t="s">
        <v>59</v>
      </c>
      <c r="M33" s="22">
        <v>1.86</v>
      </c>
      <c r="N33" s="22">
        <v>4.3600000000000002E-3</v>
      </c>
    </row>
    <row r="34" spans="1:14" x14ac:dyDescent="0.2">
      <c r="A34" s="6" t="s">
        <v>54</v>
      </c>
      <c r="B34" s="22">
        <v>1.8341000000000001</v>
      </c>
      <c r="C34" s="22">
        <v>1.0699999999999999E-2</v>
      </c>
      <c r="E34" s="17" t="s">
        <v>75</v>
      </c>
      <c r="F34" s="22">
        <v>1.8568</v>
      </c>
      <c r="G34" s="22">
        <v>5.245652E-3</v>
      </c>
      <c r="H34" s="79"/>
      <c r="I34" s="1"/>
      <c r="L34" s="17" t="s">
        <v>61</v>
      </c>
      <c r="M34" s="22">
        <v>1.83</v>
      </c>
      <c r="N34" s="22">
        <v>1.2999999999999999E-2</v>
      </c>
    </row>
    <row r="35" spans="1:14" x14ac:dyDescent="0.2">
      <c r="A35" s="6" t="s">
        <v>53</v>
      </c>
      <c r="B35" s="22">
        <v>1.837</v>
      </c>
      <c r="C35" s="22">
        <v>9.3200000000000002E-3</v>
      </c>
      <c r="E35" s="17" t="s">
        <v>21</v>
      </c>
      <c r="F35" s="22">
        <v>1.8580000000000001</v>
      </c>
      <c r="G35" s="22">
        <v>2.8000000000000001E-2</v>
      </c>
      <c r="H35" s="79"/>
      <c r="I35" s="1"/>
      <c r="L35" s="17" t="s">
        <v>65</v>
      </c>
      <c r="M35" s="22">
        <v>1.8713</v>
      </c>
      <c r="N35" s="22">
        <v>0.03</v>
      </c>
    </row>
    <row r="36" spans="1:14" x14ac:dyDescent="0.2">
      <c r="A36" s="6" t="s">
        <v>12</v>
      </c>
      <c r="B36" s="22">
        <v>1.8388</v>
      </c>
      <c r="C36" s="22">
        <v>4.0000000000000002E-4</v>
      </c>
      <c r="E36" s="17" t="s">
        <v>56</v>
      </c>
      <c r="F36" s="22">
        <v>1.8580000000000001</v>
      </c>
      <c r="G36" s="22">
        <v>0.107</v>
      </c>
      <c r="H36" s="79"/>
      <c r="I36" s="1"/>
      <c r="L36" s="17" t="s">
        <v>67</v>
      </c>
      <c r="M36" s="22">
        <v>1.8420000000000001</v>
      </c>
      <c r="N36" s="22">
        <v>2.7999999999999998E-4</v>
      </c>
    </row>
    <row r="37" spans="1:14" x14ac:dyDescent="0.2">
      <c r="A37" s="6" t="s">
        <v>34</v>
      </c>
      <c r="B37" s="22">
        <v>1.8388933300000001</v>
      </c>
      <c r="C37" s="22">
        <v>4.0000000000000001E-3</v>
      </c>
      <c r="E37" s="17" t="s">
        <v>77</v>
      </c>
      <c r="F37" s="22">
        <v>1.8581000000000001</v>
      </c>
      <c r="G37" s="22">
        <v>3.7999999999999999E-2</v>
      </c>
      <c r="H37" s="79"/>
      <c r="I37" s="1"/>
      <c r="L37" s="17" t="s">
        <v>71</v>
      </c>
      <c r="M37" s="22">
        <v>1.85924</v>
      </c>
      <c r="N37" s="22">
        <v>8.0000000000000002E-3</v>
      </c>
    </row>
    <row r="38" spans="1:14" x14ac:dyDescent="0.2">
      <c r="A38" s="6" t="s">
        <v>1</v>
      </c>
      <c r="B38" s="22">
        <v>1.839324</v>
      </c>
      <c r="C38" s="22">
        <v>1.665078E-2</v>
      </c>
      <c r="E38" s="17" t="s">
        <v>14</v>
      </c>
      <c r="F38" s="22">
        <v>1.8585</v>
      </c>
      <c r="G38" s="22">
        <v>5.0846170000000003E-2</v>
      </c>
      <c r="H38" s="79"/>
      <c r="I38" s="1"/>
      <c r="L38" s="17" t="s">
        <v>72</v>
      </c>
      <c r="M38" s="22">
        <v>1.8309</v>
      </c>
      <c r="N38" s="22">
        <v>5.6569999999999997E-3</v>
      </c>
    </row>
    <row r="39" spans="1:14" x14ac:dyDescent="0.2">
      <c r="A39" s="6" t="s">
        <v>11</v>
      </c>
      <c r="B39" s="22">
        <v>1.84</v>
      </c>
      <c r="C39" s="22">
        <v>0.04</v>
      </c>
      <c r="E39" s="17" t="s">
        <v>28</v>
      </c>
      <c r="F39" s="22">
        <v>1.859</v>
      </c>
      <c r="G39" s="22">
        <v>1.0699999999999999E-2</v>
      </c>
      <c r="H39" s="79"/>
      <c r="I39" s="1"/>
      <c r="L39" s="17" t="s">
        <v>73</v>
      </c>
      <c r="M39" s="22">
        <v>1.849</v>
      </c>
      <c r="N39" s="22">
        <v>6.0000000000000001E-3</v>
      </c>
    </row>
    <row r="40" spans="1:14" x14ac:dyDescent="0.2">
      <c r="A40" s="6" t="s">
        <v>4</v>
      </c>
      <c r="B40" s="22">
        <v>1.8409</v>
      </c>
      <c r="C40" s="22">
        <v>1.285063E-2</v>
      </c>
      <c r="E40" s="17" t="s">
        <v>52</v>
      </c>
      <c r="F40" s="22">
        <v>1.859</v>
      </c>
      <c r="G40" s="22">
        <v>3.8E-3</v>
      </c>
      <c r="I40" s="1"/>
      <c r="L40" s="17" t="s">
        <v>75</v>
      </c>
      <c r="M40" s="22">
        <v>1.8568</v>
      </c>
      <c r="N40" s="22">
        <v>5.245652E-3</v>
      </c>
    </row>
    <row r="41" spans="1:14" x14ac:dyDescent="0.2">
      <c r="A41" s="6" t="s">
        <v>8</v>
      </c>
      <c r="B41" s="22">
        <v>1.8420000000000001</v>
      </c>
      <c r="C41" s="22">
        <v>1.5599999999999999E-2</v>
      </c>
      <c r="E41" s="17" t="s">
        <v>71</v>
      </c>
      <c r="F41" s="22">
        <v>1.85924</v>
      </c>
      <c r="G41" s="22">
        <v>8.0000000000000002E-3</v>
      </c>
      <c r="I41" s="1"/>
      <c r="L41" s="17" t="s">
        <v>77</v>
      </c>
      <c r="M41" s="22">
        <v>1.8581000000000001</v>
      </c>
      <c r="N41" s="22">
        <v>3.7999999999999999E-2</v>
      </c>
    </row>
    <row r="42" spans="1:14" x14ac:dyDescent="0.2">
      <c r="A42" s="6" t="s">
        <v>67</v>
      </c>
      <c r="B42" s="22">
        <v>1.8420000000000001</v>
      </c>
      <c r="C42" s="22">
        <v>2.7999999999999998E-4</v>
      </c>
      <c r="E42" s="17" t="s">
        <v>20</v>
      </c>
      <c r="F42" s="22">
        <v>1.86</v>
      </c>
      <c r="G42" s="22">
        <v>9.7300000000000008E-3</v>
      </c>
      <c r="I42" s="1"/>
      <c r="L42" s="17" t="s">
        <v>8</v>
      </c>
      <c r="M42" s="22">
        <v>1.8420000000000001</v>
      </c>
      <c r="N42" s="22">
        <v>1.5599999999999999E-2</v>
      </c>
    </row>
    <row r="43" spans="1:14" x14ac:dyDescent="0.2">
      <c r="A43" s="6" t="s">
        <v>30</v>
      </c>
      <c r="B43" s="22">
        <v>1.8460000000000001</v>
      </c>
      <c r="C43" s="22">
        <v>1.4600000000000001E-5</v>
      </c>
      <c r="E43" s="17" t="s">
        <v>59</v>
      </c>
      <c r="F43" s="22">
        <v>1.86</v>
      </c>
      <c r="G43" s="22">
        <v>4.3600000000000002E-3</v>
      </c>
      <c r="I43" s="1"/>
    </row>
    <row r="44" spans="1:14" x14ac:dyDescent="0.2">
      <c r="A44" s="6" t="s">
        <v>73</v>
      </c>
      <c r="B44" s="22">
        <v>1.849</v>
      </c>
      <c r="C44" s="22">
        <v>6.0000000000000001E-3</v>
      </c>
      <c r="E44" s="17" t="s">
        <v>32</v>
      </c>
      <c r="F44" s="22">
        <v>1.86086</v>
      </c>
      <c r="G44" s="22">
        <v>4.0399999999999998E-2</v>
      </c>
      <c r="I44" s="1"/>
    </row>
    <row r="45" spans="1:14" x14ac:dyDescent="0.2">
      <c r="A45" s="6" t="s">
        <v>44</v>
      </c>
      <c r="B45" s="22">
        <v>1.8502959999999999</v>
      </c>
      <c r="C45" s="22">
        <v>2.9000000000000001E-2</v>
      </c>
      <c r="E45" s="17" t="s">
        <v>27</v>
      </c>
      <c r="F45" s="22">
        <v>1.861</v>
      </c>
      <c r="G45" s="22">
        <v>5.1228000000000003E-2</v>
      </c>
      <c r="I45" s="1"/>
    </row>
    <row r="46" spans="1:14" x14ac:dyDescent="0.2">
      <c r="A46" s="6" t="s">
        <v>29</v>
      </c>
      <c r="B46" s="22">
        <v>1.8540000000000001</v>
      </c>
      <c r="C46" s="22">
        <v>8.0000000000000002E-3</v>
      </c>
      <c r="E46" s="17" t="s">
        <v>31</v>
      </c>
      <c r="F46" s="22">
        <v>1.8616999999999999</v>
      </c>
      <c r="G46" s="22">
        <v>5.0999999999999997E-2</v>
      </c>
      <c r="I46" s="1"/>
    </row>
    <row r="47" spans="1:14" x14ac:dyDescent="0.2">
      <c r="A47" s="6" t="s">
        <v>10</v>
      </c>
      <c r="B47" s="22">
        <v>1.8551</v>
      </c>
      <c r="C47" s="22">
        <v>6.0000000000000001E-3</v>
      </c>
      <c r="E47" s="17" t="s">
        <v>49</v>
      </c>
      <c r="F47" s="22">
        <v>1.8616999999999999</v>
      </c>
      <c r="G47" s="22">
        <v>7.8E-2</v>
      </c>
      <c r="I47" s="1"/>
    </row>
    <row r="48" spans="1:14" x14ac:dyDescent="0.2">
      <c r="A48" s="6" t="s">
        <v>75</v>
      </c>
      <c r="B48" s="22">
        <v>1.8568</v>
      </c>
      <c r="C48" s="22">
        <v>5.245652E-3</v>
      </c>
      <c r="E48" s="17" t="s">
        <v>19</v>
      </c>
      <c r="F48" s="22">
        <v>1.8632</v>
      </c>
      <c r="G48" s="22">
        <v>6.03329E-4</v>
      </c>
      <c r="I48" s="1"/>
    </row>
    <row r="49" spans="1:9" x14ac:dyDescent="0.2">
      <c r="A49" s="6" t="s">
        <v>21</v>
      </c>
      <c r="B49" s="22">
        <v>1.8580000000000001</v>
      </c>
      <c r="C49" s="22">
        <v>2.8000000000000001E-2</v>
      </c>
      <c r="E49" s="17" t="s">
        <v>18</v>
      </c>
      <c r="F49" s="22">
        <v>1.8660000000000001</v>
      </c>
      <c r="G49" s="22">
        <v>1E-3</v>
      </c>
      <c r="I49" s="1"/>
    </row>
    <row r="50" spans="1:9" x14ac:dyDescent="0.2">
      <c r="A50" s="6" t="s">
        <v>56</v>
      </c>
      <c r="B50" s="22">
        <v>1.8580000000000001</v>
      </c>
      <c r="C50" s="22">
        <v>0.107</v>
      </c>
      <c r="E50" s="17" t="s">
        <v>0</v>
      </c>
      <c r="F50" s="22">
        <v>1.8673999999999999</v>
      </c>
      <c r="G50" s="22">
        <v>7.7059310000000001E-3</v>
      </c>
      <c r="I50" s="1"/>
    </row>
    <row r="51" spans="1:9" x14ac:dyDescent="0.2">
      <c r="A51" s="6" t="s">
        <v>77</v>
      </c>
      <c r="B51" s="22">
        <v>1.8581000000000001</v>
      </c>
      <c r="C51" s="22">
        <v>3.7999999999999999E-2</v>
      </c>
      <c r="E51" s="17" t="s">
        <v>43</v>
      </c>
      <c r="F51" s="22">
        <v>1.8681000000000001</v>
      </c>
      <c r="G51" s="22">
        <v>9.8150000000000008E-3</v>
      </c>
      <c r="I51" s="1"/>
    </row>
    <row r="52" spans="1:9" x14ac:dyDescent="0.2">
      <c r="A52" s="6" t="s">
        <v>14</v>
      </c>
      <c r="B52" s="22">
        <v>1.8585</v>
      </c>
      <c r="C52" s="22">
        <v>5.0846170000000003E-2</v>
      </c>
      <c r="E52" s="17" t="s">
        <v>41</v>
      </c>
      <c r="F52" s="22">
        <v>1.87</v>
      </c>
      <c r="G52" s="22">
        <v>2.1213200000000001E-2</v>
      </c>
      <c r="I52" s="1"/>
    </row>
    <row r="53" spans="1:9" x14ac:dyDescent="0.2">
      <c r="A53" s="6" t="s">
        <v>28</v>
      </c>
      <c r="B53" s="22">
        <v>1.859</v>
      </c>
      <c r="C53" s="22">
        <v>1.0699999999999999E-2</v>
      </c>
      <c r="E53" s="17" t="s">
        <v>65</v>
      </c>
      <c r="F53" s="22">
        <v>1.8713</v>
      </c>
      <c r="G53" s="22">
        <v>0.03</v>
      </c>
      <c r="I53" s="1"/>
    </row>
    <row r="54" spans="1:9" x14ac:dyDescent="0.2">
      <c r="A54" s="6" t="s">
        <v>52</v>
      </c>
      <c r="B54" s="22">
        <v>1.859</v>
      </c>
      <c r="C54" s="22">
        <v>3.8E-3</v>
      </c>
      <c r="E54" s="17" t="s">
        <v>37</v>
      </c>
      <c r="F54" s="22">
        <v>1.8767</v>
      </c>
      <c r="G54" s="22">
        <v>1.1860000000000001E-2</v>
      </c>
      <c r="I54" s="1"/>
    </row>
    <row r="55" spans="1:9" x14ac:dyDescent="0.2">
      <c r="A55" s="6" t="s">
        <v>71</v>
      </c>
      <c r="B55" s="22">
        <v>1.85924</v>
      </c>
      <c r="C55" s="22">
        <v>8.0000000000000002E-3</v>
      </c>
      <c r="E55" s="17" t="s">
        <v>16</v>
      </c>
      <c r="F55" s="22">
        <v>1.8819999999999999</v>
      </c>
      <c r="G55" s="22">
        <v>3.6089999999999997E-2</v>
      </c>
      <c r="I55" s="1"/>
    </row>
    <row r="56" spans="1:9" x14ac:dyDescent="0.2">
      <c r="A56" s="6" t="s">
        <v>20</v>
      </c>
      <c r="B56" s="22">
        <v>1.86</v>
      </c>
      <c r="C56" s="22">
        <v>9.7300000000000008E-3</v>
      </c>
      <c r="E56" s="20" t="s">
        <v>23</v>
      </c>
      <c r="F56" s="21">
        <v>1.905</v>
      </c>
      <c r="G56" s="21">
        <v>4.5722901080000001E-3</v>
      </c>
      <c r="I56" s="1"/>
    </row>
    <row r="57" spans="1:9" x14ac:dyDescent="0.2">
      <c r="A57" s="6" t="s">
        <v>59</v>
      </c>
      <c r="B57" s="22">
        <v>1.86</v>
      </c>
      <c r="C57" s="22">
        <v>4.3600000000000002E-3</v>
      </c>
      <c r="E57" s="20" t="s">
        <v>55</v>
      </c>
      <c r="F57" s="21">
        <v>1.905667</v>
      </c>
      <c r="G57" s="21">
        <v>4.1200000000000004E-3</v>
      </c>
      <c r="I57" s="1"/>
    </row>
    <row r="58" spans="1:9" x14ac:dyDescent="0.2">
      <c r="A58" s="6" t="s">
        <v>32</v>
      </c>
      <c r="B58" s="22">
        <v>1.86086</v>
      </c>
      <c r="C58" s="22">
        <v>4.0399999999999998E-2</v>
      </c>
      <c r="E58" s="20" t="s">
        <v>60</v>
      </c>
      <c r="F58" s="21">
        <v>1.905923821</v>
      </c>
      <c r="G58" s="21">
        <v>0.42520000000000002</v>
      </c>
      <c r="I58" s="1"/>
    </row>
    <row r="59" spans="1:9" x14ac:dyDescent="0.2">
      <c r="A59" s="6" t="s">
        <v>27</v>
      </c>
      <c r="B59" s="22">
        <v>1.861</v>
      </c>
      <c r="C59" s="22">
        <v>5.1228000000000003E-2</v>
      </c>
      <c r="E59" s="20" t="s">
        <v>63</v>
      </c>
      <c r="F59" s="21">
        <v>1.91</v>
      </c>
      <c r="G59" s="21">
        <v>9.7300000000000008E-3</v>
      </c>
    </row>
    <row r="60" spans="1:9" x14ac:dyDescent="0.2">
      <c r="A60" s="6" t="s">
        <v>31</v>
      </c>
      <c r="B60" s="22">
        <v>1.8616999999999999</v>
      </c>
      <c r="C60" s="22">
        <v>5.0999999999999997E-2</v>
      </c>
      <c r="E60" s="20" t="s">
        <v>40</v>
      </c>
      <c r="F60" s="21">
        <v>1.911</v>
      </c>
      <c r="G60" s="21">
        <v>3.5000000000000001E-3</v>
      </c>
    </row>
    <row r="61" spans="1:9" x14ac:dyDescent="0.2">
      <c r="A61" s="6" t="s">
        <v>49</v>
      </c>
      <c r="B61" s="22">
        <v>1.8616999999999999</v>
      </c>
      <c r="C61" s="22">
        <v>7.8E-2</v>
      </c>
      <c r="E61" s="20" t="s">
        <v>47</v>
      </c>
      <c r="F61" s="21">
        <v>1.927</v>
      </c>
      <c r="G61" s="21">
        <v>5.0000000000000001E-3</v>
      </c>
    </row>
    <row r="62" spans="1:9" x14ac:dyDescent="0.2">
      <c r="A62" s="6" t="s">
        <v>19</v>
      </c>
      <c r="B62" s="22">
        <v>1.8632</v>
      </c>
      <c r="C62" s="22">
        <v>6.03329E-4</v>
      </c>
      <c r="E62" s="20" t="s">
        <v>46</v>
      </c>
      <c r="F62" s="21">
        <v>1.95</v>
      </c>
      <c r="G62" s="21">
        <v>2.5999999999999999E-3</v>
      </c>
    </row>
    <row r="63" spans="1:9" x14ac:dyDescent="0.2">
      <c r="A63" s="6" t="s">
        <v>18</v>
      </c>
      <c r="B63" s="22">
        <v>1.8660000000000001</v>
      </c>
      <c r="C63" s="22">
        <v>1E-3</v>
      </c>
      <c r="E63" s="20" t="s">
        <v>2</v>
      </c>
      <c r="F63" s="21">
        <v>1.9997</v>
      </c>
      <c r="G63" s="21">
        <v>3.5000000000000001E-3</v>
      </c>
    </row>
    <row r="64" spans="1:9" x14ac:dyDescent="0.2">
      <c r="A64" s="6" t="s">
        <v>0</v>
      </c>
      <c r="B64" s="22">
        <v>1.8673999999999999</v>
      </c>
      <c r="C64" s="22">
        <v>7.7059310000000001E-3</v>
      </c>
      <c r="E64" s="20" t="s">
        <v>17</v>
      </c>
      <c r="F64" s="21">
        <v>2.00312</v>
      </c>
      <c r="G64" s="21">
        <v>5.4390000000000005E-4</v>
      </c>
    </row>
    <row r="65" spans="1:7" x14ac:dyDescent="0.2">
      <c r="A65" s="6" t="s">
        <v>43</v>
      </c>
      <c r="B65" s="22">
        <v>1.8681000000000001</v>
      </c>
      <c r="C65" s="22">
        <v>9.8150000000000008E-3</v>
      </c>
      <c r="E65" s="20" t="s">
        <v>25</v>
      </c>
      <c r="F65" s="21">
        <v>2.0783</v>
      </c>
      <c r="G65" s="21">
        <v>3.5655000000000001E-3</v>
      </c>
    </row>
    <row r="66" spans="1:7" x14ac:dyDescent="0.2">
      <c r="A66" s="6" t="s">
        <v>41</v>
      </c>
      <c r="B66" s="22">
        <v>1.87</v>
      </c>
      <c r="C66" s="22">
        <v>2.1213200000000001E-2</v>
      </c>
      <c r="E66" s="20" t="s">
        <v>24</v>
      </c>
      <c r="F66" s="21">
        <v>2.2000000000000002</v>
      </c>
      <c r="G66" s="21">
        <v>2.6</v>
      </c>
    </row>
    <row r="67" spans="1:7" x14ac:dyDescent="0.2">
      <c r="A67" s="6" t="s">
        <v>65</v>
      </c>
      <c r="B67" s="22">
        <v>1.8713</v>
      </c>
      <c r="C67" s="22">
        <v>0.03</v>
      </c>
    </row>
    <row r="68" spans="1:7" x14ac:dyDescent="0.2">
      <c r="A68" s="6" t="s">
        <v>37</v>
      </c>
      <c r="B68" s="22">
        <v>1.8767</v>
      </c>
      <c r="C68" s="22">
        <v>1.1860000000000001E-2</v>
      </c>
    </row>
    <row r="69" spans="1:7" x14ac:dyDescent="0.2">
      <c r="A69" s="6" t="s">
        <v>16</v>
      </c>
      <c r="B69" s="22">
        <v>1.8819999999999999</v>
      </c>
      <c r="C69" s="22">
        <v>3.6089999999999997E-2</v>
      </c>
    </row>
    <row r="70" spans="1:7" x14ac:dyDescent="0.2">
      <c r="A70" s="6" t="s">
        <v>23</v>
      </c>
      <c r="B70" s="22">
        <v>1.905</v>
      </c>
      <c r="C70" s="22">
        <v>4.5722901080000001E-3</v>
      </c>
    </row>
    <row r="71" spans="1:7" x14ac:dyDescent="0.2">
      <c r="A71" s="6" t="s">
        <v>55</v>
      </c>
      <c r="B71" s="22">
        <v>1.905667</v>
      </c>
      <c r="C71" s="22">
        <v>4.1200000000000004E-3</v>
      </c>
    </row>
    <row r="72" spans="1:7" x14ac:dyDescent="0.2">
      <c r="A72" s="6" t="s">
        <v>60</v>
      </c>
      <c r="B72" s="22">
        <v>1.905923821</v>
      </c>
      <c r="C72" s="22">
        <v>0.42520000000000002</v>
      </c>
    </row>
    <row r="73" spans="1:7" x14ac:dyDescent="0.2">
      <c r="A73" s="6" t="s">
        <v>63</v>
      </c>
      <c r="B73" s="22">
        <v>1.91</v>
      </c>
      <c r="C73" s="22">
        <v>9.7300000000000008E-3</v>
      </c>
    </row>
    <row r="74" spans="1:7" x14ac:dyDescent="0.2">
      <c r="A74" s="6" t="s">
        <v>40</v>
      </c>
      <c r="B74" s="22">
        <v>1.911</v>
      </c>
      <c r="C74" s="22">
        <v>3.5000000000000001E-3</v>
      </c>
    </row>
    <row r="75" spans="1:7" x14ac:dyDescent="0.2">
      <c r="A75" s="6" t="s">
        <v>47</v>
      </c>
      <c r="B75" s="22">
        <v>1.927</v>
      </c>
      <c r="C75" s="22">
        <v>5.0000000000000001E-3</v>
      </c>
    </row>
    <row r="76" spans="1:7" x14ac:dyDescent="0.2">
      <c r="A76" s="5" t="s">
        <v>46</v>
      </c>
      <c r="B76" s="8">
        <v>1.95</v>
      </c>
      <c r="C76" s="8">
        <v>2.5999999999999999E-3</v>
      </c>
    </row>
    <row r="77" spans="1:7" x14ac:dyDescent="0.2">
      <c r="A77" s="5" t="s">
        <v>2</v>
      </c>
      <c r="B77" s="8">
        <v>1.9997</v>
      </c>
      <c r="C77" s="8">
        <v>3.5000000000000001E-3</v>
      </c>
    </row>
    <row r="78" spans="1:7" x14ac:dyDescent="0.2">
      <c r="A78" s="5" t="s">
        <v>17</v>
      </c>
      <c r="B78" s="8">
        <v>2.00312</v>
      </c>
      <c r="C78" s="8">
        <v>5.4390000000000005E-4</v>
      </c>
    </row>
    <row r="79" spans="1:7" x14ac:dyDescent="0.2">
      <c r="A79" s="5" t="s">
        <v>25</v>
      </c>
      <c r="B79" s="8">
        <v>2.0783</v>
      </c>
      <c r="C79" s="8">
        <v>3.5655000000000001E-3</v>
      </c>
    </row>
    <row r="80" spans="1:7" x14ac:dyDescent="0.2">
      <c r="A80" s="5" t="s">
        <v>24</v>
      </c>
      <c r="B80" s="8">
        <v>2.2000000000000002</v>
      </c>
      <c r="C80" s="8">
        <v>2.6</v>
      </c>
    </row>
  </sheetData>
  <mergeCells count="10">
    <mergeCell ref="A2:C2"/>
    <mergeCell ref="E2:G2"/>
    <mergeCell ref="L2:N2"/>
    <mergeCell ref="P2:Q2"/>
    <mergeCell ref="A1:C1"/>
    <mergeCell ref="E1:G1"/>
    <mergeCell ref="L1:N1"/>
    <mergeCell ref="I1:J1"/>
    <mergeCell ref="I2:J2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tabSelected="1" zoomScale="107" zoomScaleNormal="100" workbookViewId="0">
      <selection activeCell="I1" sqref="I1:M40"/>
    </sheetView>
  </sheetViews>
  <sheetFormatPr baseColWidth="10" defaultColWidth="10.83203125" defaultRowHeight="16" x14ac:dyDescent="0.2"/>
  <cols>
    <col min="1" max="1" width="10.83203125" style="24"/>
    <col min="2" max="2" width="12.6640625" style="24" customWidth="1"/>
    <col min="3" max="3" width="21" style="24" customWidth="1"/>
    <col min="4" max="5" width="10.83203125" style="24"/>
    <col min="6" max="6" width="13" style="24" customWidth="1"/>
    <col min="7" max="7" width="22.33203125" style="24" customWidth="1"/>
    <col min="8" max="8" width="10.83203125" style="4"/>
    <col min="9" max="9" width="10.83203125" style="15"/>
    <col min="10" max="10" width="21.1640625" style="15" customWidth="1"/>
    <col min="11" max="11" width="21.1640625" style="86" customWidth="1"/>
    <col min="12" max="12" width="21.1640625" style="15" customWidth="1"/>
    <col min="13" max="13" width="21.1640625" style="86" customWidth="1"/>
    <col min="14" max="14" width="10.83203125" style="4"/>
    <col min="15" max="15" width="10.83203125" style="4" customWidth="1"/>
    <col min="16" max="16" width="12.1640625" style="4" customWidth="1"/>
    <col min="17" max="17" width="15.83203125" style="4" customWidth="1"/>
    <col min="18" max="18" width="12.5" style="4" customWidth="1"/>
    <col min="19" max="19" width="10.83203125" style="4" customWidth="1"/>
    <col min="20" max="20" width="16.83203125" style="4" customWidth="1"/>
    <col min="21" max="21" width="14" style="4" customWidth="1"/>
    <col min="22" max="22" width="10.83203125" style="4"/>
    <col min="23" max="23" width="12.6640625" style="4" customWidth="1"/>
    <col min="24" max="24" width="13.33203125" style="4" customWidth="1"/>
    <col min="25" max="25" width="10.83203125" style="4"/>
    <col min="26" max="26" width="12.5" style="4" customWidth="1"/>
    <col min="27" max="27" width="10.33203125" style="4" customWidth="1"/>
    <col min="28" max="28" width="15.1640625" style="4" customWidth="1"/>
    <col min="29" max="29" width="13.33203125" style="4" customWidth="1"/>
    <col min="30" max="30" width="10.83203125" style="4"/>
    <col min="31" max="31" width="20.5" style="4" customWidth="1"/>
    <col min="32" max="32" width="10.83203125" style="4"/>
    <col min="33" max="33" width="14.6640625" style="4" customWidth="1"/>
    <col min="34" max="34" width="13.6640625" style="4" customWidth="1"/>
    <col min="35" max="35" width="10.83203125" style="4"/>
    <col min="36" max="36" width="13.1640625" style="4" customWidth="1"/>
    <col min="37" max="16384" width="10.83203125" style="4"/>
  </cols>
  <sheetData>
    <row r="1" spans="1:36" x14ac:dyDescent="0.2">
      <c r="A1" s="109" t="s">
        <v>156</v>
      </c>
      <c r="B1" s="109"/>
      <c r="C1" s="109"/>
      <c r="E1" s="109" t="s">
        <v>163</v>
      </c>
      <c r="F1" s="109"/>
      <c r="G1" s="109"/>
      <c r="I1" s="118" t="s">
        <v>165</v>
      </c>
      <c r="J1" s="119"/>
      <c r="K1" s="119"/>
      <c r="L1" s="119"/>
      <c r="M1" s="120"/>
      <c r="O1" s="118" t="s">
        <v>166</v>
      </c>
      <c r="P1" s="119"/>
      <c r="Q1" s="119"/>
      <c r="R1" s="120"/>
      <c r="W1" s="133" t="s">
        <v>172</v>
      </c>
      <c r="X1" s="133"/>
      <c r="Y1" s="133"/>
      <c r="Z1" s="133"/>
      <c r="AB1" s="133" t="s">
        <v>173</v>
      </c>
      <c r="AC1" s="133"/>
      <c r="AD1" s="133"/>
      <c r="AE1" s="133"/>
      <c r="AF1" s="71"/>
      <c r="AG1" s="133" t="s">
        <v>174</v>
      </c>
      <c r="AH1" s="133"/>
      <c r="AI1" s="133"/>
      <c r="AJ1" s="133"/>
    </row>
    <row r="2" spans="1:36" x14ac:dyDescent="0.2">
      <c r="A2" s="134" t="s">
        <v>99</v>
      </c>
      <c r="B2" s="134"/>
      <c r="C2" s="134"/>
      <c r="D2" s="32"/>
      <c r="E2" s="134" t="s">
        <v>100</v>
      </c>
      <c r="F2" s="134"/>
      <c r="G2" s="134"/>
      <c r="I2" s="18" t="s">
        <v>90</v>
      </c>
      <c r="J2" s="18" t="s">
        <v>92</v>
      </c>
      <c r="K2" s="83" t="s">
        <v>101</v>
      </c>
      <c r="L2" s="18" t="s">
        <v>93</v>
      </c>
      <c r="M2" s="83" t="s">
        <v>101</v>
      </c>
      <c r="O2" s="19" t="s">
        <v>79</v>
      </c>
      <c r="P2" s="19" t="s">
        <v>94</v>
      </c>
      <c r="Q2" s="19" t="s">
        <v>95</v>
      </c>
      <c r="R2" s="19" t="s">
        <v>96</v>
      </c>
      <c r="S2" s="7"/>
      <c r="T2" s="7"/>
      <c r="U2" s="7"/>
      <c r="W2" s="128" t="s">
        <v>79</v>
      </c>
      <c r="X2" s="129"/>
      <c r="Y2" s="129"/>
      <c r="Z2" s="130"/>
      <c r="AB2" s="128" t="s">
        <v>79</v>
      </c>
      <c r="AC2" s="129"/>
      <c r="AD2" s="129"/>
      <c r="AE2" s="130"/>
      <c r="AG2" s="123" t="s">
        <v>79</v>
      </c>
      <c r="AH2" s="124"/>
      <c r="AI2" s="124"/>
      <c r="AJ2" s="125"/>
    </row>
    <row r="3" spans="1:36" x14ac:dyDescent="0.2">
      <c r="A3" s="42" t="s">
        <v>90</v>
      </c>
      <c r="B3" s="18" t="s">
        <v>91</v>
      </c>
      <c r="C3" s="76" t="s">
        <v>101</v>
      </c>
      <c r="D3" s="32"/>
      <c r="E3" s="77" t="s">
        <v>90</v>
      </c>
      <c r="F3" s="77" t="s">
        <v>91</v>
      </c>
      <c r="G3" s="77" t="s">
        <v>101</v>
      </c>
      <c r="I3" s="16">
        <v>1</v>
      </c>
      <c r="J3" s="8">
        <v>0.84260000000000002</v>
      </c>
      <c r="K3" s="84">
        <v>5.7636400000000004E-3</v>
      </c>
      <c r="L3" s="22">
        <v>1.8673999999999999</v>
      </c>
      <c r="M3" s="84">
        <v>7.7059310000000001E-3</v>
      </c>
      <c r="O3" s="16">
        <v>1</v>
      </c>
      <c r="P3" s="6">
        <f>AVERAGE(J3:J39)</f>
        <v>0.8319654054054052</v>
      </c>
      <c r="Q3" s="6">
        <f>STDEV(J3:J39)</f>
        <v>1.0749122518346067E-2</v>
      </c>
      <c r="R3" s="6">
        <f>Q3*2</f>
        <v>2.1498245036692135E-2</v>
      </c>
      <c r="S3" s="7"/>
      <c r="T3" s="7"/>
      <c r="U3" s="7"/>
      <c r="W3" s="131">
        <v>1</v>
      </c>
      <c r="X3" s="132"/>
      <c r="Y3" s="131">
        <v>2</v>
      </c>
      <c r="Z3" s="132"/>
      <c r="AB3" s="131">
        <v>1</v>
      </c>
      <c r="AC3" s="132"/>
      <c r="AD3" s="131">
        <v>2</v>
      </c>
      <c r="AE3" s="132"/>
      <c r="AG3" s="126">
        <v>1</v>
      </c>
      <c r="AH3" s="127"/>
      <c r="AI3" s="126">
        <v>2</v>
      </c>
      <c r="AJ3" s="127"/>
    </row>
    <row r="4" spans="1:36" x14ac:dyDescent="0.2">
      <c r="A4" s="39" t="s">
        <v>0</v>
      </c>
      <c r="B4" s="8">
        <v>0.84260000000000002</v>
      </c>
      <c r="C4" s="38">
        <v>5.7636400000000004E-3</v>
      </c>
      <c r="E4" s="17" t="s">
        <v>0</v>
      </c>
      <c r="F4" s="22">
        <v>1.8673999999999999</v>
      </c>
      <c r="G4" s="22">
        <v>7.7059310000000001E-3</v>
      </c>
      <c r="I4" s="16">
        <v>2</v>
      </c>
      <c r="J4" s="8">
        <v>0.82062999999999997</v>
      </c>
      <c r="K4" s="84">
        <v>9.5300000000000003E-3</v>
      </c>
      <c r="L4" s="22">
        <v>1.839324</v>
      </c>
      <c r="M4" s="84">
        <v>6.0000000000000001E-3</v>
      </c>
      <c r="O4" s="16">
        <v>2</v>
      </c>
      <c r="P4" s="6">
        <f>AVERAGE(L3:L39)</f>
        <v>1.8541518197297295</v>
      </c>
      <c r="Q4" s="6">
        <f>STDEV(L3:L39)</f>
        <v>1.3438967835041924E-2</v>
      </c>
      <c r="R4" s="6">
        <f>Q4*2</f>
        <v>2.6877935670083848E-2</v>
      </c>
      <c r="S4" s="7"/>
      <c r="T4" s="7"/>
      <c r="U4" s="7"/>
      <c r="W4" s="54" t="s">
        <v>90</v>
      </c>
      <c r="X4" s="69" t="s">
        <v>91</v>
      </c>
      <c r="Y4" s="69" t="s">
        <v>90</v>
      </c>
      <c r="Z4" s="55" t="s">
        <v>91</v>
      </c>
      <c r="AB4" s="67" t="s">
        <v>90</v>
      </c>
      <c r="AC4" s="66" t="s">
        <v>91</v>
      </c>
      <c r="AD4" s="66" t="s">
        <v>90</v>
      </c>
      <c r="AE4" s="68" t="s">
        <v>91</v>
      </c>
      <c r="AG4" s="30" t="s">
        <v>90</v>
      </c>
      <c r="AH4" s="18" t="s">
        <v>91</v>
      </c>
      <c r="AI4" s="18" t="s">
        <v>90</v>
      </c>
      <c r="AJ4" s="31" t="s">
        <v>91</v>
      </c>
    </row>
    <row r="5" spans="1:36" x14ac:dyDescent="0.2">
      <c r="A5" s="39" t="s">
        <v>10</v>
      </c>
      <c r="B5" s="8">
        <v>0.82420000000000004</v>
      </c>
      <c r="C5" s="38">
        <v>9.5300000000000003E-3</v>
      </c>
      <c r="E5" s="17" t="s">
        <v>10</v>
      </c>
      <c r="F5" s="22">
        <v>1.8551</v>
      </c>
      <c r="G5" s="22">
        <v>6.0000000000000001E-3</v>
      </c>
      <c r="I5" s="16">
        <v>5</v>
      </c>
      <c r="J5" s="8">
        <v>0.83479999999999999</v>
      </c>
      <c r="K5" s="84">
        <v>7.0000000000000001E-3</v>
      </c>
      <c r="L5" s="22">
        <v>1.8409</v>
      </c>
      <c r="M5" s="84">
        <v>0.04</v>
      </c>
      <c r="O5" s="7"/>
      <c r="P5" s="7"/>
      <c r="Q5" s="7"/>
      <c r="R5" s="7"/>
      <c r="S5" s="7"/>
      <c r="T5" s="7"/>
      <c r="U5" s="7"/>
      <c r="W5" s="70">
        <v>39</v>
      </c>
      <c r="X5" s="9">
        <v>8.0499999999999999E-3</v>
      </c>
      <c r="Y5" s="56">
        <v>39</v>
      </c>
      <c r="Z5" s="10">
        <v>1.7999999999999999E-2</v>
      </c>
      <c r="AB5" s="45">
        <v>14</v>
      </c>
      <c r="AC5" s="11">
        <v>0.78038137399999996</v>
      </c>
      <c r="AD5" s="51">
        <v>14</v>
      </c>
      <c r="AE5" s="12">
        <v>1.606995524</v>
      </c>
      <c r="AG5" s="45">
        <v>16</v>
      </c>
      <c r="AH5" s="11">
        <v>0.81699999999999995</v>
      </c>
      <c r="AI5" s="51">
        <v>45</v>
      </c>
      <c r="AJ5" s="12">
        <v>1.8502959999999999</v>
      </c>
    </row>
    <row r="6" spans="1:36" x14ac:dyDescent="0.2">
      <c r="A6" s="39" t="s">
        <v>11</v>
      </c>
      <c r="B6" s="8">
        <v>0.81799999999999995</v>
      </c>
      <c r="C6" s="38">
        <v>7.0000000000000001E-3</v>
      </c>
      <c r="E6" s="17" t="s">
        <v>11</v>
      </c>
      <c r="F6" s="22">
        <v>1.84</v>
      </c>
      <c r="G6" s="22">
        <v>0.04</v>
      </c>
      <c r="I6" s="16">
        <v>9</v>
      </c>
      <c r="J6" s="8">
        <v>0.82499999999999996</v>
      </c>
      <c r="K6" s="84">
        <v>0.02</v>
      </c>
      <c r="L6" s="22">
        <v>1.8420000000000001</v>
      </c>
      <c r="M6" s="84">
        <v>4.0000000000000002E-4</v>
      </c>
      <c r="O6" s="7"/>
      <c r="P6" s="7"/>
      <c r="Q6" s="7"/>
      <c r="R6" s="7"/>
      <c r="S6" s="7"/>
      <c r="T6" s="7"/>
      <c r="U6" s="7"/>
      <c r="W6" s="45">
        <v>77</v>
      </c>
      <c r="X6" s="11">
        <v>1.0999999999999999E-2</v>
      </c>
      <c r="Y6" s="51">
        <v>77</v>
      </c>
      <c r="Z6" s="12">
        <v>4.7E-2</v>
      </c>
      <c r="AB6" s="45">
        <v>18</v>
      </c>
      <c r="AC6" s="11">
        <v>0.79100000000000004</v>
      </c>
      <c r="AD6" s="51">
        <v>69</v>
      </c>
      <c r="AE6" s="12">
        <v>1.627</v>
      </c>
      <c r="AG6" s="45">
        <v>22</v>
      </c>
      <c r="AH6" s="11">
        <v>0.84699999999999998</v>
      </c>
      <c r="AI6" s="51">
        <v>68</v>
      </c>
      <c r="AJ6" s="12">
        <v>1.8420000000000001</v>
      </c>
    </row>
    <row r="7" spans="1:36" x14ac:dyDescent="0.2">
      <c r="A7" s="39" t="s">
        <v>12</v>
      </c>
      <c r="B7" s="8">
        <v>0.83223999999999998</v>
      </c>
      <c r="C7" s="38">
        <v>0.02</v>
      </c>
      <c r="E7" s="17" t="s">
        <v>12</v>
      </c>
      <c r="F7" s="22">
        <v>1.8388</v>
      </c>
      <c r="G7" s="22">
        <v>4.0000000000000002E-4</v>
      </c>
      <c r="I7" s="16">
        <v>11</v>
      </c>
      <c r="J7" s="8">
        <v>0.82420000000000004</v>
      </c>
      <c r="K7" s="84">
        <v>1.4799999999999999E-4</v>
      </c>
      <c r="L7" s="22">
        <v>1.8551</v>
      </c>
      <c r="M7" s="84">
        <v>5.0846170000000003E-2</v>
      </c>
      <c r="O7" s="118" t="s">
        <v>167</v>
      </c>
      <c r="P7" s="119"/>
      <c r="Q7" s="120"/>
      <c r="R7" s="7"/>
      <c r="S7" s="118" t="s">
        <v>168</v>
      </c>
      <c r="T7" s="119"/>
      <c r="U7" s="120"/>
      <c r="W7" s="45">
        <v>37</v>
      </c>
      <c r="X7" s="11">
        <v>3.9071007999999997E-2</v>
      </c>
      <c r="Y7" s="51">
        <v>37</v>
      </c>
      <c r="Z7" s="12">
        <v>8.5280601999999997E-2</v>
      </c>
      <c r="AB7" s="45">
        <v>73</v>
      </c>
      <c r="AC7" s="11">
        <v>0.79979999999999996</v>
      </c>
      <c r="AD7" s="51">
        <v>43</v>
      </c>
      <c r="AE7" s="12">
        <v>1.768</v>
      </c>
      <c r="AG7" s="45">
        <v>3</v>
      </c>
      <c r="AH7" s="11">
        <v>0.89839999999999998</v>
      </c>
      <c r="AI7" s="13"/>
      <c r="AJ7" s="44"/>
    </row>
    <row r="8" spans="1:36" x14ac:dyDescent="0.2">
      <c r="A8" s="39" t="s">
        <v>14</v>
      </c>
      <c r="B8" s="8">
        <v>0.83050000000000002</v>
      </c>
      <c r="C8" s="38">
        <v>1.4799999999999999E-4</v>
      </c>
      <c r="E8" s="17" t="s">
        <v>14</v>
      </c>
      <c r="F8" s="22">
        <v>1.8585</v>
      </c>
      <c r="G8" s="22">
        <v>5.0846170000000003E-2</v>
      </c>
      <c r="I8" s="16">
        <v>12</v>
      </c>
      <c r="J8" s="8">
        <v>0.81799999999999995</v>
      </c>
      <c r="K8" s="84">
        <v>8.9999999999999998E-4</v>
      </c>
      <c r="L8" s="22">
        <v>1.84</v>
      </c>
      <c r="M8" s="84">
        <v>3.6089999999999997E-2</v>
      </c>
      <c r="O8" s="19" t="s">
        <v>80</v>
      </c>
      <c r="P8" s="19" t="s">
        <v>97</v>
      </c>
      <c r="Q8" s="19" t="s">
        <v>98</v>
      </c>
      <c r="R8" s="7"/>
      <c r="S8" s="19" t="s">
        <v>80</v>
      </c>
      <c r="T8" s="19" t="s">
        <v>97</v>
      </c>
      <c r="U8" s="19" t="s">
        <v>98</v>
      </c>
      <c r="W8" s="45">
        <v>4</v>
      </c>
      <c r="X8" s="11">
        <v>6.9817000000000004E-2</v>
      </c>
      <c r="Y8" s="51">
        <v>4</v>
      </c>
      <c r="Z8" s="12">
        <v>0.17475299999999999</v>
      </c>
      <c r="AB8" s="45">
        <v>36</v>
      </c>
      <c r="AC8" s="11">
        <v>0.80400000000000005</v>
      </c>
      <c r="AD8" s="51">
        <v>52</v>
      </c>
      <c r="AE8" s="12">
        <v>1.768</v>
      </c>
      <c r="AG8" s="45">
        <v>34</v>
      </c>
      <c r="AH8" s="11">
        <v>0.83499999999999996</v>
      </c>
      <c r="AI8" s="13"/>
      <c r="AJ8" s="44"/>
    </row>
    <row r="9" spans="1:36" x14ac:dyDescent="0.2">
      <c r="A9" s="35" t="s">
        <v>15</v>
      </c>
      <c r="B9" s="21">
        <v>0.81699999999999995</v>
      </c>
      <c r="C9" s="36">
        <v>1.6469999999999999E-2</v>
      </c>
      <c r="E9" s="17" t="s">
        <v>16</v>
      </c>
      <c r="F9" s="22">
        <v>1.8819999999999999</v>
      </c>
      <c r="G9" s="22">
        <v>3.6089999999999997E-2</v>
      </c>
      <c r="I9" s="16">
        <v>13</v>
      </c>
      <c r="J9" s="8">
        <v>0.83223999999999998</v>
      </c>
      <c r="K9" s="84">
        <v>1.9E-2</v>
      </c>
      <c r="L9" s="22">
        <v>1.8388</v>
      </c>
      <c r="M9" s="84">
        <v>1E-3</v>
      </c>
      <c r="O9" s="121" t="s">
        <v>81</v>
      </c>
      <c r="P9" s="6">
        <f>P3-Q3</f>
        <v>0.82121628288705917</v>
      </c>
      <c r="Q9" s="6">
        <f>P4-Q4</f>
        <v>1.8407128518946876</v>
      </c>
      <c r="R9" s="7"/>
      <c r="S9" s="121" t="s">
        <v>85</v>
      </c>
      <c r="T9" s="6">
        <f>P3-R3</f>
        <v>0.81046716036871302</v>
      </c>
      <c r="U9" s="6">
        <f>P4-R4</f>
        <v>1.8272738840596456</v>
      </c>
      <c r="W9" s="45">
        <v>6</v>
      </c>
      <c r="X9" s="11">
        <v>6.9817000000000004E-2</v>
      </c>
      <c r="Y9" s="51">
        <v>6</v>
      </c>
      <c r="Z9" s="12">
        <v>0.17475299999999999</v>
      </c>
      <c r="AB9" s="45">
        <v>46</v>
      </c>
      <c r="AC9" s="11">
        <v>0.80500000000000005</v>
      </c>
      <c r="AD9" s="51">
        <v>16</v>
      </c>
      <c r="AE9" s="12">
        <v>1.77</v>
      </c>
      <c r="AG9" s="45">
        <v>41</v>
      </c>
      <c r="AH9" s="11">
        <v>0.85260000000000002</v>
      </c>
      <c r="AI9" s="13"/>
      <c r="AJ9" s="44"/>
    </row>
    <row r="10" spans="1:36" x14ac:dyDescent="0.2">
      <c r="A10" s="39" t="s">
        <v>16</v>
      </c>
      <c r="B10" s="8">
        <v>0.84240000000000004</v>
      </c>
      <c r="C10" s="38">
        <v>8.9999999999999998E-4</v>
      </c>
      <c r="E10" s="17" t="s">
        <v>18</v>
      </c>
      <c r="F10" s="22">
        <v>1.8660000000000001</v>
      </c>
      <c r="G10" s="22">
        <v>1E-3</v>
      </c>
      <c r="I10" s="16">
        <v>15</v>
      </c>
      <c r="J10" s="8">
        <v>0.83050000000000002</v>
      </c>
      <c r="K10" s="84">
        <v>0.02</v>
      </c>
      <c r="L10" s="22">
        <v>1.8585</v>
      </c>
      <c r="M10" s="84">
        <v>1.665078E-2</v>
      </c>
      <c r="O10" s="122"/>
      <c r="P10" s="6">
        <f>P3+Q3</f>
        <v>0.84271452792375123</v>
      </c>
      <c r="Q10" s="6">
        <f>P4-Q4</f>
        <v>1.8407128518946876</v>
      </c>
      <c r="R10" s="7"/>
      <c r="S10" s="122"/>
      <c r="T10" s="6">
        <f>P3+R3</f>
        <v>0.85346365044209738</v>
      </c>
      <c r="U10" s="6">
        <f>P4-R4</f>
        <v>1.8272738840596456</v>
      </c>
      <c r="W10" s="45">
        <v>26</v>
      </c>
      <c r="X10" s="11">
        <v>7.9509999999999997E-2</v>
      </c>
      <c r="Y10" s="51">
        <v>26</v>
      </c>
      <c r="Z10" s="12">
        <v>0.1772</v>
      </c>
      <c r="AB10" s="45">
        <v>68</v>
      </c>
      <c r="AC10" s="11">
        <v>0.81399999999999995</v>
      </c>
      <c r="AD10" s="51">
        <v>46</v>
      </c>
      <c r="AE10" s="12">
        <v>1.78</v>
      </c>
      <c r="AG10" s="45">
        <v>43</v>
      </c>
      <c r="AH10" s="11">
        <v>0.84</v>
      </c>
      <c r="AI10" s="13"/>
      <c r="AJ10" s="44"/>
    </row>
    <row r="11" spans="1:36" x14ac:dyDescent="0.2">
      <c r="A11" s="39" t="s">
        <v>18</v>
      </c>
      <c r="B11" s="8">
        <v>0.83779999999999999</v>
      </c>
      <c r="C11" s="38">
        <v>1.9E-2</v>
      </c>
      <c r="E11" s="17" t="s">
        <v>1</v>
      </c>
      <c r="F11" s="22">
        <v>1.839324</v>
      </c>
      <c r="G11" s="22">
        <v>1.665078E-2</v>
      </c>
      <c r="I11" s="16">
        <v>17</v>
      </c>
      <c r="J11" s="8">
        <v>0.84240000000000004</v>
      </c>
      <c r="K11" s="84">
        <v>1E-3</v>
      </c>
      <c r="L11" s="22">
        <v>1.8819999999999999</v>
      </c>
      <c r="M11" s="84">
        <v>6.03329E-4</v>
      </c>
      <c r="O11" s="121" t="s">
        <v>82</v>
      </c>
      <c r="P11" s="6">
        <f>P3-Q3</f>
        <v>0.82121628288705917</v>
      </c>
      <c r="Q11" s="6">
        <f>P4+Q4</f>
        <v>1.8675907875647715</v>
      </c>
      <c r="R11" s="7"/>
      <c r="S11" s="121" t="s">
        <v>86</v>
      </c>
      <c r="T11" s="6">
        <f>P3-R3</f>
        <v>0.81046716036871302</v>
      </c>
      <c r="U11" s="6">
        <f>P4+R4</f>
        <v>1.8810297553998134</v>
      </c>
      <c r="W11" s="45">
        <v>33</v>
      </c>
      <c r="X11" s="11">
        <v>8.2000000000000003E-2</v>
      </c>
      <c r="Y11" s="51">
        <v>33</v>
      </c>
      <c r="Z11" s="12">
        <v>0.1804</v>
      </c>
      <c r="AB11" s="45">
        <v>45</v>
      </c>
      <c r="AC11" s="11">
        <v>0.81646799999999997</v>
      </c>
      <c r="AD11" s="51">
        <v>73</v>
      </c>
      <c r="AE11" s="12">
        <v>1.792</v>
      </c>
      <c r="AG11" s="45">
        <v>47</v>
      </c>
      <c r="AH11" s="11">
        <v>0.85699999999999998</v>
      </c>
      <c r="AI11" s="49"/>
      <c r="AJ11" s="46"/>
    </row>
    <row r="12" spans="1:36" x14ac:dyDescent="0.2">
      <c r="A12" s="39" t="s">
        <v>1</v>
      </c>
      <c r="B12" s="8">
        <v>0.82062999999999997</v>
      </c>
      <c r="C12" s="38">
        <v>0.02</v>
      </c>
      <c r="E12" s="17" t="s">
        <v>19</v>
      </c>
      <c r="F12" s="22">
        <v>1.8632</v>
      </c>
      <c r="G12" s="22">
        <v>6.03329E-4</v>
      </c>
      <c r="I12" s="16">
        <v>19</v>
      </c>
      <c r="J12" s="8">
        <v>0.83779999999999999</v>
      </c>
      <c r="K12" s="84">
        <v>4.5079999999999999E-3</v>
      </c>
      <c r="L12" s="22">
        <v>1.8660000000000001</v>
      </c>
      <c r="M12" s="84">
        <v>9.7300000000000008E-3</v>
      </c>
      <c r="O12" s="122"/>
      <c r="P12" s="6">
        <f>P3+Q3</f>
        <v>0.84271452792375123</v>
      </c>
      <c r="Q12" s="6">
        <f>P4+Q4</f>
        <v>1.8675907875647715</v>
      </c>
      <c r="R12" s="7"/>
      <c r="S12" s="122"/>
      <c r="T12" s="6">
        <f>P3+R3</f>
        <v>0.85346365044209738</v>
      </c>
      <c r="U12" s="6">
        <f>P4+R4</f>
        <v>1.8810297553998134</v>
      </c>
      <c r="W12" s="45">
        <v>67</v>
      </c>
      <c r="X12" s="11">
        <v>8.2788896459999997E-2</v>
      </c>
      <c r="Y12" s="51">
        <v>67</v>
      </c>
      <c r="Z12" s="12">
        <v>0.18427626480000001</v>
      </c>
      <c r="AB12" s="45">
        <v>25</v>
      </c>
      <c r="AC12" s="11">
        <v>0.96109999999999995</v>
      </c>
      <c r="AD12" s="51">
        <v>36</v>
      </c>
      <c r="AE12" s="12">
        <v>1.8</v>
      </c>
      <c r="AG12" s="45">
        <v>48</v>
      </c>
      <c r="AH12" s="11">
        <v>0.83899999999999997</v>
      </c>
      <c r="AI12" s="49"/>
      <c r="AJ12" s="46"/>
    </row>
    <row r="13" spans="1:36" x14ac:dyDescent="0.2">
      <c r="A13" s="39" t="s">
        <v>19</v>
      </c>
      <c r="B13" s="8">
        <v>0.82879999999999998</v>
      </c>
      <c r="C13" s="38">
        <v>1E-3</v>
      </c>
      <c r="E13" s="17" t="s">
        <v>20</v>
      </c>
      <c r="F13" s="22">
        <v>1.86</v>
      </c>
      <c r="G13" s="22">
        <v>9.7300000000000008E-3</v>
      </c>
      <c r="I13" s="16">
        <v>20</v>
      </c>
      <c r="J13" s="8">
        <v>0.82879999999999998</v>
      </c>
      <c r="K13" s="84">
        <v>1.990089E-3</v>
      </c>
      <c r="L13" s="22">
        <v>1.8632</v>
      </c>
      <c r="M13" s="84">
        <v>2.8000000000000001E-2</v>
      </c>
      <c r="O13" s="121" t="s">
        <v>83</v>
      </c>
      <c r="P13" s="6">
        <f>P3-Q3</f>
        <v>0.82121628288705917</v>
      </c>
      <c r="Q13" s="6">
        <f>P4-Q4</f>
        <v>1.8407128518946876</v>
      </c>
      <c r="R13" s="7"/>
      <c r="S13" s="121" t="s">
        <v>87</v>
      </c>
      <c r="T13" s="6">
        <f>P3-R3</f>
        <v>0.81046716036871302</v>
      </c>
      <c r="U13" s="6">
        <f>P4-R4</f>
        <v>1.8272738840596456</v>
      </c>
      <c r="W13" s="45">
        <v>59</v>
      </c>
      <c r="X13" s="11">
        <v>8.3469665999999998E-2</v>
      </c>
      <c r="Y13" s="51">
        <v>75</v>
      </c>
      <c r="Z13" s="12">
        <v>0.1867</v>
      </c>
      <c r="AB13" s="45">
        <v>8</v>
      </c>
      <c r="AC13" s="11">
        <v>0.96664000000000005</v>
      </c>
      <c r="AD13" s="51">
        <v>58</v>
      </c>
      <c r="AE13" s="12">
        <v>1.8</v>
      </c>
      <c r="AG13" s="45">
        <v>51</v>
      </c>
      <c r="AH13" s="11">
        <v>0.83460000000000001</v>
      </c>
      <c r="AI13" s="49"/>
      <c r="AJ13" s="46"/>
    </row>
    <row r="14" spans="1:36" x14ac:dyDescent="0.2">
      <c r="A14" s="39" t="s">
        <v>20</v>
      </c>
      <c r="B14" s="8">
        <v>0.83699999999999997</v>
      </c>
      <c r="C14" s="38">
        <v>4.5079999999999999E-3</v>
      </c>
      <c r="E14" s="17" t="s">
        <v>21</v>
      </c>
      <c r="F14" s="22">
        <v>1.8580000000000001</v>
      </c>
      <c r="G14" s="22">
        <v>2.8000000000000001E-2</v>
      </c>
      <c r="I14" s="16">
        <v>21</v>
      </c>
      <c r="J14" s="8">
        <v>0.83699999999999997</v>
      </c>
      <c r="K14" s="84">
        <v>5.13E-3</v>
      </c>
      <c r="L14" s="22">
        <v>1.86</v>
      </c>
      <c r="M14" s="84">
        <v>5.1228000000000003E-2</v>
      </c>
      <c r="O14" s="122"/>
      <c r="P14" s="6">
        <f>P3-Q3</f>
        <v>0.82121628288705917</v>
      </c>
      <c r="Q14" s="6">
        <f>P4+Q4</f>
        <v>1.8675907875647715</v>
      </c>
      <c r="R14" s="7"/>
      <c r="S14" s="122"/>
      <c r="T14" s="6">
        <f>P3-R3</f>
        <v>0.81046716036871302</v>
      </c>
      <c r="U14" s="6">
        <f>P4+R4</f>
        <v>1.8810297553998134</v>
      </c>
      <c r="W14" s="45">
        <v>63</v>
      </c>
      <c r="X14" s="11">
        <v>9.6214670000000002E-2</v>
      </c>
      <c r="Y14" s="51">
        <v>59</v>
      </c>
      <c r="Z14" s="12">
        <v>0.19921317799999999</v>
      </c>
      <c r="AB14" s="45">
        <v>7</v>
      </c>
      <c r="AC14" s="11">
        <v>0.96667000000000003</v>
      </c>
      <c r="AD14" s="51">
        <v>51</v>
      </c>
      <c r="AE14" s="12">
        <v>1.8207</v>
      </c>
      <c r="AG14" s="45">
        <v>52</v>
      </c>
      <c r="AH14" s="11">
        <v>0.85</v>
      </c>
      <c r="AI14" s="49"/>
      <c r="AJ14" s="46"/>
    </row>
    <row r="15" spans="1:36" x14ac:dyDescent="0.2">
      <c r="A15" s="35" t="s">
        <v>23</v>
      </c>
      <c r="B15" s="21">
        <v>0.84699999999999998</v>
      </c>
      <c r="C15" s="36">
        <v>4.0000000000000001E-3</v>
      </c>
      <c r="E15" s="17" t="s">
        <v>27</v>
      </c>
      <c r="F15" s="22">
        <v>1.861</v>
      </c>
      <c r="G15" s="22">
        <v>5.1228000000000003E-2</v>
      </c>
      <c r="I15" s="16">
        <v>23</v>
      </c>
      <c r="J15" s="8">
        <v>0.84209999999999996</v>
      </c>
      <c r="K15" s="84">
        <v>3.6059999999999998E-3</v>
      </c>
      <c r="L15" s="22">
        <v>1.8580000000000001</v>
      </c>
      <c r="M15" s="84">
        <v>1.0699999999999999E-2</v>
      </c>
      <c r="O15" s="121" t="s">
        <v>84</v>
      </c>
      <c r="P15" s="6">
        <f>P3+Q3</f>
        <v>0.84271452792375123</v>
      </c>
      <c r="Q15" s="6">
        <f>P4-Q4</f>
        <v>1.8407128518946876</v>
      </c>
      <c r="R15" s="7"/>
      <c r="S15" s="121" t="s">
        <v>88</v>
      </c>
      <c r="T15" s="6">
        <f>P3+R3</f>
        <v>0.85346365044209738</v>
      </c>
      <c r="U15" s="6">
        <f>P4-R4</f>
        <v>1.8272738840596456</v>
      </c>
      <c r="W15" s="45">
        <v>10</v>
      </c>
      <c r="X15" s="11">
        <v>9.9000000000000005E-2</v>
      </c>
      <c r="Y15" s="51">
        <v>40</v>
      </c>
      <c r="Z15" s="12">
        <v>0.32195430600000002</v>
      </c>
      <c r="AB15" s="45">
        <v>24</v>
      </c>
      <c r="AC15" s="11">
        <v>1.06</v>
      </c>
      <c r="AD15" s="51">
        <v>8</v>
      </c>
      <c r="AE15" s="12">
        <v>1.8208200000000001</v>
      </c>
      <c r="AG15" s="45">
        <v>56</v>
      </c>
      <c r="AH15" s="11">
        <v>0.84719999999999995</v>
      </c>
      <c r="AI15" s="49"/>
      <c r="AJ15" s="46"/>
    </row>
    <row r="16" spans="1:36" x14ac:dyDescent="0.2">
      <c r="A16" s="39" t="s">
        <v>21</v>
      </c>
      <c r="B16" s="8">
        <v>0.84209999999999996</v>
      </c>
      <c r="C16" s="38">
        <v>1.990089E-3</v>
      </c>
      <c r="E16" s="17" t="s">
        <v>28</v>
      </c>
      <c r="F16" s="22">
        <v>1.859</v>
      </c>
      <c r="G16" s="22">
        <v>1.0699999999999999E-2</v>
      </c>
      <c r="I16" s="16">
        <v>27</v>
      </c>
      <c r="J16" s="8">
        <v>0.83150000000000002</v>
      </c>
      <c r="K16" s="84">
        <v>1.0999999999999999E-2</v>
      </c>
      <c r="L16" s="22">
        <v>1.861</v>
      </c>
      <c r="M16" s="84">
        <v>8.0000000000000002E-3</v>
      </c>
      <c r="O16" s="122"/>
      <c r="P16" s="6">
        <f>P3+Q3</f>
        <v>0.84271452792375123</v>
      </c>
      <c r="Q16" s="6">
        <f>P4+Q4</f>
        <v>1.8675907875647715</v>
      </c>
      <c r="R16" s="7"/>
      <c r="S16" s="122"/>
      <c r="T16" s="6">
        <f>P3+R3</f>
        <v>0.85346365044209738</v>
      </c>
      <c r="U16" s="6">
        <f>P4+R4</f>
        <v>1.8810297553998134</v>
      </c>
      <c r="W16" s="72"/>
      <c r="X16" s="74"/>
      <c r="Y16" s="51">
        <v>63</v>
      </c>
      <c r="Z16" s="12">
        <v>0.75</v>
      </c>
      <c r="AB16" s="45">
        <v>40</v>
      </c>
      <c r="AC16" s="11">
        <v>1.51535336</v>
      </c>
      <c r="AD16" s="51">
        <v>7</v>
      </c>
      <c r="AE16" s="12">
        <v>1.8208800000000001</v>
      </c>
      <c r="AG16" s="45">
        <v>58</v>
      </c>
      <c r="AH16" s="11">
        <v>0.83099999999999996</v>
      </c>
      <c r="AI16" s="49"/>
      <c r="AJ16" s="46"/>
    </row>
    <row r="17" spans="1:36" x14ac:dyDescent="0.2">
      <c r="A17" s="39" t="s">
        <v>27</v>
      </c>
      <c r="B17" s="8">
        <v>0.83150000000000002</v>
      </c>
      <c r="C17" s="38">
        <v>5.13E-3</v>
      </c>
      <c r="E17" s="17" t="s">
        <v>29</v>
      </c>
      <c r="F17" s="22">
        <v>1.8540000000000001</v>
      </c>
      <c r="G17" s="22">
        <v>8.0000000000000002E-3</v>
      </c>
      <c r="I17" s="16">
        <v>28</v>
      </c>
      <c r="J17" s="8">
        <v>0.82499999999999996</v>
      </c>
      <c r="K17" s="84">
        <v>1.804E-3</v>
      </c>
      <c r="L17" s="22">
        <v>1.859</v>
      </c>
      <c r="M17" s="84">
        <v>1.4600000000000001E-5</v>
      </c>
      <c r="O17" s="115" t="s">
        <v>169</v>
      </c>
      <c r="P17" s="116"/>
      <c r="Q17" s="117"/>
      <c r="R17" s="7"/>
      <c r="S17" s="115" t="s">
        <v>169</v>
      </c>
      <c r="T17" s="116"/>
      <c r="U17" s="117"/>
      <c r="W17" s="72"/>
      <c r="X17" s="74"/>
      <c r="Y17" s="51">
        <v>65</v>
      </c>
      <c r="Z17" s="12">
        <v>0.84360000000000002</v>
      </c>
      <c r="AB17" s="45">
        <v>65</v>
      </c>
      <c r="AC17" s="11">
        <v>1.8720000000000001</v>
      </c>
      <c r="AD17" s="51">
        <v>34</v>
      </c>
      <c r="AE17" s="12">
        <v>1.8220000000000001</v>
      </c>
      <c r="AG17" s="45">
        <v>61</v>
      </c>
      <c r="AH17" s="11">
        <v>0.84105925800000003</v>
      </c>
      <c r="AI17" s="49"/>
      <c r="AJ17" s="46"/>
    </row>
    <row r="18" spans="1:36" x14ac:dyDescent="0.2">
      <c r="A18" s="39" t="s">
        <v>28</v>
      </c>
      <c r="B18" s="8">
        <v>0.82499999999999996</v>
      </c>
      <c r="C18" s="38">
        <v>3.6059999999999998E-3</v>
      </c>
      <c r="E18" s="17" t="s">
        <v>30</v>
      </c>
      <c r="F18" s="22">
        <v>1.8460000000000001</v>
      </c>
      <c r="G18" s="22">
        <v>1.4600000000000001E-5</v>
      </c>
      <c r="I18" s="16">
        <v>29</v>
      </c>
      <c r="J18" s="8">
        <v>0.81893300000000002</v>
      </c>
      <c r="K18" s="84">
        <v>4.0000000000000001E-3</v>
      </c>
      <c r="L18" s="22">
        <v>1.8540000000000001</v>
      </c>
      <c r="M18" s="84">
        <v>5.0999999999999997E-2</v>
      </c>
      <c r="O18" s="7"/>
      <c r="P18" s="7"/>
      <c r="Q18" s="7"/>
      <c r="R18" s="7"/>
      <c r="S18" s="7"/>
      <c r="T18" s="7"/>
      <c r="U18" s="7"/>
      <c r="W18" s="73"/>
      <c r="X18" s="75"/>
      <c r="Y18" s="57">
        <v>10</v>
      </c>
      <c r="Z18" s="14">
        <v>0.85399999999999998</v>
      </c>
      <c r="AB18" s="52"/>
      <c r="AC18" s="49"/>
      <c r="AD18" s="51">
        <v>22</v>
      </c>
      <c r="AE18" s="12">
        <v>1.905</v>
      </c>
      <c r="AG18" s="45">
        <v>64</v>
      </c>
      <c r="AH18" s="11">
        <v>0.83</v>
      </c>
      <c r="AI18" s="49"/>
      <c r="AJ18" s="46"/>
    </row>
    <row r="19" spans="1:36" x14ac:dyDescent="0.2">
      <c r="A19" s="39" t="s">
        <v>29</v>
      </c>
      <c r="B19" s="8">
        <v>0.81893300000000002</v>
      </c>
      <c r="C19" s="38">
        <v>1.0999999999999999E-2</v>
      </c>
      <c r="E19" s="17" t="s">
        <v>31</v>
      </c>
      <c r="F19" s="22">
        <v>1.8616999999999999</v>
      </c>
      <c r="G19" s="22">
        <v>5.0999999999999997E-2</v>
      </c>
      <c r="I19" s="16">
        <v>30</v>
      </c>
      <c r="J19" s="8">
        <v>0.83699999999999997</v>
      </c>
      <c r="K19" s="84">
        <v>1.0900490000000001E-2</v>
      </c>
      <c r="L19" s="22">
        <v>1.8460000000000001</v>
      </c>
      <c r="M19" s="84">
        <v>4.0399999999999998E-2</v>
      </c>
      <c r="O19" s="118" t="s">
        <v>170</v>
      </c>
      <c r="P19" s="119"/>
      <c r="Q19" s="120"/>
      <c r="R19" s="7"/>
      <c r="S19" s="118" t="s">
        <v>171</v>
      </c>
      <c r="T19" s="119"/>
      <c r="U19" s="120"/>
      <c r="AB19" s="52"/>
      <c r="AC19" s="49"/>
      <c r="AD19" s="51">
        <v>56</v>
      </c>
      <c r="AE19" s="12">
        <v>1.905667</v>
      </c>
      <c r="AG19" s="45">
        <v>69</v>
      </c>
      <c r="AH19" s="11">
        <v>0.81899999999999995</v>
      </c>
      <c r="AI19" s="49"/>
      <c r="AJ19" s="46"/>
    </row>
    <row r="20" spans="1:36" x14ac:dyDescent="0.2">
      <c r="A20" s="35" t="s">
        <v>2</v>
      </c>
      <c r="B20" s="21">
        <v>0.89839999999999998</v>
      </c>
      <c r="C20" s="36">
        <v>4.5079999999999999E-3</v>
      </c>
      <c r="E20" s="17" t="s">
        <v>32</v>
      </c>
      <c r="F20" s="22">
        <v>1.86086</v>
      </c>
      <c r="G20" s="22">
        <v>4.0399999999999998E-2</v>
      </c>
      <c r="I20" s="16">
        <v>31</v>
      </c>
      <c r="J20" s="8">
        <v>0.82909999999999995</v>
      </c>
      <c r="K20" s="84">
        <v>5.3E-3</v>
      </c>
      <c r="L20" s="22">
        <v>1.8616999999999999</v>
      </c>
      <c r="M20" s="84">
        <v>4.0000000000000001E-3</v>
      </c>
      <c r="O20" s="19" t="s">
        <v>89</v>
      </c>
      <c r="P20" s="19" t="s">
        <v>97</v>
      </c>
      <c r="Q20" s="19" t="s">
        <v>98</v>
      </c>
      <c r="R20" s="7"/>
      <c r="S20" s="19" t="s">
        <v>89</v>
      </c>
      <c r="T20" s="19" t="s">
        <v>97</v>
      </c>
      <c r="U20" s="19" t="s">
        <v>98</v>
      </c>
      <c r="AB20" s="52"/>
      <c r="AC20" s="49"/>
      <c r="AD20" s="51">
        <v>61</v>
      </c>
      <c r="AE20" s="12">
        <v>1.905923821</v>
      </c>
      <c r="AG20" s="47">
        <v>75</v>
      </c>
      <c r="AH20" s="58">
        <v>0.89939999999999998</v>
      </c>
      <c r="AI20" s="50"/>
      <c r="AJ20" s="48"/>
    </row>
    <row r="21" spans="1:36" x14ac:dyDescent="0.2">
      <c r="A21" s="39" t="s">
        <v>30</v>
      </c>
      <c r="B21" s="8">
        <v>0.83699999999999997</v>
      </c>
      <c r="C21" s="38">
        <v>1.804E-3</v>
      </c>
      <c r="E21" s="17" t="s">
        <v>34</v>
      </c>
      <c r="F21" s="22">
        <v>1.8388933300000001</v>
      </c>
      <c r="G21" s="22">
        <v>4.0000000000000001E-3</v>
      </c>
      <c r="I21" s="16">
        <v>32</v>
      </c>
      <c r="J21" s="8">
        <v>0.82894000000000001</v>
      </c>
      <c r="K21" s="84">
        <v>1.3350000000000001E-2</v>
      </c>
      <c r="L21" s="22">
        <v>1.86086</v>
      </c>
      <c r="M21" s="84">
        <v>1.1860000000000001E-2</v>
      </c>
      <c r="O21" s="16">
        <v>1</v>
      </c>
      <c r="P21" s="6">
        <f>AVERAGE(T9:T10)</f>
        <v>0.8319654054054052</v>
      </c>
      <c r="Q21" s="6">
        <f>U10</f>
        <v>1.8272738840596456</v>
      </c>
      <c r="R21" s="7"/>
      <c r="S21" s="16">
        <v>1</v>
      </c>
      <c r="T21" s="6">
        <f>T9</f>
        <v>0.81046716036871302</v>
      </c>
      <c r="U21" s="6">
        <f>AVERAGE(U10:U11)</f>
        <v>1.8541518197297295</v>
      </c>
      <c r="AB21" s="52"/>
      <c r="AC21" s="49"/>
      <c r="AD21" s="51">
        <v>64</v>
      </c>
      <c r="AE21" s="12">
        <v>1.91</v>
      </c>
    </row>
    <row r="22" spans="1:36" x14ac:dyDescent="0.2">
      <c r="A22" s="39" t="s">
        <v>31</v>
      </c>
      <c r="B22" s="8">
        <v>0.82909999999999995</v>
      </c>
      <c r="C22" s="38">
        <v>4.0000000000000001E-3</v>
      </c>
      <c r="E22" s="17" t="s">
        <v>37</v>
      </c>
      <c r="F22" s="22">
        <v>1.8767</v>
      </c>
      <c r="G22" s="22">
        <v>1.1860000000000001E-2</v>
      </c>
      <c r="I22" s="16">
        <v>35</v>
      </c>
      <c r="J22" s="8">
        <v>0.83223999999999998</v>
      </c>
      <c r="K22" s="84">
        <v>5.4999999999999997E-3</v>
      </c>
      <c r="L22" s="22">
        <v>1.8388933300000001</v>
      </c>
      <c r="M22" s="84">
        <v>2.1213200000000001E-2</v>
      </c>
      <c r="O22" s="16">
        <v>2</v>
      </c>
      <c r="P22" s="6">
        <f>P21</f>
        <v>0.8319654054054052</v>
      </c>
      <c r="Q22" s="6">
        <f>U11</f>
        <v>1.8810297553998134</v>
      </c>
      <c r="R22" s="7"/>
      <c r="S22" s="16">
        <v>2</v>
      </c>
      <c r="T22" s="6">
        <f>T10</f>
        <v>0.85346365044209738</v>
      </c>
      <c r="U22" s="6">
        <f>U21</f>
        <v>1.8541518197297295</v>
      </c>
      <c r="AB22" s="52"/>
      <c r="AC22" s="49"/>
      <c r="AD22" s="51">
        <v>41</v>
      </c>
      <c r="AE22" s="12">
        <v>1.911</v>
      </c>
    </row>
    <row r="23" spans="1:36" x14ac:dyDescent="0.2">
      <c r="A23" s="39" t="s">
        <v>32</v>
      </c>
      <c r="B23" s="8">
        <v>0.82894000000000001</v>
      </c>
      <c r="C23" s="38">
        <v>1.0900490000000001E-2</v>
      </c>
      <c r="E23" s="17" t="s">
        <v>41</v>
      </c>
      <c r="F23" s="22">
        <v>1.87</v>
      </c>
      <c r="G23" s="22">
        <v>2.1213200000000001E-2</v>
      </c>
      <c r="I23" s="16">
        <v>38</v>
      </c>
      <c r="J23" s="8">
        <v>0.82740000000000002</v>
      </c>
      <c r="K23" s="84">
        <v>1.0999999999999999E-2</v>
      </c>
      <c r="L23" s="22">
        <v>1.8767</v>
      </c>
      <c r="M23" s="84">
        <v>9.8150000000000008E-3</v>
      </c>
      <c r="O23" s="115" t="s">
        <v>169</v>
      </c>
      <c r="P23" s="116"/>
      <c r="Q23" s="117"/>
      <c r="S23" s="115" t="s">
        <v>169</v>
      </c>
      <c r="T23" s="116"/>
      <c r="U23" s="117"/>
      <c r="AB23" s="52"/>
      <c r="AC23" s="49"/>
      <c r="AD23" s="51">
        <v>48</v>
      </c>
      <c r="AE23" s="12">
        <v>1.927</v>
      </c>
    </row>
    <row r="24" spans="1:36" x14ac:dyDescent="0.2">
      <c r="A24" s="35" t="s">
        <v>22</v>
      </c>
      <c r="B24" s="21">
        <v>0.83499999999999996</v>
      </c>
      <c r="C24" s="36">
        <v>1.1999999999999999E-3</v>
      </c>
      <c r="E24" s="17" t="s">
        <v>43</v>
      </c>
      <c r="F24" s="22">
        <v>1.8681000000000001</v>
      </c>
      <c r="G24" s="22">
        <v>9.8150000000000008E-3</v>
      </c>
      <c r="I24" s="16">
        <v>42</v>
      </c>
      <c r="J24" s="8">
        <v>0.83199999999999996</v>
      </c>
      <c r="K24" s="84">
        <v>1.34E-2</v>
      </c>
      <c r="L24" s="22">
        <v>1.87</v>
      </c>
      <c r="M24" s="84">
        <v>8.1449999999999995E-3</v>
      </c>
      <c r="O24" s="7"/>
      <c r="P24" s="7"/>
      <c r="Q24" s="7"/>
      <c r="R24" s="7"/>
      <c r="S24" s="7"/>
      <c r="T24" s="7"/>
      <c r="U24" s="7"/>
      <c r="AB24" s="52"/>
      <c r="AC24" s="49"/>
      <c r="AD24" s="51">
        <v>47</v>
      </c>
      <c r="AE24" s="12">
        <v>1.95</v>
      </c>
    </row>
    <row r="25" spans="1:36" x14ac:dyDescent="0.2">
      <c r="A25" s="39" t="s">
        <v>34</v>
      </c>
      <c r="B25" s="8">
        <v>0.83223999999999998</v>
      </c>
      <c r="C25" s="38">
        <v>5.3E-3</v>
      </c>
      <c r="E25" s="20" t="s">
        <v>44</v>
      </c>
      <c r="F25" s="21">
        <v>1.8502959999999999</v>
      </c>
      <c r="G25" s="21">
        <v>2.9000000000000001E-2</v>
      </c>
      <c r="I25" s="16">
        <v>44</v>
      </c>
      <c r="J25" s="8">
        <v>0.83420000000000005</v>
      </c>
      <c r="K25" s="84">
        <v>1.34E-2</v>
      </c>
      <c r="L25" s="22">
        <v>1.8681000000000001</v>
      </c>
      <c r="M25" s="84">
        <v>1.285063E-2</v>
      </c>
      <c r="AB25" s="52"/>
      <c r="AC25" s="49"/>
      <c r="AD25" s="51">
        <v>3</v>
      </c>
      <c r="AE25" s="12">
        <v>1.9997</v>
      </c>
    </row>
    <row r="26" spans="1:36" x14ac:dyDescent="0.2">
      <c r="A26" s="39" t="s">
        <v>37</v>
      </c>
      <c r="B26" s="8">
        <v>0.82740000000000002</v>
      </c>
      <c r="C26" s="38">
        <v>1.3350000000000001E-2</v>
      </c>
      <c r="E26" s="17" t="s">
        <v>48</v>
      </c>
      <c r="F26" s="22">
        <v>1.831</v>
      </c>
      <c r="G26" s="22">
        <v>8.1449999999999995E-3</v>
      </c>
      <c r="I26" s="16">
        <v>49</v>
      </c>
      <c r="J26" s="8">
        <v>0.82499999999999996</v>
      </c>
      <c r="K26" s="84">
        <v>3.2971390000000001E-3</v>
      </c>
      <c r="L26" s="22">
        <v>1.831</v>
      </c>
      <c r="M26" s="84">
        <v>7.8E-2</v>
      </c>
      <c r="AB26" s="52"/>
      <c r="AC26" s="49"/>
      <c r="AD26" s="51">
        <v>18</v>
      </c>
      <c r="AE26" s="12">
        <v>2.00312</v>
      </c>
    </row>
    <row r="27" spans="1:36" x14ac:dyDescent="0.2">
      <c r="A27" s="35" t="s">
        <v>40</v>
      </c>
      <c r="B27" s="21">
        <v>0.85260000000000002</v>
      </c>
      <c r="C27" s="36">
        <v>8.5404787980000003E-4</v>
      </c>
      <c r="E27" s="17" t="s">
        <v>4</v>
      </c>
      <c r="F27" s="22">
        <v>1.8409</v>
      </c>
      <c r="G27" s="22">
        <v>1.285063E-2</v>
      </c>
      <c r="I27" s="16">
        <v>50</v>
      </c>
      <c r="J27" s="8">
        <v>0.82909999999999995</v>
      </c>
      <c r="K27" s="84">
        <v>1.4800000000000001E-2</v>
      </c>
      <c r="L27" s="22">
        <v>1.8616999999999999</v>
      </c>
      <c r="M27" s="84">
        <v>3.8E-3</v>
      </c>
      <c r="AB27" s="52"/>
      <c r="AC27" s="49"/>
      <c r="AD27" s="51">
        <v>25</v>
      </c>
      <c r="AE27" s="12">
        <v>2.0783</v>
      </c>
    </row>
    <row r="28" spans="1:36" x14ac:dyDescent="0.2">
      <c r="A28" s="39" t="s">
        <v>41</v>
      </c>
      <c r="B28" s="8">
        <v>0.83199999999999996</v>
      </c>
      <c r="C28" s="38">
        <v>5.4999999999999997E-3</v>
      </c>
      <c r="E28" s="17" t="s">
        <v>49</v>
      </c>
      <c r="F28" s="22">
        <v>1.8616999999999999</v>
      </c>
      <c r="G28" s="22">
        <v>7.8E-2</v>
      </c>
      <c r="I28" s="16">
        <v>53</v>
      </c>
      <c r="J28" s="8">
        <v>0.83299999999999996</v>
      </c>
      <c r="K28" s="84">
        <v>2.2000000000000001E-4</v>
      </c>
      <c r="L28" s="22">
        <v>1.859</v>
      </c>
      <c r="M28" s="84">
        <v>9.3200000000000002E-3</v>
      </c>
      <c r="AB28" s="53"/>
      <c r="AC28" s="50"/>
      <c r="AD28" s="57">
        <v>24</v>
      </c>
      <c r="AE28" s="14">
        <v>2.2000000000000002</v>
      </c>
    </row>
    <row r="29" spans="1:36" x14ac:dyDescent="0.2">
      <c r="A29" s="35" t="s">
        <v>42</v>
      </c>
      <c r="B29" s="21">
        <v>0.84</v>
      </c>
      <c r="C29" s="36">
        <v>1.487E-2</v>
      </c>
      <c r="E29" s="17" t="s">
        <v>52</v>
      </c>
      <c r="F29" s="22">
        <v>1.859</v>
      </c>
      <c r="G29" s="22">
        <v>3.8E-3</v>
      </c>
      <c r="I29" s="16">
        <v>54</v>
      </c>
      <c r="J29" s="8">
        <v>0.82240000000000002</v>
      </c>
      <c r="K29" s="84">
        <v>6.2469999999999999E-3</v>
      </c>
      <c r="L29" s="22">
        <v>1.837</v>
      </c>
      <c r="M29" s="84">
        <v>1.0699999999999999E-2</v>
      </c>
    </row>
    <row r="30" spans="1:36" x14ac:dyDescent="0.2">
      <c r="A30" s="39" t="s">
        <v>43</v>
      </c>
      <c r="B30" s="8">
        <v>0.83420000000000005</v>
      </c>
      <c r="C30" s="38">
        <v>1.0999999999999999E-2</v>
      </c>
      <c r="E30" s="17" t="s">
        <v>53</v>
      </c>
      <c r="F30" s="22">
        <v>1.837</v>
      </c>
      <c r="G30" s="22">
        <v>9.3200000000000002E-3</v>
      </c>
      <c r="I30" s="16">
        <v>55</v>
      </c>
      <c r="J30" s="8">
        <v>0.81740000000000002</v>
      </c>
      <c r="K30" s="84">
        <v>1.7999999999999999E-2</v>
      </c>
      <c r="L30" s="22">
        <v>1.8341000000000001</v>
      </c>
      <c r="M30" s="84">
        <v>0.107</v>
      </c>
    </row>
    <row r="31" spans="1:36" x14ac:dyDescent="0.2">
      <c r="A31" s="35" t="s">
        <v>46</v>
      </c>
      <c r="B31" s="21">
        <v>0.85699999999999998</v>
      </c>
      <c r="C31" s="36">
        <v>1.98E-3</v>
      </c>
      <c r="E31" s="17" t="s">
        <v>54</v>
      </c>
      <c r="F31" s="22">
        <v>1.8341000000000001</v>
      </c>
      <c r="G31" s="22">
        <v>1.0699999999999999E-2</v>
      </c>
      <c r="I31" s="16">
        <v>57</v>
      </c>
      <c r="J31" s="8">
        <v>0.82489000000000001</v>
      </c>
      <c r="K31" s="84">
        <v>1E-3</v>
      </c>
      <c r="L31" s="22">
        <v>1.8580000000000001</v>
      </c>
      <c r="M31" s="84">
        <v>4.3600000000000002E-3</v>
      </c>
    </row>
    <row r="32" spans="1:36" x14ac:dyDescent="0.2">
      <c r="A32" s="35" t="s">
        <v>47</v>
      </c>
      <c r="B32" s="21">
        <v>0.83899999999999997</v>
      </c>
      <c r="C32" s="36">
        <v>1.11E-2</v>
      </c>
      <c r="E32" s="17" t="s">
        <v>56</v>
      </c>
      <c r="F32" s="22">
        <v>1.8580000000000001</v>
      </c>
      <c r="G32" s="22">
        <v>0.107</v>
      </c>
      <c r="I32" s="16">
        <v>60</v>
      </c>
      <c r="J32" s="8">
        <v>0.82889999999999997</v>
      </c>
      <c r="K32" s="84">
        <v>5.6000000000000001E-2</v>
      </c>
      <c r="L32" s="22">
        <v>1.86</v>
      </c>
      <c r="M32" s="84">
        <v>1.2999999999999999E-2</v>
      </c>
    </row>
    <row r="33" spans="1:13" x14ac:dyDescent="0.2">
      <c r="A33" s="39" t="s">
        <v>48</v>
      </c>
      <c r="B33" s="8">
        <v>0.82499999999999996</v>
      </c>
      <c r="C33" s="38">
        <v>1.34E-2</v>
      </c>
      <c r="E33" s="17" t="s">
        <v>59</v>
      </c>
      <c r="F33" s="22">
        <v>1.86</v>
      </c>
      <c r="G33" s="22">
        <v>4.3600000000000002E-3</v>
      </c>
      <c r="I33" s="16">
        <v>62</v>
      </c>
      <c r="J33" s="8">
        <v>0.8337</v>
      </c>
      <c r="K33" s="84">
        <v>0.02</v>
      </c>
      <c r="L33" s="22">
        <v>1.83</v>
      </c>
      <c r="M33" s="84">
        <v>0.03</v>
      </c>
    </row>
    <row r="34" spans="1:13" x14ac:dyDescent="0.2">
      <c r="A34" s="39" t="s">
        <v>4</v>
      </c>
      <c r="B34" s="8">
        <v>0.83479999999999999</v>
      </c>
      <c r="C34" s="38">
        <v>1.34E-2</v>
      </c>
      <c r="E34" s="17" t="s">
        <v>61</v>
      </c>
      <c r="F34" s="22">
        <v>1.83</v>
      </c>
      <c r="G34" s="22">
        <v>1.2999999999999999E-2</v>
      </c>
      <c r="I34" s="16">
        <v>66</v>
      </c>
      <c r="J34" s="8">
        <v>0.83664000000000005</v>
      </c>
      <c r="K34" s="84">
        <v>2.9342103000000001E-2</v>
      </c>
      <c r="L34" s="22">
        <v>1.8713</v>
      </c>
      <c r="M34" s="84">
        <v>8.0000000000000002E-3</v>
      </c>
    </row>
    <row r="35" spans="1:13" x14ac:dyDescent="0.2">
      <c r="A35" s="39" t="s">
        <v>49</v>
      </c>
      <c r="B35" s="8">
        <v>0.82909999999999995</v>
      </c>
      <c r="C35" s="38">
        <v>3.2971390000000001E-3</v>
      </c>
      <c r="E35" s="17" t="s">
        <v>65</v>
      </c>
      <c r="F35" s="22">
        <v>1.8713</v>
      </c>
      <c r="G35" s="22">
        <v>0.03</v>
      </c>
      <c r="I35" s="16">
        <v>70</v>
      </c>
      <c r="J35" s="8">
        <v>0.83280699999999996</v>
      </c>
      <c r="K35" s="84">
        <v>9.5999999999999992E-3</v>
      </c>
      <c r="L35" s="22">
        <v>1.85924</v>
      </c>
      <c r="M35" s="84">
        <v>5.6569999999999997E-3</v>
      </c>
    </row>
    <row r="36" spans="1:13" x14ac:dyDescent="0.2">
      <c r="A36" s="35" t="s">
        <v>50</v>
      </c>
      <c r="B36" s="21">
        <v>0.83460000000000001</v>
      </c>
      <c r="C36" s="36">
        <v>1.28582E-2</v>
      </c>
      <c r="E36" s="20" t="s">
        <v>67</v>
      </c>
      <c r="F36" s="21">
        <v>1.8420000000000001</v>
      </c>
      <c r="G36" s="21">
        <v>2.7999999999999998E-4</v>
      </c>
      <c r="I36" s="16">
        <v>71</v>
      </c>
      <c r="J36" s="8">
        <v>0.87890000000000001</v>
      </c>
      <c r="K36" s="84">
        <v>3.2000000000000002E-3</v>
      </c>
      <c r="L36" s="22">
        <v>1.8309</v>
      </c>
      <c r="M36" s="84">
        <v>6.0000000000000001E-3</v>
      </c>
    </row>
    <row r="37" spans="1:13" x14ac:dyDescent="0.2">
      <c r="A37" s="35" t="s">
        <v>51</v>
      </c>
      <c r="B37" s="21">
        <v>0.85</v>
      </c>
      <c r="C37" s="36">
        <v>1.0999999999999999E-2</v>
      </c>
      <c r="E37" s="17" t="s">
        <v>71</v>
      </c>
      <c r="F37" s="22">
        <v>1.85924</v>
      </c>
      <c r="G37" s="22">
        <v>8.0000000000000002E-3</v>
      </c>
      <c r="I37" s="16">
        <v>72</v>
      </c>
      <c r="J37" s="8">
        <v>0.82079999999999997</v>
      </c>
      <c r="K37" s="84">
        <v>6.404E-3</v>
      </c>
      <c r="L37" s="22">
        <v>1.849</v>
      </c>
      <c r="M37" s="84">
        <v>5.245652E-3</v>
      </c>
    </row>
    <row r="38" spans="1:13" x14ac:dyDescent="0.2">
      <c r="A38" s="39" t="s">
        <v>52</v>
      </c>
      <c r="B38" s="8">
        <v>0.83299999999999996</v>
      </c>
      <c r="C38" s="38">
        <v>1.4800000000000001E-2</v>
      </c>
      <c r="E38" s="17" t="s">
        <v>72</v>
      </c>
      <c r="F38" s="22">
        <v>1.8309</v>
      </c>
      <c r="G38" s="22">
        <v>5.6569999999999997E-3</v>
      </c>
      <c r="I38" s="16">
        <v>74</v>
      </c>
      <c r="J38" s="8">
        <v>0.84309999999999996</v>
      </c>
      <c r="K38" s="84">
        <v>1.2682300000000001E-2</v>
      </c>
      <c r="L38" s="22">
        <v>1.8568</v>
      </c>
      <c r="M38" s="84">
        <v>3.7999999999999999E-2</v>
      </c>
    </row>
    <row r="39" spans="1:13" x14ac:dyDescent="0.2">
      <c r="A39" s="39" t="s">
        <v>53</v>
      </c>
      <c r="B39" s="8">
        <v>0.82240000000000002</v>
      </c>
      <c r="C39" s="38">
        <v>2.2000000000000001E-4</v>
      </c>
      <c r="E39" s="17" t="s">
        <v>73</v>
      </c>
      <c r="F39" s="22">
        <v>1.849</v>
      </c>
      <c r="G39" s="22">
        <v>6.0000000000000001E-3</v>
      </c>
      <c r="I39" s="16">
        <v>76</v>
      </c>
      <c r="J39" s="8">
        <v>0.84370000000000001</v>
      </c>
      <c r="K39" s="84">
        <v>4.5760000000000002E-3</v>
      </c>
      <c r="L39" s="22">
        <v>1.8581000000000001</v>
      </c>
      <c r="M39" s="84">
        <v>1.5599999999999999E-2</v>
      </c>
    </row>
    <row r="40" spans="1:13" x14ac:dyDescent="0.2">
      <c r="A40" s="39" t="s">
        <v>54</v>
      </c>
      <c r="B40" s="8">
        <v>0.81740000000000002</v>
      </c>
      <c r="C40" s="38">
        <v>6.2469999999999999E-3</v>
      </c>
      <c r="E40" s="17" t="s">
        <v>75</v>
      </c>
      <c r="F40" s="22">
        <v>1.8568</v>
      </c>
      <c r="G40" s="22">
        <v>5.245652E-3</v>
      </c>
      <c r="I40" s="18" t="s">
        <v>94</v>
      </c>
      <c r="J40" s="18">
        <v>0.8319654054054052</v>
      </c>
      <c r="K40" s="85" t="s">
        <v>147</v>
      </c>
      <c r="L40" s="18">
        <v>1.8541518197297291</v>
      </c>
      <c r="M40" s="85" t="s">
        <v>147</v>
      </c>
    </row>
    <row r="41" spans="1:13" x14ac:dyDescent="0.2">
      <c r="A41" s="35" t="s">
        <v>55</v>
      </c>
      <c r="B41" s="21">
        <v>0.84719999999999995</v>
      </c>
      <c r="C41" s="36">
        <f>1.103*(10^(-3))</f>
        <v>1.103E-3</v>
      </c>
      <c r="E41" s="17" t="s">
        <v>77</v>
      </c>
      <c r="F41" s="22">
        <v>1.8581000000000001</v>
      </c>
      <c r="G41" s="22">
        <v>3.7999999999999999E-2</v>
      </c>
    </row>
    <row r="42" spans="1:13" x14ac:dyDescent="0.2">
      <c r="A42" s="39" t="s">
        <v>56</v>
      </c>
      <c r="B42" s="8">
        <v>0.82489000000000001</v>
      </c>
      <c r="C42" s="38">
        <v>1.7999999999999999E-2</v>
      </c>
      <c r="E42" s="17" t="s">
        <v>8</v>
      </c>
      <c r="F42" s="22">
        <v>1.8420000000000001</v>
      </c>
      <c r="G42" s="22">
        <v>1.5599999999999999E-2</v>
      </c>
    </row>
    <row r="43" spans="1:13" x14ac:dyDescent="0.2">
      <c r="A43" s="35" t="s">
        <v>57</v>
      </c>
      <c r="B43" s="21">
        <v>0.83099999999999996</v>
      </c>
      <c r="C43" s="36">
        <v>4.6600000000000001E-5</v>
      </c>
    </row>
    <row r="44" spans="1:13" x14ac:dyDescent="0.2">
      <c r="A44" s="39" t="s">
        <v>59</v>
      </c>
      <c r="B44" s="8">
        <v>0.82889999999999997</v>
      </c>
      <c r="C44" s="38">
        <v>1E-3</v>
      </c>
    </row>
    <row r="45" spans="1:13" x14ac:dyDescent="0.2">
      <c r="A45" s="35" t="s">
        <v>60</v>
      </c>
      <c r="B45" s="21">
        <v>0.84105925800000003</v>
      </c>
      <c r="C45" s="36">
        <v>0.01</v>
      </c>
    </row>
    <row r="46" spans="1:13" x14ac:dyDescent="0.2">
      <c r="A46" s="39" t="s">
        <v>61</v>
      </c>
      <c r="B46" s="8">
        <v>0.8337</v>
      </c>
      <c r="C46" s="38">
        <v>5.6000000000000001E-2</v>
      </c>
    </row>
    <row r="47" spans="1:13" x14ac:dyDescent="0.2">
      <c r="A47" s="35" t="s">
        <v>63</v>
      </c>
      <c r="B47" s="21">
        <v>0.83</v>
      </c>
      <c r="C47" s="36">
        <v>2.31E-4</v>
      </c>
    </row>
    <row r="48" spans="1:13" x14ac:dyDescent="0.2">
      <c r="A48" s="39" t="s">
        <v>65</v>
      </c>
      <c r="B48" s="8">
        <v>0.83664000000000005</v>
      </c>
      <c r="C48" s="38">
        <v>0.02</v>
      </c>
    </row>
    <row r="49" spans="1:3" x14ac:dyDescent="0.2">
      <c r="A49" s="35" t="s">
        <v>69</v>
      </c>
      <c r="B49" s="21">
        <v>0.81899999999999995</v>
      </c>
      <c r="C49" s="36">
        <v>4.0429999999999997E-3</v>
      </c>
    </row>
    <row r="50" spans="1:3" x14ac:dyDescent="0.2">
      <c r="A50" s="39" t="s">
        <v>71</v>
      </c>
      <c r="B50" s="8">
        <v>0.83280699999999996</v>
      </c>
      <c r="C50" s="38">
        <v>2.9342103000000001E-2</v>
      </c>
    </row>
    <row r="51" spans="1:3" x14ac:dyDescent="0.2">
      <c r="A51" s="39" t="s">
        <v>72</v>
      </c>
      <c r="B51" s="8">
        <v>0.87890000000000001</v>
      </c>
      <c r="C51" s="38">
        <v>9.5999999999999992E-3</v>
      </c>
    </row>
    <row r="52" spans="1:3" x14ac:dyDescent="0.2">
      <c r="A52" s="39" t="s">
        <v>73</v>
      </c>
      <c r="B52" s="8">
        <v>0.82079999999999997</v>
      </c>
      <c r="C52" s="38">
        <v>3.2000000000000002E-3</v>
      </c>
    </row>
    <row r="53" spans="1:3" x14ac:dyDescent="0.2">
      <c r="A53" s="39" t="s">
        <v>75</v>
      </c>
      <c r="B53" s="8">
        <v>0.84309999999999996</v>
      </c>
      <c r="C53" s="38">
        <v>6.404E-3</v>
      </c>
    </row>
    <row r="54" spans="1:3" x14ac:dyDescent="0.2">
      <c r="A54" s="35" t="s">
        <v>76</v>
      </c>
      <c r="B54" s="21">
        <v>0.89939999999999998</v>
      </c>
      <c r="C54" s="36">
        <v>2.1399999999999999E-2</v>
      </c>
    </row>
    <row r="55" spans="1:3" x14ac:dyDescent="0.2">
      <c r="A55" s="39" t="s">
        <v>77</v>
      </c>
      <c r="B55" s="8">
        <v>0.84370000000000001</v>
      </c>
      <c r="C55" s="38">
        <v>1.2682300000000001E-2</v>
      </c>
    </row>
    <row r="56" spans="1:3" x14ac:dyDescent="0.2">
      <c r="A56" s="39" t="s">
        <v>8</v>
      </c>
      <c r="B56" s="8">
        <v>0.82499999999999996</v>
      </c>
      <c r="C56" s="38">
        <v>4.5760000000000002E-3</v>
      </c>
    </row>
  </sheetData>
  <autoFilter ref="E3:F3" xr:uid="{00000000-0009-0000-0000-000002000000}">
    <sortState xmlns:xlrd2="http://schemas.microsoft.com/office/spreadsheetml/2017/richdata2" ref="E3:F39">
      <sortCondition ref="E2"/>
    </sortState>
  </autoFilter>
  <mergeCells count="34">
    <mergeCell ref="W1:Z1"/>
    <mergeCell ref="AB1:AE1"/>
    <mergeCell ref="AG1:AJ1"/>
    <mergeCell ref="A2:C2"/>
    <mergeCell ref="E2:G2"/>
    <mergeCell ref="AB2:AE2"/>
    <mergeCell ref="O9:O10"/>
    <mergeCell ref="O11:O12"/>
    <mergeCell ref="O7:Q7"/>
    <mergeCell ref="S17:U17"/>
    <mergeCell ref="AG2:AJ2"/>
    <mergeCell ref="AG3:AH3"/>
    <mergeCell ref="AI3:AJ3"/>
    <mergeCell ref="W2:Z2"/>
    <mergeCell ref="W3:X3"/>
    <mergeCell ref="Y3:Z3"/>
    <mergeCell ref="AB3:AC3"/>
    <mergeCell ref="AD3:AE3"/>
    <mergeCell ref="O23:Q23"/>
    <mergeCell ref="S23:U23"/>
    <mergeCell ref="A1:C1"/>
    <mergeCell ref="E1:G1"/>
    <mergeCell ref="I1:M1"/>
    <mergeCell ref="O1:R1"/>
    <mergeCell ref="O17:Q17"/>
    <mergeCell ref="O19:Q19"/>
    <mergeCell ref="S19:U19"/>
    <mergeCell ref="S7:U7"/>
    <mergeCell ref="S9:S10"/>
    <mergeCell ref="S11:S12"/>
    <mergeCell ref="O13:O14"/>
    <mergeCell ref="S13:S14"/>
    <mergeCell ref="O15:O16"/>
    <mergeCell ref="S15:S16"/>
  </mergeCells>
  <pageMargins left="0.7" right="0.7" top="0.75" bottom="0.75" header="0.3" footer="0.3"/>
  <pageSetup orientation="portrait" horizontalDpi="1200" verticalDpi="1200" r:id="rId1"/>
  <ignoredErrors>
    <ignoredError sqref="P3:Q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1 - 4</vt:lpstr>
      <vt:lpstr>Sample 1 Remove Outliers</vt:lpstr>
      <vt:lpstr>Sample 2 Remove Outliers</vt:lpstr>
      <vt:lpstr>Youden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2018-10-08T14:22:21Z</dcterms:created>
  <dcterms:modified xsi:type="dcterms:W3CDTF">2019-10-29T23:28:26Z</dcterms:modified>
</cp:coreProperties>
</file>