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CHEM220 HW stuffs/CHEM 221 lab/TD LAB/"/>
    </mc:Choice>
  </mc:AlternateContent>
  <xr:revisionPtr revIDLastSave="0" documentId="13_ncr:1_{B286B4A1-726D-F94B-A2BB-9AA12EF25947}" xr6:coauthVersionLast="45" xr6:coauthVersionMax="45" xr10:uidLastSave="{00000000-0000-0000-0000-000000000000}"/>
  <bookViews>
    <workbookView xWindow="0" yWindow="0" windowWidth="28800" windowHeight="18000" activeTab="3" xr2:uid="{D17F9CDF-09CA-7B41-89C2-280D31A71D2F}"/>
  </bookViews>
  <sheets>
    <sheet name="Control Sample 1" sheetId="1" r:id="rId1"/>
    <sheet name="Control Sample 2" sheetId="2" r:id="rId2"/>
    <sheet name="combined data" sheetId="6" r:id="rId3"/>
    <sheet name="Own data" sheetId="7" r:id="rId4"/>
  </sheets>
  <definedNames>
    <definedName name="_xlnm._FilterDatabase" localSheetId="2" hidden="1">'combined data'!$G$1:$I$62</definedName>
    <definedName name="_xlnm._FilterDatabase" localSheetId="0" hidden="1">'Control Sample 1'!$E$2:$G$80</definedName>
    <definedName name="_xlnm._FilterDatabase" localSheetId="1" hidden="1">'Control Sample 2'!$E$2:$F$80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7" l="1"/>
  <c r="I4" i="2"/>
  <c r="I6" i="2" s="1"/>
  <c r="I7" i="2" s="1"/>
  <c r="I3" i="2"/>
  <c r="I5" i="2" s="1"/>
  <c r="I2" i="2"/>
  <c r="M3" i="6"/>
  <c r="N3" i="6" s="1"/>
  <c r="L3" i="6"/>
  <c r="M2" i="6"/>
  <c r="N2" i="6" s="1"/>
  <c r="L2" i="6"/>
  <c r="M49" i="1"/>
  <c r="L12" i="6" l="1"/>
  <c r="L10" i="6"/>
  <c r="I9" i="2"/>
  <c r="I8" i="2"/>
  <c r="L11" i="6"/>
  <c r="I3" i="1" l="1"/>
  <c r="I4" i="1"/>
  <c r="I5" i="1"/>
  <c r="G56" i="1"/>
  <c r="I6" i="1" l="1"/>
  <c r="I7" i="1"/>
  <c r="I8" i="1" s="1"/>
  <c r="I9" i="1" s="1"/>
  <c r="B8" i="7"/>
  <c r="B9" i="7" s="1"/>
  <c r="M5" i="7"/>
  <c r="I5" i="7"/>
  <c r="J5" i="7"/>
  <c r="K5" i="7"/>
  <c r="L5" i="7"/>
  <c r="H5" i="7"/>
  <c r="C7" i="7"/>
  <c r="C8" i="7" s="1"/>
  <c r="C9" i="7" s="1"/>
  <c r="D7" i="7"/>
  <c r="D8" i="7" s="1"/>
  <c r="D9" i="7" s="1"/>
  <c r="D5" i="7"/>
  <c r="C5" i="7"/>
  <c r="B5" i="7"/>
  <c r="C67" i="1"/>
  <c r="B10" i="7" l="1"/>
  <c r="B11" i="7"/>
  <c r="B12" i="7" s="1"/>
  <c r="I10" i="1"/>
  <c r="H6" i="7"/>
  <c r="H7" i="7" s="1"/>
  <c r="H8" i="7" l="1"/>
  <c r="H9" i="7" s="1"/>
  <c r="H10" i="7" s="1"/>
  <c r="K7" i="7"/>
  <c r="K8" i="7" s="1"/>
  <c r="K9" i="7" s="1"/>
  <c r="K10" i="7" s="1"/>
  <c r="M7" i="7"/>
  <c r="M8" i="7" s="1"/>
  <c r="M9" i="7" s="1"/>
  <c r="M10" i="7" s="1"/>
  <c r="I7" i="7"/>
  <c r="I8" i="7" s="1"/>
  <c r="I9" i="7" s="1"/>
  <c r="I10" i="7" s="1"/>
  <c r="J7" i="7"/>
  <c r="J8" i="7" s="1"/>
  <c r="J9" i="7" s="1"/>
  <c r="J10" i="7" s="1"/>
  <c r="L7" i="7"/>
  <c r="L8" i="7" s="1"/>
  <c r="L9" i="7" s="1"/>
  <c r="L10" i="7" s="1"/>
  <c r="Q10" i="6"/>
  <c r="L14" i="6"/>
  <c r="P16" i="6"/>
  <c r="M16" i="6"/>
  <c r="L16" i="6"/>
  <c r="M12" i="6"/>
  <c r="M10" i="6"/>
  <c r="M14" i="6"/>
  <c r="Q17" i="6"/>
  <c r="Q14" i="6"/>
  <c r="Q16" i="6"/>
  <c r="Q12" i="6"/>
  <c r="M23" i="6" s="1"/>
  <c r="L13" i="6"/>
  <c r="L15" i="6"/>
  <c r="L17" i="6"/>
  <c r="M11" i="6"/>
  <c r="M13" i="6"/>
  <c r="M15" i="6"/>
  <c r="M17" i="6"/>
  <c r="Q11" i="6"/>
  <c r="Q13" i="6"/>
  <c r="Q15" i="6"/>
  <c r="H11" i="7" l="1"/>
  <c r="K11" i="7"/>
  <c r="K12" i="7"/>
  <c r="H12" i="7"/>
  <c r="P12" i="6"/>
  <c r="P10" i="6"/>
  <c r="P15" i="6"/>
  <c r="P17" i="6"/>
  <c r="P13" i="6"/>
  <c r="P11" i="6"/>
  <c r="P23" i="6" s="1"/>
  <c r="P14" i="6"/>
  <c r="Q22" i="6"/>
  <c r="Q23" i="6" s="1"/>
  <c r="M22" i="6"/>
  <c r="P22" i="6" l="1"/>
  <c r="L22" i="6"/>
  <c r="L23" i="6" s="1"/>
  <c r="K13" i="7"/>
  <c r="H13" i="7"/>
</calcChain>
</file>

<file path=xl/sharedStrings.xml><?xml version="1.0" encoding="utf-8"?>
<sst xmlns="http://schemas.openxmlformats.org/spreadsheetml/2006/main" count="655" uniqueCount="161">
  <si>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</si>
  <si>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</si>
  <si>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</si>
  <si>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</si>
  <si>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</si>
  <si>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</si>
  <si>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</si>
  <si>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</si>
  <si>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</si>
  <si>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</si>
  <si>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Group 11</t>
  </si>
  <si>
    <t>Group 12</t>
  </si>
  <si>
    <t>Group 13</t>
  </si>
  <si>
    <t>Group 14</t>
  </si>
  <si>
    <t>Group 15</t>
  </si>
  <si>
    <t>Group 16</t>
  </si>
  <si>
    <t>Group 17</t>
  </si>
  <si>
    <t>Group 18</t>
  </si>
  <si>
    <t>Group 19</t>
  </si>
  <si>
    <t>Group 20</t>
  </si>
  <si>
    <t>Group 21</t>
  </si>
  <si>
    <t>Group 23</t>
  </si>
  <si>
    <t>Group 34</t>
  </si>
  <si>
    <t>Group 22</t>
  </si>
  <si>
    <t>Group 24</t>
  </si>
  <si>
    <t>Group 25</t>
  </si>
  <si>
    <t>Group 26</t>
  </si>
  <si>
    <t>Group 27</t>
  </si>
  <si>
    <t>Group 28</t>
  </si>
  <si>
    <t>Group 29</t>
  </si>
  <si>
    <t>Group 30</t>
  </si>
  <si>
    <t>Group 31</t>
  </si>
  <si>
    <t>Group 32</t>
  </si>
  <si>
    <t>Group 33</t>
  </si>
  <si>
    <t>Group 35</t>
  </si>
  <si>
    <t>Group 36</t>
  </si>
  <si>
    <t>Group 37</t>
  </si>
  <si>
    <t>Group 38</t>
  </si>
  <si>
    <t>Group 39</t>
  </si>
  <si>
    <t>Group 40</t>
  </si>
  <si>
    <t>Group 41</t>
  </si>
  <si>
    <t>Group 42</t>
  </si>
  <si>
    <t>Group 43</t>
  </si>
  <si>
    <t>Group 44</t>
  </si>
  <si>
    <t>Group 45</t>
  </si>
  <si>
    <t>Group 46</t>
  </si>
  <si>
    <t>Group 47</t>
  </si>
  <si>
    <t>Group 48</t>
  </si>
  <si>
    <t>Group 49</t>
  </si>
  <si>
    <t>Group 50</t>
  </si>
  <si>
    <t>Group 51</t>
  </si>
  <si>
    <t>Group 52</t>
  </si>
  <si>
    <t>Group 53</t>
  </si>
  <si>
    <t>Group 54</t>
  </si>
  <si>
    <t>Group 55</t>
  </si>
  <si>
    <t>Group 56</t>
  </si>
  <si>
    <t>Group 57</t>
  </si>
  <si>
    <t>Group 58</t>
  </si>
  <si>
    <t>Group 59</t>
  </si>
  <si>
    <t>Group 60</t>
  </si>
  <si>
    <t>Group 61</t>
  </si>
  <si>
    <t>Group 62</t>
  </si>
  <si>
    <t>Group 63</t>
  </si>
  <si>
    <t>Group 64</t>
  </si>
  <si>
    <t>Group 65</t>
  </si>
  <si>
    <t>Group 66</t>
  </si>
  <si>
    <t>Group 67</t>
  </si>
  <si>
    <t xml:space="preserve">Group 68 </t>
  </si>
  <si>
    <t>Group 68</t>
  </si>
  <si>
    <t xml:space="preserve">Group 69 </t>
  </si>
  <si>
    <t>Group 69</t>
  </si>
  <si>
    <t>Group 70</t>
  </si>
  <si>
    <t>Group 71</t>
  </si>
  <si>
    <t>Group 72</t>
  </si>
  <si>
    <t>Group 73</t>
  </si>
  <si>
    <t>Group 74</t>
  </si>
  <si>
    <t>Group 75</t>
  </si>
  <si>
    <t>Group 76</t>
  </si>
  <si>
    <t>Group 77</t>
  </si>
  <si>
    <t>Sample #</t>
  </si>
  <si>
    <t>Sample 1 as x axis</t>
  </si>
  <si>
    <t>Sample 2 as y axis</t>
  </si>
  <si>
    <t>Line</t>
  </si>
  <si>
    <t>For 1s box lines</t>
  </si>
  <si>
    <t>Bottom 1 s</t>
  </si>
  <si>
    <t>Top 1 s</t>
  </si>
  <si>
    <t>Left 1 s</t>
  </si>
  <si>
    <t>Right 1 s</t>
  </si>
  <si>
    <t>For 2s box lines</t>
  </si>
  <si>
    <t>Bottom 2 s</t>
  </si>
  <si>
    <t>Top 2 s</t>
  </si>
  <si>
    <t>Left 2 s</t>
  </si>
  <si>
    <t>Right 2 s</t>
  </si>
  <si>
    <t>Vertical Dashed Line</t>
  </si>
  <si>
    <t>Horizontal Dashed Line</t>
  </si>
  <si>
    <t>Point #</t>
  </si>
  <si>
    <t>Group #</t>
  </si>
  <si>
    <t>removed since these groups have no pairs on the other sample after outliers removal</t>
  </si>
  <si>
    <t>Molarity (M)</t>
  </si>
  <si>
    <t>Molarity Sample 1 (M)</t>
  </si>
  <si>
    <t>Molarity Sample 2 (M)</t>
  </si>
  <si>
    <t>Mean (M)</t>
  </si>
  <si>
    <t>1 s (M)</t>
  </si>
  <si>
    <t>2 s (M)</t>
  </si>
  <si>
    <t>X (M)</t>
  </si>
  <si>
    <t>Y (M)</t>
  </si>
  <si>
    <t>X and Y refers to points on cartesian plane</t>
  </si>
  <si>
    <t>Sample 1</t>
  </si>
  <si>
    <t>Sample 2</t>
  </si>
  <si>
    <t>Standard Deviation (M)</t>
  </si>
  <si>
    <t>Mass (g)</t>
  </si>
  <si>
    <t>Initial buret reading (mL)</t>
  </si>
  <si>
    <t>Final buret reading (mL)</t>
  </si>
  <si>
    <t>Titrated volume (mL)</t>
  </si>
  <si>
    <t>we assumed molarity H+ = molarity OH-</t>
  </si>
  <si>
    <t xml:space="preserve">so it'll be 1:1 ratio </t>
  </si>
  <si>
    <t>Molar mass KHP (g/mol)</t>
  </si>
  <si>
    <t>Mole of KHP (mol)</t>
  </si>
  <si>
    <t>Molarity NaOH (M)</t>
  </si>
  <si>
    <t>Average molarity NaOH (M)</t>
  </si>
  <si>
    <t>Flask #</t>
  </si>
  <si>
    <t>Initial volume in flask (mL)</t>
  </si>
  <si>
    <t>NaOH reacts with CH3COOH</t>
  </si>
  <si>
    <t>1:1 ratio still</t>
  </si>
  <si>
    <t>Mole of CH3COOH (mol)</t>
  </si>
  <si>
    <t>Mole of NaOH (mol)</t>
  </si>
  <si>
    <t>Diluted molarity CH3COOH (M)</t>
  </si>
  <si>
    <t>Original molarity CH3COOH (M)</t>
  </si>
  <si>
    <t>Mean molarity CH3COOH (M)</t>
  </si>
  <si>
    <t>Standard deviation CH3COOH (M)</t>
  </si>
  <si>
    <t>Standard deviation NaOH (M)</t>
  </si>
  <si>
    <t>Relative standard deviation CH3COOH (%)</t>
  </si>
  <si>
    <t>Relative standard deviation NaOH (%)</t>
  </si>
  <si>
    <t>Standard deviation (M)</t>
  </si>
  <si>
    <t>Upper limit of mean (M)</t>
  </si>
  <si>
    <t>Lower limit of mean (M)</t>
  </si>
  <si>
    <t>t*μm (M)</t>
  </si>
  <si>
    <t>Number of data</t>
  </si>
  <si>
    <t>t-value (CI 99%)</t>
  </si>
  <si>
    <t>Standard error in mean, μm (M)</t>
  </si>
  <si>
    <t>outliers removed visually initially then check using CI interval</t>
  </si>
  <si>
    <t xml:space="preserve">Formula </t>
  </si>
  <si>
    <t>Same as above since 1:1 ratio</t>
  </si>
  <si>
    <t>Molarity of NaOH (M)</t>
  </si>
  <si>
    <t>Mole of NaOH (mol) / Titrated volume (L)</t>
  </si>
  <si>
    <t>Mass (g) / Molar mass (g/mol)</t>
  </si>
  <si>
    <t>Final buret reading (mL) - Initial buret reading (mL)</t>
  </si>
  <si>
    <t>AVERAGE(values) in excel</t>
  </si>
  <si>
    <t>STDEV(values) in excel</t>
  </si>
  <si>
    <t>Volume (L) x Average Molarity NaOH (M)</t>
  </si>
  <si>
    <t>Mole of CH3COOH (mol) / Initial flask volume (L)</t>
  </si>
  <si>
    <t>Diluted molarity x (250 mL / 25 mL)</t>
  </si>
  <si>
    <t>[Standard deviation CH3COOH (M) / Mean molarity CH3COOH (M)] x 100 %</t>
  </si>
  <si>
    <t>[Standard deviation NaOH (M) / Average molarity NaOH (M)] x 100 %</t>
  </si>
  <si>
    <t>Formula</t>
  </si>
  <si>
    <t>COUNT(values) in excel</t>
  </si>
  <si>
    <t>Standard deviation (M) / SQRT(Number of data)</t>
  </si>
  <si>
    <t>TINV[0.01,(Number of data - 2)]</t>
  </si>
  <si>
    <t>t-value x μm</t>
  </si>
  <si>
    <t>Mean + t*μm</t>
  </si>
  <si>
    <t>Mean - t*μm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</si>
</sst>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0000"/>
    <numFmt numFmtId="167" formatCode="0.00000"/>
    <numFmt numFmtId="168" formatCode="0.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164" fontId="1" fillId="0" borderId="12" xfId="0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164" fontId="0" fillId="0" borderId="0" xfId="0" applyNumberFormat="1" applyFill="1"/>
    <xf numFmtId="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2" borderId="1" xfId="0" applyNumberForma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0" fillId="0" borderId="0" xfId="0" applyNumberFormat="1" applyFill="1"/>
    <xf numFmtId="164" fontId="2" fillId="0" borderId="3" xfId="0" applyNumberFormat="1" applyFon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13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164" fontId="0" fillId="0" borderId="9" xfId="0" applyNumberFormat="1" applyFill="1" applyBorder="1"/>
    <xf numFmtId="0" fontId="0" fillId="0" borderId="10" xfId="0" applyNumberFormat="1" applyFill="1" applyBorder="1" applyAlignment="1">
      <alignment horizontal="center"/>
    </xf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6" xfId="0" applyNumberFormat="1" applyFill="1" applyBorder="1"/>
    <xf numFmtId="0" fontId="0" fillId="0" borderId="12" xfId="0" applyNumberFormat="1" applyFill="1" applyBorder="1" applyAlignment="1">
      <alignment horizontal="center"/>
    </xf>
    <xf numFmtId="0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/>
    <xf numFmtId="164" fontId="0" fillId="0" borderId="10" xfId="0" applyNumberFormat="1" applyFill="1" applyBorder="1"/>
    <xf numFmtId="164" fontId="2" fillId="0" borderId="13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0" fontId="0" fillId="0" borderId="1" xfId="0" applyNumberFormat="1" applyBorder="1"/>
    <xf numFmtId="0" fontId="3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NumberFormat="1" applyFill="1" applyBorder="1"/>
    <xf numFmtId="0" fontId="2" fillId="0" borderId="2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Youden</a:t>
            </a:r>
            <a:r>
              <a:rPr lang="en-US" baseline="0">
                <a:solidFill>
                  <a:schemeClr val="tx1"/>
                </a:solidFill>
              </a:rPr>
              <a:t> Plot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'combined data'!$I$1</c:f>
              <c:strCache>
                <c:ptCount val="1"/>
                <c:pt idx="0">
                  <c:v>Molarity Sample 2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'combined data'!$H$2:$H$62</c:f>
              <c:numCache>
                <c:formatCode>0.0000</c:formatCode>
                <c:ptCount val="61"/>
                <c:pt idx="0">
                  <c:v>0.84260000000000002</c:v>
                </c:pt>
                <c:pt idx="1">
                  <c:v>0.82062999999999997</c:v>
                </c:pt>
                <c:pt idx="2">
                  <c:v>0.83479999999999999</c:v>
                </c:pt>
                <c:pt idx="3">
                  <c:v>0.82499999999999996</c:v>
                </c:pt>
                <c:pt idx="4">
                  <c:v>0.82420000000000004</c:v>
                </c:pt>
                <c:pt idx="5">
                  <c:v>0.81799999999999995</c:v>
                </c:pt>
                <c:pt idx="6">
                  <c:v>0.83223999999999998</c:v>
                </c:pt>
                <c:pt idx="7">
                  <c:v>0.83050000000000002</c:v>
                </c:pt>
                <c:pt idx="8">
                  <c:v>0.84240000000000004</c:v>
                </c:pt>
                <c:pt idx="9">
                  <c:v>0.83779999999999999</c:v>
                </c:pt>
                <c:pt idx="10">
                  <c:v>0.82879999999999998</c:v>
                </c:pt>
                <c:pt idx="11">
                  <c:v>0.83699999999999997</c:v>
                </c:pt>
                <c:pt idx="12">
                  <c:v>0.84209999999999996</c:v>
                </c:pt>
                <c:pt idx="13">
                  <c:v>0.83150000000000002</c:v>
                </c:pt>
                <c:pt idx="14">
                  <c:v>0.82499999999999996</c:v>
                </c:pt>
                <c:pt idx="15">
                  <c:v>0.81893300000000002</c:v>
                </c:pt>
                <c:pt idx="16">
                  <c:v>0.83699999999999997</c:v>
                </c:pt>
                <c:pt idx="17">
                  <c:v>0.82909999999999995</c:v>
                </c:pt>
                <c:pt idx="18">
                  <c:v>0.82894000000000001</c:v>
                </c:pt>
                <c:pt idx="19">
                  <c:v>0.83223999999999998</c:v>
                </c:pt>
                <c:pt idx="20">
                  <c:v>0.82740000000000002</c:v>
                </c:pt>
                <c:pt idx="21">
                  <c:v>0.83199999999999996</c:v>
                </c:pt>
                <c:pt idx="22">
                  <c:v>0.83420000000000005</c:v>
                </c:pt>
                <c:pt idx="23">
                  <c:v>0.82499999999999996</c:v>
                </c:pt>
                <c:pt idx="24">
                  <c:v>0.82909999999999995</c:v>
                </c:pt>
                <c:pt idx="25">
                  <c:v>0.83299999999999996</c:v>
                </c:pt>
                <c:pt idx="26">
                  <c:v>0.82240000000000002</c:v>
                </c:pt>
                <c:pt idx="27">
                  <c:v>0.81740000000000002</c:v>
                </c:pt>
                <c:pt idx="28">
                  <c:v>0.82489000000000001</c:v>
                </c:pt>
                <c:pt idx="29">
                  <c:v>0.82889999999999997</c:v>
                </c:pt>
                <c:pt idx="30">
                  <c:v>0.8337</c:v>
                </c:pt>
                <c:pt idx="31">
                  <c:v>0.83664000000000005</c:v>
                </c:pt>
                <c:pt idx="32">
                  <c:v>0.83280699999999996</c:v>
                </c:pt>
                <c:pt idx="33">
                  <c:v>0.87890000000000001</c:v>
                </c:pt>
                <c:pt idx="34">
                  <c:v>0.82079999999999997</c:v>
                </c:pt>
                <c:pt idx="35">
                  <c:v>0.84309999999999996</c:v>
                </c:pt>
                <c:pt idx="36">
                  <c:v>0.84370000000000001</c:v>
                </c:pt>
                <c:pt idx="37">
                  <c:v>0.8319654054054052</c:v>
                </c:pt>
              </c:numCache>
            </c:numRef>
          </c:xVal>
          <c:yVal>
            <c:numRef>
              <c:f>'combined data'!$I$2:$I$67</c:f>
              <c:numCache>
                <c:formatCode>0.0000</c:formatCode>
                <c:ptCount val="66"/>
                <c:pt idx="0">
                  <c:v>1.8673999999999999</c:v>
                </c:pt>
                <c:pt idx="1">
                  <c:v>1.839324</c:v>
                </c:pt>
                <c:pt idx="2">
                  <c:v>1.8409</c:v>
                </c:pt>
                <c:pt idx="3">
                  <c:v>1.8420000000000001</c:v>
                </c:pt>
                <c:pt idx="4">
                  <c:v>1.8551</c:v>
                </c:pt>
                <c:pt idx="5">
                  <c:v>1.84</c:v>
                </c:pt>
                <c:pt idx="6">
                  <c:v>1.8388</c:v>
                </c:pt>
                <c:pt idx="7">
                  <c:v>1.8585</c:v>
                </c:pt>
                <c:pt idx="8">
                  <c:v>1.8819999999999999</c:v>
                </c:pt>
                <c:pt idx="9">
                  <c:v>1.8660000000000001</c:v>
                </c:pt>
                <c:pt idx="10">
                  <c:v>1.8632</c:v>
                </c:pt>
                <c:pt idx="11">
                  <c:v>1.86</c:v>
                </c:pt>
                <c:pt idx="12">
                  <c:v>1.8580000000000001</c:v>
                </c:pt>
                <c:pt idx="13">
                  <c:v>1.861</c:v>
                </c:pt>
                <c:pt idx="14">
                  <c:v>1.859</c:v>
                </c:pt>
                <c:pt idx="15">
                  <c:v>1.8540000000000001</c:v>
                </c:pt>
                <c:pt idx="16">
                  <c:v>1.8460000000000001</c:v>
                </c:pt>
                <c:pt idx="17">
                  <c:v>1.8616999999999999</c:v>
                </c:pt>
                <c:pt idx="18">
                  <c:v>1.86086</c:v>
                </c:pt>
                <c:pt idx="19">
                  <c:v>1.8388933300000001</c:v>
                </c:pt>
                <c:pt idx="20">
                  <c:v>1.8767</c:v>
                </c:pt>
                <c:pt idx="21">
                  <c:v>1.87</c:v>
                </c:pt>
                <c:pt idx="22">
                  <c:v>1.8681000000000001</c:v>
                </c:pt>
                <c:pt idx="23">
                  <c:v>1.831</c:v>
                </c:pt>
                <c:pt idx="24">
                  <c:v>1.8616999999999999</c:v>
                </c:pt>
                <c:pt idx="25">
                  <c:v>1.859</c:v>
                </c:pt>
                <c:pt idx="26">
                  <c:v>1.837</c:v>
                </c:pt>
                <c:pt idx="27">
                  <c:v>1.8341000000000001</c:v>
                </c:pt>
                <c:pt idx="28">
                  <c:v>1.8580000000000001</c:v>
                </c:pt>
                <c:pt idx="29">
                  <c:v>1.86</c:v>
                </c:pt>
                <c:pt idx="30">
                  <c:v>1.83</c:v>
                </c:pt>
                <c:pt idx="31">
                  <c:v>1.8713</c:v>
                </c:pt>
                <c:pt idx="32">
                  <c:v>1.85924</c:v>
                </c:pt>
                <c:pt idx="33">
                  <c:v>1.8309</c:v>
                </c:pt>
                <c:pt idx="34">
                  <c:v>1.849</c:v>
                </c:pt>
                <c:pt idx="35">
                  <c:v>1.8568</c:v>
                </c:pt>
                <c:pt idx="36">
                  <c:v>1.8581000000000001</c:v>
                </c:pt>
                <c:pt idx="37">
                  <c:v>1.8541518197297291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B-1946-91C6-558D025671F7}"/>
            </c:ext>
          </c:extLst>
        </c:ser>
        <c:ser>
          <c:idx val="1"/>
          <c:order val="1"/>
          <c:tx>
            <c:strRef>
              <c:f>'combined data'!$K$10:$K$11</c:f>
              <c:strCache>
                <c:ptCount val="2"/>
                <c:pt idx="0">
                  <c:v>Bottom 1 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'combined data'!$L$10:$L$11</c:f>
              <c:numCache>
                <c:formatCode>0.0000</c:formatCode>
                <c:ptCount val="2"/>
                <c:pt idx="0">
                  <c:v>0.82121628288705917</c:v>
                </c:pt>
                <c:pt idx="1">
                  <c:v>0.84271452792375123</c:v>
                </c:pt>
              </c:numCache>
            </c:numRef>
          </c:xVal>
          <c:yVal>
            <c:numRef>
              <c:f>'combined data'!$M$10:$M$11</c:f>
              <c:numCache>
                <c:formatCode>0.0000</c:formatCode>
                <c:ptCount val="2"/>
                <c:pt idx="0">
                  <c:v>1.8407128518946876</c:v>
                </c:pt>
                <c:pt idx="1">
                  <c:v>1.8407128518946876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B-1946-91C6-558D025671F7}"/>
            </c:ext>
          </c:extLst>
        </c:ser>
        <c:ser>
          <c:idx val="2"/>
          <c:order val="2"/>
          <c:tx>
            <c:strRef>
              <c:f>'combined data'!$K$12:$K$13</c:f>
              <c:strCache>
                <c:ptCount val="2"/>
                <c:pt idx="0">
                  <c:v>Top 1 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'combined data'!$L$12:$L$13</c:f>
              <c:numCache>
                <c:formatCode>0.0000</c:formatCode>
                <c:ptCount val="2"/>
                <c:pt idx="0">
                  <c:v>0.82121628288705917</c:v>
                </c:pt>
                <c:pt idx="1">
                  <c:v>0.84271452792375123</c:v>
                </c:pt>
              </c:numCache>
            </c:numRef>
          </c:xVal>
          <c:yVal>
            <c:numRef>
              <c:f>'combined data'!$M$12:$M$13</c:f>
              <c:numCache>
                <c:formatCode>0.0000</c:formatCode>
                <c:ptCount val="2"/>
                <c:pt idx="0">
                  <c:v>1.8675907875647715</c:v>
                </c:pt>
                <c:pt idx="1">
                  <c:v>1.8675907875647715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2B-1946-91C6-558D025671F7}"/>
            </c:ext>
          </c:extLst>
        </c:ser>
        <c:ser>
          <c:idx val="3"/>
          <c:order val="3"/>
          <c:tx>
            <c:strRef>
              <c:f>'combined data'!$K$14:$K$15</c:f>
              <c:strCache>
                <c:ptCount val="2"/>
                <c:pt idx="0">
                  <c:v>Left 1 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'combined data'!$L$14:$L$15</c:f>
              <c:numCache>
                <c:formatCode>0.0000</c:formatCode>
                <c:ptCount val="2"/>
                <c:pt idx="0">
                  <c:v>0.82121628288705917</c:v>
                </c:pt>
                <c:pt idx="1">
                  <c:v>0.82121628288705917</c:v>
                </c:pt>
              </c:numCache>
            </c:numRef>
          </c:xVal>
          <c:yVal>
            <c:numRef>
              <c:f>'combined data'!$M$14:$M$15</c:f>
              <c:numCache>
                <c:formatCode>0.0000</c:formatCode>
                <c:ptCount val="2"/>
                <c:pt idx="0">
                  <c:v>1.8407128518946876</c:v>
                </c:pt>
                <c:pt idx="1">
                  <c:v>1.8675907875647715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2B-1946-91C6-558D025671F7}"/>
            </c:ext>
          </c:extLst>
        </c:ser>
        <c:ser>
          <c:idx val="4"/>
          <c:order val="4"/>
          <c:tx>
            <c:strRef>
              <c:f>'combined data'!$K$16:$K$17</c:f>
              <c:strCache>
                <c:ptCount val="2"/>
                <c:pt idx="0">
                  <c:v>Right 1 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'combined data'!$L$16:$L$17</c:f>
              <c:numCache>
                <c:formatCode>0.0000</c:formatCode>
                <c:ptCount val="2"/>
                <c:pt idx="0">
                  <c:v>0.84271452792375123</c:v>
                </c:pt>
                <c:pt idx="1">
                  <c:v>0.84271452792375123</c:v>
                </c:pt>
              </c:numCache>
            </c:numRef>
          </c:xVal>
          <c:yVal>
            <c:numRef>
              <c:f>'combined data'!$M$16:$M$17</c:f>
              <c:numCache>
                <c:formatCode>0.0000</c:formatCode>
                <c:ptCount val="2"/>
                <c:pt idx="0">
                  <c:v>1.8407128518946876</c:v>
                </c:pt>
                <c:pt idx="1">
                  <c:v>1.8675907875647715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2B-1946-91C6-558D025671F7}"/>
            </c:ext>
          </c:extLst>
        </c:ser>
        <c:ser>
          <c:idx val="5"/>
          <c:order val="5"/>
          <c:tx>
            <c:strRef>
              <c:f>'combined data'!$O$10:$O$11</c:f>
              <c:strCache>
                <c:ptCount val="2"/>
                <c:pt idx="0">
                  <c:v>Bottom 2 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'combined data'!$P$10:$P$11</c:f>
              <c:numCache>
                <c:formatCode>0.0000</c:formatCode>
                <c:ptCount val="2"/>
                <c:pt idx="0">
                  <c:v>0.81046716036871302</c:v>
                </c:pt>
                <c:pt idx="1">
                  <c:v>0.85346365044209738</c:v>
                </c:pt>
              </c:numCache>
            </c:numRef>
          </c:xVal>
          <c:yVal>
            <c:numRef>
              <c:f>'combined data'!$Q$10:$Q$11</c:f>
              <c:numCache>
                <c:formatCode>0.0000</c:formatCode>
                <c:ptCount val="2"/>
                <c:pt idx="0">
                  <c:v>1.8272738840596456</c:v>
                </c:pt>
                <c:pt idx="1">
                  <c:v>1.8272738840596456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2B-1946-91C6-558D025671F7}"/>
            </c:ext>
          </c:extLst>
        </c:ser>
        <c:ser>
          <c:idx val="6"/>
          <c:order val="6"/>
          <c:tx>
            <c:strRef>
              <c:f>'combined data'!$O$12:$O$13</c:f>
              <c:strCache>
                <c:ptCount val="2"/>
                <c:pt idx="0">
                  <c:v>Top 2 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'combined data'!$P$12:$P$13</c:f>
              <c:numCache>
                <c:formatCode>0.0000</c:formatCode>
                <c:ptCount val="2"/>
                <c:pt idx="0">
                  <c:v>0.81046716036871302</c:v>
                </c:pt>
                <c:pt idx="1">
                  <c:v>0.85346365044209738</c:v>
                </c:pt>
              </c:numCache>
            </c:numRef>
          </c:xVal>
          <c:yVal>
            <c:numRef>
              <c:f>'combined data'!$Q$12:$Q$13</c:f>
              <c:numCache>
                <c:formatCode>0.0000</c:formatCode>
                <c:ptCount val="2"/>
                <c:pt idx="0">
                  <c:v>1.8810297553998134</c:v>
                </c:pt>
                <c:pt idx="1">
                  <c:v>1.8810297553998134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2B-1946-91C6-558D025671F7}"/>
            </c:ext>
          </c:extLst>
        </c:ser>
        <c:ser>
          <c:idx val="7"/>
          <c:order val="7"/>
          <c:tx>
            <c:strRef>
              <c:f>'combined data'!$O$14:$O$15</c:f>
              <c:strCache>
                <c:ptCount val="2"/>
                <c:pt idx="0">
                  <c:v>Left 2 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'combined data'!$P$14:$P$15</c:f>
              <c:numCache>
                <c:formatCode>0.0000</c:formatCode>
                <c:ptCount val="2"/>
                <c:pt idx="0">
                  <c:v>0.81046716036871302</c:v>
                </c:pt>
                <c:pt idx="1">
                  <c:v>0.81046716036871302</c:v>
                </c:pt>
              </c:numCache>
            </c:numRef>
          </c:xVal>
          <c:yVal>
            <c:numRef>
              <c:f>'combined data'!$Q$14:$Q$15</c:f>
              <c:numCache>
                <c:formatCode>0.0000</c:formatCode>
                <c:ptCount val="2"/>
                <c:pt idx="0">
                  <c:v>1.8272738840596456</c:v>
                </c:pt>
                <c:pt idx="1">
                  <c:v>1.8810297553998134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2B-1946-91C6-558D025671F7}"/>
            </c:ext>
          </c:extLst>
        </c:ser>
        <c:ser>
          <c:idx val="8"/>
          <c:order val="8"/>
          <c:tx>
            <c:strRef>
              <c:f>'combined data'!$O$16:$O$17</c:f>
              <c:strCache>
                <c:ptCount val="2"/>
                <c:pt idx="0">
                  <c:v>Right 2 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'combined data'!$P$16:$P$17</c:f>
              <c:numCache>
                <c:formatCode>0.0000</c:formatCode>
                <c:ptCount val="2"/>
                <c:pt idx="0">
                  <c:v>0.85346365044209738</c:v>
                </c:pt>
                <c:pt idx="1">
                  <c:v>0.85346365044209738</c:v>
                </c:pt>
              </c:numCache>
            </c:numRef>
          </c:xVal>
          <c:yVal>
            <c:numRef>
              <c:f>'combined data'!$Q$16:$Q$17</c:f>
              <c:numCache>
                <c:formatCode>0.0000</c:formatCode>
                <c:ptCount val="2"/>
                <c:pt idx="0">
                  <c:v>1.8272738840596456</c:v>
                </c:pt>
                <c:pt idx="1">
                  <c:v>1.8810297553998134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2B-1946-91C6-558D025671F7}"/>
            </c:ext>
          </c:extLst>
        </c:ser>
        <c:ser>
          <c:idx val="9"/>
          <c:order val="9"/>
          <c:tx>
            <c:strRef>
              <c:f>'combined data'!$K$20:$M$20</c:f>
              <c:strCache>
                <c:ptCount val="1"/>
                <c:pt idx="0">
                  <c:v>Vertical Dashed Line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'combined data'!$L$22:$L$23</c:f>
              <c:numCache>
                <c:formatCode>0.0000</c:formatCode>
                <c:ptCount val="2"/>
                <c:pt idx="0">
                  <c:v>0.8319654054054052</c:v>
                </c:pt>
                <c:pt idx="1">
                  <c:v>0.8319654054054052</c:v>
                </c:pt>
              </c:numCache>
            </c:numRef>
          </c:xVal>
          <c:yVal>
            <c:numRef>
              <c:f>'combined data'!$M$22:$M$23</c:f>
              <c:numCache>
                <c:formatCode>0.0000</c:formatCode>
                <c:ptCount val="2"/>
                <c:pt idx="0">
                  <c:v>1.8272738840596456</c:v>
                </c:pt>
                <c:pt idx="1">
                  <c:v>1.8810297553998134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2B-1946-91C6-558D025671F7}"/>
            </c:ext>
          </c:extLst>
        </c:ser>
        <c:ser>
          <c:idx val="10"/>
          <c:order val="10"/>
          <c:tx>
            <c:strRef>
              <c:f>'combined data'!$O$20:$Q$20</c:f>
              <c:strCache>
                <c:ptCount val="1"/>
                <c:pt idx="0">
                  <c:v>Horizontal Dashed Line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'combined data'!$P$22:$P$23</c:f>
              <c:numCache>
                <c:formatCode>0.0000</c:formatCode>
                <c:ptCount val="2"/>
                <c:pt idx="0">
                  <c:v>0.81046716036871302</c:v>
                </c:pt>
                <c:pt idx="1">
                  <c:v>0.85346365044209738</c:v>
                </c:pt>
              </c:numCache>
            </c:numRef>
          </c:xVal>
          <c:yVal>
            <c:numRef>
              <c:f>'combined data'!$Q$22:$Q$23</c:f>
              <c:numCache>
                <c:formatCode>0.0000</c:formatCode>
                <c:ptCount val="2"/>
                <c:pt idx="0">
                  <c:v>1.8541518197297295</c:v>
                </c:pt>
                <c:pt idx="1">
                  <c:v>1.8541518197297295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A2B-1946-91C6-558D0256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764303"/>
        <c:axId val="1222930351"/>
      </c:scatterChart>
      <c:valAx>
        <c:axId val="108676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Molarity of Sample</a:t>
                </a:r>
                <a:r>
                  <a:rPr lang="en-US" baseline="0">
                    <a:solidFill>
                      <a:schemeClr val="tx1"/>
                    </a:solidFill>
                  </a:rPr>
                  <a:t> 1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30351"/>
        <c:crosses val="autoZero"/>
        <c:crossBetween val="midCat"/>
        <c:minorUnit val="1.0000000000000002E-3"/>
      </c:valAx>
      <c:valAx>
        <c:axId val="1222930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Molarity</a:t>
                </a:r>
                <a:r>
                  <a:rPr lang="en-US" baseline="0">
                    <a:solidFill>
                      <a:schemeClr val="tx1"/>
                    </a:solidFill>
                  </a:rPr>
                  <a:t> of Sample 2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64303"/>
        <c:crosses val="autoZero"/>
        <c:crossBetween val="midCat"/>
        <c:majorUnit val="2.0000000000000004E-2"/>
        <c:min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325081</xdr:colOff>
      <xdr:row>4</xdr:row>
      <xdr:rowOff>192206</xdr:rowOff>
    </xdr:from>
    <xdr:to>
      <xdr:col>25</xdr:col>
      <xdr:colOff>117395</xdr:colOff>
      <xdr:row>23</xdr:row>
      <xdr:rowOff>53361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83AE-0583-CA4D-AACE-4FD1AAD1C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96D6F-1F5C-DF4D-80BA-1FA2283690F4}">
  <dimension ref="A1:P79"/>
  <sheetViews>
    <sheetView zoomScale="75" zoomScaleNormal="140" workbookViewId="0">
      <selection activeCell="O2" sqref="O2:P10"/>
    </sheetView>
  </sheetViews>
  <sheetFormatPr baseColWidth="10" defaultRowHeight="16" x14ac:dyDescent="0.2"/>
  <cols>
    <col min="1" max="1" width="10.83203125" style="61"/>
    <col min="2" max="2" width="13.33203125" style="61" customWidth="1"/>
    <col min="3" max="3" width="19.83203125" style="61" customWidth="1"/>
    <col min="4" max="4" width="10.83203125" style="53"/>
    <col min="5" max="5" width="10.83203125" style="63"/>
    <col min="6" max="6" width="14" style="63" customWidth="1"/>
    <col min="7" max="7" width="22.33203125" style="53" customWidth="1"/>
    <col min="8" max="8" width="27.6640625" style="53" customWidth="1"/>
    <col min="9" max="11" width="10.83203125" style="53"/>
    <col min="12" max="12" width="12.83203125" style="53" customWidth="1"/>
    <col min="13" max="13" width="20.5" style="53" customWidth="1"/>
    <col min="14" max="14" width="10.83203125" style="53"/>
    <col min="15" max="15" width="26" style="53" customWidth="1"/>
    <col min="16" max="16" width="42.1640625" style="53" customWidth="1"/>
    <col min="17" max="16384" width="10.83203125" style="53"/>
  </cols>
  <sheetData>
    <row r="1" spans="1:16" x14ac:dyDescent="0.2">
      <c r="A1" s="52" t="s">
        <v>107</v>
      </c>
      <c r="B1" s="52"/>
      <c r="C1" s="52"/>
      <c r="E1" s="52" t="s">
        <v>107</v>
      </c>
      <c r="F1" s="52"/>
      <c r="G1" s="52"/>
      <c r="K1" s="52" t="s">
        <v>107</v>
      </c>
      <c r="L1" s="52"/>
      <c r="M1" s="52"/>
    </row>
    <row r="2" spans="1:16" x14ac:dyDescent="0.2">
      <c r="A2" s="54" t="s">
        <v>96</v>
      </c>
      <c r="B2" s="54" t="s">
        <v>98</v>
      </c>
      <c r="C2" s="54" t="s">
        <v>109</v>
      </c>
      <c r="E2" s="62" t="s">
        <v>96</v>
      </c>
      <c r="F2" s="62" t="s">
        <v>98</v>
      </c>
      <c r="G2" s="54" t="s">
        <v>109</v>
      </c>
      <c r="K2" s="62" t="s">
        <v>96</v>
      </c>
      <c r="L2" s="62" t="s">
        <v>98</v>
      </c>
      <c r="M2" s="54" t="s">
        <v>109</v>
      </c>
      <c r="O2" s="92" t="s">
        <v>154</v>
      </c>
      <c r="P2" s="93"/>
    </row>
    <row r="3" spans="1:16" x14ac:dyDescent="0.2">
      <c r="A3" s="55" t="s">
        <v>38</v>
      </c>
      <c r="B3" s="56">
        <v>8.0499999999999999E-3</v>
      </c>
      <c r="C3" s="56">
        <v>2.1350000000000001E-2</v>
      </c>
      <c r="E3" s="55" t="s">
        <v>13</v>
      </c>
      <c r="F3" s="56">
        <v>0.78038137399999996</v>
      </c>
      <c r="G3" s="56">
        <v>8.0000000000000002E-3</v>
      </c>
      <c r="H3" s="84" t="s">
        <v>101</v>
      </c>
      <c r="I3" s="17">
        <f>AVERAGE(F:F)</f>
        <v>0.86777866654545477</v>
      </c>
      <c r="K3" s="59" t="s">
        <v>15</v>
      </c>
      <c r="L3" s="60">
        <v>0.81699999999999995</v>
      </c>
      <c r="M3" s="58">
        <v>1.6469999999999999E-2</v>
      </c>
      <c r="O3" s="94" t="s">
        <v>101</v>
      </c>
      <c r="P3" s="83" t="s">
        <v>147</v>
      </c>
    </row>
    <row r="4" spans="1:16" x14ac:dyDescent="0.2">
      <c r="A4" s="55" t="s">
        <v>78</v>
      </c>
      <c r="B4" s="56">
        <v>1.0999999999999999E-2</v>
      </c>
      <c r="C4" s="56">
        <v>2.4320000000000001E-3</v>
      </c>
      <c r="E4" s="55" t="s">
        <v>17</v>
      </c>
      <c r="F4" s="56">
        <v>0.79100000000000004</v>
      </c>
      <c r="G4" s="56">
        <v>1.09E-2</v>
      </c>
      <c r="H4" s="84" t="s">
        <v>133</v>
      </c>
      <c r="I4" s="17">
        <f>STDEV(F:F)</f>
        <v>0.15650068750529961</v>
      </c>
      <c r="K4" s="59" t="s">
        <v>54</v>
      </c>
      <c r="L4" s="60">
        <v>0.81740000000000002</v>
      </c>
      <c r="M4" s="58">
        <v>6.2469999999999999E-3</v>
      </c>
      <c r="O4" s="94" t="s">
        <v>133</v>
      </c>
      <c r="P4" s="83" t="s">
        <v>148</v>
      </c>
    </row>
    <row r="5" spans="1:16" x14ac:dyDescent="0.2">
      <c r="A5" s="55" t="s">
        <v>36</v>
      </c>
      <c r="B5" s="56">
        <v>3.9071007999999997E-2</v>
      </c>
      <c r="C5" s="56">
        <v>3.0000000000000001E-3</v>
      </c>
      <c r="E5" s="55" t="s">
        <v>74</v>
      </c>
      <c r="F5" s="56">
        <v>0.79979999999999996</v>
      </c>
      <c r="G5" s="56">
        <v>0.128860259</v>
      </c>
      <c r="H5" s="84" t="s">
        <v>137</v>
      </c>
      <c r="I5" s="16">
        <f>COUNT(F:F)</f>
        <v>66</v>
      </c>
      <c r="K5" s="59" t="s">
        <v>11</v>
      </c>
      <c r="L5" s="60">
        <v>0.81799999999999995</v>
      </c>
      <c r="M5" s="58">
        <v>7.0000000000000001E-3</v>
      </c>
      <c r="O5" s="94" t="s">
        <v>137</v>
      </c>
      <c r="P5" s="83" t="s">
        <v>155</v>
      </c>
    </row>
    <row r="6" spans="1:16" x14ac:dyDescent="0.2">
      <c r="A6" s="55" t="s">
        <v>3</v>
      </c>
      <c r="B6" s="56">
        <v>6.9817000000000004E-2</v>
      </c>
      <c r="C6" s="56">
        <v>1.0870000000000001E-3</v>
      </c>
      <c r="E6" s="55" t="s">
        <v>35</v>
      </c>
      <c r="F6" s="56">
        <v>0.80400000000000005</v>
      </c>
      <c r="G6" s="56">
        <v>3.0999999999999999E-3</v>
      </c>
      <c r="H6" s="84" t="s">
        <v>139</v>
      </c>
      <c r="I6" s="17">
        <f>I4/SQRT(I5)</f>
        <v>1.9263902964317955E-2</v>
      </c>
      <c r="K6" s="59" t="s">
        <v>29</v>
      </c>
      <c r="L6" s="60">
        <v>0.81893300000000002</v>
      </c>
      <c r="M6" s="58">
        <v>1.0999999999999999E-2</v>
      </c>
      <c r="O6" s="94" t="s">
        <v>139</v>
      </c>
      <c r="P6" s="91" t="s">
        <v>156</v>
      </c>
    </row>
    <row r="7" spans="1:16" x14ac:dyDescent="0.2">
      <c r="A7" s="55" t="s">
        <v>5</v>
      </c>
      <c r="B7" s="56">
        <v>6.9817000000000004E-2</v>
      </c>
      <c r="C7" s="56">
        <v>1.9199999999999998E-2</v>
      </c>
      <c r="E7" s="55" t="s">
        <v>45</v>
      </c>
      <c r="F7" s="56">
        <v>0.80500000000000005</v>
      </c>
      <c r="G7" s="56">
        <v>9.2899999999999996E-3</v>
      </c>
      <c r="H7" s="84" t="s">
        <v>138</v>
      </c>
      <c r="I7" s="17">
        <f>TINV(0.01,I5-2)</f>
        <v>2.6548543374110856</v>
      </c>
      <c r="K7" s="59" t="s">
        <v>69</v>
      </c>
      <c r="L7" s="60">
        <v>0.81899999999999995</v>
      </c>
      <c r="M7" s="58">
        <v>4.0429999999999997E-3</v>
      </c>
      <c r="O7" s="94" t="s">
        <v>138</v>
      </c>
      <c r="P7" s="91" t="s">
        <v>157</v>
      </c>
    </row>
    <row r="8" spans="1:16" x14ac:dyDescent="0.2">
      <c r="A8" s="55" t="s">
        <v>26</v>
      </c>
      <c r="B8" s="56">
        <v>7.9509999999999997E-2</v>
      </c>
      <c r="C8" s="56">
        <v>1.0870000000000001E-3</v>
      </c>
      <c r="E8" s="55" t="s">
        <v>68</v>
      </c>
      <c r="F8" s="56">
        <v>0.81399999999999995</v>
      </c>
      <c r="G8" s="56">
        <v>3.0999999999999999E-3</v>
      </c>
      <c r="H8" s="84" t="s">
        <v>136</v>
      </c>
      <c r="I8" s="17">
        <f>I7*I6</f>
        <v>5.1142856340285793E-2</v>
      </c>
      <c r="K8" s="59" t="s">
        <v>1</v>
      </c>
      <c r="L8" s="60">
        <v>0.82062999999999997</v>
      </c>
      <c r="M8" s="58">
        <v>0.02</v>
      </c>
      <c r="O8" s="94" t="s">
        <v>136</v>
      </c>
      <c r="P8" s="91" t="s">
        <v>158</v>
      </c>
    </row>
    <row r="9" spans="1:16" x14ac:dyDescent="0.2">
      <c r="A9" s="55" t="s">
        <v>33</v>
      </c>
      <c r="B9" s="56">
        <v>8.2000000000000003E-2</v>
      </c>
      <c r="C9" s="56">
        <v>1.082E-2</v>
      </c>
      <c r="E9" s="55" t="s">
        <v>44</v>
      </c>
      <c r="F9" s="56">
        <v>0.81646799999999997</v>
      </c>
      <c r="G9" s="56">
        <v>8.0000000000000002E-3</v>
      </c>
      <c r="H9" s="84" t="s">
        <v>134</v>
      </c>
      <c r="I9" s="17">
        <f>I3+I8</f>
        <v>0.91892152288574058</v>
      </c>
      <c r="K9" s="59" t="s">
        <v>73</v>
      </c>
      <c r="L9" s="60">
        <v>0.82079999999999997</v>
      </c>
      <c r="M9" s="58">
        <v>3.2000000000000002E-3</v>
      </c>
      <c r="O9" s="94" t="s">
        <v>134</v>
      </c>
      <c r="P9" s="91" t="s">
        <v>159</v>
      </c>
    </row>
    <row r="10" spans="1:16" x14ac:dyDescent="0.2">
      <c r="A10" s="55" t="s">
        <v>66</v>
      </c>
      <c r="B10" s="56">
        <v>8.2788896459999997E-2</v>
      </c>
      <c r="C10" s="56">
        <v>1.082E-2</v>
      </c>
      <c r="E10" s="59" t="s">
        <v>15</v>
      </c>
      <c r="F10" s="60">
        <v>0.81699999999999995</v>
      </c>
      <c r="G10" s="58">
        <v>1.6469999999999999E-2</v>
      </c>
      <c r="H10" s="84" t="s">
        <v>135</v>
      </c>
      <c r="I10" s="17">
        <f>I3-I8</f>
        <v>0.81663581020516895</v>
      </c>
      <c r="K10" s="59" t="s">
        <v>53</v>
      </c>
      <c r="L10" s="60">
        <v>0.82240000000000002</v>
      </c>
      <c r="M10" s="58">
        <v>2.2000000000000001E-4</v>
      </c>
      <c r="O10" s="94" t="s">
        <v>135</v>
      </c>
      <c r="P10" s="91" t="s">
        <v>160</v>
      </c>
    </row>
    <row r="11" spans="1:16" x14ac:dyDescent="0.2">
      <c r="A11" s="55" t="s">
        <v>58</v>
      </c>
      <c r="B11" s="56">
        <v>8.3469665999999998E-2</v>
      </c>
      <c r="C11" s="56">
        <v>5.7999999999999996E-3</v>
      </c>
      <c r="E11" s="59" t="s">
        <v>54</v>
      </c>
      <c r="F11" s="60">
        <v>0.81740000000000002</v>
      </c>
      <c r="G11" s="58">
        <v>6.2469999999999999E-3</v>
      </c>
      <c r="H11" s="57"/>
      <c r="K11" s="59" t="s">
        <v>10</v>
      </c>
      <c r="L11" s="60">
        <v>0.82420000000000004</v>
      </c>
      <c r="M11" s="58">
        <v>9.5300000000000003E-3</v>
      </c>
    </row>
    <row r="12" spans="1:16" x14ac:dyDescent="0.2">
      <c r="A12" s="55" t="s">
        <v>62</v>
      </c>
      <c r="B12" s="56">
        <v>9.6214670000000002E-2</v>
      </c>
      <c r="C12" s="56">
        <v>3.4399999999999999E-3</v>
      </c>
      <c r="E12" s="59" t="s">
        <v>11</v>
      </c>
      <c r="F12" s="60">
        <v>0.81799999999999995</v>
      </c>
      <c r="G12" s="58">
        <v>7.0000000000000001E-3</v>
      </c>
      <c r="H12" s="57"/>
      <c r="K12" s="59" t="s">
        <v>56</v>
      </c>
      <c r="L12" s="60">
        <v>0.82489000000000001</v>
      </c>
      <c r="M12" s="58">
        <v>1.7999999999999999E-2</v>
      </c>
    </row>
    <row r="13" spans="1:16" x14ac:dyDescent="0.2">
      <c r="A13" s="55" t="s">
        <v>9</v>
      </c>
      <c r="B13" s="56">
        <v>9.9000000000000005E-2</v>
      </c>
      <c r="C13" s="56">
        <v>6.0000000000000001E-3</v>
      </c>
      <c r="E13" s="59" t="s">
        <v>29</v>
      </c>
      <c r="F13" s="60">
        <v>0.81893300000000002</v>
      </c>
      <c r="G13" s="58">
        <v>1.0999999999999999E-2</v>
      </c>
      <c r="H13" s="57"/>
      <c r="K13" s="59" t="s">
        <v>8</v>
      </c>
      <c r="L13" s="60">
        <v>0.82499999999999996</v>
      </c>
      <c r="M13" s="58">
        <v>4.5760000000000002E-3</v>
      </c>
    </row>
    <row r="14" spans="1:16" x14ac:dyDescent="0.2">
      <c r="A14" s="16" t="s">
        <v>13</v>
      </c>
      <c r="B14" s="58">
        <v>0.78038137399999996</v>
      </c>
      <c r="C14" s="58">
        <v>8.0000000000000002E-3</v>
      </c>
      <c r="E14" s="59" t="s">
        <v>69</v>
      </c>
      <c r="F14" s="60">
        <v>0.81899999999999995</v>
      </c>
      <c r="G14" s="58">
        <v>4.0429999999999997E-3</v>
      </c>
      <c r="H14" s="57"/>
      <c r="K14" s="59" t="s">
        <v>28</v>
      </c>
      <c r="L14" s="60">
        <v>0.82499999999999996</v>
      </c>
      <c r="M14" s="58">
        <v>3.6059999999999998E-3</v>
      </c>
    </row>
    <row r="15" spans="1:16" x14ac:dyDescent="0.2">
      <c r="A15" s="16" t="s">
        <v>17</v>
      </c>
      <c r="B15" s="58">
        <v>0.79100000000000004</v>
      </c>
      <c r="C15" s="58">
        <v>1.09E-2</v>
      </c>
      <c r="E15" s="59" t="s">
        <v>1</v>
      </c>
      <c r="F15" s="60">
        <v>0.82062999999999997</v>
      </c>
      <c r="G15" s="58">
        <v>0.02</v>
      </c>
      <c r="H15" s="57"/>
      <c r="K15" s="59" t="s">
        <v>48</v>
      </c>
      <c r="L15" s="60">
        <v>0.82499999999999996</v>
      </c>
      <c r="M15" s="58">
        <v>1.34E-2</v>
      </c>
    </row>
    <row r="16" spans="1:16" x14ac:dyDescent="0.2">
      <c r="A16" s="16" t="s">
        <v>74</v>
      </c>
      <c r="B16" s="58">
        <v>0.79979999999999996</v>
      </c>
      <c r="C16" s="58">
        <v>0.128860259</v>
      </c>
      <c r="E16" s="59" t="s">
        <v>73</v>
      </c>
      <c r="F16" s="60">
        <v>0.82079999999999997</v>
      </c>
      <c r="G16" s="58">
        <v>3.2000000000000002E-3</v>
      </c>
      <c r="H16" s="57"/>
      <c r="K16" s="59" t="s">
        <v>37</v>
      </c>
      <c r="L16" s="60">
        <v>0.82740000000000002</v>
      </c>
      <c r="M16" s="58">
        <v>1.3350000000000001E-2</v>
      </c>
    </row>
    <row r="17" spans="1:13" x14ac:dyDescent="0.2">
      <c r="A17" s="16" t="s">
        <v>35</v>
      </c>
      <c r="B17" s="58">
        <v>0.80400000000000005</v>
      </c>
      <c r="C17" s="58">
        <v>3.0999999999999999E-3</v>
      </c>
      <c r="E17" s="59" t="s">
        <v>53</v>
      </c>
      <c r="F17" s="60">
        <v>0.82240000000000002</v>
      </c>
      <c r="G17" s="58">
        <v>2.2000000000000001E-4</v>
      </c>
      <c r="H17" s="57"/>
      <c r="K17" s="59" t="s">
        <v>19</v>
      </c>
      <c r="L17" s="60">
        <v>0.82879999999999998</v>
      </c>
      <c r="M17" s="58">
        <v>1E-3</v>
      </c>
    </row>
    <row r="18" spans="1:13" x14ac:dyDescent="0.2">
      <c r="A18" s="16" t="s">
        <v>45</v>
      </c>
      <c r="B18" s="58">
        <v>0.80500000000000005</v>
      </c>
      <c r="C18" s="58">
        <v>9.2899999999999996E-3</v>
      </c>
      <c r="E18" s="59" t="s">
        <v>10</v>
      </c>
      <c r="F18" s="60">
        <v>0.82420000000000004</v>
      </c>
      <c r="G18" s="58">
        <v>9.5300000000000003E-3</v>
      </c>
      <c r="H18" s="57"/>
      <c r="K18" s="59" t="s">
        <v>59</v>
      </c>
      <c r="L18" s="60">
        <v>0.82889999999999997</v>
      </c>
      <c r="M18" s="58">
        <v>1E-3</v>
      </c>
    </row>
    <row r="19" spans="1:13" x14ac:dyDescent="0.2">
      <c r="A19" s="16" t="s">
        <v>68</v>
      </c>
      <c r="B19" s="58">
        <v>0.81399999999999995</v>
      </c>
      <c r="C19" s="58">
        <v>3.0999999999999999E-3</v>
      </c>
      <c r="E19" s="59" t="s">
        <v>56</v>
      </c>
      <c r="F19" s="60">
        <v>0.82489000000000001</v>
      </c>
      <c r="G19" s="58">
        <v>1.7999999999999999E-2</v>
      </c>
      <c r="H19" s="57"/>
      <c r="K19" s="59" t="s">
        <v>32</v>
      </c>
      <c r="L19" s="60">
        <v>0.82894000000000001</v>
      </c>
      <c r="M19" s="58">
        <v>1.0900490000000001E-2</v>
      </c>
    </row>
    <row r="20" spans="1:13" x14ac:dyDescent="0.2">
      <c r="A20" s="16" t="s">
        <v>44</v>
      </c>
      <c r="B20" s="58">
        <v>0.81646799999999997</v>
      </c>
      <c r="C20" s="58">
        <v>8.0000000000000002E-3</v>
      </c>
      <c r="E20" s="59" t="s">
        <v>8</v>
      </c>
      <c r="F20" s="60">
        <v>0.82499999999999996</v>
      </c>
      <c r="G20" s="58">
        <v>4.5760000000000002E-3</v>
      </c>
      <c r="H20" s="57"/>
      <c r="K20" s="59" t="s">
        <v>31</v>
      </c>
      <c r="L20" s="60">
        <v>0.82909999999999995</v>
      </c>
      <c r="M20" s="58">
        <v>4.0000000000000001E-3</v>
      </c>
    </row>
    <row r="21" spans="1:13" x14ac:dyDescent="0.2">
      <c r="A21" s="16" t="s">
        <v>15</v>
      </c>
      <c r="B21" s="58">
        <v>0.81699999999999995</v>
      </c>
      <c r="C21" s="58">
        <v>1.6469999999999999E-2</v>
      </c>
      <c r="E21" s="59" t="s">
        <v>28</v>
      </c>
      <c r="F21" s="60">
        <v>0.82499999999999996</v>
      </c>
      <c r="G21" s="58">
        <v>3.6059999999999998E-3</v>
      </c>
      <c r="H21" s="57"/>
      <c r="K21" s="59" t="s">
        <v>49</v>
      </c>
      <c r="L21" s="60">
        <v>0.82909999999999995</v>
      </c>
      <c r="M21" s="58">
        <v>3.2971390000000001E-3</v>
      </c>
    </row>
    <row r="22" spans="1:13" x14ac:dyDescent="0.2">
      <c r="A22" s="16" t="s">
        <v>54</v>
      </c>
      <c r="B22" s="58">
        <v>0.81740000000000002</v>
      </c>
      <c r="C22" s="58">
        <v>6.2469999999999999E-3</v>
      </c>
      <c r="E22" s="59" t="s">
        <v>48</v>
      </c>
      <c r="F22" s="60">
        <v>0.82499999999999996</v>
      </c>
      <c r="G22" s="58">
        <v>1.34E-2</v>
      </c>
      <c r="H22" s="57"/>
      <c r="K22" s="59" t="s">
        <v>63</v>
      </c>
      <c r="L22" s="60">
        <v>0.83</v>
      </c>
      <c r="M22" s="58">
        <v>2.31E-4</v>
      </c>
    </row>
    <row r="23" spans="1:13" x14ac:dyDescent="0.2">
      <c r="A23" s="16" t="s">
        <v>11</v>
      </c>
      <c r="B23" s="58">
        <v>0.81799999999999995</v>
      </c>
      <c r="C23" s="58">
        <v>7.0000000000000001E-3</v>
      </c>
      <c r="E23" s="59" t="s">
        <v>37</v>
      </c>
      <c r="F23" s="60">
        <v>0.82740000000000002</v>
      </c>
      <c r="G23" s="58">
        <v>1.3350000000000001E-2</v>
      </c>
      <c r="H23" s="57"/>
      <c r="K23" s="59" t="s">
        <v>14</v>
      </c>
      <c r="L23" s="60">
        <v>0.83050000000000002</v>
      </c>
      <c r="M23" s="58">
        <v>1.4799999999999999E-4</v>
      </c>
    </row>
    <row r="24" spans="1:13" x14ac:dyDescent="0.2">
      <c r="A24" s="16" t="s">
        <v>29</v>
      </c>
      <c r="B24" s="58">
        <v>0.81893300000000002</v>
      </c>
      <c r="C24" s="58">
        <v>1.0999999999999999E-2</v>
      </c>
      <c r="E24" s="59" t="s">
        <v>19</v>
      </c>
      <c r="F24" s="60">
        <v>0.82879999999999998</v>
      </c>
      <c r="G24" s="58">
        <v>1E-3</v>
      </c>
      <c r="H24" s="57"/>
      <c r="K24" s="59" t="s">
        <v>57</v>
      </c>
      <c r="L24" s="60">
        <v>0.83099999999999996</v>
      </c>
      <c r="M24" s="58">
        <v>4.6600000000000001E-5</v>
      </c>
    </row>
    <row r="25" spans="1:13" x14ac:dyDescent="0.2">
      <c r="A25" s="16" t="s">
        <v>69</v>
      </c>
      <c r="B25" s="58">
        <v>0.81899999999999995</v>
      </c>
      <c r="C25" s="58">
        <v>4.0429999999999997E-3</v>
      </c>
      <c r="E25" s="59" t="s">
        <v>59</v>
      </c>
      <c r="F25" s="60">
        <v>0.82889999999999997</v>
      </c>
      <c r="G25" s="58">
        <v>1E-3</v>
      </c>
      <c r="H25" s="57"/>
      <c r="K25" s="59" t="s">
        <v>27</v>
      </c>
      <c r="L25" s="60">
        <v>0.83150000000000002</v>
      </c>
      <c r="M25" s="58">
        <v>5.13E-3</v>
      </c>
    </row>
    <row r="26" spans="1:13" x14ac:dyDescent="0.2">
      <c r="A26" s="16" t="s">
        <v>1</v>
      </c>
      <c r="B26" s="58">
        <v>0.82062999999999997</v>
      </c>
      <c r="C26" s="58">
        <v>0.02</v>
      </c>
      <c r="E26" s="59" t="s">
        <v>32</v>
      </c>
      <c r="F26" s="60">
        <v>0.82894000000000001</v>
      </c>
      <c r="G26" s="58">
        <v>1.0900490000000001E-2</v>
      </c>
      <c r="H26" s="57"/>
      <c r="K26" s="59" t="s">
        <v>41</v>
      </c>
      <c r="L26" s="60">
        <v>0.83199999999999996</v>
      </c>
      <c r="M26" s="58">
        <v>5.4999999999999997E-3</v>
      </c>
    </row>
    <row r="27" spans="1:13" x14ac:dyDescent="0.2">
      <c r="A27" s="16" t="s">
        <v>73</v>
      </c>
      <c r="B27" s="58">
        <v>0.82079999999999997</v>
      </c>
      <c r="C27" s="58">
        <v>3.2000000000000002E-3</v>
      </c>
      <c r="E27" s="59" t="s">
        <v>31</v>
      </c>
      <c r="F27" s="60">
        <v>0.82909999999999995</v>
      </c>
      <c r="G27" s="58">
        <v>4.0000000000000001E-3</v>
      </c>
      <c r="H27" s="57"/>
      <c r="K27" s="59" t="s">
        <v>12</v>
      </c>
      <c r="L27" s="60">
        <v>0.83223999999999998</v>
      </c>
      <c r="M27" s="58">
        <v>0.02</v>
      </c>
    </row>
    <row r="28" spans="1:13" x14ac:dyDescent="0.2">
      <c r="A28" s="16" t="s">
        <v>53</v>
      </c>
      <c r="B28" s="58">
        <v>0.82240000000000002</v>
      </c>
      <c r="C28" s="58">
        <v>2.2000000000000001E-4</v>
      </c>
      <c r="E28" s="59" t="s">
        <v>49</v>
      </c>
      <c r="F28" s="60">
        <v>0.82909999999999995</v>
      </c>
      <c r="G28" s="58">
        <v>3.2971390000000001E-3</v>
      </c>
      <c r="H28" s="57"/>
      <c r="K28" s="59" t="s">
        <v>34</v>
      </c>
      <c r="L28" s="60">
        <v>0.83223999999999998</v>
      </c>
      <c r="M28" s="58">
        <v>5.3E-3</v>
      </c>
    </row>
    <row r="29" spans="1:13" x14ac:dyDescent="0.2">
      <c r="A29" s="16" t="s">
        <v>10</v>
      </c>
      <c r="B29" s="58">
        <v>0.82420000000000004</v>
      </c>
      <c r="C29" s="58">
        <v>9.5300000000000003E-3</v>
      </c>
      <c r="E29" s="59" t="s">
        <v>63</v>
      </c>
      <c r="F29" s="60">
        <v>0.83</v>
      </c>
      <c r="G29" s="58">
        <v>2.31E-4</v>
      </c>
      <c r="H29" s="57"/>
      <c r="K29" s="59" t="s">
        <v>71</v>
      </c>
      <c r="L29" s="60">
        <v>0.83280699999999996</v>
      </c>
      <c r="M29" s="58">
        <v>2.9342103000000001E-2</v>
      </c>
    </row>
    <row r="30" spans="1:13" x14ac:dyDescent="0.2">
      <c r="A30" s="16" t="s">
        <v>56</v>
      </c>
      <c r="B30" s="58">
        <v>0.82489000000000001</v>
      </c>
      <c r="C30" s="58">
        <v>1.7999999999999999E-2</v>
      </c>
      <c r="E30" s="59" t="s">
        <v>14</v>
      </c>
      <c r="F30" s="60">
        <v>0.83050000000000002</v>
      </c>
      <c r="G30" s="58">
        <v>1.4799999999999999E-4</v>
      </c>
      <c r="H30" s="57"/>
      <c r="K30" s="59" t="s">
        <v>52</v>
      </c>
      <c r="L30" s="60">
        <v>0.83299999999999996</v>
      </c>
      <c r="M30" s="58">
        <v>1.4800000000000001E-2</v>
      </c>
    </row>
    <row r="31" spans="1:13" x14ac:dyDescent="0.2">
      <c r="A31" s="16" t="s">
        <v>8</v>
      </c>
      <c r="B31" s="58">
        <v>0.82499999999999996</v>
      </c>
      <c r="C31" s="58">
        <v>4.5760000000000002E-3</v>
      </c>
      <c r="E31" s="59" t="s">
        <v>57</v>
      </c>
      <c r="F31" s="60">
        <v>0.83099999999999996</v>
      </c>
      <c r="G31" s="58">
        <v>4.6600000000000001E-5</v>
      </c>
      <c r="H31" s="57"/>
      <c r="K31" s="59" t="s">
        <v>61</v>
      </c>
      <c r="L31" s="60">
        <v>0.8337</v>
      </c>
      <c r="M31" s="58">
        <v>5.6000000000000001E-2</v>
      </c>
    </row>
    <row r="32" spans="1:13" x14ac:dyDescent="0.2">
      <c r="A32" s="16" t="s">
        <v>28</v>
      </c>
      <c r="B32" s="58">
        <v>0.82499999999999996</v>
      </c>
      <c r="C32" s="58">
        <v>3.6059999999999998E-3</v>
      </c>
      <c r="E32" s="59" t="s">
        <v>27</v>
      </c>
      <c r="F32" s="60">
        <v>0.83150000000000002</v>
      </c>
      <c r="G32" s="58">
        <v>5.13E-3</v>
      </c>
      <c r="H32" s="57"/>
      <c r="K32" s="59" t="s">
        <v>43</v>
      </c>
      <c r="L32" s="60">
        <v>0.83420000000000005</v>
      </c>
      <c r="M32" s="58">
        <v>1.0999999999999999E-2</v>
      </c>
    </row>
    <row r="33" spans="1:13" x14ac:dyDescent="0.2">
      <c r="A33" s="16" t="s">
        <v>48</v>
      </c>
      <c r="B33" s="58">
        <v>0.82499999999999996</v>
      </c>
      <c r="C33" s="58">
        <v>1.34E-2</v>
      </c>
      <c r="E33" s="59" t="s">
        <v>41</v>
      </c>
      <c r="F33" s="60">
        <v>0.83199999999999996</v>
      </c>
      <c r="G33" s="58">
        <v>5.4999999999999997E-3</v>
      </c>
      <c r="H33" s="57"/>
      <c r="K33" s="59" t="s">
        <v>50</v>
      </c>
      <c r="L33" s="60">
        <v>0.83460000000000001</v>
      </c>
      <c r="M33" s="58">
        <v>1.28582E-2</v>
      </c>
    </row>
    <row r="34" spans="1:13" x14ac:dyDescent="0.2">
      <c r="A34" s="16" t="s">
        <v>37</v>
      </c>
      <c r="B34" s="58">
        <v>0.82740000000000002</v>
      </c>
      <c r="C34" s="58">
        <v>1.3350000000000001E-2</v>
      </c>
      <c r="E34" s="59" t="s">
        <v>12</v>
      </c>
      <c r="F34" s="60">
        <v>0.83223999999999998</v>
      </c>
      <c r="G34" s="58">
        <v>0.02</v>
      </c>
      <c r="H34" s="57"/>
      <c r="K34" s="59" t="s">
        <v>4</v>
      </c>
      <c r="L34" s="60">
        <v>0.83479999999999999</v>
      </c>
      <c r="M34" s="58">
        <v>1.34E-2</v>
      </c>
    </row>
    <row r="35" spans="1:13" x14ac:dyDescent="0.2">
      <c r="A35" s="16" t="s">
        <v>19</v>
      </c>
      <c r="B35" s="58">
        <v>0.82879999999999998</v>
      </c>
      <c r="C35" s="58">
        <v>1E-3</v>
      </c>
      <c r="E35" s="59" t="s">
        <v>34</v>
      </c>
      <c r="F35" s="60">
        <v>0.83223999999999998</v>
      </c>
      <c r="G35" s="58">
        <v>5.3E-3</v>
      </c>
      <c r="H35" s="57"/>
      <c r="K35" s="59" t="s">
        <v>22</v>
      </c>
      <c r="L35" s="60">
        <v>0.83499999999999996</v>
      </c>
      <c r="M35" s="58">
        <v>1.1999999999999999E-3</v>
      </c>
    </row>
    <row r="36" spans="1:13" x14ac:dyDescent="0.2">
      <c r="A36" s="16" t="s">
        <v>59</v>
      </c>
      <c r="B36" s="58">
        <v>0.82889999999999997</v>
      </c>
      <c r="C36" s="58">
        <v>1E-3</v>
      </c>
      <c r="E36" s="59" t="s">
        <v>71</v>
      </c>
      <c r="F36" s="60">
        <v>0.83280699999999996</v>
      </c>
      <c r="G36" s="58">
        <v>2.9342103000000001E-2</v>
      </c>
      <c r="H36" s="57"/>
      <c r="K36" s="59" t="s">
        <v>65</v>
      </c>
      <c r="L36" s="60">
        <v>0.83664000000000005</v>
      </c>
      <c r="M36" s="58">
        <v>0.02</v>
      </c>
    </row>
    <row r="37" spans="1:13" x14ac:dyDescent="0.2">
      <c r="A37" s="16" t="s">
        <v>32</v>
      </c>
      <c r="B37" s="58">
        <v>0.82894000000000001</v>
      </c>
      <c r="C37" s="58">
        <v>1.0900490000000001E-2</v>
      </c>
      <c r="E37" s="59" t="s">
        <v>52</v>
      </c>
      <c r="F37" s="60">
        <v>0.83299999999999996</v>
      </c>
      <c r="G37" s="58">
        <v>1.4800000000000001E-2</v>
      </c>
      <c r="H37" s="57"/>
      <c r="K37" s="59" t="s">
        <v>20</v>
      </c>
      <c r="L37" s="60">
        <v>0.83699999999999997</v>
      </c>
      <c r="M37" s="58">
        <v>4.5079999999999999E-3</v>
      </c>
    </row>
    <row r="38" spans="1:13" x14ac:dyDescent="0.2">
      <c r="A38" s="16" t="s">
        <v>31</v>
      </c>
      <c r="B38" s="58">
        <v>0.82909999999999995</v>
      </c>
      <c r="C38" s="58">
        <v>4.0000000000000001E-3</v>
      </c>
      <c r="E38" s="59" t="s">
        <v>61</v>
      </c>
      <c r="F38" s="60">
        <v>0.8337</v>
      </c>
      <c r="G38" s="58">
        <v>5.6000000000000001E-2</v>
      </c>
      <c r="H38" s="57"/>
      <c r="K38" s="59" t="s">
        <v>30</v>
      </c>
      <c r="L38" s="60">
        <v>0.83699999999999997</v>
      </c>
      <c r="M38" s="58">
        <v>1.804E-3</v>
      </c>
    </row>
    <row r="39" spans="1:13" x14ac:dyDescent="0.2">
      <c r="A39" s="16" t="s">
        <v>49</v>
      </c>
      <c r="B39" s="58">
        <v>0.82909999999999995</v>
      </c>
      <c r="C39" s="58">
        <v>3.2971390000000001E-3</v>
      </c>
      <c r="E39" s="59" t="s">
        <v>43</v>
      </c>
      <c r="F39" s="60">
        <v>0.83420000000000005</v>
      </c>
      <c r="G39" s="58">
        <v>1.0999999999999999E-2</v>
      </c>
      <c r="H39" s="57"/>
      <c r="K39" s="59" t="s">
        <v>18</v>
      </c>
      <c r="L39" s="60">
        <v>0.83779999999999999</v>
      </c>
      <c r="M39" s="58">
        <v>1.9E-2</v>
      </c>
    </row>
    <row r="40" spans="1:13" x14ac:dyDescent="0.2">
      <c r="A40" s="16" t="s">
        <v>63</v>
      </c>
      <c r="B40" s="58">
        <v>0.83</v>
      </c>
      <c r="C40" s="58">
        <v>2.31E-4</v>
      </c>
      <c r="E40" s="59" t="s">
        <v>50</v>
      </c>
      <c r="F40" s="60">
        <v>0.83460000000000001</v>
      </c>
      <c r="G40" s="58">
        <v>1.28582E-2</v>
      </c>
      <c r="H40" s="57"/>
      <c r="K40" s="59" t="s">
        <v>47</v>
      </c>
      <c r="L40" s="60">
        <v>0.83899999999999997</v>
      </c>
      <c r="M40" s="58">
        <v>1.11E-2</v>
      </c>
    </row>
    <row r="41" spans="1:13" x14ac:dyDescent="0.2">
      <c r="A41" s="16" t="s">
        <v>14</v>
      </c>
      <c r="B41" s="58">
        <v>0.83050000000000002</v>
      </c>
      <c r="C41" s="58">
        <v>1.4799999999999999E-4</v>
      </c>
      <c r="E41" s="59" t="s">
        <v>4</v>
      </c>
      <c r="F41" s="60">
        <v>0.83479999999999999</v>
      </c>
      <c r="G41" s="58">
        <v>1.34E-2</v>
      </c>
      <c r="H41" s="57"/>
      <c r="K41" s="59" t="s">
        <v>42</v>
      </c>
      <c r="L41" s="60">
        <v>0.84</v>
      </c>
      <c r="M41" s="58">
        <v>1.487E-2</v>
      </c>
    </row>
    <row r="42" spans="1:13" x14ac:dyDescent="0.2">
      <c r="A42" s="16" t="s">
        <v>57</v>
      </c>
      <c r="B42" s="58">
        <v>0.83099999999999996</v>
      </c>
      <c r="C42" s="58">
        <v>4.6600000000000001E-5</v>
      </c>
      <c r="E42" s="59" t="s">
        <v>22</v>
      </c>
      <c r="F42" s="60">
        <v>0.83499999999999996</v>
      </c>
      <c r="G42" s="58">
        <v>1.1999999999999999E-3</v>
      </c>
      <c r="H42" s="57"/>
      <c r="K42" s="59" t="s">
        <v>60</v>
      </c>
      <c r="L42" s="60">
        <v>0.84105925800000003</v>
      </c>
      <c r="M42" s="58">
        <v>0.01</v>
      </c>
    </row>
    <row r="43" spans="1:13" x14ac:dyDescent="0.2">
      <c r="A43" s="16" t="s">
        <v>27</v>
      </c>
      <c r="B43" s="58">
        <v>0.83150000000000002</v>
      </c>
      <c r="C43" s="58">
        <v>5.13E-3</v>
      </c>
      <c r="E43" s="59" t="s">
        <v>65</v>
      </c>
      <c r="F43" s="60">
        <v>0.83664000000000005</v>
      </c>
      <c r="G43" s="58">
        <v>0.02</v>
      </c>
      <c r="H43" s="57"/>
      <c r="K43" s="59" t="s">
        <v>21</v>
      </c>
      <c r="L43" s="60">
        <v>0.84209999999999996</v>
      </c>
      <c r="M43" s="58">
        <v>1.990089E-3</v>
      </c>
    </row>
    <row r="44" spans="1:13" x14ac:dyDescent="0.2">
      <c r="A44" s="16" t="s">
        <v>41</v>
      </c>
      <c r="B44" s="58">
        <v>0.83199999999999996</v>
      </c>
      <c r="C44" s="58">
        <v>5.4999999999999997E-3</v>
      </c>
      <c r="E44" s="59" t="s">
        <v>20</v>
      </c>
      <c r="F44" s="60">
        <v>0.83699999999999997</v>
      </c>
      <c r="G44" s="58">
        <v>4.5079999999999999E-3</v>
      </c>
      <c r="H44" s="57"/>
      <c r="K44" s="59" t="s">
        <v>16</v>
      </c>
      <c r="L44" s="60">
        <v>0.84240000000000004</v>
      </c>
      <c r="M44" s="58">
        <v>8.9999999999999998E-4</v>
      </c>
    </row>
    <row r="45" spans="1:13" x14ac:dyDescent="0.2">
      <c r="A45" s="16" t="s">
        <v>12</v>
      </c>
      <c r="B45" s="58">
        <v>0.83223999999999998</v>
      </c>
      <c r="C45" s="58">
        <v>0.02</v>
      </c>
      <c r="E45" s="59" t="s">
        <v>30</v>
      </c>
      <c r="F45" s="60">
        <v>0.83699999999999997</v>
      </c>
      <c r="G45" s="58">
        <v>1.804E-3</v>
      </c>
      <c r="H45" s="57"/>
      <c r="K45" s="59" t="s">
        <v>0</v>
      </c>
      <c r="L45" s="60">
        <v>0.84260000000000002</v>
      </c>
      <c r="M45" s="58">
        <v>5.7636400000000004E-3</v>
      </c>
    </row>
    <row r="46" spans="1:13" x14ac:dyDescent="0.2">
      <c r="A46" s="16" t="s">
        <v>34</v>
      </c>
      <c r="B46" s="58">
        <v>0.83223999999999998</v>
      </c>
      <c r="C46" s="58">
        <v>5.3E-3</v>
      </c>
      <c r="E46" s="59" t="s">
        <v>18</v>
      </c>
      <c r="F46" s="60">
        <v>0.83779999999999999</v>
      </c>
      <c r="G46" s="58">
        <v>1.9E-2</v>
      </c>
      <c r="H46" s="57"/>
      <c r="K46" s="59" t="s">
        <v>75</v>
      </c>
      <c r="L46" s="60">
        <v>0.84309999999999996</v>
      </c>
      <c r="M46" s="58">
        <v>6.404E-3</v>
      </c>
    </row>
    <row r="47" spans="1:13" x14ac:dyDescent="0.2">
      <c r="A47" s="16" t="s">
        <v>71</v>
      </c>
      <c r="B47" s="58">
        <v>0.83280699999999996</v>
      </c>
      <c r="C47" s="58">
        <v>2.9342103000000001E-2</v>
      </c>
      <c r="E47" s="59" t="s">
        <v>47</v>
      </c>
      <c r="F47" s="60">
        <v>0.83899999999999997</v>
      </c>
      <c r="G47" s="58">
        <v>1.11E-2</v>
      </c>
      <c r="H47" s="57"/>
      <c r="K47" s="59" t="s">
        <v>77</v>
      </c>
      <c r="L47" s="60">
        <v>0.84370000000000001</v>
      </c>
      <c r="M47" s="58">
        <v>1.2682300000000001E-2</v>
      </c>
    </row>
    <row r="48" spans="1:13" x14ac:dyDescent="0.2">
      <c r="A48" s="16" t="s">
        <v>52</v>
      </c>
      <c r="B48" s="58">
        <v>0.83299999999999996</v>
      </c>
      <c r="C48" s="58">
        <v>1.4800000000000001E-2</v>
      </c>
      <c r="E48" s="59" t="s">
        <v>42</v>
      </c>
      <c r="F48" s="60">
        <v>0.84</v>
      </c>
      <c r="G48" s="58">
        <v>1.487E-2</v>
      </c>
      <c r="H48" s="57"/>
      <c r="K48" s="59" t="s">
        <v>23</v>
      </c>
      <c r="L48" s="60">
        <v>0.84699999999999998</v>
      </c>
      <c r="M48" s="58">
        <v>4.0000000000000001E-3</v>
      </c>
    </row>
    <row r="49" spans="1:13" x14ac:dyDescent="0.2">
      <c r="A49" s="16" t="s">
        <v>61</v>
      </c>
      <c r="B49" s="58">
        <v>0.8337</v>
      </c>
      <c r="C49" s="58">
        <v>5.6000000000000001E-2</v>
      </c>
      <c r="E49" s="59" t="s">
        <v>60</v>
      </c>
      <c r="F49" s="60">
        <v>0.84105925800000003</v>
      </c>
      <c r="G49" s="58">
        <v>0.01</v>
      </c>
      <c r="H49" s="57"/>
      <c r="K49" s="59" t="s">
        <v>55</v>
      </c>
      <c r="L49" s="60">
        <v>0.84719999999999995</v>
      </c>
      <c r="M49" s="58">
        <f>1.103*(10^(-3))</f>
        <v>1.103E-3</v>
      </c>
    </row>
    <row r="50" spans="1:13" x14ac:dyDescent="0.2">
      <c r="A50" s="16" t="s">
        <v>43</v>
      </c>
      <c r="B50" s="58">
        <v>0.83420000000000005</v>
      </c>
      <c r="C50" s="58">
        <v>1.0999999999999999E-2</v>
      </c>
      <c r="E50" s="59" t="s">
        <v>21</v>
      </c>
      <c r="F50" s="60">
        <v>0.84209999999999996</v>
      </c>
      <c r="G50" s="58">
        <v>1.990089E-3</v>
      </c>
      <c r="H50" s="57"/>
      <c r="K50" s="59" t="s">
        <v>51</v>
      </c>
      <c r="L50" s="60">
        <v>0.85</v>
      </c>
      <c r="M50" s="58">
        <v>1.0999999999999999E-2</v>
      </c>
    </row>
    <row r="51" spans="1:13" x14ac:dyDescent="0.2">
      <c r="A51" s="16" t="s">
        <v>50</v>
      </c>
      <c r="B51" s="58">
        <v>0.83460000000000001</v>
      </c>
      <c r="C51" s="58">
        <v>1.28582E-2</v>
      </c>
      <c r="E51" s="59" t="s">
        <v>16</v>
      </c>
      <c r="F51" s="60">
        <v>0.84240000000000004</v>
      </c>
      <c r="G51" s="58">
        <v>8.9999999999999998E-4</v>
      </c>
      <c r="H51" s="57"/>
      <c r="K51" s="59" t="s">
        <v>40</v>
      </c>
      <c r="L51" s="60">
        <v>0.85260000000000002</v>
      </c>
      <c r="M51" s="58">
        <v>8.5404787980000003E-4</v>
      </c>
    </row>
    <row r="52" spans="1:13" x14ac:dyDescent="0.2">
      <c r="A52" s="16" t="s">
        <v>4</v>
      </c>
      <c r="B52" s="58">
        <v>0.83479999999999999</v>
      </c>
      <c r="C52" s="58">
        <v>1.34E-2</v>
      </c>
      <c r="E52" s="59" t="s">
        <v>0</v>
      </c>
      <c r="F52" s="60">
        <v>0.84260000000000002</v>
      </c>
      <c r="G52" s="58">
        <v>5.7636400000000004E-3</v>
      </c>
      <c r="H52" s="57"/>
      <c r="K52" s="59" t="s">
        <v>46</v>
      </c>
      <c r="L52" s="60">
        <v>0.85699999999999998</v>
      </c>
      <c r="M52" s="58">
        <v>1.98E-3</v>
      </c>
    </row>
    <row r="53" spans="1:13" x14ac:dyDescent="0.2">
      <c r="A53" s="16" t="s">
        <v>22</v>
      </c>
      <c r="B53" s="58">
        <v>0.83499999999999996</v>
      </c>
      <c r="C53" s="58">
        <v>1.1999999999999999E-3</v>
      </c>
      <c r="E53" s="59" t="s">
        <v>75</v>
      </c>
      <c r="F53" s="60">
        <v>0.84309999999999996</v>
      </c>
      <c r="G53" s="58">
        <v>6.404E-3</v>
      </c>
      <c r="H53" s="57"/>
      <c r="K53" s="59" t="s">
        <v>72</v>
      </c>
      <c r="L53" s="60">
        <v>0.87890000000000001</v>
      </c>
      <c r="M53" s="58">
        <v>9.5999999999999992E-3</v>
      </c>
    </row>
    <row r="54" spans="1:13" x14ac:dyDescent="0.2">
      <c r="A54" s="16" t="s">
        <v>65</v>
      </c>
      <c r="B54" s="58">
        <v>0.83664000000000005</v>
      </c>
      <c r="C54" s="58">
        <v>0.02</v>
      </c>
      <c r="E54" s="59" t="s">
        <v>77</v>
      </c>
      <c r="F54" s="60">
        <v>0.84370000000000001</v>
      </c>
      <c r="G54" s="58">
        <v>1.2682300000000001E-2</v>
      </c>
      <c r="H54" s="57"/>
      <c r="K54" s="59" t="s">
        <v>2</v>
      </c>
      <c r="L54" s="60">
        <v>0.89839999999999998</v>
      </c>
      <c r="M54" s="58">
        <v>4.5079999999999999E-3</v>
      </c>
    </row>
    <row r="55" spans="1:13" x14ac:dyDescent="0.2">
      <c r="A55" s="16" t="s">
        <v>20</v>
      </c>
      <c r="B55" s="58">
        <v>0.83699999999999997</v>
      </c>
      <c r="C55" s="58">
        <v>4.5079999999999999E-3</v>
      </c>
      <c r="E55" s="59" t="s">
        <v>23</v>
      </c>
      <c r="F55" s="60">
        <v>0.84699999999999998</v>
      </c>
      <c r="G55" s="58">
        <v>4.0000000000000001E-3</v>
      </c>
      <c r="H55" s="57"/>
      <c r="K55" s="59" t="s">
        <v>76</v>
      </c>
      <c r="L55" s="60">
        <v>0.89939999999999998</v>
      </c>
      <c r="M55" s="58">
        <v>2.1399999999999999E-2</v>
      </c>
    </row>
    <row r="56" spans="1:13" x14ac:dyDescent="0.2">
      <c r="A56" s="16" t="s">
        <v>30</v>
      </c>
      <c r="B56" s="58">
        <v>0.83699999999999997</v>
      </c>
      <c r="C56" s="58">
        <v>1.804E-3</v>
      </c>
      <c r="E56" s="59" t="s">
        <v>55</v>
      </c>
      <c r="F56" s="60">
        <v>0.84719999999999995</v>
      </c>
      <c r="G56" s="58">
        <f>1.103*(10^(-3))</f>
        <v>1.103E-3</v>
      </c>
      <c r="H56" s="57"/>
    </row>
    <row r="57" spans="1:13" x14ac:dyDescent="0.2">
      <c r="A57" s="16" t="s">
        <v>18</v>
      </c>
      <c r="B57" s="58">
        <v>0.83779999999999999</v>
      </c>
      <c r="C57" s="58">
        <v>1.9E-2</v>
      </c>
      <c r="E57" s="59" t="s">
        <v>51</v>
      </c>
      <c r="F57" s="60">
        <v>0.85</v>
      </c>
      <c r="G57" s="58">
        <v>1.0999999999999999E-2</v>
      </c>
      <c r="H57" s="57"/>
    </row>
    <row r="58" spans="1:13" x14ac:dyDescent="0.2">
      <c r="A58" s="16" t="s">
        <v>47</v>
      </c>
      <c r="B58" s="58">
        <v>0.83899999999999997</v>
      </c>
      <c r="C58" s="58">
        <v>1.11E-2</v>
      </c>
      <c r="E58" s="59" t="s">
        <v>40</v>
      </c>
      <c r="F58" s="60">
        <v>0.85260000000000002</v>
      </c>
      <c r="G58" s="58">
        <v>8.5404787980000003E-4</v>
      </c>
      <c r="H58" s="57"/>
    </row>
    <row r="59" spans="1:13" x14ac:dyDescent="0.2">
      <c r="A59" s="16" t="s">
        <v>42</v>
      </c>
      <c r="B59" s="58">
        <v>0.84</v>
      </c>
      <c r="C59" s="58">
        <v>1.487E-2</v>
      </c>
      <c r="E59" s="59" t="s">
        <v>46</v>
      </c>
      <c r="F59" s="60">
        <v>0.85699999999999998</v>
      </c>
      <c r="G59" s="58">
        <v>1.98E-3</v>
      </c>
      <c r="H59" s="57"/>
    </row>
    <row r="60" spans="1:13" x14ac:dyDescent="0.2">
      <c r="A60" s="16" t="s">
        <v>60</v>
      </c>
      <c r="B60" s="58">
        <v>0.84105925800000003</v>
      </c>
      <c r="C60" s="58">
        <v>0.01</v>
      </c>
      <c r="E60" s="59" t="s">
        <v>72</v>
      </c>
      <c r="F60" s="60">
        <v>0.87890000000000001</v>
      </c>
      <c r="G60" s="58">
        <v>9.5999999999999992E-3</v>
      </c>
      <c r="H60" s="57"/>
    </row>
    <row r="61" spans="1:13" x14ac:dyDescent="0.2">
      <c r="A61" s="16" t="s">
        <v>21</v>
      </c>
      <c r="B61" s="58">
        <v>0.84209999999999996</v>
      </c>
      <c r="C61" s="58">
        <v>1.990089E-3</v>
      </c>
      <c r="E61" s="59" t="s">
        <v>2</v>
      </c>
      <c r="F61" s="60">
        <v>0.89839999999999998</v>
      </c>
      <c r="G61" s="58">
        <v>4.5079999999999999E-3</v>
      </c>
      <c r="H61" s="57"/>
    </row>
    <row r="62" spans="1:13" x14ac:dyDescent="0.2">
      <c r="A62" s="16" t="s">
        <v>16</v>
      </c>
      <c r="B62" s="58">
        <v>0.84240000000000004</v>
      </c>
      <c r="C62" s="58">
        <v>8.9999999999999998E-4</v>
      </c>
      <c r="E62" s="59" t="s">
        <v>76</v>
      </c>
      <c r="F62" s="60">
        <v>0.89939999999999998</v>
      </c>
      <c r="G62" s="58">
        <v>2.1399999999999999E-2</v>
      </c>
      <c r="H62" s="57"/>
    </row>
    <row r="63" spans="1:13" x14ac:dyDescent="0.2">
      <c r="A63" s="16" t="s">
        <v>0</v>
      </c>
      <c r="B63" s="58">
        <v>0.84260000000000002</v>
      </c>
      <c r="C63" s="58">
        <v>5.7636400000000004E-3</v>
      </c>
      <c r="E63" s="55" t="s">
        <v>25</v>
      </c>
      <c r="F63" s="56">
        <v>0.96109999999999995</v>
      </c>
      <c r="G63" s="56">
        <v>4.1999999999999997E-3</v>
      </c>
    </row>
    <row r="64" spans="1:13" x14ac:dyDescent="0.2">
      <c r="A64" s="16" t="s">
        <v>75</v>
      </c>
      <c r="B64" s="58">
        <v>0.84309999999999996</v>
      </c>
      <c r="C64" s="58">
        <v>6.404E-3</v>
      </c>
      <c r="E64" s="55" t="s">
        <v>7</v>
      </c>
      <c r="F64" s="56">
        <v>0.96664000000000005</v>
      </c>
      <c r="G64" s="56">
        <v>5.3E-3</v>
      </c>
    </row>
    <row r="65" spans="1:7" x14ac:dyDescent="0.2">
      <c r="A65" s="16" t="s">
        <v>77</v>
      </c>
      <c r="B65" s="58">
        <v>0.84370000000000001</v>
      </c>
      <c r="C65" s="58">
        <v>1.2682300000000001E-2</v>
      </c>
      <c r="E65" s="55" t="s">
        <v>6</v>
      </c>
      <c r="F65" s="56">
        <v>0.96667000000000003</v>
      </c>
      <c r="G65" s="56">
        <v>3.3E-3</v>
      </c>
    </row>
    <row r="66" spans="1:7" x14ac:dyDescent="0.2">
      <c r="A66" s="16" t="s">
        <v>23</v>
      </c>
      <c r="B66" s="58">
        <v>0.84699999999999998</v>
      </c>
      <c r="C66" s="58">
        <v>4.0000000000000001E-3</v>
      </c>
      <c r="E66" s="55" t="s">
        <v>24</v>
      </c>
      <c r="F66" s="56">
        <v>1.06</v>
      </c>
      <c r="G66" s="56">
        <v>1.133E-2</v>
      </c>
    </row>
    <row r="67" spans="1:7" x14ac:dyDescent="0.2">
      <c r="A67" s="16" t="s">
        <v>55</v>
      </c>
      <c r="B67" s="58">
        <v>0.84719999999999995</v>
      </c>
      <c r="C67" s="58">
        <f>1.103*(10^(-3))</f>
        <v>1.103E-3</v>
      </c>
      <c r="E67" s="55" t="s">
        <v>39</v>
      </c>
      <c r="F67" s="56">
        <v>1.51535336</v>
      </c>
      <c r="G67" s="56">
        <v>3.2515199999999999E-3</v>
      </c>
    </row>
    <row r="68" spans="1:7" x14ac:dyDescent="0.2">
      <c r="A68" s="16" t="s">
        <v>51</v>
      </c>
      <c r="B68" s="58">
        <v>0.85</v>
      </c>
      <c r="C68" s="58">
        <v>1.0999999999999999E-2</v>
      </c>
      <c r="E68" s="55" t="s">
        <v>64</v>
      </c>
      <c r="F68" s="56">
        <v>1.8720000000000001</v>
      </c>
      <c r="G68" s="56">
        <v>0.48</v>
      </c>
    </row>
    <row r="69" spans="1:7" x14ac:dyDescent="0.2">
      <c r="A69" s="16" t="s">
        <v>40</v>
      </c>
      <c r="B69" s="58">
        <v>0.85260000000000002</v>
      </c>
      <c r="C69" s="58">
        <v>8.5404787980000003E-4</v>
      </c>
    </row>
    <row r="70" spans="1:7" x14ac:dyDescent="0.2">
      <c r="A70" s="16" t="s">
        <v>46</v>
      </c>
      <c r="B70" s="58">
        <v>0.85699999999999998</v>
      </c>
      <c r="C70" s="58">
        <v>1.98E-3</v>
      </c>
    </row>
    <row r="71" spans="1:7" x14ac:dyDescent="0.2">
      <c r="A71" s="16" t="s">
        <v>72</v>
      </c>
      <c r="B71" s="58">
        <v>0.87890000000000001</v>
      </c>
      <c r="C71" s="58">
        <v>9.5999999999999992E-3</v>
      </c>
    </row>
    <row r="72" spans="1:7" x14ac:dyDescent="0.2">
      <c r="A72" s="16" t="s">
        <v>2</v>
      </c>
      <c r="B72" s="58">
        <v>0.89839999999999998</v>
      </c>
      <c r="C72" s="58">
        <v>4.5079999999999999E-3</v>
      </c>
    </row>
    <row r="73" spans="1:7" x14ac:dyDescent="0.2">
      <c r="A73" s="16" t="s">
        <v>76</v>
      </c>
      <c r="B73" s="58">
        <v>0.89939999999999998</v>
      </c>
      <c r="C73" s="58">
        <v>2.1399999999999999E-2</v>
      </c>
    </row>
    <row r="74" spans="1:7" x14ac:dyDescent="0.2">
      <c r="A74" s="59" t="s">
        <v>25</v>
      </c>
      <c r="B74" s="60">
        <v>0.96109999999999995</v>
      </c>
      <c r="C74" s="60">
        <v>4.1999999999999997E-3</v>
      </c>
    </row>
    <row r="75" spans="1:7" x14ac:dyDescent="0.2">
      <c r="A75" s="59" t="s">
        <v>7</v>
      </c>
      <c r="B75" s="60">
        <v>0.96664000000000005</v>
      </c>
      <c r="C75" s="60">
        <v>5.3E-3</v>
      </c>
    </row>
    <row r="76" spans="1:7" x14ac:dyDescent="0.2">
      <c r="A76" s="59" t="s">
        <v>6</v>
      </c>
      <c r="B76" s="60">
        <v>0.96667000000000003</v>
      </c>
      <c r="C76" s="60">
        <v>3.3E-3</v>
      </c>
    </row>
    <row r="77" spans="1:7" x14ac:dyDescent="0.2">
      <c r="A77" s="59" t="s">
        <v>24</v>
      </c>
      <c r="B77" s="60">
        <v>1.06</v>
      </c>
      <c r="C77" s="60">
        <v>1.133E-2</v>
      </c>
    </row>
    <row r="78" spans="1:7" x14ac:dyDescent="0.2">
      <c r="A78" s="59" t="s">
        <v>39</v>
      </c>
      <c r="B78" s="60">
        <v>1.51535336</v>
      </c>
      <c r="C78" s="60">
        <v>3.2515199999999999E-3</v>
      </c>
    </row>
    <row r="79" spans="1:7" x14ac:dyDescent="0.2">
      <c r="A79" s="59" t="s">
        <v>64</v>
      </c>
      <c r="B79" s="60">
        <v>1.8720000000000001</v>
      </c>
      <c r="C79" s="60">
        <v>0.48</v>
      </c>
    </row>
  </sheetData>
  <autoFilter ref="E2:G80" xr:uid="{2363A016-DDEE-5841-8898-4691A9618EC3}"/>
  <mergeCells count="4">
    <mergeCell ref="A1:C1"/>
    <mergeCell ref="E1:G1"/>
    <mergeCell ref="K1:M1"/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D091-2EFA-5340-AEA0-BEBECCDADEE3}">
  <dimension ref="A1:P79"/>
  <sheetViews>
    <sheetView zoomScale="88" workbookViewId="0">
      <selection activeCell="Q5" sqref="Q5"/>
    </sheetView>
  </sheetViews>
  <sheetFormatPr baseColWidth="10" defaultRowHeight="16" x14ac:dyDescent="0.2"/>
  <cols>
    <col min="1" max="1" width="10.83203125" style="7"/>
    <col min="2" max="2" width="12" style="7" customWidth="1"/>
    <col min="3" max="3" width="20.1640625" style="7" customWidth="1"/>
    <col min="6" max="6" width="14.1640625" customWidth="1"/>
    <col min="7" max="7" width="23.33203125" customWidth="1"/>
    <col min="8" max="8" width="26.1640625" customWidth="1"/>
    <col min="12" max="12" width="12.6640625" customWidth="1"/>
    <col min="13" max="13" width="22.1640625" customWidth="1"/>
    <col min="15" max="15" width="29" customWidth="1"/>
    <col min="16" max="16" width="41.83203125" customWidth="1"/>
  </cols>
  <sheetData>
    <row r="1" spans="1:16" x14ac:dyDescent="0.2">
      <c r="A1" s="36" t="s">
        <v>108</v>
      </c>
      <c r="B1" s="36"/>
      <c r="C1" s="36"/>
      <c r="E1" s="36" t="s">
        <v>108</v>
      </c>
      <c r="F1" s="36"/>
      <c r="G1" s="36"/>
      <c r="K1" s="36" t="s">
        <v>108</v>
      </c>
      <c r="L1" s="36"/>
      <c r="M1" s="36"/>
    </row>
    <row r="2" spans="1:16" x14ac:dyDescent="0.2">
      <c r="A2" s="19" t="s">
        <v>96</v>
      </c>
      <c r="B2" s="19" t="s">
        <v>98</v>
      </c>
      <c r="C2" s="19" t="s">
        <v>109</v>
      </c>
      <c r="E2" s="25" t="s">
        <v>96</v>
      </c>
      <c r="F2" s="25" t="s">
        <v>98</v>
      </c>
      <c r="G2" s="25" t="s">
        <v>109</v>
      </c>
      <c r="H2" s="84" t="s">
        <v>101</v>
      </c>
      <c r="I2" s="17">
        <f>AVERAGE(F:F)</f>
        <v>1.8569526932539684</v>
      </c>
      <c r="K2" s="25" t="s">
        <v>96</v>
      </c>
      <c r="L2" s="25" t="s">
        <v>98</v>
      </c>
      <c r="M2" s="25" t="s">
        <v>109</v>
      </c>
      <c r="O2" s="92" t="s">
        <v>154</v>
      </c>
      <c r="P2" s="93"/>
    </row>
    <row r="3" spans="1:16" x14ac:dyDescent="0.2">
      <c r="A3" s="22" t="s">
        <v>38</v>
      </c>
      <c r="B3" s="23">
        <v>1.7999999999999999E-2</v>
      </c>
      <c r="C3" s="23">
        <v>8.1223000000000007E-3</v>
      </c>
      <c r="E3" s="22" t="s">
        <v>13</v>
      </c>
      <c r="F3" s="23">
        <v>1.606995524</v>
      </c>
      <c r="G3" s="23">
        <v>2.3999999999999998E-3</v>
      </c>
      <c r="H3" s="84" t="s">
        <v>133</v>
      </c>
      <c r="I3" s="17">
        <f>STDEV(F:F)</f>
        <v>8.0559574096249559E-2</v>
      </c>
      <c r="K3" s="17" t="s">
        <v>61</v>
      </c>
      <c r="L3" s="24">
        <v>1.83</v>
      </c>
      <c r="M3" s="24">
        <v>1.2999999999999999E-2</v>
      </c>
      <c r="O3" s="94" t="s">
        <v>101</v>
      </c>
      <c r="P3" s="83" t="s">
        <v>147</v>
      </c>
    </row>
    <row r="4" spans="1:16" x14ac:dyDescent="0.2">
      <c r="A4" s="22" t="s">
        <v>78</v>
      </c>
      <c r="B4" s="23">
        <v>4.7E-2</v>
      </c>
      <c r="C4" s="23">
        <v>5.5669999999999999E-3</v>
      </c>
      <c r="E4" s="22" t="s">
        <v>70</v>
      </c>
      <c r="F4" s="23">
        <v>1.627</v>
      </c>
      <c r="G4" s="23">
        <v>7.8100000000000003E-2</v>
      </c>
      <c r="H4" s="84" t="s">
        <v>137</v>
      </c>
      <c r="I4" s="16">
        <f>COUNT(F:F)</f>
        <v>63</v>
      </c>
      <c r="K4" s="17" t="s">
        <v>72</v>
      </c>
      <c r="L4" s="24">
        <v>1.8309</v>
      </c>
      <c r="M4" s="24">
        <v>5.6569999999999997E-3</v>
      </c>
      <c r="O4" s="94" t="s">
        <v>133</v>
      </c>
      <c r="P4" s="83" t="s">
        <v>148</v>
      </c>
    </row>
    <row r="5" spans="1:16" x14ac:dyDescent="0.2">
      <c r="A5" s="22" t="s">
        <v>36</v>
      </c>
      <c r="B5" s="23">
        <v>8.5280601999999997E-2</v>
      </c>
      <c r="C5" s="23">
        <v>1.0800000000000001E-2</v>
      </c>
      <c r="E5" s="22" t="s">
        <v>42</v>
      </c>
      <c r="F5" s="23">
        <v>1.768</v>
      </c>
      <c r="G5" s="23">
        <v>8.0000000000000002E-3</v>
      </c>
      <c r="H5" s="84" t="s">
        <v>139</v>
      </c>
      <c r="I5" s="17">
        <f>I3/SQRT(I4)</f>
        <v>1.0149552323045586E-2</v>
      </c>
      <c r="K5" s="17" t="s">
        <v>48</v>
      </c>
      <c r="L5" s="24">
        <v>1.831</v>
      </c>
      <c r="M5" s="24">
        <v>8.1449999999999995E-3</v>
      </c>
      <c r="O5" s="94" t="s">
        <v>137</v>
      </c>
      <c r="P5" s="83" t="s">
        <v>155</v>
      </c>
    </row>
    <row r="6" spans="1:16" x14ac:dyDescent="0.2">
      <c r="A6" s="22" t="s">
        <v>3</v>
      </c>
      <c r="B6" s="23">
        <v>0.17475299999999999</v>
      </c>
      <c r="C6" s="23">
        <v>1.158E-3</v>
      </c>
      <c r="E6" s="22" t="s">
        <v>51</v>
      </c>
      <c r="F6" s="23">
        <v>1.768</v>
      </c>
      <c r="G6" s="23">
        <v>6.5000000000000002E-2</v>
      </c>
      <c r="H6" s="84" t="s">
        <v>138</v>
      </c>
      <c r="I6" s="17">
        <f>TINV(0.01,I4-2)</f>
        <v>2.6588571266539258</v>
      </c>
      <c r="K6" s="17" t="s">
        <v>54</v>
      </c>
      <c r="L6" s="24">
        <v>1.8341000000000001</v>
      </c>
      <c r="M6" s="24">
        <v>1.0699999999999999E-2</v>
      </c>
      <c r="O6" s="94" t="s">
        <v>139</v>
      </c>
      <c r="P6" s="91" t="s">
        <v>156</v>
      </c>
    </row>
    <row r="7" spans="1:16" x14ac:dyDescent="0.2">
      <c r="A7" s="22" t="s">
        <v>5</v>
      </c>
      <c r="B7" s="23">
        <v>0.17475299999999999</v>
      </c>
      <c r="C7" s="23">
        <v>1.4E-2</v>
      </c>
      <c r="E7" s="22" t="s">
        <v>15</v>
      </c>
      <c r="F7" s="23">
        <v>1.77</v>
      </c>
      <c r="G7" s="23">
        <v>3.8159999999999999E-2</v>
      </c>
      <c r="H7" s="84" t="s">
        <v>136</v>
      </c>
      <c r="I7" s="17">
        <f>I6*I5</f>
        <v>2.6986209526476665E-2</v>
      </c>
      <c r="K7" s="17" t="s">
        <v>53</v>
      </c>
      <c r="L7" s="24">
        <v>1.837</v>
      </c>
      <c r="M7" s="24">
        <v>9.3200000000000002E-3</v>
      </c>
      <c r="O7" s="94" t="s">
        <v>138</v>
      </c>
      <c r="P7" s="91" t="s">
        <v>157</v>
      </c>
    </row>
    <row r="8" spans="1:16" x14ac:dyDescent="0.2">
      <c r="A8" s="22" t="s">
        <v>26</v>
      </c>
      <c r="B8" s="23">
        <v>0.1772</v>
      </c>
      <c r="C8" s="23">
        <v>1.158E-3</v>
      </c>
      <c r="E8" s="22" t="s">
        <v>45</v>
      </c>
      <c r="F8" s="23">
        <v>1.78</v>
      </c>
      <c r="G8" s="23">
        <v>2.487E-2</v>
      </c>
      <c r="H8" s="84" t="s">
        <v>134</v>
      </c>
      <c r="I8" s="17">
        <f>I2+I7</f>
        <v>1.883938902780445</v>
      </c>
      <c r="K8" s="17" t="s">
        <v>12</v>
      </c>
      <c r="L8" s="24">
        <v>1.8388</v>
      </c>
      <c r="M8" s="24">
        <v>4.0000000000000002E-4</v>
      </c>
      <c r="O8" s="94" t="s">
        <v>136</v>
      </c>
      <c r="P8" s="91" t="s">
        <v>158</v>
      </c>
    </row>
    <row r="9" spans="1:16" x14ac:dyDescent="0.2">
      <c r="A9" s="22" t="s">
        <v>33</v>
      </c>
      <c r="B9" s="23">
        <v>0.1804</v>
      </c>
      <c r="C9" s="23">
        <v>9.2499999999999995E-3</v>
      </c>
      <c r="E9" s="22" t="s">
        <v>74</v>
      </c>
      <c r="F9" s="23">
        <v>1.792</v>
      </c>
      <c r="G9" s="23">
        <v>0</v>
      </c>
      <c r="H9" s="84" t="s">
        <v>135</v>
      </c>
      <c r="I9" s="17">
        <f>I2-I7</f>
        <v>1.8299664837274918</v>
      </c>
      <c r="K9" s="17" t="s">
        <v>34</v>
      </c>
      <c r="L9" s="24">
        <v>1.8388933300000001</v>
      </c>
      <c r="M9" s="24">
        <v>4.0000000000000001E-3</v>
      </c>
      <c r="O9" s="94" t="s">
        <v>134</v>
      </c>
      <c r="P9" s="91" t="s">
        <v>159</v>
      </c>
    </row>
    <row r="10" spans="1:16" x14ac:dyDescent="0.2">
      <c r="A10" s="22" t="s">
        <v>66</v>
      </c>
      <c r="B10" s="23">
        <v>0.18427626480000001</v>
      </c>
      <c r="C10" s="23">
        <v>9.2499999999999995E-3</v>
      </c>
      <c r="E10" s="22" t="s">
        <v>35</v>
      </c>
      <c r="F10" s="23">
        <v>1.8</v>
      </c>
      <c r="G10" s="23">
        <v>5.0999999999999997E-2</v>
      </c>
      <c r="H10" s="1"/>
      <c r="K10" s="17" t="s">
        <v>1</v>
      </c>
      <c r="L10" s="24">
        <v>1.839324</v>
      </c>
      <c r="M10" s="24">
        <v>1.665078E-2</v>
      </c>
      <c r="O10" s="94" t="s">
        <v>135</v>
      </c>
      <c r="P10" s="91" t="s">
        <v>160</v>
      </c>
    </row>
    <row r="11" spans="1:16" x14ac:dyDescent="0.2">
      <c r="A11" s="22" t="s">
        <v>76</v>
      </c>
      <c r="B11" s="23">
        <v>0.1867</v>
      </c>
      <c r="C11" s="23">
        <v>0.01</v>
      </c>
      <c r="E11" s="22" t="s">
        <v>57</v>
      </c>
      <c r="F11" s="23">
        <v>1.8</v>
      </c>
      <c r="G11" s="23">
        <v>8.4469999999999996E-3</v>
      </c>
      <c r="H11" s="1"/>
      <c r="K11" s="17" t="s">
        <v>11</v>
      </c>
      <c r="L11" s="24">
        <v>1.84</v>
      </c>
      <c r="M11" s="24">
        <v>0.04</v>
      </c>
    </row>
    <row r="12" spans="1:16" x14ac:dyDescent="0.2">
      <c r="A12" s="22" t="s">
        <v>58</v>
      </c>
      <c r="B12" s="23">
        <v>0.19921317799999999</v>
      </c>
      <c r="C12" s="23">
        <v>1.9599999999999999E-2</v>
      </c>
      <c r="E12" s="22" t="s">
        <v>50</v>
      </c>
      <c r="F12" s="23">
        <v>1.8207</v>
      </c>
      <c r="G12" s="23">
        <v>0.2</v>
      </c>
      <c r="H12" s="1"/>
      <c r="K12" s="17" t="s">
        <v>4</v>
      </c>
      <c r="L12" s="24">
        <v>1.8409</v>
      </c>
      <c r="M12" s="24">
        <v>1.285063E-2</v>
      </c>
    </row>
    <row r="13" spans="1:16" x14ac:dyDescent="0.2">
      <c r="A13" s="22" t="s">
        <v>39</v>
      </c>
      <c r="B13" s="23">
        <v>0.32195430600000002</v>
      </c>
      <c r="C13" s="23">
        <v>5.3999999999999999E-2</v>
      </c>
      <c r="E13" s="22" t="s">
        <v>7</v>
      </c>
      <c r="F13" s="23">
        <v>1.8208200000000001</v>
      </c>
      <c r="G13" s="23">
        <v>7.5700000000000003E-2</v>
      </c>
      <c r="H13" s="1"/>
      <c r="K13" s="17" t="s">
        <v>8</v>
      </c>
      <c r="L13" s="24">
        <v>1.8420000000000001</v>
      </c>
      <c r="M13" s="24">
        <v>1.5599999999999999E-2</v>
      </c>
    </row>
    <row r="14" spans="1:16" x14ac:dyDescent="0.2">
      <c r="A14" s="22" t="s">
        <v>62</v>
      </c>
      <c r="B14" s="23">
        <v>0.75</v>
      </c>
      <c r="C14" s="23">
        <v>4.0000000000000001E-3</v>
      </c>
      <c r="E14" s="22" t="s">
        <v>6</v>
      </c>
      <c r="F14" s="23">
        <v>1.8208800000000001</v>
      </c>
      <c r="G14" s="23">
        <v>1.6000000000000001E-3</v>
      </c>
      <c r="H14" s="1"/>
      <c r="K14" s="17" t="s">
        <v>67</v>
      </c>
      <c r="L14" s="24">
        <v>1.8420000000000001</v>
      </c>
      <c r="M14" s="24">
        <v>2.7999999999999998E-4</v>
      </c>
    </row>
    <row r="15" spans="1:16" x14ac:dyDescent="0.2">
      <c r="A15" s="22" t="s">
        <v>64</v>
      </c>
      <c r="B15" s="23">
        <v>0.84360000000000002</v>
      </c>
      <c r="C15" s="23">
        <v>1.6650999999999999E-2</v>
      </c>
      <c r="E15" s="22" t="s">
        <v>22</v>
      </c>
      <c r="F15" s="23">
        <v>1.8220000000000001</v>
      </c>
      <c r="G15" s="23">
        <v>3.9300000000000002E-2</v>
      </c>
      <c r="H15" s="1"/>
      <c r="K15" s="17" t="s">
        <v>30</v>
      </c>
      <c r="L15" s="24">
        <v>1.8460000000000001</v>
      </c>
      <c r="M15" s="24">
        <v>1.4600000000000001E-5</v>
      </c>
    </row>
    <row r="16" spans="1:16" x14ac:dyDescent="0.2">
      <c r="A16" s="22" t="s">
        <v>9</v>
      </c>
      <c r="B16" s="23">
        <v>0.85399999999999998</v>
      </c>
      <c r="C16" s="23">
        <v>1.7059321999999998E-2</v>
      </c>
      <c r="E16" s="17" t="s">
        <v>61</v>
      </c>
      <c r="F16" s="24">
        <v>1.83</v>
      </c>
      <c r="G16" s="24">
        <v>1.2999999999999999E-2</v>
      </c>
      <c r="H16" s="1"/>
      <c r="K16" s="17" t="s">
        <v>73</v>
      </c>
      <c r="L16" s="24">
        <v>1.849</v>
      </c>
      <c r="M16" s="24">
        <v>6.0000000000000001E-3</v>
      </c>
    </row>
    <row r="17" spans="1:13" x14ac:dyDescent="0.2">
      <c r="A17" s="5" t="s">
        <v>13</v>
      </c>
      <c r="B17" s="8">
        <v>1.606995524</v>
      </c>
      <c r="C17" s="8">
        <v>2.3999999999999998E-3</v>
      </c>
      <c r="E17" s="17" t="s">
        <v>72</v>
      </c>
      <c r="F17" s="24">
        <v>1.8309</v>
      </c>
      <c r="G17" s="24">
        <v>5.6569999999999997E-3</v>
      </c>
      <c r="H17" s="1"/>
      <c r="K17" s="17" t="s">
        <v>44</v>
      </c>
      <c r="L17" s="24">
        <v>1.8502959999999999</v>
      </c>
      <c r="M17" s="24">
        <v>2.9000000000000001E-2</v>
      </c>
    </row>
    <row r="18" spans="1:13" x14ac:dyDescent="0.2">
      <c r="A18" s="5" t="s">
        <v>70</v>
      </c>
      <c r="B18" s="8">
        <v>1.627</v>
      </c>
      <c r="C18" s="8">
        <v>7.8100000000000003E-2</v>
      </c>
      <c r="E18" s="17" t="s">
        <v>48</v>
      </c>
      <c r="F18" s="24">
        <v>1.831</v>
      </c>
      <c r="G18" s="24">
        <v>8.1449999999999995E-3</v>
      </c>
      <c r="H18" s="1"/>
      <c r="K18" s="17" t="s">
        <v>29</v>
      </c>
      <c r="L18" s="24">
        <v>1.8540000000000001</v>
      </c>
      <c r="M18" s="24">
        <v>8.0000000000000002E-3</v>
      </c>
    </row>
    <row r="19" spans="1:13" x14ac:dyDescent="0.2">
      <c r="A19" s="6" t="s">
        <v>42</v>
      </c>
      <c r="B19" s="24">
        <v>1.768</v>
      </c>
      <c r="C19" s="24">
        <v>8.0000000000000002E-3</v>
      </c>
      <c r="E19" s="17" t="s">
        <v>54</v>
      </c>
      <c r="F19" s="24">
        <v>1.8341000000000001</v>
      </c>
      <c r="G19" s="24">
        <v>1.0699999999999999E-2</v>
      </c>
      <c r="H19" s="1"/>
      <c r="K19" s="17" t="s">
        <v>10</v>
      </c>
      <c r="L19" s="24">
        <v>1.8551</v>
      </c>
      <c r="M19" s="24">
        <v>6.0000000000000001E-3</v>
      </c>
    </row>
    <row r="20" spans="1:13" x14ac:dyDescent="0.2">
      <c r="A20" s="6" t="s">
        <v>51</v>
      </c>
      <c r="B20" s="24">
        <v>1.768</v>
      </c>
      <c r="C20" s="24">
        <v>6.5000000000000002E-2</v>
      </c>
      <c r="E20" s="17" t="s">
        <v>53</v>
      </c>
      <c r="F20" s="24">
        <v>1.837</v>
      </c>
      <c r="G20" s="24">
        <v>9.3200000000000002E-3</v>
      </c>
      <c r="H20" s="1"/>
      <c r="K20" s="17" t="s">
        <v>75</v>
      </c>
      <c r="L20" s="24">
        <v>1.8568</v>
      </c>
      <c r="M20" s="24">
        <v>5.245652E-3</v>
      </c>
    </row>
    <row r="21" spans="1:13" x14ac:dyDescent="0.2">
      <c r="A21" s="6" t="s">
        <v>15</v>
      </c>
      <c r="B21" s="24">
        <v>1.77</v>
      </c>
      <c r="C21" s="24">
        <v>3.8159999999999999E-2</v>
      </c>
      <c r="E21" s="17" t="s">
        <v>12</v>
      </c>
      <c r="F21" s="24">
        <v>1.8388</v>
      </c>
      <c r="G21" s="24">
        <v>4.0000000000000002E-4</v>
      </c>
      <c r="H21" s="1"/>
      <c r="K21" s="17" t="s">
        <v>21</v>
      </c>
      <c r="L21" s="24">
        <v>1.8580000000000001</v>
      </c>
      <c r="M21" s="24">
        <v>2.8000000000000001E-2</v>
      </c>
    </row>
    <row r="22" spans="1:13" x14ac:dyDescent="0.2">
      <c r="A22" s="6" t="s">
        <v>45</v>
      </c>
      <c r="B22" s="24">
        <v>1.78</v>
      </c>
      <c r="C22" s="24">
        <v>2.487E-2</v>
      </c>
      <c r="E22" s="17" t="s">
        <v>34</v>
      </c>
      <c r="F22" s="24">
        <v>1.8388933300000001</v>
      </c>
      <c r="G22" s="24">
        <v>4.0000000000000001E-3</v>
      </c>
      <c r="H22" s="1"/>
      <c r="K22" s="17" t="s">
        <v>56</v>
      </c>
      <c r="L22" s="24">
        <v>1.8580000000000001</v>
      </c>
      <c r="M22" s="24">
        <v>0.107</v>
      </c>
    </row>
    <row r="23" spans="1:13" x14ac:dyDescent="0.2">
      <c r="A23" s="6" t="s">
        <v>74</v>
      </c>
      <c r="B23" s="24">
        <v>1.792</v>
      </c>
      <c r="C23" s="24">
        <v>0</v>
      </c>
      <c r="E23" s="17" t="s">
        <v>1</v>
      </c>
      <c r="F23" s="24">
        <v>1.839324</v>
      </c>
      <c r="G23" s="24">
        <v>1.665078E-2</v>
      </c>
      <c r="H23" s="1"/>
      <c r="K23" s="17" t="s">
        <v>77</v>
      </c>
      <c r="L23" s="24">
        <v>1.8581000000000001</v>
      </c>
      <c r="M23" s="24">
        <v>3.7999999999999999E-2</v>
      </c>
    </row>
    <row r="24" spans="1:13" x14ac:dyDescent="0.2">
      <c r="A24" s="6" t="s">
        <v>35</v>
      </c>
      <c r="B24" s="24">
        <v>1.8</v>
      </c>
      <c r="C24" s="24">
        <v>5.0999999999999997E-2</v>
      </c>
      <c r="E24" s="17" t="s">
        <v>11</v>
      </c>
      <c r="F24" s="24">
        <v>1.84</v>
      </c>
      <c r="G24" s="24">
        <v>0.04</v>
      </c>
      <c r="H24" s="1"/>
      <c r="K24" s="17" t="s">
        <v>14</v>
      </c>
      <c r="L24" s="24">
        <v>1.8585</v>
      </c>
      <c r="M24" s="24">
        <v>5.0846170000000003E-2</v>
      </c>
    </row>
    <row r="25" spans="1:13" x14ac:dyDescent="0.2">
      <c r="A25" s="6" t="s">
        <v>57</v>
      </c>
      <c r="B25" s="24">
        <v>1.8</v>
      </c>
      <c r="C25" s="24">
        <v>8.4469999999999996E-3</v>
      </c>
      <c r="E25" s="17" t="s">
        <v>4</v>
      </c>
      <c r="F25" s="24">
        <v>1.8409</v>
      </c>
      <c r="G25" s="24">
        <v>1.285063E-2</v>
      </c>
      <c r="H25" s="1"/>
      <c r="K25" s="17" t="s">
        <v>28</v>
      </c>
      <c r="L25" s="24">
        <v>1.859</v>
      </c>
      <c r="M25" s="24">
        <v>1.0699999999999999E-2</v>
      </c>
    </row>
    <row r="26" spans="1:13" x14ac:dyDescent="0.2">
      <c r="A26" s="6" t="s">
        <v>50</v>
      </c>
      <c r="B26" s="24">
        <v>1.8207</v>
      </c>
      <c r="C26" s="24">
        <v>0.2</v>
      </c>
      <c r="E26" s="17" t="s">
        <v>8</v>
      </c>
      <c r="F26" s="24">
        <v>1.8420000000000001</v>
      </c>
      <c r="G26" s="24">
        <v>1.5599999999999999E-2</v>
      </c>
      <c r="H26" s="1"/>
      <c r="K26" s="17" t="s">
        <v>52</v>
      </c>
      <c r="L26" s="24">
        <v>1.859</v>
      </c>
      <c r="M26" s="24">
        <v>3.8E-3</v>
      </c>
    </row>
    <row r="27" spans="1:13" x14ac:dyDescent="0.2">
      <c r="A27" s="6" t="s">
        <v>7</v>
      </c>
      <c r="B27" s="24">
        <v>1.8208200000000001</v>
      </c>
      <c r="C27" s="24">
        <v>7.5700000000000003E-2</v>
      </c>
      <c r="E27" s="17" t="s">
        <v>67</v>
      </c>
      <c r="F27" s="24">
        <v>1.8420000000000001</v>
      </c>
      <c r="G27" s="24">
        <v>2.7999999999999998E-4</v>
      </c>
      <c r="H27" s="1"/>
      <c r="K27" s="17" t="s">
        <v>71</v>
      </c>
      <c r="L27" s="24">
        <v>1.85924</v>
      </c>
      <c r="M27" s="24">
        <v>8.0000000000000002E-3</v>
      </c>
    </row>
    <row r="28" spans="1:13" x14ac:dyDescent="0.2">
      <c r="A28" s="6" t="s">
        <v>6</v>
      </c>
      <c r="B28" s="24">
        <v>1.8208800000000001</v>
      </c>
      <c r="C28" s="24">
        <v>1.6000000000000001E-3</v>
      </c>
      <c r="E28" s="17" t="s">
        <v>30</v>
      </c>
      <c r="F28" s="24">
        <v>1.8460000000000001</v>
      </c>
      <c r="G28" s="24">
        <v>1.4600000000000001E-5</v>
      </c>
      <c r="H28" s="1"/>
      <c r="K28" s="17" t="s">
        <v>20</v>
      </c>
      <c r="L28" s="24">
        <v>1.86</v>
      </c>
      <c r="M28" s="24">
        <v>9.7300000000000008E-3</v>
      </c>
    </row>
    <row r="29" spans="1:13" x14ac:dyDescent="0.2">
      <c r="A29" s="6" t="s">
        <v>22</v>
      </c>
      <c r="B29" s="24">
        <v>1.8220000000000001</v>
      </c>
      <c r="C29" s="24">
        <v>3.9300000000000002E-2</v>
      </c>
      <c r="E29" s="17" t="s">
        <v>73</v>
      </c>
      <c r="F29" s="24">
        <v>1.849</v>
      </c>
      <c r="G29" s="24">
        <v>6.0000000000000001E-3</v>
      </c>
      <c r="H29" s="1"/>
      <c r="K29" s="17" t="s">
        <v>59</v>
      </c>
      <c r="L29" s="24">
        <v>1.86</v>
      </c>
      <c r="M29" s="24">
        <v>4.3600000000000002E-3</v>
      </c>
    </row>
    <row r="30" spans="1:13" x14ac:dyDescent="0.2">
      <c r="A30" s="6" t="s">
        <v>61</v>
      </c>
      <c r="B30" s="24">
        <v>1.83</v>
      </c>
      <c r="C30" s="24">
        <v>1.2999999999999999E-2</v>
      </c>
      <c r="E30" s="17" t="s">
        <v>44</v>
      </c>
      <c r="F30" s="24">
        <v>1.8502959999999999</v>
      </c>
      <c r="G30" s="24">
        <v>2.9000000000000001E-2</v>
      </c>
      <c r="H30" s="1"/>
      <c r="K30" s="17" t="s">
        <v>32</v>
      </c>
      <c r="L30" s="24">
        <v>1.86086</v>
      </c>
      <c r="M30" s="24">
        <v>4.0399999999999998E-2</v>
      </c>
    </row>
    <row r="31" spans="1:13" x14ac:dyDescent="0.2">
      <c r="A31" s="6" t="s">
        <v>72</v>
      </c>
      <c r="B31" s="24">
        <v>1.8309</v>
      </c>
      <c r="C31" s="24">
        <v>5.6569999999999997E-3</v>
      </c>
      <c r="E31" s="17" t="s">
        <v>29</v>
      </c>
      <c r="F31" s="24">
        <v>1.8540000000000001</v>
      </c>
      <c r="G31" s="24">
        <v>8.0000000000000002E-3</v>
      </c>
      <c r="H31" s="1"/>
      <c r="K31" s="17" t="s">
        <v>27</v>
      </c>
      <c r="L31" s="24">
        <v>1.861</v>
      </c>
      <c r="M31" s="24">
        <v>5.1228000000000003E-2</v>
      </c>
    </row>
    <row r="32" spans="1:13" x14ac:dyDescent="0.2">
      <c r="A32" s="6" t="s">
        <v>48</v>
      </c>
      <c r="B32" s="24">
        <v>1.831</v>
      </c>
      <c r="C32" s="24">
        <v>8.1449999999999995E-3</v>
      </c>
      <c r="E32" s="17" t="s">
        <v>10</v>
      </c>
      <c r="F32" s="24">
        <v>1.8551</v>
      </c>
      <c r="G32" s="24">
        <v>6.0000000000000001E-3</v>
      </c>
      <c r="H32" s="1"/>
      <c r="K32" s="17" t="s">
        <v>31</v>
      </c>
      <c r="L32" s="24">
        <v>1.8616999999999999</v>
      </c>
      <c r="M32" s="24">
        <v>5.0999999999999997E-2</v>
      </c>
    </row>
    <row r="33" spans="1:13" x14ac:dyDescent="0.2">
      <c r="A33" s="6" t="s">
        <v>54</v>
      </c>
      <c r="B33" s="24">
        <v>1.8341000000000001</v>
      </c>
      <c r="C33" s="24">
        <v>1.0699999999999999E-2</v>
      </c>
      <c r="E33" s="17" t="s">
        <v>75</v>
      </c>
      <c r="F33" s="24">
        <v>1.8568</v>
      </c>
      <c r="G33" s="24">
        <v>5.245652E-3</v>
      </c>
      <c r="H33" s="1"/>
      <c r="K33" s="17" t="s">
        <v>49</v>
      </c>
      <c r="L33" s="24">
        <v>1.8616999999999999</v>
      </c>
      <c r="M33" s="24">
        <v>7.8E-2</v>
      </c>
    </row>
    <row r="34" spans="1:13" x14ac:dyDescent="0.2">
      <c r="A34" s="6" t="s">
        <v>53</v>
      </c>
      <c r="B34" s="24">
        <v>1.837</v>
      </c>
      <c r="C34" s="24">
        <v>9.3200000000000002E-3</v>
      </c>
      <c r="E34" s="17" t="s">
        <v>21</v>
      </c>
      <c r="F34" s="24">
        <v>1.8580000000000001</v>
      </c>
      <c r="G34" s="24">
        <v>2.8000000000000001E-2</v>
      </c>
      <c r="H34" s="1"/>
      <c r="K34" s="17" t="s">
        <v>19</v>
      </c>
      <c r="L34" s="24">
        <v>1.8632</v>
      </c>
      <c r="M34" s="24">
        <v>6.03329E-4</v>
      </c>
    </row>
    <row r="35" spans="1:13" x14ac:dyDescent="0.2">
      <c r="A35" s="6" t="s">
        <v>12</v>
      </c>
      <c r="B35" s="24">
        <v>1.8388</v>
      </c>
      <c r="C35" s="24">
        <v>4.0000000000000002E-4</v>
      </c>
      <c r="E35" s="17" t="s">
        <v>56</v>
      </c>
      <c r="F35" s="24">
        <v>1.8580000000000001</v>
      </c>
      <c r="G35" s="24">
        <v>0.107</v>
      </c>
      <c r="H35" s="1"/>
      <c r="K35" s="17" t="s">
        <v>18</v>
      </c>
      <c r="L35" s="24">
        <v>1.8660000000000001</v>
      </c>
      <c r="M35" s="24">
        <v>1E-3</v>
      </c>
    </row>
    <row r="36" spans="1:13" x14ac:dyDescent="0.2">
      <c r="A36" s="6" t="s">
        <v>34</v>
      </c>
      <c r="B36" s="24">
        <v>1.8388933300000001</v>
      </c>
      <c r="C36" s="24">
        <v>4.0000000000000001E-3</v>
      </c>
      <c r="E36" s="17" t="s">
        <v>77</v>
      </c>
      <c r="F36" s="24">
        <v>1.8581000000000001</v>
      </c>
      <c r="G36" s="24">
        <v>3.7999999999999999E-2</v>
      </c>
      <c r="H36" s="1"/>
      <c r="K36" s="17" t="s">
        <v>0</v>
      </c>
      <c r="L36" s="24">
        <v>1.8673999999999999</v>
      </c>
      <c r="M36" s="24">
        <v>7.7059310000000001E-3</v>
      </c>
    </row>
    <row r="37" spans="1:13" x14ac:dyDescent="0.2">
      <c r="A37" s="6" t="s">
        <v>1</v>
      </c>
      <c r="B37" s="24">
        <v>1.839324</v>
      </c>
      <c r="C37" s="24">
        <v>1.665078E-2</v>
      </c>
      <c r="E37" s="17" t="s">
        <v>14</v>
      </c>
      <c r="F37" s="24">
        <v>1.8585</v>
      </c>
      <c r="G37" s="24">
        <v>5.0846170000000003E-2</v>
      </c>
      <c r="H37" s="1"/>
      <c r="K37" s="17" t="s">
        <v>43</v>
      </c>
      <c r="L37" s="24">
        <v>1.8681000000000001</v>
      </c>
      <c r="M37" s="24">
        <v>9.8150000000000008E-3</v>
      </c>
    </row>
    <row r="38" spans="1:13" x14ac:dyDescent="0.2">
      <c r="A38" s="6" t="s">
        <v>11</v>
      </c>
      <c r="B38" s="24">
        <v>1.84</v>
      </c>
      <c r="C38" s="24">
        <v>0.04</v>
      </c>
      <c r="E38" s="17" t="s">
        <v>28</v>
      </c>
      <c r="F38" s="24">
        <v>1.859</v>
      </c>
      <c r="G38" s="24">
        <v>1.0699999999999999E-2</v>
      </c>
      <c r="H38" s="1"/>
      <c r="K38" s="17" t="s">
        <v>41</v>
      </c>
      <c r="L38" s="24">
        <v>1.87</v>
      </c>
      <c r="M38" s="24">
        <v>2.1213200000000001E-2</v>
      </c>
    </row>
    <row r="39" spans="1:13" x14ac:dyDescent="0.2">
      <c r="A39" s="6" t="s">
        <v>4</v>
      </c>
      <c r="B39" s="24">
        <v>1.8409</v>
      </c>
      <c r="C39" s="24">
        <v>1.285063E-2</v>
      </c>
      <c r="E39" s="17" t="s">
        <v>52</v>
      </c>
      <c r="F39" s="24">
        <v>1.859</v>
      </c>
      <c r="G39" s="24">
        <v>3.8E-3</v>
      </c>
      <c r="H39" s="1"/>
      <c r="K39" s="17" t="s">
        <v>65</v>
      </c>
      <c r="L39" s="24">
        <v>1.8713</v>
      </c>
      <c r="M39" s="24">
        <v>0.03</v>
      </c>
    </row>
    <row r="40" spans="1:13" x14ac:dyDescent="0.2">
      <c r="A40" s="6" t="s">
        <v>8</v>
      </c>
      <c r="B40" s="24">
        <v>1.8420000000000001</v>
      </c>
      <c r="C40" s="24">
        <v>1.5599999999999999E-2</v>
      </c>
      <c r="E40" s="17" t="s">
        <v>71</v>
      </c>
      <c r="F40" s="24">
        <v>1.85924</v>
      </c>
      <c r="G40" s="24">
        <v>8.0000000000000002E-3</v>
      </c>
      <c r="H40" s="1"/>
      <c r="K40" s="17" t="s">
        <v>37</v>
      </c>
      <c r="L40" s="24">
        <v>1.8767</v>
      </c>
      <c r="M40" s="24">
        <v>1.1860000000000001E-2</v>
      </c>
    </row>
    <row r="41" spans="1:13" x14ac:dyDescent="0.2">
      <c r="A41" s="6" t="s">
        <v>67</v>
      </c>
      <c r="B41" s="24">
        <v>1.8420000000000001</v>
      </c>
      <c r="C41" s="24">
        <v>2.7999999999999998E-4</v>
      </c>
      <c r="E41" s="17" t="s">
        <v>20</v>
      </c>
      <c r="F41" s="24">
        <v>1.86</v>
      </c>
      <c r="G41" s="24">
        <v>9.7300000000000008E-3</v>
      </c>
      <c r="H41" s="1"/>
      <c r="K41" s="17" t="s">
        <v>16</v>
      </c>
      <c r="L41" s="24">
        <v>1.8819999999999999</v>
      </c>
      <c r="M41" s="24">
        <v>3.6089999999999997E-2</v>
      </c>
    </row>
    <row r="42" spans="1:13" x14ac:dyDescent="0.2">
      <c r="A42" s="6" t="s">
        <v>30</v>
      </c>
      <c r="B42" s="24">
        <v>1.8460000000000001</v>
      </c>
      <c r="C42" s="24">
        <v>1.4600000000000001E-5</v>
      </c>
      <c r="E42" s="17" t="s">
        <v>59</v>
      </c>
      <c r="F42" s="24">
        <v>1.86</v>
      </c>
      <c r="G42" s="24">
        <v>4.3600000000000002E-3</v>
      </c>
      <c r="H42" s="1"/>
    </row>
    <row r="43" spans="1:13" x14ac:dyDescent="0.2">
      <c r="A43" s="6" t="s">
        <v>73</v>
      </c>
      <c r="B43" s="24">
        <v>1.849</v>
      </c>
      <c r="C43" s="24">
        <v>6.0000000000000001E-3</v>
      </c>
      <c r="E43" s="17" t="s">
        <v>32</v>
      </c>
      <c r="F43" s="24">
        <v>1.86086</v>
      </c>
      <c r="G43" s="24">
        <v>4.0399999999999998E-2</v>
      </c>
      <c r="H43" s="1"/>
    </row>
    <row r="44" spans="1:13" x14ac:dyDescent="0.2">
      <c r="A44" s="6" t="s">
        <v>44</v>
      </c>
      <c r="B44" s="24">
        <v>1.8502959999999999</v>
      </c>
      <c r="C44" s="24">
        <v>2.9000000000000001E-2</v>
      </c>
      <c r="E44" s="17" t="s">
        <v>27</v>
      </c>
      <c r="F44" s="24">
        <v>1.861</v>
      </c>
      <c r="G44" s="24">
        <v>5.1228000000000003E-2</v>
      </c>
      <c r="H44" s="1"/>
    </row>
    <row r="45" spans="1:13" x14ac:dyDescent="0.2">
      <c r="A45" s="6" t="s">
        <v>29</v>
      </c>
      <c r="B45" s="24">
        <v>1.8540000000000001</v>
      </c>
      <c r="C45" s="24">
        <v>8.0000000000000002E-3</v>
      </c>
      <c r="E45" s="17" t="s">
        <v>31</v>
      </c>
      <c r="F45" s="24">
        <v>1.8616999999999999</v>
      </c>
      <c r="G45" s="24">
        <v>5.0999999999999997E-2</v>
      </c>
      <c r="H45" s="1"/>
    </row>
    <row r="46" spans="1:13" x14ac:dyDescent="0.2">
      <c r="A46" s="6" t="s">
        <v>10</v>
      </c>
      <c r="B46" s="24">
        <v>1.8551</v>
      </c>
      <c r="C46" s="24">
        <v>6.0000000000000001E-3</v>
      </c>
      <c r="E46" s="17" t="s">
        <v>49</v>
      </c>
      <c r="F46" s="24">
        <v>1.8616999999999999</v>
      </c>
      <c r="G46" s="24">
        <v>7.8E-2</v>
      </c>
      <c r="H46" s="1"/>
    </row>
    <row r="47" spans="1:13" x14ac:dyDescent="0.2">
      <c r="A47" s="6" t="s">
        <v>75</v>
      </c>
      <c r="B47" s="24">
        <v>1.8568</v>
      </c>
      <c r="C47" s="24">
        <v>5.245652E-3</v>
      </c>
      <c r="E47" s="17" t="s">
        <v>19</v>
      </c>
      <c r="F47" s="24">
        <v>1.8632</v>
      </c>
      <c r="G47" s="24">
        <v>6.03329E-4</v>
      </c>
      <c r="H47" s="1"/>
    </row>
    <row r="48" spans="1:13" x14ac:dyDescent="0.2">
      <c r="A48" s="6" t="s">
        <v>21</v>
      </c>
      <c r="B48" s="24">
        <v>1.8580000000000001</v>
      </c>
      <c r="C48" s="24">
        <v>2.8000000000000001E-2</v>
      </c>
      <c r="E48" s="17" t="s">
        <v>18</v>
      </c>
      <c r="F48" s="24">
        <v>1.8660000000000001</v>
      </c>
      <c r="G48" s="24">
        <v>1E-3</v>
      </c>
      <c r="H48" s="1"/>
    </row>
    <row r="49" spans="1:8" x14ac:dyDescent="0.2">
      <c r="A49" s="6" t="s">
        <v>56</v>
      </c>
      <c r="B49" s="24">
        <v>1.8580000000000001</v>
      </c>
      <c r="C49" s="24">
        <v>0.107</v>
      </c>
      <c r="E49" s="17" t="s">
        <v>0</v>
      </c>
      <c r="F49" s="24">
        <v>1.8673999999999999</v>
      </c>
      <c r="G49" s="24">
        <v>7.7059310000000001E-3</v>
      </c>
      <c r="H49" s="1"/>
    </row>
    <row r="50" spans="1:8" x14ac:dyDescent="0.2">
      <c r="A50" s="6" t="s">
        <v>77</v>
      </c>
      <c r="B50" s="24">
        <v>1.8581000000000001</v>
      </c>
      <c r="C50" s="24">
        <v>3.7999999999999999E-2</v>
      </c>
      <c r="E50" s="17" t="s">
        <v>43</v>
      </c>
      <c r="F50" s="24">
        <v>1.8681000000000001</v>
      </c>
      <c r="G50" s="24">
        <v>9.8150000000000008E-3</v>
      </c>
      <c r="H50" s="1"/>
    </row>
    <row r="51" spans="1:8" x14ac:dyDescent="0.2">
      <c r="A51" s="6" t="s">
        <v>14</v>
      </c>
      <c r="B51" s="24">
        <v>1.8585</v>
      </c>
      <c r="C51" s="24">
        <v>5.0846170000000003E-2</v>
      </c>
      <c r="E51" s="17" t="s">
        <v>41</v>
      </c>
      <c r="F51" s="24">
        <v>1.87</v>
      </c>
      <c r="G51" s="24">
        <v>2.1213200000000001E-2</v>
      </c>
      <c r="H51" s="1"/>
    </row>
    <row r="52" spans="1:8" x14ac:dyDescent="0.2">
      <c r="A52" s="6" t="s">
        <v>28</v>
      </c>
      <c r="B52" s="24">
        <v>1.859</v>
      </c>
      <c r="C52" s="24">
        <v>1.0699999999999999E-2</v>
      </c>
      <c r="E52" s="17" t="s">
        <v>65</v>
      </c>
      <c r="F52" s="24">
        <v>1.8713</v>
      </c>
      <c r="G52" s="24">
        <v>0.03</v>
      </c>
      <c r="H52" s="1"/>
    </row>
    <row r="53" spans="1:8" x14ac:dyDescent="0.2">
      <c r="A53" s="6" t="s">
        <v>52</v>
      </c>
      <c r="B53" s="24">
        <v>1.859</v>
      </c>
      <c r="C53" s="24">
        <v>3.8E-3</v>
      </c>
      <c r="E53" s="17" t="s">
        <v>37</v>
      </c>
      <c r="F53" s="24">
        <v>1.8767</v>
      </c>
      <c r="G53" s="24">
        <v>1.1860000000000001E-2</v>
      </c>
      <c r="H53" s="1"/>
    </row>
    <row r="54" spans="1:8" x14ac:dyDescent="0.2">
      <c r="A54" s="6" t="s">
        <v>71</v>
      </c>
      <c r="B54" s="24">
        <v>1.85924</v>
      </c>
      <c r="C54" s="24">
        <v>8.0000000000000002E-3</v>
      </c>
      <c r="E54" s="17" t="s">
        <v>16</v>
      </c>
      <c r="F54" s="24">
        <v>1.8819999999999999</v>
      </c>
      <c r="G54" s="24">
        <v>3.6089999999999997E-2</v>
      </c>
      <c r="H54" s="1"/>
    </row>
    <row r="55" spans="1:8" x14ac:dyDescent="0.2">
      <c r="A55" s="6" t="s">
        <v>20</v>
      </c>
      <c r="B55" s="24">
        <v>1.86</v>
      </c>
      <c r="C55" s="24">
        <v>9.7300000000000008E-3</v>
      </c>
      <c r="E55" s="22" t="s">
        <v>23</v>
      </c>
      <c r="F55" s="23">
        <v>1.905</v>
      </c>
      <c r="G55" s="23">
        <v>4.5722901080000001E-3</v>
      </c>
      <c r="H55" s="1"/>
    </row>
    <row r="56" spans="1:8" x14ac:dyDescent="0.2">
      <c r="A56" s="6" t="s">
        <v>59</v>
      </c>
      <c r="B56" s="24">
        <v>1.86</v>
      </c>
      <c r="C56" s="24">
        <v>4.3600000000000002E-3</v>
      </c>
      <c r="E56" s="22" t="s">
        <v>55</v>
      </c>
      <c r="F56" s="23">
        <v>1.905667</v>
      </c>
      <c r="G56" s="23">
        <v>4.1200000000000004E-3</v>
      </c>
      <c r="H56" s="1"/>
    </row>
    <row r="57" spans="1:8" x14ac:dyDescent="0.2">
      <c r="A57" s="6" t="s">
        <v>32</v>
      </c>
      <c r="B57" s="24">
        <v>1.86086</v>
      </c>
      <c r="C57" s="24">
        <v>4.0399999999999998E-2</v>
      </c>
      <c r="E57" s="22" t="s">
        <v>60</v>
      </c>
      <c r="F57" s="23">
        <v>1.905923821</v>
      </c>
      <c r="G57" s="23">
        <v>0.42520000000000002</v>
      </c>
      <c r="H57" s="1"/>
    </row>
    <row r="58" spans="1:8" x14ac:dyDescent="0.2">
      <c r="A58" s="6" t="s">
        <v>27</v>
      </c>
      <c r="B58" s="24">
        <v>1.861</v>
      </c>
      <c r="C58" s="24">
        <v>5.1228000000000003E-2</v>
      </c>
      <c r="E58" s="22" t="s">
        <v>63</v>
      </c>
      <c r="F58" s="23">
        <v>1.91</v>
      </c>
      <c r="G58" s="23">
        <v>9.7300000000000008E-3</v>
      </c>
    </row>
    <row r="59" spans="1:8" x14ac:dyDescent="0.2">
      <c r="A59" s="6" t="s">
        <v>31</v>
      </c>
      <c r="B59" s="24">
        <v>1.8616999999999999</v>
      </c>
      <c r="C59" s="24">
        <v>5.0999999999999997E-2</v>
      </c>
      <c r="E59" s="22" t="s">
        <v>40</v>
      </c>
      <c r="F59" s="23">
        <v>1.911</v>
      </c>
      <c r="G59" s="23">
        <v>3.5000000000000001E-3</v>
      </c>
    </row>
    <row r="60" spans="1:8" x14ac:dyDescent="0.2">
      <c r="A60" s="6" t="s">
        <v>49</v>
      </c>
      <c r="B60" s="24">
        <v>1.8616999999999999</v>
      </c>
      <c r="C60" s="24">
        <v>7.8E-2</v>
      </c>
      <c r="E60" s="22" t="s">
        <v>47</v>
      </c>
      <c r="F60" s="23">
        <v>1.927</v>
      </c>
      <c r="G60" s="23">
        <v>5.0000000000000001E-3</v>
      </c>
    </row>
    <row r="61" spans="1:8" x14ac:dyDescent="0.2">
      <c r="A61" s="6" t="s">
        <v>19</v>
      </c>
      <c r="B61" s="24">
        <v>1.8632</v>
      </c>
      <c r="C61" s="24">
        <v>6.03329E-4</v>
      </c>
      <c r="E61" s="22" t="s">
        <v>46</v>
      </c>
      <c r="F61" s="23">
        <v>1.95</v>
      </c>
      <c r="G61" s="23">
        <v>2.5999999999999999E-3</v>
      </c>
    </row>
    <row r="62" spans="1:8" x14ac:dyDescent="0.2">
      <c r="A62" s="6" t="s">
        <v>18</v>
      </c>
      <c r="B62" s="24">
        <v>1.8660000000000001</v>
      </c>
      <c r="C62" s="24">
        <v>1E-3</v>
      </c>
      <c r="E62" s="22" t="s">
        <v>2</v>
      </c>
      <c r="F62" s="23">
        <v>1.9997</v>
      </c>
      <c r="G62" s="23">
        <v>3.5000000000000001E-3</v>
      </c>
    </row>
    <row r="63" spans="1:8" x14ac:dyDescent="0.2">
      <c r="A63" s="6" t="s">
        <v>0</v>
      </c>
      <c r="B63" s="24">
        <v>1.8673999999999999</v>
      </c>
      <c r="C63" s="24">
        <v>7.7059310000000001E-3</v>
      </c>
      <c r="E63" s="22" t="s">
        <v>17</v>
      </c>
      <c r="F63" s="23">
        <v>2.00312</v>
      </c>
      <c r="G63" s="23">
        <v>5.4390000000000005E-4</v>
      </c>
    </row>
    <row r="64" spans="1:8" x14ac:dyDescent="0.2">
      <c r="A64" s="6" t="s">
        <v>43</v>
      </c>
      <c r="B64" s="24">
        <v>1.8681000000000001</v>
      </c>
      <c r="C64" s="24">
        <v>9.8150000000000008E-3</v>
      </c>
      <c r="E64" s="22" t="s">
        <v>25</v>
      </c>
      <c r="F64" s="23">
        <v>2.0783</v>
      </c>
      <c r="G64" s="23">
        <v>3.5655000000000001E-3</v>
      </c>
    </row>
    <row r="65" spans="1:7" x14ac:dyDescent="0.2">
      <c r="A65" s="6" t="s">
        <v>41</v>
      </c>
      <c r="B65" s="24">
        <v>1.87</v>
      </c>
      <c r="C65" s="24">
        <v>2.1213200000000001E-2</v>
      </c>
      <c r="E65" s="22" t="s">
        <v>24</v>
      </c>
      <c r="F65" s="23">
        <v>2.2000000000000002</v>
      </c>
      <c r="G65" s="23">
        <v>2.6</v>
      </c>
    </row>
    <row r="66" spans="1:7" x14ac:dyDescent="0.2">
      <c r="A66" s="6" t="s">
        <v>65</v>
      </c>
      <c r="B66" s="24">
        <v>1.8713</v>
      </c>
      <c r="C66" s="24">
        <v>0.03</v>
      </c>
    </row>
    <row r="67" spans="1:7" x14ac:dyDescent="0.2">
      <c r="A67" s="6" t="s">
        <v>37</v>
      </c>
      <c r="B67" s="24">
        <v>1.8767</v>
      </c>
      <c r="C67" s="24">
        <v>1.1860000000000001E-2</v>
      </c>
    </row>
    <row r="68" spans="1:7" x14ac:dyDescent="0.2">
      <c r="A68" s="6" t="s">
        <v>16</v>
      </c>
      <c r="B68" s="24">
        <v>1.8819999999999999</v>
      </c>
      <c r="C68" s="24">
        <v>3.6089999999999997E-2</v>
      </c>
    </row>
    <row r="69" spans="1:7" x14ac:dyDescent="0.2">
      <c r="A69" s="6" t="s">
        <v>23</v>
      </c>
      <c r="B69" s="24">
        <v>1.905</v>
      </c>
      <c r="C69" s="24">
        <v>4.5722901080000001E-3</v>
      </c>
    </row>
    <row r="70" spans="1:7" x14ac:dyDescent="0.2">
      <c r="A70" s="6" t="s">
        <v>55</v>
      </c>
      <c r="B70" s="24">
        <v>1.905667</v>
      </c>
      <c r="C70" s="24">
        <v>4.1200000000000004E-3</v>
      </c>
    </row>
    <row r="71" spans="1:7" x14ac:dyDescent="0.2">
      <c r="A71" s="6" t="s">
        <v>60</v>
      </c>
      <c r="B71" s="24">
        <v>1.905923821</v>
      </c>
      <c r="C71" s="24">
        <v>0.42520000000000002</v>
      </c>
    </row>
    <row r="72" spans="1:7" x14ac:dyDescent="0.2">
      <c r="A72" s="6" t="s">
        <v>63</v>
      </c>
      <c r="B72" s="24">
        <v>1.91</v>
      </c>
      <c r="C72" s="24">
        <v>9.7300000000000008E-3</v>
      </c>
    </row>
    <row r="73" spans="1:7" x14ac:dyDescent="0.2">
      <c r="A73" s="6" t="s">
        <v>40</v>
      </c>
      <c r="B73" s="24">
        <v>1.911</v>
      </c>
      <c r="C73" s="24">
        <v>3.5000000000000001E-3</v>
      </c>
    </row>
    <row r="74" spans="1:7" x14ac:dyDescent="0.2">
      <c r="A74" s="6" t="s">
        <v>47</v>
      </c>
      <c r="B74" s="24">
        <v>1.927</v>
      </c>
      <c r="C74" s="24">
        <v>5.0000000000000001E-3</v>
      </c>
    </row>
    <row r="75" spans="1:7" x14ac:dyDescent="0.2">
      <c r="A75" s="5" t="s">
        <v>46</v>
      </c>
      <c r="B75" s="8">
        <v>1.95</v>
      </c>
      <c r="C75" s="8">
        <v>2.5999999999999999E-3</v>
      </c>
    </row>
    <row r="76" spans="1:7" x14ac:dyDescent="0.2">
      <c r="A76" s="5" t="s">
        <v>2</v>
      </c>
      <c r="B76" s="8">
        <v>1.9997</v>
      </c>
      <c r="C76" s="8">
        <v>3.5000000000000001E-3</v>
      </c>
    </row>
    <row r="77" spans="1:7" x14ac:dyDescent="0.2">
      <c r="A77" s="5" t="s">
        <v>17</v>
      </c>
      <c r="B77" s="8">
        <v>2.00312</v>
      </c>
      <c r="C77" s="8">
        <v>5.4390000000000005E-4</v>
      </c>
    </row>
    <row r="78" spans="1:7" x14ac:dyDescent="0.2">
      <c r="A78" s="5" t="s">
        <v>25</v>
      </c>
      <c r="B78" s="8">
        <v>2.0783</v>
      </c>
      <c r="C78" s="8">
        <v>3.5655000000000001E-3</v>
      </c>
    </row>
    <row r="79" spans="1:7" x14ac:dyDescent="0.2">
      <c r="A79" s="5" t="s">
        <v>24</v>
      </c>
      <c r="B79" s="8">
        <v>2.2000000000000002</v>
      </c>
      <c r="C79" s="8">
        <v>2.6</v>
      </c>
    </row>
  </sheetData>
  <autoFilter ref="E2:F80" xr:uid="{6E15081B-144C-F048-9036-184BB310AF41}"/>
  <mergeCells count="4">
    <mergeCell ref="A1:C1"/>
    <mergeCell ref="E1:G1"/>
    <mergeCell ref="K1:M1"/>
    <mergeCell ref="O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F8EB-682A-A246-A861-79BEED98D88F}">
  <dimension ref="A1:AI55"/>
  <sheetViews>
    <sheetView topLeftCell="F1" zoomScale="75" zoomScaleNormal="88" workbookViewId="0">
      <selection activeCell="K26" sqref="K26:M35"/>
    </sheetView>
  </sheetViews>
  <sheetFormatPr baseColWidth="10" defaultRowHeight="16" x14ac:dyDescent="0.2"/>
  <cols>
    <col min="1" max="1" width="10.83203125" style="26"/>
    <col min="2" max="2" width="12.6640625" style="26" customWidth="1"/>
    <col min="3" max="4" width="10.83203125" style="26"/>
    <col min="5" max="5" width="13" style="26" customWidth="1"/>
    <col min="6" max="6" width="10.83203125" style="4"/>
    <col min="7" max="7" width="10.83203125" style="15"/>
    <col min="8" max="9" width="21.1640625" style="15" customWidth="1"/>
    <col min="10" max="10" width="10.83203125" style="4"/>
    <col min="11" max="11" width="10.83203125" style="4" customWidth="1"/>
    <col min="12" max="14" width="10.83203125" style="4"/>
    <col min="15" max="15" width="10.83203125" style="4" customWidth="1"/>
    <col min="16" max="26" width="10.83203125" style="4"/>
    <col min="27" max="27" width="12.6640625" style="4" customWidth="1"/>
    <col min="28" max="28" width="13.33203125" style="4" customWidth="1"/>
    <col min="29" max="29" width="10.83203125" style="4"/>
    <col min="30" max="30" width="12.5" style="4" customWidth="1"/>
    <col min="31" max="31" width="10.83203125" style="4"/>
    <col min="32" max="32" width="12.5" style="4" customWidth="1"/>
    <col min="33" max="33" width="13.6640625" style="4" customWidth="1"/>
    <col min="34" max="34" width="10.83203125" style="4"/>
    <col min="35" max="35" width="13.1640625" style="4" customWidth="1"/>
    <col min="36" max="16384" width="10.83203125" style="4"/>
  </cols>
  <sheetData>
    <row r="1" spans="1:35" x14ac:dyDescent="0.2">
      <c r="A1" s="37" t="s">
        <v>107</v>
      </c>
      <c r="B1" s="38"/>
      <c r="C1" s="35"/>
      <c r="D1" s="37" t="s">
        <v>108</v>
      </c>
      <c r="E1" s="38"/>
      <c r="G1" s="18" t="s">
        <v>96</v>
      </c>
      <c r="H1" s="18" t="s">
        <v>99</v>
      </c>
      <c r="I1" s="18" t="s">
        <v>100</v>
      </c>
      <c r="K1" s="19" t="s">
        <v>79</v>
      </c>
      <c r="L1" s="19" t="s">
        <v>101</v>
      </c>
      <c r="M1" s="19" t="s">
        <v>102</v>
      </c>
      <c r="N1" s="19" t="s">
        <v>103</v>
      </c>
      <c r="O1" s="7"/>
      <c r="P1" s="7"/>
      <c r="Q1" s="7"/>
      <c r="AA1" s="39" t="s">
        <v>79</v>
      </c>
      <c r="AB1" s="40"/>
      <c r="AC1" s="40"/>
      <c r="AD1" s="41"/>
      <c r="AF1" s="37" t="s">
        <v>79</v>
      </c>
      <c r="AG1" s="64"/>
      <c r="AH1" s="64"/>
      <c r="AI1" s="38"/>
    </row>
    <row r="2" spans="1:35" x14ac:dyDescent="0.2">
      <c r="A2" s="62" t="s">
        <v>96</v>
      </c>
      <c r="B2" s="18" t="s">
        <v>98</v>
      </c>
      <c r="C2" s="35"/>
      <c r="D2" s="25" t="s">
        <v>96</v>
      </c>
      <c r="E2" s="25" t="s">
        <v>98</v>
      </c>
      <c r="G2" s="16">
        <v>1</v>
      </c>
      <c r="H2" s="8">
        <v>0.84260000000000002</v>
      </c>
      <c r="I2" s="24">
        <v>1.8673999999999999</v>
      </c>
      <c r="K2" s="16">
        <v>1</v>
      </c>
      <c r="L2" s="6">
        <f>AVERAGE(H2:H38)</f>
        <v>0.8319654054054052</v>
      </c>
      <c r="M2" s="6">
        <f>STDEV(H2:H38)</f>
        <v>1.0749122518346067E-2</v>
      </c>
      <c r="N2" s="6">
        <f>M2*2</f>
        <v>2.1498245036692135E-2</v>
      </c>
      <c r="O2" s="7"/>
      <c r="P2" s="7"/>
      <c r="Q2" s="7"/>
      <c r="AA2" s="42">
        <v>1</v>
      </c>
      <c r="AB2" s="43"/>
      <c r="AC2" s="42">
        <v>2</v>
      </c>
      <c r="AD2" s="43"/>
      <c r="AF2" s="66">
        <v>1</v>
      </c>
      <c r="AG2" s="67"/>
      <c r="AH2" s="66">
        <v>2</v>
      </c>
      <c r="AI2" s="67"/>
    </row>
    <row r="3" spans="1:35" x14ac:dyDescent="0.2">
      <c r="A3" s="59" t="s">
        <v>0</v>
      </c>
      <c r="B3" s="8">
        <v>0.84260000000000002</v>
      </c>
      <c r="D3" s="17" t="s">
        <v>0</v>
      </c>
      <c r="E3" s="24">
        <v>1.8673999999999999</v>
      </c>
      <c r="G3" s="16">
        <v>2</v>
      </c>
      <c r="H3" s="8">
        <v>0.82062999999999997</v>
      </c>
      <c r="I3" s="24">
        <v>1.839324</v>
      </c>
      <c r="K3" s="16">
        <v>2</v>
      </c>
      <c r="L3" s="6">
        <f>AVERAGE(I2:I38)</f>
        <v>1.8541518197297295</v>
      </c>
      <c r="M3" s="6">
        <f>STDEV(I2:I38)</f>
        <v>1.3438967835041924E-2</v>
      </c>
      <c r="N3" s="6">
        <f>M3*2</f>
        <v>2.6877935670083848E-2</v>
      </c>
      <c r="O3" s="7"/>
      <c r="P3" s="7"/>
      <c r="Q3" s="7"/>
      <c r="AA3" s="78" t="s">
        <v>96</v>
      </c>
      <c r="AB3" s="20" t="s">
        <v>98</v>
      </c>
      <c r="AC3" s="20" t="s">
        <v>96</v>
      </c>
      <c r="AD3" s="79" t="s">
        <v>98</v>
      </c>
      <c r="AF3" s="33" t="s">
        <v>96</v>
      </c>
      <c r="AG3" s="18" t="s">
        <v>98</v>
      </c>
      <c r="AH3" s="18" t="s">
        <v>96</v>
      </c>
      <c r="AI3" s="34" t="s">
        <v>98</v>
      </c>
    </row>
    <row r="4" spans="1:35" x14ac:dyDescent="0.2">
      <c r="A4" s="59" t="s">
        <v>10</v>
      </c>
      <c r="B4" s="8">
        <v>0.82420000000000004</v>
      </c>
      <c r="D4" s="17" t="s">
        <v>10</v>
      </c>
      <c r="E4" s="24">
        <v>1.8551</v>
      </c>
      <c r="G4" s="16">
        <v>5</v>
      </c>
      <c r="H4" s="8">
        <v>0.83479999999999999</v>
      </c>
      <c r="I4" s="24">
        <v>1.8409</v>
      </c>
      <c r="K4" s="7"/>
      <c r="L4" s="7"/>
      <c r="M4" s="7"/>
      <c r="N4" s="7"/>
      <c r="O4" s="7"/>
      <c r="P4" s="7"/>
      <c r="Q4" s="7"/>
      <c r="AA4" s="75">
        <v>39</v>
      </c>
      <c r="AB4" s="9">
        <v>8.0499999999999999E-3</v>
      </c>
      <c r="AC4" s="80">
        <v>39</v>
      </c>
      <c r="AD4" s="10">
        <v>1.7999999999999999E-2</v>
      </c>
      <c r="AF4" s="68">
        <v>16</v>
      </c>
      <c r="AG4" s="11">
        <v>0.81699999999999995</v>
      </c>
      <c r="AH4" s="74">
        <v>45</v>
      </c>
      <c r="AI4" s="12">
        <v>1.8502959999999999</v>
      </c>
    </row>
    <row r="5" spans="1:35" x14ac:dyDescent="0.2">
      <c r="A5" s="59" t="s">
        <v>11</v>
      </c>
      <c r="B5" s="8">
        <v>0.81799999999999995</v>
      </c>
      <c r="D5" s="17" t="s">
        <v>11</v>
      </c>
      <c r="E5" s="24">
        <v>1.84</v>
      </c>
      <c r="G5" s="16">
        <v>9</v>
      </c>
      <c r="H5" s="8">
        <v>0.82499999999999996</v>
      </c>
      <c r="I5" s="24">
        <v>1.8420000000000001</v>
      </c>
      <c r="K5" s="7" t="s">
        <v>80</v>
      </c>
      <c r="L5" s="7"/>
      <c r="M5" s="7"/>
      <c r="N5" s="7"/>
      <c r="O5" s="7"/>
      <c r="P5" s="7"/>
      <c r="Q5" s="7"/>
      <c r="AA5" s="68">
        <v>77</v>
      </c>
      <c r="AB5" s="11">
        <v>1.0999999999999999E-2</v>
      </c>
      <c r="AC5" s="74">
        <v>77</v>
      </c>
      <c r="AD5" s="12">
        <v>4.7E-2</v>
      </c>
      <c r="AF5" s="68">
        <v>22</v>
      </c>
      <c r="AG5" s="11">
        <v>0.84699999999999998</v>
      </c>
      <c r="AH5" s="74">
        <v>68</v>
      </c>
      <c r="AI5" s="12">
        <v>1.8420000000000001</v>
      </c>
    </row>
    <row r="6" spans="1:35" x14ac:dyDescent="0.2">
      <c r="A6" s="59" t="s">
        <v>12</v>
      </c>
      <c r="B6" s="8">
        <v>0.83223999999999998</v>
      </c>
      <c r="D6" s="17" t="s">
        <v>12</v>
      </c>
      <c r="E6" s="24">
        <v>1.8388</v>
      </c>
      <c r="G6" s="16">
        <v>11</v>
      </c>
      <c r="H6" s="8">
        <v>0.82420000000000004</v>
      </c>
      <c r="I6" s="24">
        <v>1.8551</v>
      </c>
      <c r="K6" s="7" t="s">
        <v>81</v>
      </c>
      <c r="L6" s="7"/>
      <c r="M6" s="7"/>
      <c r="N6" s="7"/>
      <c r="O6" s="7"/>
      <c r="P6" s="7"/>
      <c r="Q6" s="7"/>
      <c r="AA6" s="68">
        <v>37</v>
      </c>
      <c r="AB6" s="11">
        <v>3.9071007999999997E-2</v>
      </c>
      <c r="AC6" s="74">
        <v>37</v>
      </c>
      <c r="AD6" s="12">
        <v>8.5280601999999997E-2</v>
      </c>
      <c r="AF6" s="68">
        <v>3</v>
      </c>
      <c r="AG6" s="11">
        <v>0.89839999999999998</v>
      </c>
      <c r="AH6" s="13"/>
      <c r="AI6" s="65"/>
    </row>
    <row r="7" spans="1:35" x14ac:dyDescent="0.2">
      <c r="A7" s="59" t="s">
        <v>14</v>
      </c>
      <c r="B7" s="8">
        <v>0.83050000000000002</v>
      </c>
      <c r="D7" s="17" t="s">
        <v>14</v>
      </c>
      <c r="E7" s="24">
        <v>1.8585</v>
      </c>
      <c r="G7" s="16">
        <v>12</v>
      </c>
      <c r="H7" s="8">
        <v>0.81799999999999995</v>
      </c>
      <c r="I7" s="24">
        <v>1.84</v>
      </c>
      <c r="K7" s="7"/>
      <c r="L7" s="7"/>
      <c r="M7" s="7"/>
      <c r="N7" s="7"/>
      <c r="O7" s="7"/>
      <c r="P7" s="7"/>
      <c r="Q7" s="7"/>
      <c r="AA7" s="68">
        <v>4</v>
      </c>
      <c r="AB7" s="11">
        <v>6.9817000000000004E-2</v>
      </c>
      <c r="AC7" s="74">
        <v>4</v>
      </c>
      <c r="AD7" s="12">
        <v>0.17475299999999999</v>
      </c>
      <c r="AF7" s="68">
        <v>34</v>
      </c>
      <c r="AG7" s="11">
        <v>0.83499999999999996</v>
      </c>
      <c r="AH7" s="13"/>
      <c r="AI7" s="65"/>
    </row>
    <row r="8" spans="1:35" x14ac:dyDescent="0.2">
      <c r="A8" s="55" t="s">
        <v>15</v>
      </c>
      <c r="B8" s="23">
        <v>0.81699999999999995</v>
      </c>
      <c r="D8" s="17" t="s">
        <v>16</v>
      </c>
      <c r="E8" s="24">
        <v>1.8819999999999999</v>
      </c>
      <c r="G8" s="16">
        <v>13</v>
      </c>
      <c r="H8" s="8">
        <v>0.83223999999999998</v>
      </c>
      <c r="I8" s="24">
        <v>1.8388</v>
      </c>
      <c r="K8" s="39" t="s">
        <v>83</v>
      </c>
      <c r="L8" s="40"/>
      <c r="M8" s="41"/>
      <c r="N8" s="7"/>
      <c r="O8" s="39" t="s">
        <v>88</v>
      </c>
      <c r="P8" s="40"/>
      <c r="Q8" s="41"/>
      <c r="AA8" s="68">
        <v>6</v>
      </c>
      <c r="AB8" s="11">
        <v>6.9817000000000004E-2</v>
      </c>
      <c r="AC8" s="74">
        <v>6</v>
      </c>
      <c r="AD8" s="12">
        <v>0.17475299999999999</v>
      </c>
      <c r="AF8" s="68">
        <v>41</v>
      </c>
      <c r="AG8" s="11">
        <v>0.85260000000000002</v>
      </c>
      <c r="AH8" s="13"/>
      <c r="AI8" s="65"/>
    </row>
    <row r="9" spans="1:35" x14ac:dyDescent="0.2">
      <c r="A9" s="59" t="s">
        <v>16</v>
      </c>
      <c r="B9" s="8">
        <v>0.84240000000000004</v>
      </c>
      <c r="D9" s="17" t="s">
        <v>18</v>
      </c>
      <c r="E9" s="24">
        <v>1.8660000000000001</v>
      </c>
      <c r="G9" s="16">
        <v>15</v>
      </c>
      <c r="H9" s="8">
        <v>0.83050000000000002</v>
      </c>
      <c r="I9" s="24">
        <v>1.8585</v>
      </c>
      <c r="K9" s="19" t="s">
        <v>82</v>
      </c>
      <c r="L9" s="19" t="s">
        <v>104</v>
      </c>
      <c r="M9" s="19" t="s">
        <v>105</v>
      </c>
      <c r="N9" s="7"/>
      <c r="O9" s="19" t="s">
        <v>82</v>
      </c>
      <c r="P9" s="19" t="s">
        <v>104</v>
      </c>
      <c r="Q9" s="19" t="s">
        <v>105</v>
      </c>
      <c r="AA9" s="68">
        <v>26</v>
      </c>
      <c r="AB9" s="11">
        <v>7.9509999999999997E-2</v>
      </c>
      <c r="AC9" s="74">
        <v>26</v>
      </c>
      <c r="AD9" s="12">
        <v>0.1772</v>
      </c>
      <c r="AF9" s="68">
        <v>43</v>
      </c>
      <c r="AG9" s="11">
        <v>0.84</v>
      </c>
      <c r="AH9" s="13"/>
      <c r="AI9" s="65"/>
    </row>
    <row r="10" spans="1:35" x14ac:dyDescent="0.2">
      <c r="A10" s="59" t="s">
        <v>18</v>
      </c>
      <c r="B10" s="8">
        <v>0.83779999999999999</v>
      </c>
      <c r="D10" s="17" t="s">
        <v>1</v>
      </c>
      <c r="E10" s="24">
        <v>1.839324</v>
      </c>
      <c r="G10" s="16">
        <v>17</v>
      </c>
      <c r="H10" s="8">
        <v>0.84240000000000004</v>
      </c>
      <c r="I10" s="24">
        <v>1.8819999999999999</v>
      </c>
      <c r="K10" s="44" t="s">
        <v>84</v>
      </c>
      <c r="L10" s="6">
        <f>L2-M2</f>
        <v>0.82121628288705917</v>
      </c>
      <c r="M10" s="6">
        <f>L3-M3</f>
        <v>1.8407128518946876</v>
      </c>
      <c r="N10" s="7"/>
      <c r="O10" s="44" t="s">
        <v>89</v>
      </c>
      <c r="P10" s="6">
        <f>L2-N2</f>
        <v>0.81046716036871302</v>
      </c>
      <c r="Q10" s="6">
        <f>L3-N3</f>
        <v>1.8272738840596456</v>
      </c>
      <c r="AA10" s="68">
        <v>33</v>
      </c>
      <c r="AB10" s="11">
        <v>8.2000000000000003E-2</v>
      </c>
      <c r="AC10" s="74">
        <v>33</v>
      </c>
      <c r="AD10" s="12">
        <v>0.1804</v>
      </c>
      <c r="AF10" s="68">
        <v>47</v>
      </c>
      <c r="AG10" s="11">
        <v>0.85699999999999998</v>
      </c>
      <c r="AH10" s="72"/>
      <c r="AI10" s="69"/>
    </row>
    <row r="11" spans="1:35" x14ac:dyDescent="0.2">
      <c r="A11" s="59" t="s">
        <v>1</v>
      </c>
      <c r="B11" s="8">
        <v>0.82062999999999997</v>
      </c>
      <c r="D11" s="17" t="s">
        <v>19</v>
      </c>
      <c r="E11" s="24">
        <v>1.8632</v>
      </c>
      <c r="G11" s="16">
        <v>19</v>
      </c>
      <c r="H11" s="8">
        <v>0.83779999999999999</v>
      </c>
      <c r="I11" s="24">
        <v>1.8660000000000001</v>
      </c>
      <c r="K11" s="45"/>
      <c r="L11" s="6">
        <f>L2+M2</f>
        <v>0.84271452792375123</v>
      </c>
      <c r="M11" s="6">
        <f>L3-M3</f>
        <v>1.8407128518946876</v>
      </c>
      <c r="N11" s="7"/>
      <c r="O11" s="45"/>
      <c r="P11" s="6">
        <f>L2+N2</f>
        <v>0.85346365044209738</v>
      </c>
      <c r="Q11" s="6">
        <f>L3-N3</f>
        <v>1.8272738840596456</v>
      </c>
      <c r="AA11" s="68">
        <v>67</v>
      </c>
      <c r="AB11" s="11">
        <v>8.2788896459999997E-2</v>
      </c>
      <c r="AC11" s="74">
        <v>67</v>
      </c>
      <c r="AD11" s="12">
        <v>0.18427626480000001</v>
      </c>
      <c r="AF11" s="68">
        <v>48</v>
      </c>
      <c r="AG11" s="11">
        <v>0.83899999999999997</v>
      </c>
      <c r="AH11" s="72"/>
      <c r="AI11" s="69"/>
    </row>
    <row r="12" spans="1:35" x14ac:dyDescent="0.2">
      <c r="A12" s="59" t="s">
        <v>19</v>
      </c>
      <c r="B12" s="8">
        <v>0.82879999999999998</v>
      </c>
      <c r="D12" s="17" t="s">
        <v>20</v>
      </c>
      <c r="E12" s="24">
        <v>1.86</v>
      </c>
      <c r="G12" s="16">
        <v>20</v>
      </c>
      <c r="H12" s="8">
        <v>0.82879999999999998</v>
      </c>
      <c r="I12" s="24">
        <v>1.8632</v>
      </c>
      <c r="K12" s="44" t="s">
        <v>85</v>
      </c>
      <c r="L12" s="6">
        <f>L2-M2</f>
        <v>0.82121628288705917</v>
      </c>
      <c r="M12" s="6">
        <f>L3+M3</f>
        <v>1.8675907875647715</v>
      </c>
      <c r="N12" s="7"/>
      <c r="O12" s="44" t="s">
        <v>90</v>
      </c>
      <c r="P12" s="6">
        <f>L2-N2</f>
        <v>0.81046716036871302</v>
      </c>
      <c r="Q12" s="6">
        <f>L3+N3</f>
        <v>1.8810297553998134</v>
      </c>
      <c r="AA12" s="68">
        <v>59</v>
      </c>
      <c r="AB12" s="11">
        <v>8.3469665999999998E-2</v>
      </c>
      <c r="AC12" s="74">
        <v>75</v>
      </c>
      <c r="AD12" s="12">
        <v>0.1867</v>
      </c>
      <c r="AF12" s="68">
        <v>51</v>
      </c>
      <c r="AG12" s="11">
        <v>0.83460000000000001</v>
      </c>
      <c r="AH12" s="72"/>
      <c r="AI12" s="69"/>
    </row>
    <row r="13" spans="1:35" x14ac:dyDescent="0.2">
      <c r="A13" s="59" t="s">
        <v>20</v>
      </c>
      <c r="B13" s="8">
        <v>0.83699999999999997</v>
      </c>
      <c r="D13" s="17" t="s">
        <v>21</v>
      </c>
      <c r="E13" s="24">
        <v>1.8580000000000001</v>
      </c>
      <c r="G13" s="16">
        <v>21</v>
      </c>
      <c r="H13" s="8">
        <v>0.83699999999999997</v>
      </c>
      <c r="I13" s="24">
        <v>1.86</v>
      </c>
      <c r="K13" s="45"/>
      <c r="L13" s="6">
        <f>L2+M2</f>
        <v>0.84271452792375123</v>
      </c>
      <c r="M13" s="6">
        <f>L3+M3</f>
        <v>1.8675907875647715</v>
      </c>
      <c r="N13" s="7"/>
      <c r="O13" s="45"/>
      <c r="P13" s="6">
        <f>L2+N2</f>
        <v>0.85346365044209738</v>
      </c>
      <c r="Q13" s="6">
        <f>L3+N3</f>
        <v>1.8810297553998134</v>
      </c>
      <c r="AA13" s="68">
        <v>63</v>
      </c>
      <c r="AB13" s="11">
        <v>9.6214670000000002E-2</v>
      </c>
      <c r="AC13" s="74">
        <v>59</v>
      </c>
      <c r="AD13" s="12">
        <v>0.19921317799999999</v>
      </c>
      <c r="AF13" s="68">
        <v>52</v>
      </c>
      <c r="AG13" s="11">
        <v>0.85</v>
      </c>
      <c r="AH13" s="72"/>
      <c r="AI13" s="69"/>
    </row>
    <row r="14" spans="1:35" x14ac:dyDescent="0.2">
      <c r="A14" s="55" t="s">
        <v>23</v>
      </c>
      <c r="B14" s="23">
        <v>0.84699999999999998</v>
      </c>
      <c r="D14" s="17" t="s">
        <v>27</v>
      </c>
      <c r="E14" s="24">
        <v>1.861</v>
      </c>
      <c r="G14" s="16">
        <v>23</v>
      </c>
      <c r="H14" s="8">
        <v>0.84209999999999996</v>
      </c>
      <c r="I14" s="24">
        <v>1.8580000000000001</v>
      </c>
      <c r="K14" s="44" t="s">
        <v>86</v>
      </c>
      <c r="L14" s="6">
        <f>L2-M2</f>
        <v>0.82121628288705917</v>
      </c>
      <c r="M14" s="6">
        <f>L3-M3</f>
        <v>1.8407128518946876</v>
      </c>
      <c r="N14" s="7"/>
      <c r="O14" s="44" t="s">
        <v>91</v>
      </c>
      <c r="P14" s="6">
        <f>L2-N2</f>
        <v>0.81046716036871302</v>
      </c>
      <c r="Q14" s="6">
        <f>L3-N3</f>
        <v>1.8272738840596456</v>
      </c>
      <c r="AA14" s="68">
        <v>10</v>
      </c>
      <c r="AB14" s="11">
        <v>9.9000000000000005E-2</v>
      </c>
      <c r="AC14" s="74">
        <v>40</v>
      </c>
      <c r="AD14" s="12">
        <v>0.32195430600000002</v>
      </c>
      <c r="AF14" s="68">
        <v>56</v>
      </c>
      <c r="AG14" s="11">
        <v>0.84719999999999995</v>
      </c>
      <c r="AH14" s="72"/>
      <c r="AI14" s="69"/>
    </row>
    <row r="15" spans="1:35" x14ac:dyDescent="0.2">
      <c r="A15" s="59" t="s">
        <v>21</v>
      </c>
      <c r="B15" s="8">
        <v>0.84209999999999996</v>
      </c>
      <c r="D15" s="17" t="s">
        <v>28</v>
      </c>
      <c r="E15" s="24">
        <v>1.859</v>
      </c>
      <c r="G15" s="16">
        <v>27</v>
      </c>
      <c r="H15" s="8">
        <v>0.83150000000000002</v>
      </c>
      <c r="I15" s="24">
        <v>1.861</v>
      </c>
      <c r="K15" s="45"/>
      <c r="L15" s="6">
        <f>L2-M2</f>
        <v>0.82121628288705917</v>
      </c>
      <c r="M15" s="6">
        <f>L3+M3</f>
        <v>1.8675907875647715</v>
      </c>
      <c r="N15" s="7"/>
      <c r="O15" s="45"/>
      <c r="P15" s="6">
        <f>L2-N2</f>
        <v>0.81046716036871302</v>
      </c>
      <c r="Q15" s="6">
        <f>L3+N3</f>
        <v>1.8810297553998134</v>
      </c>
      <c r="AA15" s="68">
        <v>14</v>
      </c>
      <c r="AB15" s="11">
        <v>0.78038137399999996</v>
      </c>
      <c r="AC15" s="74">
        <v>63</v>
      </c>
      <c r="AD15" s="12">
        <v>0.75</v>
      </c>
      <c r="AF15" s="68">
        <v>58</v>
      </c>
      <c r="AG15" s="11">
        <v>0.83099999999999996</v>
      </c>
      <c r="AH15" s="72"/>
      <c r="AI15" s="69"/>
    </row>
    <row r="16" spans="1:35" x14ac:dyDescent="0.2">
      <c r="A16" s="59" t="s">
        <v>27</v>
      </c>
      <c r="B16" s="8">
        <v>0.83150000000000002</v>
      </c>
      <c r="D16" s="17" t="s">
        <v>29</v>
      </c>
      <c r="E16" s="24">
        <v>1.8540000000000001</v>
      </c>
      <c r="G16" s="16">
        <v>28</v>
      </c>
      <c r="H16" s="8">
        <v>0.82499999999999996</v>
      </c>
      <c r="I16" s="24">
        <v>1.859</v>
      </c>
      <c r="K16" s="44" t="s">
        <v>87</v>
      </c>
      <c r="L16" s="6">
        <f>L2+M2</f>
        <v>0.84271452792375123</v>
      </c>
      <c r="M16" s="6">
        <f>L3-M3</f>
        <v>1.8407128518946876</v>
      </c>
      <c r="N16" s="7"/>
      <c r="O16" s="44" t="s">
        <v>92</v>
      </c>
      <c r="P16" s="6">
        <f>L2+N2</f>
        <v>0.85346365044209738</v>
      </c>
      <c r="Q16" s="6">
        <f>L3-N3</f>
        <v>1.8272738840596456</v>
      </c>
      <c r="AA16" s="68">
        <v>18</v>
      </c>
      <c r="AB16" s="11">
        <v>0.79100000000000004</v>
      </c>
      <c r="AC16" s="74">
        <v>65</v>
      </c>
      <c r="AD16" s="12">
        <v>0.84360000000000002</v>
      </c>
      <c r="AF16" s="68">
        <v>61</v>
      </c>
      <c r="AG16" s="11">
        <v>0.84105925800000003</v>
      </c>
      <c r="AH16" s="72"/>
      <c r="AI16" s="69"/>
    </row>
    <row r="17" spans="1:35" x14ac:dyDescent="0.2">
      <c r="A17" s="59" t="s">
        <v>28</v>
      </c>
      <c r="B17" s="8">
        <v>0.82499999999999996</v>
      </c>
      <c r="D17" s="17" t="s">
        <v>30</v>
      </c>
      <c r="E17" s="24">
        <v>1.8460000000000001</v>
      </c>
      <c r="G17" s="16">
        <v>29</v>
      </c>
      <c r="H17" s="8">
        <v>0.81893300000000002</v>
      </c>
      <c r="I17" s="24">
        <v>1.8540000000000001</v>
      </c>
      <c r="K17" s="45"/>
      <c r="L17" s="6">
        <f>L2+M2</f>
        <v>0.84271452792375123</v>
      </c>
      <c r="M17" s="6">
        <f>L3+M3</f>
        <v>1.8675907875647715</v>
      </c>
      <c r="N17" s="7"/>
      <c r="O17" s="45"/>
      <c r="P17" s="6">
        <f>L2+N2</f>
        <v>0.85346365044209738</v>
      </c>
      <c r="Q17" s="6">
        <f>L3+N3</f>
        <v>1.8810297553998134</v>
      </c>
      <c r="AA17" s="68">
        <v>73</v>
      </c>
      <c r="AB17" s="11">
        <v>0.79979999999999996</v>
      </c>
      <c r="AC17" s="74">
        <v>10</v>
      </c>
      <c r="AD17" s="12">
        <v>0.85399999999999998</v>
      </c>
      <c r="AF17" s="68">
        <v>64</v>
      </c>
      <c r="AG17" s="11">
        <v>0.83</v>
      </c>
      <c r="AH17" s="72"/>
      <c r="AI17" s="69"/>
    </row>
    <row r="18" spans="1:35" x14ac:dyDescent="0.2">
      <c r="A18" s="59" t="s">
        <v>29</v>
      </c>
      <c r="B18" s="8">
        <v>0.81893300000000002</v>
      </c>
      <c r="D18" s="17" t="s">
        <v>31</v>
      </c>
      <c r="E18" s="24">
        <v>1.8616999999999999</v>
      </c>
      <c r="G18" s="16">
        <v>30</v>
      </c>
      <c r="H18" s="8">
        <v>0.83699999999999997</v>
      </c>
      <c r="I18" s="24">
        <v>1.8460000000000001</v>
      </c>
      <c r="K18" s="21" t="s">
        <v>106</v>
      </c>
      <c r="L18" s="7"/>
      <c r="M18" s="7"/>
      <c r="N18" s="7"/>
      <c r="O18" s="7"/>
      <c r="P18" s="7"/>
      <c r="Q18" s="7"/>
      <c r="AA18" s="68">
        <v>36</v>
      </c>
      <c r="AB18" s="11">
        <v>0.80400000000000005</v>
      </c>
      <c r="AC18" s="74">
        <v>14</v>
      </c>
      <c r="AD18" s="12">
        <v>1.606995524</v>
      </c>
      <c r="AF18" s="68">
        <v>69</v>
      </c>
      <c r="AG18" s="11">
        <v>0.81899999999999995</v>
      </c>
      <c r="AH18" s="72"/>
      <c r="AI18" s="69"/>
    </row>
    <row r="19" spans="1:35" x14ac:dyDescent="0.2">
      <c r="A19" s="55" t="s">
        <v>2</v>
      </c>
      <c r="B19" s="23">
        <v>0.89839999999999998</v>
      </c>
      <c r="D19" s="17" t="s">
        <v>32</v>
      </c>
      <c r="E19" s="24">
        <v>1.86086</v>
      </c>
      <c r="G19" s="16">
        <v>31</v>
      </c>
      <c r="H19" s="8">
        <v>0.82909999999999995</v>
      </c>
      <c r="I19" s="24">
        <v>1.8616999999999999</v>
      </c>
      <c r="K19" s="7"/>
      <c r="L19" s="7"/>
      <c r="M19" s="7"/>
      <c r="N19" s="7"/>
      <c r="O19" s="7"/>
      <c r="P19" s="7"/>
      <c r="Q19" s="7"/>
      <c r="AA19" s="68">
        <v>46</v>
      </c>
      <c r="AB19" s="11">
        <v>0.80500000000000005</v>
      </c>
      <c r="AC19" s="74">
        <v>69</v>
      </c>
      <c r="AD19" s="12">
        <v>1.627</v>
      </c>
      <c r="AF19" s="70">
        <v>75</v>
      </c>
      <c r="AG19" s="82">
        <v>0.89939999999999998</v>
      </c>
      <c r="AH19" s="73"/>
      <c r="AI19" s="71"/>
    </row>
    <row r="20" spans="1:35" x14ac:dyDescent="0.2">
      <c r="A20" s="59" t="s">
        <v>30</v>
      </c>
      <c r="B20" s="8">
        <v>0.83699999999999997</v>
      </c>
      <c r="D20" s="17" t="s">
        <v>34</v>
      </c>
      <c r="E20" s="24">
        <v>1.8388933300000001</v>
      </c>
      <c r="G20" s="16">
        <v>32</v>
      </c>
      <c r="H20" s="8">
        <v>0.82894000000000001</v>
      </c>
      <c r="I20" s="24">
        <v>1.86086</v>
      </c>
      <c r="K20" s="39" t="s">
        <v>93</v>
      </c>
      <c r="L20" s="40"/>
      <c r="M20" s="41"/>
      <c r="N20" s="7"/>
      <c r="O20" s="39" t="s">
        <v>94</v>
      </c>
      <c r="P20" s="40"/>
      <c r="Q20" s="41"/>
      <c r="AA20" s="68">
        <v>68</v>
      </c>
      <c r="AB20" s="11">
        <v>0.81399999999999995</v>
      </c>
      <c r="AC20" s="74">
        <v>43</v>
      </c>
      <c r="AD20" s="12">
        <v>1.768</v>
      </c>
      <c r="AF20" s="4" t="s">
        <v>97</v>
      </c>
    </row>
    <row r="21" spans="1:35" x14ac:dyDescent="0.2">
      <c r="A21" s="59" t="s">
        <v>31</v>
      </c>
      <c r="B21" s="8">
        <v>0.82909999999999995</v>
      </c>
      <c r="D21" s="17" t="s">
        <v>37</v>
      </c>
      <c r="E21" s="24">
        <v>1.8767</v>
      </c>
      <c r="G21" s="16">
        <v>35</v>
      </c>
      <c r="H21" s="8">
        <v>0.83223999999999998</v>
      </c>
      <c r="I21" s="24">
        <v>1.8388933300000001</v>
      </c>
      <c r="K21" s="19" t="s">
        <v>95</v>
      </c>
      <c r="L21" s="19" t="s">
        <v>104</v>
      </c>
      <c r="M21" s="19" t="s">
        <v>105</v>
      </c>
      <c r="N21" s="7"/>
      <c r="O21" s="19" t="s">
        <v>95</v>
      </c>
      <c r="P21" s="19" t="s">
        <v>104</v>
      </c>
      <c r="Q21" s="19" t="s">
        <v>105</v>
      </c>
      <c r="AA21" s="68">
        <v>45</v>
      </c>
      <c r="AB21" s="11">
        <v>0.81646799999999997</v>
      </c>
      <c r="AC21" s="74">
        <v>52</v>
      </c>
      <c r="AD21" s="12">
        <v>1.768</v>
      </c>
    </row>
    <row r="22" spans="1:35" x14ac:dyDescent="0.2">
      <c r="A22" s="59" t="s">
        <v>32</v>
      </c>
      <c r="B22" s="8">
        <v>0.82894000000000001</v>
      </c>
      <c r="D22" s="17" t="s">
        <v>41</v>
      </c>
      <c r="E22" s="24">
        <v>1.87</v>
      </c>
      <c r="G22" s="16">
        <v>38</v>
      </c>
      <c r="H22" s="8">
        <v>0.82740000000000002</v>
      </c>
      <c r="I22" s="24">
        <v>1.8767</v>
      </c>
      <c r="K22" s="16">
        <v>1</v>
      </c>
      <c r="L22" s="6">
        <f>AVERAGE(P10:P11)</f>
        <v>0.8319654054054052</v>
      </c>
      <c r="M22" s="6">
        <f>Q11</f>
        <v>1.8272738840596456</v>
      </c>
      <c r="N22" s="7"/>
      <c r="O22" s="16">
        <v>1</v>
      </c>
      <c r="P22" s="6">
        <f>P10</f>
        <v>0.81046716036871302</v>
      </c>
      <c r="Q22" s="6">
        <f>AVERAGE(Q11:Q12)</f>
        <v>1.8541518197297295</v>
      </c>
      <c r="AA22" s="68">
        <v>25</v>
      </c>
      <c r="AB22" s="11">
        <v>0.96109999999999995</v>
      </c>
      <c r="AC22" s="74">
        <v>16</v>
      </c>
      <c r="AD22" s="12">
        <v>1.77</v>
      </c>
    </row>
    <row r="23" spans="1:35" x14ac:dyDescent="0.2">
      <c r="A23" s="55" t="s">
        <v>22</v>
      </c>
      <c r="B23" s="23">
        <v>0.83499999999999996</v>
      </c>
      <c r="D23" s="17" t="s">
        <v>43</v>
      </c>
      <c r="E23" s="24">
        <v>1.8681000000000001</v>
      </c>
      <c r="G23" s="16">
        <v>42</v>
      </c>
      <c r="H23" s="8">
        <v>0.83199999999999996</v>
      </c>
      <c r="I23" s="24">
        <v>1.87</v>
      </c>
      <c r="K23" s="16">
        <v>2</v>
      </c>
      <c r="L23" s="6">
        <f>L22</f>
        <v>0.8319654054054052</v>
      </c>
      <c r="M23" s="6">
        <f>Q12</f>
        <v>1.8810297553998134</v>
      </c>
      <c r="N23" s="7"/>
      <c r="O23" s="16">
        <v>2</v>
      </c>
      <c r="P23" s="6">
        <f>P11</f>
        <v>0.85346365044209738</v>
      </c>
      <c r="Q23" s="6">
        <f>Q22</f>
        <v>1.8541518197297295</v>
      </c>
      <c r="AA23" s="68">
        <v>8</v>
      </c>
      <c r="AB23" s="11">
        <v>0.96664000000000005</v>
      </c>
      <c r="AC23" s="74">
        <v>46</v>
      </c>
      <c r="AD23" s="12">
        <v>1.78</v>
      </c>
    </row>
    <row r="24" spans="1:35" x14ac:dyDescent="0.2">
      <c r="A24" s="59" t="s">
        <v>34</v>
      </c>
      <c r="B24" s="8">
        <v>0.83223999999999998</v>
      </c>
      <c r="D24" s="22" t="s">
        <v>44</v>
      </c>
      <c r="E24" s="23">
        <v>1.8502959999999999</v>
      </c>
      <c r="G24" s="16">
        <v>44</v>
      </c>
      <c r="H24" s="8">
        <v>0.83420000000000005</v>
      </c>
      <c r="I24" s="24">
        <v>1.8681000000000001</v>
      </c>
      <c r="K24" s="7"/>
      <c r="L24" s="7"/>
      <c r="M24" s="7"/>
      <c r="N24" s="7"/>
      <c r="O24" s="7"/>
      <c r="P24" s="7"/>
      <c r="Q24" s="7"/>
      <c r="AA24" s="68">
        <v>7</v>
      </c>
      <c r="AB24" s="11">
        <v>0.96667000000000003</v>
      </c>
      <c r="AC24" s="74">
        <v>73</v>
      </c>
      <c r="AD24" s="12">
        <v>1.792</v>
      </c>
    </row>
    <row r="25" spans="1:35" x14ac:dyDescent="0.2">
      <c r="A25" s="59" t="s">
        <v>37</v>
      </c>
      <c r="B25" s="8">
        <v>0.82740000000000002</v>
      </c>
      <c r="D25" s="17" t="s">
        <v>48</v>
      </c>
      <c r="E25" s="24">
        <v>1.831</v>
      </c>
      <c r="G25" s="16">
        <v>49</v>
      </c>
      <c r="H25" s="8">
        <v>0.82499999999999996</v>
      </c>
      <c r="I25" s="24">
        <v>1.831</v>
      </c>
      <c r="K25" s="7"/>
      <c r="L25" s="7"/>
      <c r="M25" s="7"/>
      <c r="N25" s="7"/>
      <c r="O25" s="7"/>
      <c r="P25" s="7"/>
      <c r="Q25" s="7"/>
      <c r="AA25" s="68">
        <v>24</v>
      </c>
      <c r="AB25" s="11">
        <v>1.06</v>
      </c>
      <c r="AC25" s="74">
        <v>36</v>
      </c>
      <c r="AD25" s="12">
        <v>1.8</v>
      </c>
    </row>
    <row r="26" spans="1:35" x14ac:dyDescent="0.2">
      <c r="A26" s="55" t="s">
        <v>40</v>
      </c>
      <c r="B26" s="23">
        <v>0.85260000000000002</v>
      </c>
      <c r="D26" s="17" t="s">
        <v>4</v>
      </c>
      <c r="E26" s="24">
        <v>1.8409</v>
      </c>
      <c r="G26" s="16">
        <v>50</v>
      </c>
      <c r="H26" s="8">
        <v>0.82909999999999995</v>
      </c>
      <c r="I26" s="24">
        <v>1.8616999999999999</v>
      </c>
      <c r="AA26" s="68">
        <v>40</v>
      </c>
      <c r="AB26" s="11">
        <v>1.51535336</v>
      </c>
      <c r="AC26" s="74">
        <v>58</v>
      </c>
      <c r="AD26" s="12">
        <v>1.8</v>
      </c>
    </row>
    <row r="27" spans="1:35" x14ac:dyDescent="0.2">
      <c r="A27" s="59" t="s">
        <v>41</v>
      </c>
      <c r="B27" s="8">
        <v>0.83199999999999996</v>
      </c>
      <c r="D27" s="17" t="s">
        <v>49</v>
      </c>
      <c r="E27" s="24">
        <v>1.8616999999999999</v>
      </c>
      <c r="G27" s="16">
        <v>53</v>
      </c>
      <c r="H27" s="8">
        <v>0.83299999999999996</v>
      </c>
      <c r="I27" s="24">
        <v>1.859</v>
      </c>
      <c r="AA27" s="68">
        <v>65</v>
      </c>
      <c r="AB27" s="11">
        <v>1.8720000000000001</v>
      </c>
      <c r="AC27" s="74">
        <v>51</v>
      </c>
      <c r="AD27" s="12">
        <v>1.8207</v>
      </c>
    </row>
    <row r="28" spans="1:35" x14ac:dyDescent="0.2">
      <c r="A28" s="55" t="s">
        <v>42</v>
      </c>
      <c r="B28" s="23">
        <v>0.84</v>
      </c>
      <c r="D28" s="17" t="s">
        <v>52</v>
      </c>
      <c r="E28" s="24">
        <v>1.859</v>
      </c>
      <c r="G28" s="16">
        <v>54</v>
      </c>
      <c r="H28" s="8">
        <v>0.82240000000000002</v>
      </c>
      <c r="I28" s="24">
        <v>1.837</v>
      </c>
      <c r="AA28" s="76"/>
      <c r="AB28" s="72"/>
      <c r="AC28" s="74">
        <v>8</v>
      </c>
      <c r="AD28" s="12">
        <v>1.8208200000000001</v>
      </c>
    </row>
    <row r="29" spans="1:35" x14ac:dyDescent="0.2">
      <c r="A29" s="59" t="s">
        <v>43</v>
      </c>
      <c r="B29" s="8">
        <v>0.83420000000000005</v>
      </c>
      <c r="D29" s="17" t="s">
        <v>53</v>
      </c>
      <c r="E29" s="24">
        <v>1.837</v>
      </c>
      <c r="G29" s="16">
        <v>55</v>
      </c>
      <c r="H29" s="8">
        <v>0.81740000000000002</v>
      </c>
      <c r="I29" s="24">
        <v>1.8341000000000001</v>
      </c>
      <c r="AA29" s="76"/>
      <c r="AB29" s="72"/>
      <c r="AC29" s="74">
        <v>7</v>
      </c>
      <c r="AD29" s="12">
        <v>1.8208800000000001</v>
      </c>
    </row>
    <row r="30" spans="1:35" x14ac:dyDescent="0.2">
      <c r="A30" s="55" t="s">
        <v>46</v>
      </c>
      <c r="B30" s="23">
        <v>0.85699999999999998</v>
      </c>
      <c r="D30" s="17" t="s">
        <v>54</v>
      </c>
      <c r="E30" s="24">
        <v>1.8341000000000001</v>
      </c>
      <c r="G30" s="16">
        <v>57</v>
      </c>
      <c r="H30" s="8">
        <v>0.82489000000000001</v>
      </c>
      <c r="I30" s="24">
        <v>1.8580000000000001</v>
      </c>
      <c r="AA30" s="76"/>
      <c r="AB30" s="72"/>
      <c r="AC30" s="74">
        <v>34</v>
      </c>
      <c r="AD30" s="12">
        <v>1.8220000000000001</v>
      </c>
    </row>
    <row r="31" spans="1:35" x14ac:dyDescent="0.2">
      <c r="A31" s="55" t="s">
        <v>47</v>
      </c>
      <c r="B31" s="23">
        <v>0.83899999999999997</v>
      </c>
      <c r="D31" s="17" t="s">
        <v>56</v>
      </c>
      <c r="E31" s="24">
        <v>1.8580000000000001</v>
      </c>
      <c r="G31" s="16">
        <v>60</v>
      </c>
      <c r="H31" s="8">
        <v>0.82889999999999997</v>
      </c>
      <c r="I31" s="24">
        <v>1.86</v>
      </c>
      <c r="AA31" s="76"/>
      <c r="AB31" s="72"/>
      <c r="AC31" s="74">
        <v>22</v>
      </c>
      <c r="AD31" s="12">
        <v>1.905</v>
      </c>
    </row>
    <row r="32" spans="1:35" x14ac:dyDescent="0.2">
      <c r="A32" s="59" t="s">
        <v>48</v>
      </c>
      <c r="B32" s="8">
        <v>0.82499999999999996</v>
      </c>
      <c r="D32" s="17" t="s">
        <v>59</v>
      </c>
      <c r="E32" s="24">
        <v>1.86</v>
      </c>
      <c r="G32" s="16">
        <v>62</v>
      </c>
      <c r="H32" s="8">
        <v>0.8337</v>
      </c>
      <c r="I32" s="24">
        <v>1.83</v>
      </c>
      <c r="AA32" s="76"/>
      <c r="AB32" s="72"/>
      <c r="AC32" s="74">
        <v>56</v>
      </c>
      <c r="AD32" s="12">
        <v>1.905667</v>
      </c>
    </row>
    <row r="33" spans="1:30" x14ac:dyDescent="0.2">
      <c r="A33" s="59" t="s">
        <v>4</v>
      </c>
      <c r="B33" s="8">
        <v>0.83479999999999999</v>
      </c>
      <c r="D33" s="17" t="s">
        <v>61</v>
      </c>
      <c r="E33" s="24">
        <v>1.83</v>
      </c>
      <c r="G33" s="16">
        <v>66</v>
      </c>
      <c r="H33" s="8">
        <v>0.83664000000000005</v>
      </c>
      <c r="I33" s="24">
        <v>1.8713</v>
      </c>
      <c r="AA33" s="76"/>
      <c r="AB33" s="72"/>
      <c r="AC33" s="74">
        <v>61</v>
      </c>
      <c r="AD33" s="12">
        <v>1.905923821</v>
      </c>
    </row>
    <row r="34" spans="1:30" x14ac:dyDescent="0.2">
      <c r="A34" s="59" t="s">
        <v>49</v>
      </c>
      <c r="B34" s="8">
        <v>0.82909999999999995</v>
      </c>
      <c r="D34" s="17" t="s">
        <v>65</v>
      </c>
      <c r="E34" s="24">
        <v>1.8713</v>
      </c>
      <c r="G34" s="16">
        <v>70</v>
      </c>
      <c r="H34" s="8">
        <v>0.83280699999999996</v>
      </c>
      <c r="I34" s="24">
        <v>1.85924</v>
      </c>
      <c r="AA34" s="76"/>
      <c r="AB34" s="72"/>
      <c r="AC34" s="74">
        <v>64</v>
      </c>
      <c r="AD34" s="12">
        <v>1.91</v>
      </c>
    </row>
    <row r="35" spans="1:30" x14ac:dyDescent="0.2">
      <c r="A35" s="55" t="s">
        <v>50</v>
      </c>
      <c r="B35" s="23">
        <v>0.83460000000000001</v>
      </c>
      <c r="D35" s="22" t="s">
        <v>67</v>
      </c>
      <c r="E35" s="23">
        <v>1.8420000000000001</v>
      </c>
      <c r="G35" s="16">
        <v>71</v>
      </c>
      <c r="H35" s="8">
        <v>0.87890000000000001</v>
      </c>
      <c r="I35" s="24">
        <v>1.8309</v>
      </c>
      <c r="AA35" s="76"/>
      <c r="AB35" s="72"/>
      <c r="AC35" s="74">
        <v>41</v>
      </c>
      <c r="AD35" s="12">
        <v>1.911</v>
      </c>
    </row>
    <row r="36" spans="1:30" x14ac:dyDescent="0.2">
      <c r="A36" s="55" t="s">
        <v>51</v>
      </c>
      <c r="B36" s="23">
        <v>0.85</v>
      </c>
      <c r="D36" s="17" t="s">
        <v>71</v>
      </c>
      <c r="E36" s="24">
        <v>1.85924</v>
      </c>
      <c r="G36" s="16">
        <v>72</v>
      </c>
      <c r="H36" s="8">
        <v>0.82079999999999997</v>
      </c>
      <c r="I36" s="24">
        <v>1.849</v>
      </c>
      <c r="AA36" s="76"/>
      <c r="AB36" s="72"/>
      <c r="AC36" s="74">
        <v>48</v>
      </c>
      <c r="AD36" s="12">
        <v>1.927</v>
      </c>
    </row>
    <row r="37" spans="1:30" x14ac:dyDescent="0.2">
      <c r="A37" s="59" t="s">
        <v>52</v>
      </c>
      <c r="B37" s="8">
        <v>0.83299999999999996</v>
      </c>
      <c r="D37" s="17" t="s">
        <v>72</v>
      </c>
      <c r="E37" s="24">
        <v>1.8309</v>
      </c>
      <c r="G37" s="16">
        <v>74</v>
      </c>
      <c r="H37" s="8">
        <v>0.84309999999999996</v>
      </c>
      <c r="I37" s="24">
        <v>1.8568</v>
      </c>
      <c r="AA37" s="76"/>
      <c r="AB37" s="72"/>
      <c r="AC37" s="74">
        <v>47</v>
      </c>
      <c r="AD37" s="12">
        <v>1.95</v>
      </c>
    </row>
    <row r="38" spans="1:30" x14ac:dyDescent="0.2">
      <c r="A38" s="59" t="s">
        <v>53</v>
      </c>
      <c r="B38" s="8">
        <v>0.82240000000000002</v>
      </c>
      <c r="D38" s="17" t="s">
        <v>73</v>
      </c>
      <c r="E38" s="24">
        <v>1.849</v>
      </c>
      <c r="G38" s="16">
        <v>76</v>
      </c>
      <c r="H38" s="8">
        <v>0.84370000000000001</v>
      </c>
      <c r="I38" s="24">
        <v>1.8581000000000001</v>
      </c>
      <c r="AA38" s="76"/>
      <c r="AB38" s="72"/>
      <c r="AC38" s="74">
        <v>3</v>
      </c>
      <c r="AD38" s="12">
        <v>1.9997</v>
      </c>
    </row>
    <row r="39" spans="1:30" x14ac:dyDescent="0.2">
      <c r="A39" s="59" t="s">
        <v>54</v>
      </c>
      <c r="B39" s="8">
        <v>0.81740000000000002</v>
      </c>
      <c r="D39" s="17" t="s">
        <v>75</v>
      </c>
      <c r="E39" s="24">
        <v>1.8568</v>
      </c>
      <c r="G39" s="18" t="s">
        <v>101</v>
      </c>
      <c r="H39" s="18">
        <v>0.8319654054054052</v>
      </c>
      <c r="I39" s="18">
        <v>1.8541518197297291</v>
      </c>
      <c r="AA39" s="76"/>
      <c r="AB39" s="72"/>
      <c r="AC39" s="74">
        <v>18</v>
      </c>
      <c r="AD39" s="12">
        <v>2.00312</v>
      </c>
    </row>
    <row r="40" spans="1:30" x14ac:dyDescent="0.2">
      <c r="A40" s="55" t="s">
        <v>55</v>
      </c>
      <c r="B40" s="23">
        <v>0.84719999999999995</v>
      </c>
      <c r="D40" s="17" t="s">
        <v>77</v>
      </c>
      <c r="E40" s="24">
        <v>1.8581000000000001</v>
      </c>
      <c r="AA40" s="76"/>
      <c r="AB40" s="72"/>
      <c r="AC40" s="74">
        <v>25</v>
      </c>
      <c r="AD40" s="12">
        <v>2.0783</v>
      </c>
    </row>
    <row r="41" spans="1:30" x14ac:dyDescent="0.2">
      <c r="A41" s="59" t="s">
        <v>56</v>
      </c>
      <c r="B41" s="8">
        <v>0.82489000000000001</v>
      </c>
      <c r="D41" s="17" t="s">
        <v>8</v>
      </c>
      <c r="E41" s="24">
        <v>1.8420000000000001</v>
      </c>
      <c r="AA41" s="77"/>
      <c r="AB41" s="73"/>
      <c r="AC41" s="81">
        <v>24</v>
      </c>
      <c r="AD41" s="14">
        <v>2.2000000000000002</v>
      </c>
    </row>
    <row r="42" spans="1:30" x14ac:dyDescent="0.2">
      <c r="A42" s="55" t="s">
        <v>57</v>
      </c>
      <c r="B42" s="23">
        <v>0.83099999999999996</v>
      </c>
      <c r="AA42" s="4" t="s">
        <v>140</v>
      </c>
    </row>
    <row r="43" spans="1:30" x14ac:dyDescent="0.2">
      <c r="A43" s="59" t="s">
        <v>59</v>
      </c>
      <c r="B43" s="8">
        <v>0.82889999999999997</v>
      </c>
    </row>
    <row r="44" spans="1:30" x14ac:dyDescent="0.2">
      <c r="A44" s="55" t="s">
        <v>60</v>
      </c>
      <c r="B44" s="23">
        <v>0.84105925800000003</v>
      </c>
    </row>
    <row r="45" spans="1:30" x14ac:dyDescent="0.2">
      <c r="A45" s="59" t="s">
        <v>61</v>
      </c>
      <c r="B45" s="8">
        <v>0.8337</v>
      </c>
    </row>
    <row r="46" spans="1:30" x14ac:dyDescent="0.2">
      <c r="A46" s="55" t="s">
        <v>63</v>
      </c>
      <c r="B46" s="23">
        <v>0.83</v>
      </c>
    </row>
    <row r="47" spans="1:30" x14ac:dyDescent="0.2">
      <c r="A47" s="59" t="s">
        <v>65</v>
      </c>
      <c r="B47" s="8">
        <v>0.83664000000000005</v>
      </c>
    </row>
    <row r="48" spans="1:30" x14ac:dyDescent="0.2">
      <c r="A48" s="55" t="s">
        <v>69</v>
      </c>
      <c r="B48" s="23">
        <v>0.81899999999999995</v>
      </c>
    </row>
    <row r="49" spans="1:2" x14ac:dyDescent="0.2">
      <c r="A49" s="59" t="s">
        <v>71</v>
      </c>
      <c r="B49" s="8">
        <v>0.83280699999999996</v>
      </c>
    </row>
    <row r="50" spans="1:2" x14ac:dyDescent="0.2">
      <c r="A50" s="59" t="s">
        <v>72</v>
      </c>
      <c r="B50" s="8">
        <v>0.87890000000000001</v>
      </c>
    </row>
    <row r="51" spans="1:2" x14ac:dyDescent="0.2">
      <c r="A51" s="59" t="s">
        <v>73</v>
      </c>
      <c r="B51" s="8">
        <v>0.82079999999999997</v>
      </c>
    </row>
    <row r="52" spans="1:2" x14ac:dyDescent="0.2">
      <c r="A52" s="59" t="s">
        <v>75</v>
      </c>
      <c r="B52" s="8">
        <v>0.84309999999999996</v>
      </c>
    </row>
    <row r="53" spans="1:2" x14ac:dyDescent="0.2">
      <c r="A53" s="55" t="s">
        <v>76</v>
      </c>
      <c r="B53" s="23">
        <v>0.89939999999999998</v>
      </c>
    </row>
    <row r="54" spans="1:2" x14ac:dyDescent="0.2">
      <c r="A54" s="59" t="s">
        <v>77</v>
      </c>
      <c r="B54" s="8">
        <v>0.84370000000000001</v>
      </c>
    </row>
    <row r="55" spans="1:2" x14ac:dyDescent="0.2">
      <c r="A55" s="59" t="s">
        <v>8</v>
      </c>
      <c r="B55" s="8">
        <v>0.82499999999999996</v>
      </c>
    </row>
  </sheetData>
  <autoFilter ref="G1:I62" xr:uid="{E8DAE766-287F-0344-9B47-322A3980CEC3}">
    <sortState xmlns:xlrd2="http://schemas.microsoft.com/office/spreadsheetml/2017/richdata2" ref="G2:I52">
      <sortCondition ref="G1:G52"/>
    </sortState>
  </autoFilter>
  <mergeCells count="20">
    <mergeCell ref="K20:M20"/>
    <mergeCell ref="O20:Q20"/>
    <mergeCell ref="O8:Q8"/>
    <mergeCell ref="O10:O11"/>
    <mergeCell ref="O12:O13"/>
    <mergeCell ref="K14:K15"/>
    <mergeCell ref="O14:O15"/>
    <mergeCell ref="K16:K17"/>
    <mergeCell ref="O16:O17"/>
    <mergeCell ref="K10:K11"/>
    <mergeCell ref="K12:K13"/>
    <mergeCell ref="K8:M8"/>
    <mergeCell ref="A1:B1"/>
    <mergeCell ref="D1:E1"/>
    <mergeCell ref="AF1:AI1"/>
    <mergeCell ref="AF2:AG2"/>
    <mergeCell ref="AH2:AI2"/>
    <mergeCell ref="AA1:AD1"/>
    <mergeCell ref="AA2:AB2"/>
    <mergeCell ref="AC2:AD2"/>
  </mergeCells>
  <pageMargins left="0.7" right="0.7" top="0.75" bottom="0.75" header="0.3" footer="0.3"/>
  <ignoredErrors>
    <ignoredError sqref="L2:M3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5C8F4-64D0-204B-B5E6-8C4E5054F6B6}">
  <dimension ref="A1:S15"/>
  <sheetViews>
    <sheetView tabSelected="1" workbookViewId="0">
      <selection activeCell="P11" sqref="P11"/>
    </sheetView>
  </sheetViews>
  <sheetFormatPr baseColWidth="10" defaultRowHeight="16" x14ac:dyDescent="0.2"/>
  <cols>
    <col min="1" max="1" width="33.5" customWidth="1"/>
    <col min="7" max="7" width="36.6640625" customWidth="1"/>
    <col min="15" max="15" width="33.1640625" customWidth="1"/>
    <col min="16" max="16" width="60" customWidth="1"/>
    <col min="18" max="18" width="37.1640625" customWidth="1"/>
    <col min="19" max="19" width="65" customWidth="1"/>
  </cols>
  <sheetData>
    <row r="1" spans="1:19" x14ac:dyDescent="0.2">
      <c r="A1" s="28" t="s">
        <v>79</v>
      </c>
      <c r="B1" s="3">
        <v>1</v>
      </c>
      <c r="C1" s="3">
        <v>2</v>
      </c>
      <c r="D1" s="3">
        <v>3</v>
      </c>
      <c r="E1" s="2"/>
      <c r="F1" s="2"/>
      <c r="G1" s="28" t="s">
        <v>120</v>
      </c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</row>
    <row r="2" spans="1:19" x14ac:dyDescent="0.2">
      <c r="A2" s="28" t="s">
        <v>110</v>
      </c>
      <c r="B2" s="6">
        <v>0.65900000000000003</v>
      </c>
      <c r="C2" s="6">
        <v>0.52739999999999998</v>
      </c>
      <c r="D2" s="6">
        <v>0.66639999999999999</v>
      </c>
      <c r="E2" s="2"/>
      <c r="F2" s="2"/>
      <c r="G2" s="28" t="s">
        <v>121</v>
      </c>
      <c r="H2" s="27">
        <v>25</v>
      </c>
      <c r="I2" s="27">
        <v>25</v>
      </c>
      <c r="J2" s="27">
        <v>25</v>
      </c>
      <c r="K2" s="27">
        <v>25</v>
      </c>
      <c r="L2" s="27">
        <v>25</v>
      </c>
      <c r="M2" s="27">
        <v>25</v>
      </c>
      <c r="O2" s="89" t="s">
        <v>141</v>
      </c>
      <c r="P2" s="90"/>
      <c r="R2" s="88" t="s">
        <v>141</v>
      </c>
      <c r="S2" s="88"/>
    </row>
    <row r="3" spans="1:19" x14ac:dyDescent="0.2">
      <c r="A3" s="28" t="s">
        <v>111</v>
      </c>
      <c r="B3" s="27">
        <v>0.6</v>
      </c>
      <c r="C3" s="27">
        <v>0.03</v>
      </c>
      <c r="D3" s="27">
        <v>0.7</v>
      </c>
      <c r="E3" s="2"/>
      <c r="F3" s="2"/>
      <c r="G3" s="28" t="s">
        <v>111</v>
      </c>
      <c r="H3" s="27">
        <v>0.51</v>
      </c>
      <c r="I3" s="27">
        <v>19.78</v>
      </c>
      <c r="J3" s="27">
        <v>0.52</v>
      </c>
      <c r="K3" s="27">
        <v>0.3</v>
      </c>
      <c r="L3" s="27">
        <v>0.49</v>
      </c>
      <c r="M3" s="27">
        <v>0.18</v>
      </c>
      <c r="O3" s="87" t="s">
        <v>113</v>
      </c>
      <c r="P3" s="85" t="s">
        <v>146</v>
      </c>
      <c r="R3" s="87" t="s">
        <v>113</v>
      </c>
      <c r="S3" s="86" t="s">
        <v>146</v>
      </c>
    </row>
    <row r="4" spans="1:19" x14ac:dyDescent="0.2">
      <c r="A4" s="28" t="s">
        <v>112</v>
      </c>
      <c r="B4" s="27">
        <v>30.62</v>
      </c>
      <c r="C4" s="27">
        <v>24.05</v>
      </c>
      <c r="D4" s="27">
        <v>30.91</v>
      </c>
      <c r="E4" s="2"/>
      <c r="F4" s="2"/>
      <c r="G4" s="28" t="s">
        <v>112</v>
      </c>
      <c r="H4" s="27">
        <v>19.78</v>
      </c>
      <c r="I4" s="27">
        <v>39.020000000000003</v>
      </c>
      <c r="J4" s="27">
        <v>19.75</v>
      </c>
      <c r="K4" s="27">
        <v>43.49</v>
      </c>
      <c r="L4" s="27">
        <v>43.65</v>
      </c>
      <c r="M4" s="27">
        <v>43.4</v>
      </c>
      <c r="O4" s="87" t="s">
        <v>117</v>
      </c>
      <c r="P4" s="85" t="s">
        <v>145</v>
      </c>
      <c r="R4" s="87" t="s">
        <v>125</v>
      </c>
      <c r="S4" s="86" t="s">
        <v>149</v>
      </c>
    </row>
    <row r="5" spans="1:19" x14ac:dyDescent="0.2">
      <c r="A5" s="28" t="s">
        <v>113</v>
      </c>
      <c r="B5" s="27">
        <f>B4-B3</f>
        <v>30.02</v>
      </c>
      <c r="C5" s="27">
        <f>C4-C3</f>
        <v>24.02</v>
      </c>
      <c r="D5" s="27">
        <f>D4-D3</f>
        <v>30.21</v>
      </c>
      <c r="E5" s="2"/>
      <c r="F5" s="2"/>
      <c r="G5" s="28" t="s">
        <v>113</v>
      </c>
      <c r="H5" s="27">
        <f>H4-H3</f>
        <v>19.27</v>
      </c>
      <c r="I5" s="27">
        <f t="shared" ref="I5:L5" si="0">I4-I3</f>
        <v>19.240000000000002</v>
      </c>
      <c r="J5" s="27">
        <f t="shared" si="0"/>
        <v>19.23</v>
      </c>
      <c r="K5" s="27">
        <f t="shared" si="0"/>
        <v>43.190000000000005</v>
      </c>
      <c r="L5" s="27">
        <f t="shared" si="0"/>
        <v>43.16</v>
      </c>
      <c r="M5" s="27">
        <f>M4-M3</f>
        <v>43.22</v>
      </c>
      <c r="O5" s="87" t="s">
        <v>125</v>
      </c>
      <c r="P5" s="85" t="s">
        <v>142</v>
      </c>
      <c r="R5" s="87" t="s">
        <v>124</v>
      </c>
      <c r="S5" s="86" t="s">
        <v>142</v>
      </c>
    </row>
    <row r="6" spans="1:19" x14ac:dyDescent="0.2">
      <c r="A6" s="28" t="s">
        <v>116</v>
      </c>
      <c r="B6" s="49">
        <v>204.22</v>
      </c>
      <c r="C6" s="49"/>
      <c r="D6" s="49"/>
      <c r="E6" s="2"/>
      <c r="F6" s="2"/>
      <c r="G6" s="28" t="s">
        <v>119</v>
      </c>
      <c r="H6" s="47">
        <f>B10</f>
        <v>0.10767416774967288</v>
      </c>
      <c r="I6" s="47"/>
      <c r="J6" s="47"/>
      <c r="K6" s="47"/>
      <c r="L6" s="47"/>
      <c r="M6" s="47"/>
      <c r="O6" s="87" t="s">
        <v>143</v>
      </c>
      <c r="P6" s="85" t="s">
        <v>144</v>
      </c>
      <c r="R6" s="87" t="s">
        <v>126</v>
      </c>
      <c r="S6" s="86" t="s">
        <v>150</v>
      </c>
    </row>
    <row r="7" spans="1:19" x14ac:dyDescent="0.2">
      <c r="A7" s="28" t="s">
        <v>117</v>
      </c>
      <c r="B7" s="30">
        <f>B2/$B$6</f>
        <v>3.2269121535598868E-3</v>
      </c>
      <c r="C7" s="30">
        <f t="shared" ref="C7:D7" si="1">C2/$B$6</f>
        <v>2.5825090588580939E-3</v>
      </c>
      <c r="D7" s="30">
        <f t="shared" si="1"/>
        <v>3.263147585936735E-3</v>
      </c>
      <c r="E7" s="2"/>
      <c r="F7" s="2"/>
      <c r="G7" s="28" t="s">
        <v>125</v>
      </c>
      <c r="H7" s="30">
        <f>$H$6*(H5/1000)</f>
        <v>2.0748812125361963E-3</v>
      </c>
      <c r="I7" s="30">
        <f t="shared" ref="I7:M7" si="2">$H$6*(I5/1000)</f>
        <v>2.0716509875037068E-3</v>
      </c>
      <c r="J7" s="30">
        <f t="shared" si="2"/>
        <v>2.0705742458262096E-3</v>
      </c>
      <c r="K7" s="30">
        <f t="shared" si="2"/>
        <v>4.650447305108372E-3</v>
      </c>
      <c r="L7" s="30">
        <f t="shared" si="2"/>
        <v>4.6472170800758812E-3</v>
      </c>
      <c r="M7" s="30">
        <f t="shared" si="2"/>
        <v>4.6536775301408619E-3</v>
      </c>
      <c r="O7" s="87" t="s">
        <v>119</v>
      </c>
      <c r="P7" s="85" t="s">
        <v>147</v>
      </c>
      <c r="R7" s="87" t="s">
        <v>127</v>
      </c>
      <c r="S7" s="86" t="s">
        <v>151</v>
      </c>
    </row>
    <row r="8" spans="1:19" x14ac:dyDescent="0.2">
      <c r="A8" s="28" t="s">
        <v>125</v>
      </c>
      <c r="B8" s="30">
        <f>B7</f>
        <v>3.2269121535598868E-3</v>
      </c>
      <c r="C8" s="30">
        <f t="shared" ref="C8:D8" si="3">C7</f>
        <v>2.5825090588580939E-3</v>
      </c>
      <c r="D8" s="30">
        <f t="shared" si="3"/>
        <v>3.263147585936735E-3</v>
      </c>
      <c r="E8" s="2"/>
      <c r="F8" s="2"/>
      <c r="G8" s="28" t="s">
        <v>124</v>
      </c>
      <c r="H8" s="30">
        <f>H7</f>
        <v>2.0748812125361963E-3</v>
      </c>
      <c r="I8" s="30">
        <f t="shared" ref="I8:M8" si="4">I7</f>
        <v>2.0716509875037068E-3</v>
      </c>
      <c r="J8" s="30">
        <f t="shared" si="4"/>
        <v>2.0705742458262096E-3</v>
      </c>
      <c r="K8" s="30">
        <f t="shared" si="4"/>
        <v>4.650447305108372E-3</v>
      </c>
      <c r="L8" s="30">
        <f t="shared" si="4"/>
        <v>4.6472170800758812E-3</v>
      </c>
      <c r="M8" s="30">
        <f t="shared" si="4"/>
        <v>4.6536775301408619E-3</v>
      </c>
      <c r="O8" s="87" t="s">
        <v>130</v>
      </c>
      <c r="P8" s="85" t="s">
        <v>148</v>
      </c>
      <c r="R8" s="87" t="s">
        <v>128</v>
      </c>
      <c r="S8" s="86" t="s">
        <v>147</v>
      </c>
    </row>
    <row r="9" spans="1:19" x14ac:dyDescent="0.2">
      <c r="A9" s="28" t="s">
        <v>118</v>
      </c>
      <c r="B9" s="6">
        <f>B8/(B5/1000)</f>
        <v>0.10749207706728471</v>
      </c>
      <c r="C9" s="6">
        <f>C8/(C5/1000)</f>
        <v>0.10751494832881324</v>
      </c>
      <c r="D9" s="6">
        <f>D8/(D5/1000)</f>
        <v>0.10801547785292072</v>
      </c>
      <c r="E9" s="2"/>
      <c r="F9" s="2"/>
      <c r="G9" s="28" t="s">
        <v>126</v>
      </c>
      <c r="H9" s="31">
        <f>H8/(H2/1000)</f>
        <v>8.2995248501447849E-2</v>
      </c>
      <c r="I9" s="31">
        <f t="shared" ref="I9:M9" si="5">I8/(I2/1000)</f>
        <v>8.2866039500148272E-2</v>
      </c>
      <c r="J9" s="31">
        <f t="shared" si="5"/>
        <v>8.2822969833048377E-2</v>
      </c>
      <c r="K9" s="6">
        <f t="shared" si="5"/>
        <v>0.18601789220433487</v>
      </c>
      <c r="L9" s="6">
        <f t="shared" si="5"/>
        <v>0.18588868320303523</v>
      </c>
      <c r="M9" s="6">
        <f t="shared" si="5"/>
        <v>0.18614710120563446</v>
      </c>
      <c r="O9" s="87" t="s">
        <v>132</v>
      </c>
      <c r="P9" s="85" t="s">
        <v>153</v>
      </c>
      <c r="R9" s="87" t="s">
        <v>129</v>
      </c>
      <c r="S9" s="86" t="s">
        <v>148</v>
      </c>
    </row>
    <row r="10" spans="1:19" x14ac:dyDescent="0.2">
      <c r="A10" s="28" t="s">
        <v>119</v>
      </c>
      <c r="B10" s="47">
        <f>AVERAGE(B9:D9)</f>
        <v>0.10767416774967288</v>
      </c>
      <c r="C10" s="47"/>
      <c r="D10" s="47"/>
      <c r="E10" s="2"/>
      <c r="F10" s="2"/>
      <c r="G10" s="28" t="s">
        <v>127</v>
      </c>
      <c r="H10" s="6">
        <f>H9*250/25</f>
        <v>0.82995248501447849</v>
      </c>
      <c r="I10" s="6">
        <f t="shared" ref="I10:M10" si="6">I9*250/25</f>
        <v>0.82866039500148281</v>
      </c>
      <c r="J10" s="6">
        <f t="shared" si="6"/>
        <v>0.82822969833048377</v>
      </c>
      <c r="K10" s="32">
        <f t="shared" si="6"/>
        <v>1.8601789220433489</v>
      </c>
      <c r="L10" s="32">
        <f t="shared" si="6"/>
        <v>1.8588868320303522</v>
      </c>
      <c r="M10" s="32">
        <f t="shared" si="6"/>
        <v>1.8614710120563447</v>
      </c>
      <c r="R10" s="87" t="s">
        <v>131</v>
      </c>
      <c r="S10" s="86" t="s">
        <v>152</v>
      </c>
    </row>
    <row r="11" spans="1:19" x14ac:dyDescent="0.2">
      <c r="A11" s="29" t="s">
        <v>130</v>
      </c>
      <c r="B11" s="50">
        <f>STDEV(B9:D9)</f>
        <v>2.9580435017974191E-4</v>
      </c>
      <c r="C11" s="50"/>
      <c r="D11" s="50"/>
      <c r="E11" s="2"/>
      <c r="F11" s="2"/>
      <c r="G11" s="28" t="s">
        <v>128</v>
      </c>
      <c r="H11" s="47">
        <f>AVERAGE(H10:J10)</f>
        <v>0.82894752611548161</v>
      </c>
      <c r="I11" s="47"/>
      <c r="J11" s="47"/>
      <c r="K11" s="51">
        <f>AVERAGE(K10:M10)</f>
        <v>1.8601789220433484</v>
      </c>
      <c r="L11" s="51"/>
      <c r="M11" s="51"/>
    </row>
    <row r="12" spans="1:19" x14ac:dyDescent="0.2">
      <c r="A12" s="29" t="s">
        <v>132</v>
      </c>
      <c r="B12" s="47">
        <f>B11/B10*100</f>
        <v>0.2747217427929835</v>
      </c>
      <c r="C12" s="47"/>
      <c r="D12" s="47"/>
      <c r="E12" s="2"/>
      <c r="F12" s="2"/>
      <c r="G12" s="28" t="s">
        <v>129</v>
      </c>
      <c r="H12" s="46">
        <f>STDEV(H10:J10)</f>
        <v>8.9656661610114862E-4</v>
      </c>
      <c r="I12" s="46"/>
      <c r="J12" s="46"/>
      <c r="K12" s="46">
        <f>STDEV(K10:M10)</f>
        <v>1.2920900129962387E-3</v>
      </c>
      <c r="L12" s="46"/>
      <c r="M12" s="46"/>
    </row>
    <row r="13" spans="1:19" x14ac:dyDescent="0.2">
      <c r="A13" s="2" t="s">
        <v>114</v>
      </c>
      <c r="B13" s="2"/>
      <c r="C13" s="2"/>
      <c r="D13" s="2"/>
      <c r="E13" s="2"/>
      <c r="F13" s="2"/>
      <c r="G13" s="28" t="s">
        <v>131</v>
      </c>
      <c r="H13" s="47">
        <f>H12/H11*100</f>
        <v>0.10815722200204103</v>
      </c>
      <c r="I13" s="47"/>
      <c r="J13" s="47"/>
      <c r="K13" s="48">
        <f>K12/K11*100</f>
        <v>6.9460523269284133E-2</v>
      </c>
      <c r="L13" s="48"/>
      <c r="M13" s="48"/>
    </row>
    <row r="14" spans="1:19" x14ac:dyDescent="0.2">
      <c r="A14" s="2" t="s">
        <v>115</v>
      </c>
      <c r="B14" s="2"/>
      <c r="C14" s="2"/>
      <c r="D14" s="2"/>
      <c r="G14" t="s">
        <v>122</v>
      </c>
    </row>
    <row r="15" spans="1:19" x14ac:dyDescent="0.2">
      <c r="G15" t="s">
        <v>123</v>
      </c>
    </row>
  </sheetData>
  <mergeCells count="13">
    <mergeCell ref="O2:P2"/>
    <mergeCell ref="R2:S2"/>
    <mergeCell ref="B6:D6"/>
    <mergeCell ref="B10:D10"/>
    <mergeCell ref="B11:D11"/>
    <mergeCell ref="H6:M6"/>
    <mergeCell ref="H11:J11"/>
    <mergeCell ref="K11:M11"/>
    <mergeCell ref="K12:M12"/>
    <mergeCell ref="H12:J12"/>
    <mergeCell ref="H13:J13"/>
    <mergeCell ref="K13:M13"/>
    <mergeCell ref="B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 Sample 1</vt:lpstr>
      <vt:lpstr>Control Sample 2</vt:lpstr>
      <vt:lpstr>combined data</vt:lpstr>
      <vt:lpstr>Own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2018-10-08T14:22:21Z</dcterms:created>
  <dcterms:modified xsi:type="dcterms:W3CDTF">2019-10-17T02:55:15Z</dcterms:modified>
</cp:coreProperties>
</file>