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2ND SEMESTER/CHEM445/BCN/"/>
    </mc:Choice>
  </mc:AlternateContent>
  <xr:revisionPtr revIDLastSave="0" documentId="13_ncr:1_{4CC4AB45-0B19-044C-8E7E-413074369826}" xr6:coauthVersionLast="45" xr6:coauthVersionMax="45" xr10:uidLastSave="{00000000-0000-0000-0000-000000000000}"/>
  <bookViews>
    <workbookView xWindow="0" yWindow="0" windowWidth="28800" windowHeight="18000" xr2:uid="{FB1BF302-CCCC-9A4A-ADD1-8F48D82370B4}"/>
  </bookViews>
  <sheets>
    <sheet name="CHEM445-023L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G25" i="1"/>
  <c r="E9" i="1"/>
  <c r="E25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0" i="1"/>
  <c r="H30" i="1"/>
  <c r="I30" i="1"/>
  <c r="E5" i="1"/>
  <c r="F10" i="1"/>
  <c r="F11" i="1"/>
  <c r="F12" i="1"/>
  <c r="F13" i="1"/>
  <c r="F14" i="1"/>
  <c r="F15" i="1"/>
  <c r="F16" i="1"/>
  <c r="F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E10" i="1"/>
  <c r="E11" i="1"/>
  <c r="E12" i="1"/>
  <c r="E13" i="1"/>
  <c r="E14" i="1"/>
  <c r="E15" i="1"/>
  <c r="E16" i="1"/>
  <c r="E70" i="1"/>
  <c r="E69" i="1"/>
  <c r="E68" i="1"/>
  <c r="E67" i="1"/>
  <c r="E66" i="1"/>
  <c r="E65" i="1"/>
  <c r="E64" i="1"/>
  <c r="E63" i="1"/>
  <c r="E62" i="1"/>
  <c r="E61" i="1"/>
  <c r="E60" i="1"/>
  <c r="E59" i="1"/>
  <c r="E43" i="1"/>
  <c r="E42" i="1"/>
  <c r="E41" i="1"/>
  <c r="E40" i="1"/>
  <c r="E39" i="1"/>
  <c r="E38" i="1"/>
  <c r="E37" i="1"/>
  <c r="E36" i="1"/>
  <c r="E35" i="1"/>
</calcChain>
</file>

<file path=xl/sharedStrings.xml><?xml version="1.0" encoding="utf-8"?>
<sst xmlns="http://schemas.openxmlformats.org/spreadsheetml/2006/main" count="67" uniqueCount="30">
  <si>
    <t>Beer's Law Plot, Neutral Red</t>
  </si>
  <si>
    <t>V{NR},μL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</si>
  <si>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{NR}, M</t>
    </r>
  </si>
  <si>
    <r>
      <t>A{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  <scheme val="minor"/>
      </rPr>
      <t>max}</t>
    </r>
  </si>
  <si>
    <t>Ct{NR}, Stock</t>
  </si>
  <si>
    <t>Added</t>
  </si>
  <si>
    <t>Total</t>
  </si>
  <si>
    <t xml:space="preserve">No units in any cell. </t>
  </si>
  <si>
    <t>Enter data in</t>
  </si>
  <si>
    <t>cells</t>
  </si>
  <si>
    <t>Give two readings of A for each concentration.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</si>
  <si>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{NR} = total concentration of Neutral Red</t>
    </r>
  </si>
  <si>
    <t>uL = microliters</t>
  </si>
  <si>
    <t>uL = microliters, M = molarity</t>
  </si>
  <si>
    <t>Wt{RFBP}, mg</t>
  </si>
  <si>
    <t>Ct{RFBP}, Stock</t>
  </si>
  <si>
    <t>Protein-Neutral Red Complex, 1st</t>
  </si>
  <si>
    <t>V{RFBP}, uL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</si>
  <si>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{RFBP}, M</t>
    </r>
  </si>
  <si>
    <t>A{550 nm}</t>
  </si>
  <si>
    <t>Delta{A{550}}</t>
  </si>
  <si>
    <t>Corrected</t>
  </si>
  <si>
    <t>for dilution</t>
  </si>
  <si>
    <t>Give A as 0.XXXX    M = molarity</t>
  </si>
  <si>
    <t>uL = microliters. Use your value for V{pipet) if significantly different from 50 uL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</si>
  <si>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{RFBP} = total concentration of protein,RFBP, from addition. Some is present as the complex.</t>
    </r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</si>
  <si>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{NR} = total concentration of neutral Neutral Red from addition. Some is present as the complex.</t>
    </r>
  </si>
  <si>
    <t>Protein-Neutral Red Complex, 2nd</t>
  </si>
  <si>
    <t>BCN</t>
  </si>
  <si>
    <t>V{Buffer}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</si>
</sst>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0E+00"/>
    <numFmt numFmtId="166" formatCode="0.00000"/>
  </numFmts>
  <fonts count="5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1" xfId="0" applyBorder="1"/>
    <xf numFmtId="0" fontId="0" fillId="0" borderId="0" xfId="0" applyAlignment="1"/>
    <xf numFmtId="0" fontId="3" fillId="0" borderId="0" xfId="0" applyFont="1" applyAlignment="1"/>
    <xf numFmtId="0" fontId="0" fillId="0" borderId="2" xfId="0" applyBorder="1" applyAlignment="1">
      <alignment vertical="center"/>
    </xf>
    <xf numFmtId="0" fontId="4" fillId="0" borderId="0" xfId="0" applyFont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2" borderId="1" xfId="0" applyNumberFormat="1" applyFill="1" applyBorder="1"/>
    <xf numFmtId="0" fontId="0" fillId="0" borderId="5" xfId="0" applyFill="1" applyBorder="1"/>
    <xf numFmtId="0" fontId="0" fillId="2" borderId="0" xfId="0" applyFill="1"/>
    <xf numFmtId="11" fontId="0" fillId="2" borderId="1" xfId="0" applyNumberFormat="1" applyFill="1" applyBorder="1"/>
    <xf numFmtId="11" fontId="0" fillId="0" borderId="0" xfId="0" applyNumberFormat="1"/>
    <xf numFmtId="165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18EE-A8FA-4048-BEAB-4485040F162B}">
  <dimension ref="A1:K77"/>
  <sheetViews>
    <sheetView tabSelected="1" zoomScale="185" workbookViewId="0">
      <selection activeCell="G4" sqref="G4:I16"/>
    </sheetView>
  </sheetViews>
  <sheetFormatPr baseColWidth="10" defaultRowHeight="16"/>
  <cols>
    <col min="1" max="1" width="12.6640625" customWidth="1"/>
    <col min="2" max="2" width="12.33203125" customWidth="1"/>
    <col min="3" max="3" width="12.5" bestFit="1" customWidth="1"/>
    <col min="4" max="4" width="11" bestFit="1" customWidth="1"/>
    <col min="5" max="5" width="19.6640625" bestFit="1" customWidth="1"/>
    <col min="6" max="6" width="13.33203125" customWidth="1"/>
    <col min="7" max="7" width="12.1640625" bestFit="1" customWidth="1"/>
    <col min="8" max="8" width="12.5" bestFit="1" customWidth="1"/>
    <col min="9" max="9" width="12.1640625" bestFit="1" customWidth="1"/>
    <col min="10" max="10" width="12.33203125" bestFit="1" customWidth="1"/>
  </cols>
  <sheetData>
    <row r="1" spans="1:9">
      <c r="A1" t="s">
        <v>28</v>
      </c>
    </row>
    <row r="3" spans="1:9">
      <c r="A3" s="1"/>
      <c r="B3" s="2"/>
      <c r="C3" s="2"/>
      <c r="D3" s="2"/>
      <c r="E3" s="1"/>
    </row>
    <row r="4" spans="1:9">
      <c r="A4" s="22" t="s">
        <v>0</v>
      </c>
      <c r="B4" s="22"/>
      <c r="C4" s="22"/>
      <c r="E4" s="3">
        <v>2000</v>
      </c>
      <c r="F4" t="s">
        <v>29</v>
      </c>
      <c r="G4" s="22" t="s">
        <v>0</v>
      </c>
      <c r="H4" s="22"/>
      <c r="I4" s="22"/>
    </row>
    <row r="5" spans="1:9">
      <c r="A5" s="4" t="s">
        <v>1</v>
      </c>
      <c r="B5" s="23" t="s">
        <v>2</v>
      </c>
      <c r="C5" s="23" t="s">
        <v>3</v>
      </c>
      <c r="E5" s="5">
        <f>8.48*10^-5</f>
        <v>8.4800000000000015E-5</v>
      </c>
      <c r="F5" t="s">
        <v>4</v>
      </c>
      <c r="G5" s="4" t="s">
        <v>1</v>
      </c>
      <c r="H5" s="23" t="s">
        <v>2</v>
      </c>
      <c r="I5" s="23" t="s">
        <v>3</v>
      </c>
    </row>
    <row r="6" spans="1:9">
      <c r="A6" s="6" t="s">
        <v>5</v>
      </c>
      <c r="B6" s="24"/>
      <c r="C6" s="24"/>
      <c r="E6" s="7"/>
      <c r="G6" s="6" t="s">
        <v>5</v>
      </c>
      <c r="H6" s="24"/>
      <c r="I6" s="24"/>
    </row>
    <row r="7" spans="1:9">
      <c r="A7" s="8" t="s">
        <v>6</v>
      </c>
      <c r="B7" s="25"/>
      <c r="C7" s="25"/>
      <c r="E7" s="7"/>
      <c r="G7" s="8" t="s">
        <v>6</v>
      </c>
      <c r="H7" s="25"/>
      <c r="I7" s="25"/>
    </row>
    <row r="8" spans="1:9">
      <c r="A8" s="9">
        <v>0</v>
      </c>
      <c r="B8" s="9">
        <v>0</v>
      </c>
      <c r="C8" s="9">
        <v>0</v>
      </c>
      <c r="G8" s="9">
        <v>0</v>
      </c>
      <c r="H8" s="9">
        <v>0</v>
      </c>
      <c r="I8" s="9">
        <v>0</v>
      </c>
    </row>
    <row r="9" spans="1:9">
      <c r="A9" s="5">
        <v>200</v>
      </c>
      <c r="B9" s="19">
        <v>7.7090909090909107E-6</v>
      </c>
      <c r="C9" s="5">
        <v>7.8700000000000006E-2</v>
      </c>
      <c r="E9" s="21">
        <f>$E$5*A9/(A9+$E$4)</f>
        <v>7.7090909090909107E-6</v>
      </c>
      <c r="F9" s="20">
        <f>B9*(2000+A9)/A9</f>
        <v>8.4800000000000015E-5</v>
      </c>
      <c r="G9" s="5">
        <v>200</v>
      </c>
      <c r="H9" s="5">
        <v>7.7090909090909107E-6</v>
      </c>
      <c r="I9" s="5">
        <v>9.0300000000000005E-2</v>
      </c>
    </row>
    <row r="10" spans="1:9">
      <c r="A10" s="5">
        <v>200</v>
      </c>
      <c r="B10" s="5">
        <v>7.7090909090909107E-6</v>
      </c>
      <c r="C10" s="5">
        <v>7.6700000000000004E-2</v>
      </c>
      <c r="E10" s="21">
        <f t="shared" ref="E10:E16" si="0">$E$5*A10/(A10+$E$4)</f>
        <v>7.7090909090909107E-6</v>
      </c>
      <c r="F10" s="20">
        <f t="shared" ref="F10:F16" si="1">B10*(2000+A10)/A10</f>
        <v>8.4800000000000015E-5</v>
      </c>
      <c r="G10" s="5">
        <v>200</v>
      </c>
      <c r="H10" s="5">
        <v>7.7090909090909107E-6</v>
      </c>
      <c r="I10" s="5">
        <v>9.1200000000000003E-2</v>
      </c>
    </row>
    <row r="11" spans="1:9">
      <c r="A11" s="5">
        <v>400</v>
      </c>
      <c r="B11" s="5">
        <v>1.4133333333333336E-5</v>
      </c>
      <c r="C11" s="5">
        <v>0.16639999999999999</v>
      </c>
      <c r="E11" s="21">
        <f t="shared" si="0"/>
        <v>1.4133333333333336E-5</v>
      </c>
      <c r="F11" s="20">
        <f t="shared" si="1"/>
        <v>8.4800000000000015E-5</v>
      </c>
      <c r="G11" s="5">
        <v>400</v>
      </c>
      <c r="H11" s="5">
        <v>1.4133333333333336E-5</v>
      </c>
      <c r="I11" s="5">
        <v>0.18010000000000001</v>
      </c>
    </row>
    <row r="12" spans="1:9">
      <c r="A12" s="5">
        <v>400</v>
      </c>
      <c r="B12" s="5">
        <v>1.4133333333333336E-5</v>
      </c>
      <c r="C12" s="5">
        <v>0.1643</v>
      </c>
      <c r="E12" s="21">
        <f t="shared" si="0"/>
        <v>1.4133333333333336E-5</v>
      </c>
      <c r="F12" s="20">
        <f t="shared" si="1"/>
        <v>8.4800000000000015E-5</v>
      </c>
      <c r="G12" s="5">
        <v>400</v>
      </c>
      <c r="H12" s="5">
        <v>1.4133333333333336E-5</v>
      </c>
      <c r="I12" s="5">
        <v>0.18140000000000001</v>
      </c>
    </row>
    <row r="13" spans="1:9">
      <c r="A13" s="5">
        <v>600</v>
      </c>
      <c r="B13" s="5">
        <v>1.9569230769230773E-5</v>
      </c>
      <c r="C13" s="5">
        <v>0.24149999999999999</v>
      </c>
      <c r="E13" s="21">
        <f t="shared" si="0"/>
        <v>1.9569230769230773E-5</v>
      </c>
      <c r="F13" s="20">
        <f t="shared" si="1"/>
        <v>8.4800000000000015E-5</v>
      </c>
      <c r="G13" s="5">
        <v>600</v>
      </c>
      <c r="H13" s="5">
        <v>1.9569230769230773E-5</v>
      </c>
      <c r="I13" s="5">
        <v>0.24740000000000001</v>
      </c>
    </row>
    <row r="14" spans="1:9">
      <c r="A14" s="5">
        <v>600</v>
      </c>
      <c r="B14" s="5">
        <v>1.9569230769230773E-5</v>
      </c>
      <c r="C14" s="5">
        <v>0.24129999999999999</v>
      </c>
      <c r="E14" s="21">
        <f t="shared" si="0"/>
        <v>1.9569230769230773E-5</v>
      </c>
      <c r="F14" s="20">
        <f t="shared" si="1"/>
        <v>8.4800000000000015E-5</v>
      </c>
      <c r="G14" s="5">
        <v>600</v>
      </c>
      <c r="H14" s="5">
        <v>1.9569230769230773E-5</v>
      </c>
      <c r="I14" s="5">
        <v>0.2462</v>
      </c>
    </row>
    <row r="15" spans="1:9">
      <c r="A15" s="5">
        <v>800</v>
      </c>
      <c r="B15" s="5">
        <v>2.4228571428571432E-5</v>
      </c>
      <c r="C15" s="5">
        <v>0.30599999999999999</v>
      </c>
      <c r="E15" s="21">
        <f t="shared" si="0"/>
        <v>2.4228571428571432E-5</v>
      </c>
      <c r="F15" s="20">
        <f t="shared" si="1"/>
        <v>8.4800000000000015E-5</v>
      </c>
      <c r="G15" s="5">
        <v>800</v>
      </c>
      <c r="H15" s="5">
        <v>2.4228571428571432E-5</v>
      </c>
      <c r="I15" s="5">
        <v>0.30680000000000002</v>
      </c>
    </row>
    <row r="16" spans="1:9">
      <c r="A16" s="5">
        <v>800</v>
      </c>
      <c r="B16" s="5">
        <v>2.4228571428571432E-5</v>
      </c>
      <c r="C16" s="5">
        <v>0.30664999999999998</v>
      </c>
      <c r="E16" s="21">
        <f t="shared" si="0"/>
        <v>2.4228571428571432E-5</v>
      </c>
      <c r="F16" s="20">
        <f t="shared" si="1"/>
        <v>8.4800000000000015E-5</v>
      </c>
      <c r="G16" s="5">
        <v>800</v>
      </c>
      <c r="H16" s="5">
        <v>2.4228571428571432E-5</v>
      </c>
      <c r="I16" s="5">
        <v>0.30620000000000003</v>
      </c>
    </row>
    <row r="17" spans="1:11">
      <c r="A17" s="5"/>
      <c r="B17" s="5"/>
      <c r="C17" s="5"/>
      <c r="G17" s="5"/>
      <c r="H17" s="5"/>
      <c r="I17" s="5"/>
    </row>
    <row r="18" spans="1:11">
      <c r="A18" s="5"/>
      <c r="B18" s="5"/>
      <c r="C18" s="5"/>
      <c r="G18" s="5"/>
      <c r="H18" s="5"/>
      <c r="I18" s="5"/>
    </row>
    <row r="19" spans="1:11">
      <c r="A19" t="s">
        <v>7</v>
      </c>
      <c r="G19" t="s">
        <v>7</v>
      </c>
    </row>
    <row r="20" spans="1:11">
      <c r="A20" t="s">
        <v>8</v>
      </c>
      <c r="B20" s="5"/>
      <c r="C20" t="s">
        <v>9</v>
      </c>
      <c r="G20" t="s">
        <v>8</v>
      </c>
      <c r="H20" s="5"/>
      <c r="I20" t="s">
        <v>9</v>
      </c>
    </row>
    <row r="21" spans="1:11">
      <c r="A21" t="s">
        <v>10</v>
      </c>
      <c r="G21" t="s">
        <v>10</v>
      </c>
    </row>
    <row r="22" spans="1:11" ht="18">
      <c r="A22" t="s">
        <v>11</v>
      </c>
      <c r="G22" t="s">
        <v>11</v>
      </c>
    </row>
    <row r="23" spans="1:11">
      <c r="A23" t="s">
        <v>12</v>
      </c>
      <c r="G23" t="s">
        <v>13</v>
      </c>
    </row>
    <row r="25" spans="1:11">
      <c r="B25" t="s">
        <v>14</v>
      </c>
      <c r="C25" s="5">
        <v>9.9</v>
      </c>
      <c r="E25" s="5">
        <f>E5</f>
        <v>8.4800000000000015E-5</v>
      </c>
      <c r="F25" t="s">
        <v>15</v>
      </c>
      <c r="G25">
        <f>C25/1000/(29.2*10^3)/1000</f>
        <v>3.3904109589041099E-10</v>
      </c>
    </row>
    <row r="26" spans="1:11">
      <c r="A26" s="26" t="s">
        <v>16</v>
      </c>
      <c r="B26" s="26"/>
      <c r="C26" s="26"/>
      <c r="D26" s="26"/>
      <c r="E26" s="26"/>
      <c r="F26" s="26"/>
      <c r="I26" s="10"/>
      <c r="J26" s="11"/>
      <c r="K26" s="10"/>
    </row>
    <row r="27" spans="1:11">
      <c r="A27" s="4" t="s">
        <v>17</v>
      </c>
      <c r="B27" s="23" t="s">
        <v>18</v>
      </c>
      <c r="C27" s="23" t="s">
        <v>2</v>
      </c>
      <c r="D27" s="23" t="s">
        <v>19</v>
      </c>
      <c r="E27" s="23" t="s">
        <v>20</v>
      </c>
      <c r="F27" s="12" t="s">
        <v>20</v>
      </c>
      <c r="K27" s="13"/>
    </row>
    <row r="28" spans="1:11">
      <c r="A28" s="6" t="s">
        <v>5</v>
      </c>
      <c r="B28" s="24"/>
      <c r="C28" s="24"/>
      <c r="D28" s="24"/>
      <c r="E28" s="24"/>
      <c r="F28" s="14" t="s">
        <v>21</v>
      </c>
      <c r="J28" s="11"/>
    </row>
    <row r="29" spans="1:11">
      <c r="A29" s="8" t="s">
        <v>6</v>
      </c>
      <c r="B29" s="25"/>
      <c r="C29" s="25"/>
      <c r="D29" s="25"/>
      <c r="E29" s="25"/>
      <c r="F29" s="15" t="s">
        <v>22</v>
      </c>
      <c r="K29" s="13"/>
    </row>
    <row r="30" spans="1:11">
      <c r="A30" s="5">
        <v>0</v>
      </c>
      <c r="B30" s="5">
        <v>0</v>
      </c>
      <c r="C30" s="5">
        <v>5.6533333333333303E-5</v>
      </c>
      <c r="D30" s="16">
        <v>8.1299999999999997E-2</v>
      </c>
      <c r="E30" s="5">
        <v>0</v>
      </c>
      <c r="F30" s="5">
        <v>0</v>
      </c>
      <c r="G30" s="17"/>
      <c r="H30">
        <f>$J$30*A30/(3000+A30)</f>
        <v>0</v>
      </c>
      <c r="I30">
        <f>$E$5*1000/(3000+A30)</f>
        <v>2.8266666666666672E-5</v>
      </c>
      <c r="J30">
        <f>C30*(3000+A30)/1000</f>
        <v>1.6959999999999992E-4</v>
      </c>
      <c r="K30" t="e">
        <f>B30*(3000+A30)/A30</f>
        <v>#DIV/0!</v>
      </c>
    </row>
    <row r="31" spans="1:11">
      <c r="A31" s="18">
        <v>0</v>
      </c>
      <c r="B31" s="5">
        <v>0</v>
      </c>
      <c r="C31" s="5">
        <v>5.6533333333333343E-5</v>
      </c>
      <c r="D31" s="16">
        <v>8.2799999999999999E-2</v>
      </c>
      <c r="E31" s="5">
        <v>0</v>
      </c>
      <c r="F31" s="5">
        <v>0</v>
      </c>
      <c r="H31">
        <f t="shared" ref="H31:H43" si="2">$J$30*A31/(3000+A31)</f>
        <v>0</v>
      </c>
      <c r="I31">
        <f t="shared" ref="I31:I43" si="3">$E$5*1000/(2000+A31+1000)</f>
        <v>2.8266666666666672E-5</v>
      </c>
      <c r="J31">
        <f t="shared" ref="J31:J43" si="4">C31*(3000+A31)/1000</f>
        <v>1.6960000000000003E-4</v>
      </c>
      <c r="K31" t="e">
        <f t="shared" ref="K31:K43" si="5">B31*(3000+A31)/A31</f>
        <v>#DIV/0!</v>
      </c>
    </row>
    <row r="32" spans="1:11">
      <c r="A32" s="5">
        <v>50</v>
      </c>
      <c r="B32" s="19">
        <v>5.5580507523018201E-6</v>
      </c>
      <c r="C32" s="5">
        <v>5.5606557377049188E-5</v>
      </c>
      <c r="D32" s="16">
        <v>0.1027</v>
      </c>
      <c r="E32" s="27">
        <f>D32-0.08205</f>
        <v>2.0650000000000002E-2</v>
      </c>
      <c r="F32" s="5">
        <v>2.1995081967213115E-2</v>
      </c>
      <c r="H32">
        <f t="shared" si="2"/>
        <v>2.7803278688524579E-6</v>
      </c>
      <c r="I32">
        <f t="shared" si="3"/>
        <v>2.7803278688524594E-5</v>
      </c>
      <c r="J32">
        <f t="shared" si="4"/>
        <v>1.6960000000000003E-4</v>
      </c>
      <c r="K32" s="20">
        <f t="shared" si="5"/>
        <v>3.39041095890411E-4</v>
      </c>
    </row>
    <row r="33" spans="1:11">
      <c r="A33" s="5">
        <v>50</v>
      </c>
      <c r="B33" s="5">
        <v>5.5580507523018201E-6</v>
      </c>
      <c r="C33" s="5">
        <v>5.5606557377049188E-5</v>
      </c>
      <c r="D33" s="16">
        <v>0.10299999999999999</v>
      </c>
      <c r="E33" s="27">
        <f>D33-0.08205</f>
        <v>2.0949999999999996E-2</v>
      </c>
      <c r="F33" s="5">
        <v>2.229508196721311E-2</v>
      </c>
      <c r="H33">
        <f t="shared" si="2"/>
        <v>2.7803278688524579E-6</v>
      </c>
      <c r="I33">
        <f t="shared" si="3"/>
        <v>2.7803278688524594E-5</v>
      </c>
      <c r="J33">
        <f t="shared" si="4"/>
        <v>1.6960000000000003E-4</v>
      </c>
      <c r="K33">
        <f t="shared" si="5"/>
        <v>3.39041095890411E-4</v>
      </c>
    </row>
    <row r="34" spans="1:11">
      <c r="A34" s="5">
        <v>100</v>
      </c>
      <c r="B34" s="5">
        <v>1.0936809544851968E-5</v>
      </c>
      <c r="C34" s="5">
        <v>5.4709677419354851E-5</v>
      </c>
      <c r="D34" s="16">
        <v>0.1227</v>
      </c>
      <c r="E34" s="27">
        <f>D34-0.08205</f>
        <v>4.0650000000000006E-2</v>
      </c>
      <c r="F34" s="5">
        <v>4.3296774193548403E-2</v>
      </c>
      <c r="H34">
        <f t="shared" si="2"/>
        <v>5.4709677419354814E-6</v>
      </c>
      <c r="I34">
        <f t="shared" si="3"/>
        <v>2.7354838709677426E-5</v>
      </c>
      <c r="J34">
        <f t="shared" si="4"/>
        <v>1.6960000000000003E-4</v>
      </c>
      <c r="K34">
        <f t="shared" si="5"/>
        <v>3.39041095890411E-4</v>
      </c>
    </row>
    <row r="35" spans="1:11">
      <c r="A35" s="5">
        <v>100</v>
      </c>
      <c r="B35" s="5">
        <v>1.0936809544851968E-5</v>
      </c>
      <c r="C35" s="5">
        <v>5.4709677419354851E-5</v>
      </c>
      <c r="D35" s="16">
        <v>0.1227</v>
      </c>
      <c r="E35" s="5">
        <f t="shared" ref="E33:E43" si="6">D35-0.08205</f>
        <v>4.0650000000000006E-2</v>
      </c>
      <c r="F35" s="5">
        <v>4.3296774193548396E-2</v>
      </c>
      <c r="H35">
        <f t="shared" si="2"/>
        <v>5.4709677419354814E-6</v>
      </c>
      <c r="I35">
        <f t="shared" si="3"/>
        <v>2.7354838709677426E-5</v>
      </c>
      <c r="J35">
        <f t="shared" si="4"/>
        <v>1.6960000000000003E-4</v>
      </c>
      <c r="K35">
        <f t="shared" si="5"/>
        <v>3.39041095890411E-4</v>
      </c>
    </row>
    <row r="36" spans="1:11">
      <c r="A36" s="5">
        <v>150</v>
      </c>
      <c r="B36" s="5">
        <v>1.6144814090019572E-5</v>
      </c>
      <c r="C36" s="5">
        <v>5.3841269841269848E-5</v>
      </c>
      <c r="D36" s="16">
        <v>0.1394</v>
      </c>
      <c r="E36" s="5">
        <f t="shared" si="6"/>
        <v>5.7349999999999998E-2</v>
      </c>
      <c r="F36" s="5">
        <v>6.1257142857142857E-2</v>
      </c>
      <c r="H36">
        <f t="shared" si="2"/>
        <v>8.0761904761904728E-6</v>
      </c>
      <c r="I36">
        <f t="shared" si="3"/>
        <v>2.6920634920634924E-5</v>
      </c>
      <c r="J36">
        <f t="shared" si="4"/>
        <v>1.6960000000000003E-4</v>
      </c>
      <c r="K36">
        <f t="shared" si="5"/>
        <v>3.39041095890411E-4</v>
      </c>
    </row>
    <row r="37" spans="1:11">
      <c r="A37" s="5">
        <v>150</v>
      </c>
      <c r="B37" s="5">
        <v>1.6144814090019572E-5</v>
      </c>
      <c r="C37" s="5">
        <v>5.3841269841269848E-5</v>
      </c>
      <c r="D37" s="16">
        <v>0.1404</v>
      </c>
      <c r="E37" s="5">
        <f t="shared" si="6"/>
        <v>5.8349999999999999E-2</v>
      </c>
      <c r="F37" s="5">
        <v>6.2257142857142858E-2</v>
      </c>
      <c r="H37">
        <f t="shared" si="2"/>
        <v>8.0761904761904728E-6</v>
      </c>
      <c r="I37">
        <f t="shared" si="3"/>
        <v>2.6920634920634924E-5</v>
      </c>
      <c r="J37">
        <f t="shared" si="4"/>
        <v>1.6960000000000003E-4</v>
      </c>
      <c r="K37">
        <f t="shared" si="5"/>
        <v>3.39041095890411E-4</v>
      </c>
    </row>
    <row r="38" spans="1:11">
      <c r="A38" s="5">
        <v>200</v>
      </c>
      <c r="B38" s="5">
        <v>2.1190068493150688E-5</v>
      </c>
      <c r="C38" s="5">
        <v>5.3000000000000008E-5</v>
      </c>
      <c r="D38" s="16">
        <v>0.14610000000000001</v>
      </c>
      <c r="E38" s="5">
        <f t="shared" si="6"/>
        <v>6.405000000000001E-2</v>
      </c>
      <c r="F38" s="5">
        <v>6.9178125000000007E-2</v>
      </c>
      <c r="H38">
        <f t="shared" si="2"/>
        <v>1.0599999999999995E-5</v>
      </c>
      <c r="I38">
        <f t="shared" si="3"/>
        <v>2.6500000000000004E-5</v>
      </c>
      <c r="J38">
        <f t="shared" si="4"/>
        <v>1.6960000000000003E-4</v>
      </c>
      <c r="K38">
        <f t="shared" si="5"/>
        <v>3.39041095890411E-4</v>
      </c>
    </row>
    <row r="39" spans="1:11">
      <c r="A39" s="5">
        <v>200</v>
      </c>
      <c r="B39" s="5">
        <v>2.1190068493150688E-5</v>
      </c>
      <c r="C39" s="5">
        <v>5.3000000000000008E-5</v>
      </c>
      <c r="D39" s="16">
        <v>0.14549999999999999</v>
      </c>
      <c r="E39" s="5">
        <f t="shared" si="6"/>
        <v>6.3449999999999993E-2</v>
      </c>
      <c r="F39" s="5">
        <v>6.857812499999999E-2</v>
      </c>
      <c r="H39">
        <f t="shared" si="2"/>
        <v>1.0599999999999995E-5</v>
      </c>
      <c r="I39">
        <f t="shared" si="3"/>
        <v>2.6500000000000004E-5</v>
      </c>
      <c r="J39">
        <f t="shared" si="4"/>
        <v>1.6960000000000003E-4</v>
      </c>
      <c r="K39">
        <f t="shared" si="5"/>
        <v>3.39041095890411E-4</v>
      </c>
    </row>
    <row r="40" spans="1:11">
      <c r="A40" s="5">
        <v>250</v>
      </c>
      <c r="B40" s="5">
        <v>2.6080084299262382E-5</v>
      </c>
      <c r="C40" s="5">
        <v>5.2184615384615391E-5</v>
      </c>
      <c r="D40" s="16">
        <v>0.14929999999999999</v>
      </c>
      <c r="E40" s="5">
        <f t="shared" si="6"/>
        <v>6.724999999999999E-2</v>
      </c>
      <c r="F40" s="5">
        <v>7.3561538461538442E-2</v>
      </c>
      <c r="H40">
        <f t="shared" si="2"/>
        <v>1.3046153846153839E-5</v>
      </c>
      <c r="I40">
        <f t="shared" si="3"/>
        <v>2.6092307692307695E-5</v>
      </c>
      <c r="J40">
        <f t="shared" si="4"/>
        <v>1.6960000000000003E-4</v>
      </c>
      <c r="K40">
        <f t="shared" si="5"/>
        <v>3.39041095890411E-4</v>
      </c>
    </row>
    <row r="41" spans="1:11">
      <c r="A41" s="5">
        <v>250</v>
      </c>
      <c r="B41" s="5">
        <v>2.6080084299262382E-5</v>
      </c>
      <c r="C41" s="5">
        <v>5.2184615384615391E-5</v>
      </c>
      <c r="D41" s="16">
        <v>0.1487</v>
      </c>
      <c r="E41" s="5">
        <f t="shared" si="6"/>
        <v>6.6650000000000001E-2</v>
      </c>
      <c r="F41" s="5">
        <v>7.2961538461538453E-2</v>
      </c>
      <c r="H41">
        <f t="shared" si="2"/>
        <v>1.3046153846153839E-5</v>
      </c>
      <c r="I41">
        <f t="shared" si="3"/>
        <v>2.6092307692307695E-5</v>
      </c>
      <c r="J41">
        <f t="shared" si="4"/>
        <v>1.6960000000000003E-4</v>
      </c>
      <c r="K41">
        <f t="shared" si="5"/>
        <v>3.39041095890411E-4</v>
      </c>
    </row>
    <row r="42" spans="1:11">
      <c r="A42" s="5">
        <v>300</v>
      </c>
      <c r="B42" s="5">
        <v>3.0821917808219184E-5</v>
      </c>
      <c r="C42" s="5">
        <v>5.13939393939394E-5</v>
      </c>
      <c r="D42" s="16">
        <v>0.14599999999999999</v>
      </c>
      <c r="E42" s="5">
        <f t="shared" si="6"/>
        <v>6.3949999999999993E-2</v>
      </c>
      <c r="F42" s="5">
        <v>7.1409090909090908E-2</v>
      </c>
      <c r="H42">
        <f t="shared" si="2"/>
        <v>1.5418181818181811E-5</v>
      </c>
      <c r="I42">
        <f t="shared" si="3"/>
        <v>2.56969696969697E-5</v>
      </c>
      <c r="J42">
        <f t="shared" si="4"/>
        <v>1.6960000000000003E-4</v>
      </c>
      <c r="K42">
        <f t="shared" si="5"/>
        <v>3.3904109589041106E-4</v>
      </c>
    </row>
    <row r="43" spans="1:11">
      <c r="A43" s="5">
        <v>300</v>
      </c>
      <c r="B43" s="5">
        <v>3.0821917808219184E-5</v>
      </c>
      <c r="C43" s="5">
        <v>5.13939393939394E-5</v>
      </c>
      <c r="D43" s="16">
        <v>0.14580000000000001</v>
      </c>
      <c r="E43" s="5">
        <f t="shared" si="6"/>
        <v>6.3750000000000015E-2</v>
      </c>
      <c r="F43" s="5">
        <v>7.120909090909093E-2</v>
      </c>
      <c r="H43">
        <f t="shared" si="2"/>
        <v>1.5418181818181811E-5</v>
      </c>
      <c r="I43">
        <f t="shared" si="3"/>
        <v>2.56969696969697E-5</v>
      </c>
      <c r="J43">
        <f t="shared" si="4"/>
        <v>1.6960000000000003E-4</v>
      </c>
      <c r="K43">
        <f t="shared" si="5"/>
        <v>3.3904109589041106E-4</v>
      </c>
    </row>
    <row r="44" spans="1:11">
      <c r="A44" s="5"/>
      <c r="B44" s="5"/>
      <c r="C44" s="5"/>
      <c r="D44" s="5"/>
      <c r="E44" s="5"/>
      <c r="F44" s="5"/>
      <c r="H44" s="13"/>
      <c r="I44" s="7"/>
      <c r="J44" s="7"/>
      <c r="K44" s="7"/>
    </row>
    <row r="45" spans="1:11">
      <c r="A45" s="5"/>
      <c r="B45" s="5"/>
      <c r="C45" s="5"/>
      <c r="D45" s="5"/>
      <c r="E45" s="5"/>
      <c r="F45" s="5"/>
      <c r="I45" s="7"/>
      <c r="J45" s="7"/>
      <c r="K45" s="7"/>
    </row>
    <row r="46" spans="1:11">
      <c r="A46" t="s">
        <v>7</v>
      </c>
      <c r="C46" t="s">
        <v>8</v>
      </c>
      <c r="D46" s="5"/>
      <c r="E46" t="s">
        <v>9</v>
      </c>
    </row>
    <row r="47" spans="1:11">
      <c r="A47" t="s">
        <v>23</v>
      </c>
    </row>
    <row r="48" spans="1:11">
      <c r="A48" t="s">
        <v>24</v>
      </c>
    </row>
    <row r="49" spans="1:11" ht="18">
      <c r="A49" t="s">
        <v>25</v>
      </c>
    </row>
    <row r="50" spans="1:11" ht="18">
      <c r="A50" t="s">
        <v>26</v>
      </c>
    </row>
    <row r="51" spans="1:11">
      <c r="K51" s="11"/>
    </row>
    <row r="52" spans="1:11">
      <c r="B52" t="s">
        <v>14</v>
      </c>
      <c r="C52" s="5">
        <v>9.9</v>
      </c>
      <c r="E52" s="5">
        <v>8.4800000000000001E-5</v>
      </c>
      <c r="F52" t="s">
        <v>15</v>
      </c>
      <c r="K52" s="11"/>
    </row>
    <row r="53" spans="1:11">
      <c r="A53" s="26" t="s">
        <v>27</v>
      </c>
      <c r="B53" s="26"/>
      <c r="C53" s="26"/>
      <c r="D53" s="26"/>
      <c r="E53" s="26"/>
      <c r="F53" s="26"/>
      <c r="K53" s="11"/>
    </row>
    <row r="54" spans="1:11">
      <c r="A54" s="4" t="s">
        <v>17</v>
      </c>
      <c r="B54" s="23" t="s">
        <v>18</v>
      </c>
      <c r="C54" s="23" t="s">
        <v>2</v>
      </c>
      <c r="D54" s="23" t="s">
        <v>19</v>
      </c>
      <c r="E54" s="23" t="s">
        <v>20</v>
      </c>
      <c r="F54" s="12" t="s">
        <v>20</v>
      </c>
      <c r="K54" s="11"/>
    </row>
    <row r="55" spans="1:11">
      <c r="A55" s="6" t="s">
        <v>5</v>
      </c>
      <c r="B55" s="24"/>
      <c r="C55" s="24"/>
      <c r="D55" s="24"/>
      <c r="E55" s="24"/>
      <c r="F55" s="14" t="s">
        <v>21</v>
      </c>
      <c r="K55" s="11"/>
    </row>
    <row r="56" spans="1:11">
      <c r="A56" s="8" t="s">
        <v>6</v>
      </c>
      <c r="B56" s="25"/>
      <c r="C56" s="25"/>
      <c r="D56" s="25"/>
      <c r="E56" s="25"/>
      <c r="F56" s="15" t="s">
        <v>22</v>
      </c>
      <c r="K56" s="11"/>
    </row>
    <row r="57" spans="1:11">
      <c r="A57" s="5">
        <v>0</v>
      </c>
      <c r="B57" s="5">
        <v>0</v>
      </c>
      <c r="C57" s="5">
        <v>5.6533333333333343E-5</v>
      </c>
      <c r="D57" s="5">
        <v>5.9799999999999999E-2</v>
      </c>
      <c r="E57" s="5">
        <v>0</v>
      </c>
      <c r="F57" s="5">
        <v>0</v>
      </c>
      <c r="K57" s="11"/>
    </row>
    <row r="58" spans="1:11">
      <c r="A58" s="5">
        <v>0</v>
      </c>
      <c r="B58" s="5">
        <v>0</v>
      </c>
      <c r="C58" s="5">
        <v>5.6533333333333343E-5</v>
      </c>
      <c r="D58" s="5">
        <v>6.0400000000000002E-2</v>
      </c>
      <c r="E58" s="5">
        <v>0</v>
      </c>
      <c r="F58" s="5">
        <v>0</v>
      </c>
      <c r="K58" s="11"/>
    </row>
    <row r="59" spans="1:11">
      <c r="A59" s="5">
        <v>50</v>
      </c>
      <c r="B59" s="5">
        <v>5.5580507523018201E-6</v>
      </c>
      <c r="C59" s="5">
        <v>5.5606557377049188E-5</v>
      </c>
      <c r="D59" s="5">
        <v>7.8700000000000006E-2</v>
      </c>
      <c r="E59" s="5">
        <f>D59-AVERAGE($D$59:$D$60)</f>
        <v>1.0000000000000286E-4</v>
      </c>
      <c r="F59" s="5">
        <v>1.9585245901639348E-2</v>
      </c>
      <c r="K59" s="11"/>
    </row>
    <row r="60" spans="1:11">
      <c r="A60" s="5">
        <v>50</v>
      </c>
      <c r="B60" s="5">
        <v>5.5580507523018201E-6</v>
      </c>
      <c r="C60" s="5">
        <v>5.5606557377049188E-5</v>
      </c>
      <c r="D60" s="5">
        <v>7.85E-2</v>
      </c>
      <c r="E60" s="5">
        <f t="shared" ref="E60:E70" si="7">D60-AVERAGE($D$59:$D$60)</f>
        <v>-1.0000000000000286E-4</v>
      </c>
      <c r="F60" s="5">
        <v>1.9385245901639342E-2</v>
      </c>
      <c r="K60" s="11"/>
    </row>
    <row r="61" spans="1:11">
      <c r="A61" s="5">
        <v>100</v>
      </c>
      <c r="B61" s="5">
        <v>1.0936809544851968E-5</v>
      </c>
      <c r="C61" s="5">
        <v>5.4709677419354851E-5</v>
      </c>
      <c r="D61" s="5">
        <v>9.5299999999999996E-2</v>
      </c>
      <c r="E61" s="5">
        <f t="shared" si="7"/>
        <v>1.6699999999999993E-2</v>
      </c>
      <c r="F61" s="5">
        <v>3.7138709677419349E-2</v>
      </c>
      <c r="K61" s="11"/>
    </row>
    <row r="62" spans="1:11">
      <c r="A62" s="5">
        <v>100</v>
      </c>
      <c r="B62" s="5">
        <v>1.0936809544851968E-5</v>
      </c>
      <c r="C62" s="5">
        <v>5.4709677419354851E-5</v>
      </c>
      <c r="D62" s="5">
        <v>9.5100000000000004E-2</v>
      </c>
      <c r="E62" s="5">
        <f t="shared" si="7"/>
        <v>1.6500000000000001E-2</v>
      </c>
      <c r="F62" s="5">
        <v>3.6938709677419357E-2</v>
      </c>
      <c r="K62" s="11"/>
    </row>
    <row r="63" spans="1:11">
      <c r="A63" s="5">
        <v>150</v>
      </c>
      <c r="B63" s="5">
        <v>1.6144814090019572E-5</v>
      </c>
      <c r="C63" s="5">
        <v>5.3841269841269848E-5</v>
      </c>
      <c r="D63" s="5">
        <v>0.1111</v>
      </c>
      <c r="E63" s="5">
        <f t="shared" si="7"/>
        <v>3.2500000000000001E-2</v>
      </c>
      <c r="F63" s="5">
        <v>5.3861904761904771E-2</v>
      </c>
    </row>
    <row r="64" spans="1:11">
      <c r="A64" s="5">
        <v>150</v>
      </c>
      <c r="B64" s="5">
        <v>1.6144814090019572E-5</v>
      </c>
      <c r="C64" s="5">
        <v>5.3841269841269848E-5</v>
      </c>
      <c r="D64" s="5">
        <v>0.1115</v>
      </c>
      <c r="E64" s="5">
        <f t="shared" si="7"/>
        <v>3.2899999999999999E-2</v>
      </c>
      <c r="F64" s="5">
        <v>5.4261904761904768E-2</v>
      </c>
    </row>
    <row r="65" spans="1:6">
      <c r="A65" s="5">
        <v>200</v>
      </c>
      <c r="B65" s="5">
        <v>2.1190068493150688E-5</v>
      </c>
      <c r="C65" s="5">
        <v>5.3000000000000008E-5</v>
      </c>
      <c r="D65" s="5">
        <v>0.1234</v>
      </c>
      <c r="E65" s="5">
        <f t="shared" si="7"/>
        <v>4.4799999999999993E-2</v>
      </c>
      <c r="F65" s="5">
        <v>6.7056249999999998E-2</v>
      </c>
    </row>
    <row r="66" spans="1:6">
      <c r="A66" s="5">
        <v>200</v>
      </c>
      <c r="B66" s="5">
        <v>2.1190068493150688E-5</v>
      </c>
      <c r="C66" s="5">
        <v>5.3000000000000008E-5</v>
      </c>
      <c r="D66" s="5">
        <v>0.12429999999999999</v>
      </c>
      <c r="E66" s="5">
        <f t="shared" si="7"/>
        <v>4.5699999999999991E-2</v>
      </c>
      <c r="F66" s="5">
        <v>6.7956249999999996E-2</v>
      </c>
    </row>
    <row r="67" spans="1:6">
      <c r="A67" s="5">
        <v>250</v>
      </c>
      <c r="B67" s="5">
        <v>2.6080084299262382E-5</v>
      </c>
      <c r="C67" s="5">
        <v>5.2184615384615391E-5</v>
      </c>
      <c r="D67" s="5">
        <v>0.1258</v>
      </c>
      <c r="E67" s="5">
        <f t="shared" si="7"/>
        <v>4.7199999999999992E-2</v>
      </c>
      <c r="F67" s="5">
        <v>7.0323076923076905E-2</v>
      </c>
    </row>
    <row r="68" spans="1:6">
      <c r="A68" s="5">
        <v>250</v>
      </c>
      <c r="B68" s="5">
        <v>2.6080084299262382E-5</v>
      </c>
      <c r="C68" s="5">
        <v>5.2184615384615391E-5</v>
      </c>
      <c r="D68" s="5">
        <v>0.12620000000000001</v>
      </c>
      <c r="E68" s="5">
        <f t="shared" si="7"/>
        <v>4.7600000000000003E-2</v>
      </c>
      <c r="F68" s="5">
        <v>7.0723076923076916E-2</v>
      </c>
    </row>
    <row r="69" spans="1:6">
      <c r="A69" s="5">
        <v>300</v>
      </c>
      <c r="B69" s="5">
        <v>3.0821917808219184E-5</v>
      </c>
      <c r="C69" s="5">
        <v>5.13939393939394E-5</v>
      </c>
      <c r="D69" s="5">
        <v>0.12670000000000001</v>
      </c>
      <c r="E69" s="5">
        <f t="shared" si="7"/>
        <v>4.8100000000000004E-2</v>
      </c>
      <c r="F69" s="5">
        <v>7.2063636363636371E-2</v>
      </c>
    </row>
    <row r="70" spans="1:6">
      <c r="A70" s="5">
        <v>300</v>
      </c>
      <c r="B70" s="5">
        <v>3.0821917808219184E-5</v>
      </c>
      <c r="C70" s="5">
        <v>5.13939393939394E-5</v>
      </c>
      <c r="D70" s="5">
        <v>0.1263</v>
      </c>
      <c r="E70" s="5">
        <f t="shared" si="7"/>
        <v>4.7699999999999992E-2</v>
      </c>
      <c r="F70" s="5">
        <v>7.166363636363636E-2</v>
      </c>
    </row>
    <row r="71" spans="1:6">
      <c r="A71" s="5"/>
      <c r="B71" s="5"/>
      <c r="C71" s="5"/>
      <c r="D71" s="5"/>
      <c r="E71" s="5"/>
      <c r="F71" s="5"/>
    </row>
    <row r="72" spans="1:6">
      <c r="A72" s="5"/>
      <c r="B72" s="5"/>
      <c r="C72" s="5"/>
      <c r="D72" s="5"/>
      <c r="E72" s="5"/>
      <c r="F72" s="5"/>
    </row>
    <row r="73" spans="1:6">
      <c r="A73" t="s">
        <v>7</v>
      </c>
      <c r="C73" t="s">
        <v>8</v>
      </c>
      <c r="D73" s="5"/>
      <c r="E73" t="s">
        <v>9</v>
      </c>
    </row>
    <row r="74" spans="1:6">
      <c r="A74" t="s">
        <v>23</v>
      </c>
    </row>
    <row r="75" spans="1:6">
      <c r="A75" t="s">
        <v>24</v>
      </c>
    </row>
    <row r="76" spans="1:6" ht="18">
      <c r="A76" t="s">
        <v>25</v>
      </c>
    </row>
    <row r="77" spans="1:6" ht="18">
      <c r="A77" t="s">
        <v>26</v>
      </c>
    </row>
  </sheetData>
  <mergeCells count="16">
    <mergeCell ref="B54:B56"/>
    <mergeCell ref="C54:C56"/>
    <mergeCell ref="D54:D56"/>
    <mergeCell ref="E54:E56"/>
    <mergeCell ref="A26:F26"/>
    <mergeCell ref="B27:B29"/>
    <mergeCell ref="C27:C29"/>
    <mergeCell ref="D27:D29"/>
    <mergeCell ref="E27:E29"/>
    <mergeCell ref="A53:F53"/>
    <mergeCell ref="A4:C4"/>
    <mergeCell ref="G4:I4"/>
    <mergeCell ref="B5:B7"/>
    <mergeCell ref="C5:C7"/>
    <mergeCell ref="H5:H7"/>
    <mergeCell ref="I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CHEM445-023L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2020-03-16T23:45:37Z</dcterms:created>
  <dcterms:modified xsi:type="dcterms:W3CDTF">2020-05-09T22:47:40Z</dcterms:modified>
</cp:coreProperties>
</file>