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2ND SEMESTER/CHEM445/HOC/"/>
    </mc:Choice>
  </mc:AlternateContent>
  <xr:revisionPtr revIDLastSave="0" documentId="13_ncr:1_{F1EDF0BC-5939-A24A-8C8E-4982FE7BA662}" xr6:coauthVersionLast="45" xr6:coauthVersionMax="45" xr10:uidLastSave="{00000000-0000-0000-0000-000000000000}"/>
  <bookViews>
    <workbookView xWindow="0" yWindow="0" windowWidth="28800" windowHeight="18000" activeTab="1" xr2:uid="{47057BA3-8769-B141-92C4-6430304F0E9C}"/>
  </bookViews>
  <sheets>
    <sheet name="Experimental" sheetId="1" r:id="rId1"/>
    <sheet name="Gaussian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2" l="1"/>
  <c r="J25" i="1"/>
  <c r="J28" i="1"/>
  <c r="I28" i="1"/>
  <c r="I25" i="1"/>
  <c r="H29" i="1"/>
  <c r="I29" i="1"/>
  <c r="J29" i="1"/>
  <c r="G29" i="1"/>
  <c r="J26" i="1"/>
  <c r="F25" i="1"/>
  <c r="H26" i="1"/>
  <c r="H25" i="1"/>
  <c r="G25" i="1"/>
  <c r="I26" i="1"/>
  <c r="G28" i="1"/>
  <c r="H28" i="1"/>
  <c r="H27" i="1"/>
  <c r="I27" i="1"/>
  <c r="J27" i="1"/>
  <c r="G27" i="1"/>
  <c r="G26" i="1"/>
  <c r="E14" i="1"/>
  <c r="F3" i="1"/>
  <c r="F26" i="1"/>
  <c r="F5" i="1"/>
  <c r="E15" i="1"/>
  <c r="E16" i="1"/>
  <c r="E3" i="1"/>
  <c r="E4" i="1"/>
  <c r="F4" i="1"/>
  <c r="E17" i="1"/>
  <c r="F6" i="1"/>
</calcChain>
</file>

<file path=xl/sharedStrings.xml><?xml version="1.0" encoding="utf-8"?>
<sst xmlns="http://schemas.openxmlformats.org/spreadsheetml/2006/main" count="73" uniqueCount="56">
  <si>
    <t>delta U (kJ/g)</t>
  </si>
  <si>
    <t>Benzoic acid</t>
  </si>
  <si>
    <t>Fe</t>
  </si>
  <si>
    <t>delta U total (kJ)</t>
  </si>
  <si>
    <t>Average</t>
  </si>
  <si>
    <t>Trial</t>
  </si>
  <si>
    <t>T[1] (o)</t>
  </si>
  <si>
    <t>WA - weight of benzoic acid</t>
  </si>
  <si>
    <t>WB - weight of burnt wire</t>
  </si>
  <si>
    <t>[1] - temperature rise</t>
  </si>
  <si>
    <t>[2] - standard deviation</t>
  </si>
  <si>
    <t>Heat Capacity Calorimeter</t>
  </si>
  <si>
    <t>Combustion of gelatin capsule</t>
  </si>
  <si>
    <t>Wc - weight of capsule</t>
  </si>
  <si>
    <t>Wb- weight of burnt wire</t>
  </si>
  <si>
    <t>S.D. [2]</t>
  </si>
  <si>
    <t>delta U gel (kJ/g)</t>
  </si>
  <si>
    <r>
      <t>C</t>
    </r>
    <r>
      <rPr>
        <b/>
        <vertAlign val="subscript"/>
        <sz val="12"/>
        <color theme="1"/>
        <rFont val="Times New Roman"/>
        <family val="1"/>
      </rPr>
      <t>V (</t>
    </r>
    <r>
      <rPr>
        <b/>
        <sz val="12"/>
        <color theme="1"/>
        <rFont val="Times New Roman"/>
        <family val="1"/>
      </rPr>
      <t>kJ/</t>
    </r>
    <r>
      <rPr>
        <b/>
        <vertAlign val="superscript"/>
        <sz val="12"/>
        <color theme="1"/>
        <rFont val="Times New Roman"/>
        <family val="1"/>
      </rPr>
      <t>o)</t>
    </r>
  </si>
  <si>
    <t>Combustion of Succinic Acid</t>
  </si>
  <si>
    <t>Wa (g)</t>
  </si>
  <si>
    <t>WB (g)</t>
  </si>
  <si>
    <t>Wc (g)</t>
  </si>
  <si>
    <t>Wd (g)</t>
  </si>
  <si>
    <t>Wd - weight of succinic acid</t>
  </si>
  <si>
    <t>U1 (kJ/g)</t>
  </si>
  <si>
    <t>U1 - delta U solid</t>
  </si>
  <si>
    <t>Molar mass (g/mol)</t>
  </si>
  <si>
    <t>U1 (kJ/mol)</t>
  </si>
  <si>
    <t>[3] - relativestandard deviation</t>
  </si>
  <si>
    <t xml:space="preserve">H1 - heat of combustion </t>
  </si>
  <si>
    <t>H1 (kJ/mol)</t>
  </si>
  <si>
    <t>Heat of formation (kJ/mol)</t>
  </si>
  <si>
    <t>CO2 (g)</t>
  </si>
  <si>
    <t>H2O (l)</t>
  </si>
  <si>
    <t>Compound</t>
  </si>
  <si>
    <t>H2 (kJ/mol)</t>
  </si>
  <si>
    <t>H3 (kJ/mol)</t>
  </si>
  <si>
    <t>H2 - heat of formation (s)</t>
  </si>
  <si>
    <t>H3 - heat of formation (g)</t>
  </si>
  <si>
    <t>R.S.D % [3]</t>
  </si>
  <si>
    <t>E{Succinic Acid, g}</t>
  </si>
  <si>
    <t>E{C, g}</t>
  </si>
  <si>
    <t>E{H, g}</t>
  </si>
  <si>
    <t>E{O, g}</t>
  </si>
  <si>
    <t>Zero Point Energy{Succinic Acid}</t>
  </si>
  <si>
    <t>Thermal Correction{Succinic Acid}</t>
  </si>
  <si>
    <t>Data</t>
  </si>
  <si>
    <t>Values (kJ/mol)</t>
  </si>
  <si>
    <t>delta H{f,C, g, 0K)</t>
  </si>
  <si>
    <t>delta H{f,H, g, 0K)</t>
  </si>
  <si>
    <t>delta H{f,O, g, 0K)</t>
  </si>
  <si>
    <t>delta H{C,s, 298 -0K)</t>
  </si>
  <si>
    <t>delta H{H2,g, 298 -0K)</t>
  </si>
  <si>
    <t>delta H{O2,G, 298 -0K)</t>
  </si>
  <si>
    <t>delta H(f,acid,g,298K)</t>
  </si>
  <si>
    <r>
      <t>-D</t>
    </r>
    <r>
      <rPr>
        <vertAlign val="sub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{succinic Acid}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</si>
</sst>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"/>
    <numFmt numFmtId="168" formatCode="0.000"/>
    <numFmt numFmtId="173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2" fontId="2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73" fontId="2" fillId="0" borderId="1" xfId="0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172F-9EDD-9E49-A194-6A0D8F273D60}">
  <dimension ref="A1:L39"/>
  <sheetViews>
    <sheetView topLeftCell="A12" zoomScale="125" workbookViewId="0">
      <selection activeCell="E17" sqref="E17"/>
    </sheetView>
  </sheetViews>
  <sheetFormatPr baseColWidth="10" defaultRowHeight="16" x14ac:dyDescent="0.2"/>
  <cols>
    <col min="1" max="2" width="10.83203125" style="2"/>
    <col min="3" max="3" width="9.6640625" style="2" customWidth="1"/>
    <col min="4" max="4" width="9.33203125" style="2" customWidth="1"/>
    <col min="5" max="5" width="17.33203125" style="2" customWidth="1"/>
    <col min="6" max="6" width="10.6640625" style="2" customWidth="1"/>
    <col min="7" max="7" width="10.83203125" style="2"/>
    <col min="8" max="8" width="11.6640625" style="2" customWidth="1"/>
    <col min="9" max="10" width="10.83203125" style="2"/>
    <col min="11" max="11" width="10.6640625" style="2" customWidth="1"/>
    <col min="12" max="12" width="26" style="2" customWidth="1"/>
    <col min="13" max="13" width="15.1640625" style="2" customWidth="1"/>
    <col min="14" max="16384" width="10.83203125" style="2"/>
  </cols>
  <sheetData>
    <row r="1" spans="1:9" x14ac:dyDescent="0.2">
      <c r="A1" s="1" t="s">
        <v>11</v>
      </c>
      <c r="B1" s="1"/>
      <c r="C1" s="1"/>
      <c r="D1" s="1"/>
      <c r="E1" s="1"/>
      <c r="F1" s="1"/>
    </row>
    <row r="2" spans="1:9" ht="19" x14ac:dyDescent="0.25">
      <c r="A2" s="3" t="s">
        <v>5</v>
      </c>
      <c r="B2" s="3" t="s">
        <v>19</v>
      </c>
      <c r="C2" s="3" t="s">
        <v>20</v>
      </c>
      <c r="D2" s="3" t="s">
        <v>6</v>
      </c>
      <c r="E2" s="4" t="s">
        <v>3</v>
      </c>
      <c r="F2" s="3" t="s">
        <v>17</v>
      </c>
      <c r="H2" s="5" t="s">
        <v>0</v>
      </c>
      <c r="I2" s="6"/>
    </row>
    <row r="3" spans="1:9" x14ac:dyDescent="0.2">
      <c r="A3" s="7">
        <v>1</v>
      </c>
      <c r="B3" s="7">
        <v>1.0321</v>
      </c>
      <c r="C3" s="7">
        <v>3.8E-3</v>
      </c>
      <c r="D3" s="7">
        <v>2.8043</v>
      </c>
      <c r="E3" s="8">
        <f>$I$3*B3+$I$4*C3</f>
        <v>-27.303767300000001</v>
      </c>
      <c r="F3" s="9">
        <f>-E3/D3</f>
        <v>9.7363931462397026</v>
      </c>
      <c r="H3" s="10" t="s">
        <v>1</v>
      </c>
      <c r="I3" s="10">
        <v>-26.433</v>
      </c>
    </row>
    <row r="4" spans="1:9" x14ac:dyDescent="0.2">
      <c r="A4" s="7">
        <v>2</v>
      </c>
      <c r="B4" s="7">
        <v>1.0246999999999999</v>
      </c>
      <c r="C4" s="7">
        <v>1.6999999999999999E-3</v>
      </c>
      <c r="D4" s="7">
        <v>2.2704</v>
      </c>
      <c r="E4" s="8">
        <f>$I$3*B4+$I$4*C4</f>
        <v>-27.0958571</v>
      </c>
      <c r="F4" s="9">
        <f>-E4/D4</f>
        <v>11.934397947498239</v>
      </c>
      <c r="H4" s="10" t="s">
        <v>2</v>
      </c>
      <c r="I4" s="10">
        <v>-5.86</v>
      </c>
    </row>
    <row r="5" spans="1:9" x14ac:dyDescent="0.2">
      <c r="A5" s="11"/>
      <c r="B5" s="12"/>
      <c r="C5" s="12"/>
      <c r="D5" s="13"/>
      <c r="E5" s="14" t="s">
        <v>4</v>
      </c>
      <c r="F5" s="15">
        <f>AVERAGE(F3:F4)</f>
        <v>10.83539554686897</v>
      </c>
    </row>
    <row r="6" spans="1:9" x14ac:dyDescent="0.2">
      <c r="A6" s="16"/>
      <c r="B6" s="17"/>
      <c r="C6" s="17"/>
      <c r="D6" s="18"/>
      <c r="E6" s="14" t="s">
        <v>15</v>
      </c>
      <c r="F6" s="15">
        <f>STDEV(F3:F4)</f>
        <v>1.5542241000505117</v>
      </c>
    </row>
    <row r="7" spans="1:9" x14ac:dyDescent="0.2">
      <c r="A7" s="2" t="s">
        <v>7</v>
      </c>
      <c r="F7" s="19"/>
    </row>
    <row r="8" spans="1:9" x14ac:dyDescent="0.2">
      <c r="A8" s="20" t="s">
        <v>8</v>
      </c>
      <c r="F8" s="19"/>
    </row>
    <row r="9" spans="1:9" x14ac:dyDescent="0.2">
      <c r="A9" s="2" t="s">
        <v>9</v>
      </c>
      <c r="F9" s="19"/>
    </row>
    <row r="10" spans="1:9" x14ac:dyDescent="0.2">
      <c r="A10" s="2" t="s">
        <v>10</v>
      </c>
      <c r="C10" s="19"/>
    </row>
    <row r="11" spans="1:9" x14ac:dyDescent="0.2">
      <c r="C11" s="19"/>
    </row>
    <row r="12" spans="1:9" x14ac:dyDescent="0.2">
      <c r="A12" s="1" t="s">
        <v>12</v>
      </c>
      <c r="B12" s="1"/>
      <c r="C12" s="1"/>
      <c r="D12" s="1"/>
      <c r="E12" s="1"/>
      <c r="F12" s="21"/>
    </row>
    <row r="13" spans="1:9" x14ac:dyDescent="0.2">
      <c r="A13" s="3" t="s">
        <v>5</v>
      </c>
      <c r="B13" s="3" t="s">
        <v>21</v>
      </c>
      <c r="C13" s="3" t="s">
        <v>20</v>
      </c>
      <c r="D13" s="3" t="s">
        <v>6</v>
      </c>
      <c r="E13" s="4" t="s">
        <v>16</v>
      </c>
    </row>
    <row r="14" spans="1:9" x14ac:dyDescent="0.2">
      <c r="A14" s="7">
        <v>1</v>
      </c>
      <c r="B14" s="7">
        <v>0.1182</v>
      </c>
      <c r="C14" s="7">
        <v>6.4000000000000003E-3</v>
      </c>
      <c r="D14" s="7">
        <v>0.20910000000000001</v>
      </c>
      <c r="E14" s="9">
        <f>(-$F$5*D14-C14*$I$4)/B14</f>
        <v>-18.850907012269897</v>
      </c>
    </row>
    <row r="15" spans="1:9" x14ac:dyDescent="0.2">
      <c r="A15" s="7">
        <v>2</v>
      </c>
      <c r="B15" s="7">
        <v>0.1192</v>
      </c>
      <c r="C15" s="7">
        <v>7.4000000000000003E-3</v>
      </c>
      <c r="D15" s="7">
        <v>0.22289999999999999</v>
      </c>
      <c r="E15" s="9">
        <f>(-$F$5*D15-C15*$I$4)/B15</f>
        <v>-19.898034122458835</v>
      </c>
    </row>
    <row r="16" spans="1:9" x14ac:dyDescent="0.2">
      <c r="A16" s="11"/>
      <c r="B16" s="12"/>
      <c r="C16" s="13"/>
      <c r="D16" s="14" t="s">
        <v>4</v>
      </c>
      <c r="E16" s="15">
        <f>AVERAGE(E14:E15)</f>
        <v>-19.374470567364366</v>
      </c>
    </row>
    <row r="17" spans="1:12" x14ac:dyDescent="0.2">
      <c r="A17" s="16"/>
      <c r="B17" s="17"/>
      <c r="C17" s="18"/>
      <c r="D17" s="14" t="s">
        <v>15</v>
      </c>
      <c r="E17" s="15">
        <f>STDEV(E14:E15)</f>
        <v>0.74043068037887161</v>
      </c>
    </row>
    <row r="18" spans="1:12" x14ac:dyDescent="0.2">
      <c r="A18" s="2" t="s">
        <v>13</v>
      </c>
    </row>
    <row r="19" spans="1:12" x14ac:dyDescent="0.2">
      <c r="A19" s="2" t="s">
        <v>14</v>
      </c>
      <c r="K19" s="3" t="s">
        <v>34</v>
      </c>
      <c r="L19" s="3" t="s">
        <v>31</v>
      </c>
    </row>
    <row r="20" spans="1:12" x14ac:dyDescent="0.2">
      <c r="A20" s="2" t="s">
        <v>9</v>
      </c>
      <c r="K20" s="7" t="s">
        <v>32</v>
      </c>
      <c r="L20" s="23">
        <v>-393.52</v>
      </c>
    </row>
    <row r="21" spans="1:12" x14ac:dyDescent="0.2">
      <c r="A21" s="2" t="s">
        <v>10</v>
      </c>
      <c r="K21" s="7" t="s">
        <v>33</v>
      </c>
      <c r="L21" s="23">
        <v>-285.83</v>
      </c>
    </row>
    <row r="23" spans="1:12" x14ac:dyDescent="0.2">
      <c r="A23" s="1" t="s">
        <v>18</v>
      </c>
      <c r="B23" s="1"/>
      <c r="C23" s="1"/>
      <c r="D23" s="1"/>
      <c r="E23" s="1"/>
      <c r="F23" s="1"/>
      <c r="G23" s="1"/>
      <c r="H23" s="1"/>
      <c r="I23" s="1"/>
      <c r="J23" s="1"/>
    </row>
    <row r="24" spans="1:12" x14ac:dyDescent="0.2">
      <c r="A24" s="3" t="s">
        <v>5</v>
      </c>
      <c r="B24" s="3" t="s">
        <v>21</v>
      </c>
      <c r="C24" s="3" t="s">
        <v>20</v>
      </c>
      <c r="D24" s="3" t="s">
        <v>22</v>
      </c>
      <c r="E24" s="3" t="s">
        <v>6</v>
      </c>
      <c r="F24" s="4" t="s">
        <v>24</v>
      </c>
      <c r="G24" s="4" t="s">
        <v>27</v>
      </c>
      <c r="H24" s="4" t="s">
        <v>30</v>
      </c>
      <c r="I24" s="4" t="s">
        <v>35</v>
      </c>
      <c r="J24" s="4" t="s">
        <v>36</v>
      </c>
    </row>
    <row r="25" spans="1:12" x14ac:dyDescent="0.2">
      <c r="A25" s="7">
        <v>1</v>
      </c>
      <c r="B25" s="7">
        <v>0.1196</v>
      </c>
      <c r="C25" s="7">
        <v>6.4000000000000003E-3</v>
      </c>
      <c r="D25" s="7">
        <v>0.74170000000000003</v>
      </c>
      <c r="E25" s="24">
        <v>1.1679999999999999</v>
      </c>
      <c r="F25" s="9">
        <f>(-$F$5*E25-$E$16*B25-C25*$I$4)/D25</f>
        <v>-13.888433758778721</v>
      </c>
      <c r="G25" s="9">
        <f>F25*$E$32</f>
        <v>-1640.0573657066616</v>
      </c>
      <c r="H25" s="9">
        <f>G25+8.314*10^-3*298.15*0.5</f>
        <v>-1638.8179561566617</v>
      </c>
      <c r="I25" s="9">
        <f>4*$L$20+3*$L$21-H25</f>
        <v>-792.75204384333801</v>
      </c>
      <c r="J25" s="9">
        <f>120+I25</f>
        <v>-672.75204384333801</v>
      </c>
    </row>
    <row r="26" spans="1:12" x14ac:dyDescent="0.2">
      <c r="A26" s="7">
        <v>2</v>
      </c>
      <c r="B26" s="7">
        <v>0.11849999999999999</v>
      </c>
      <c r="C26" s="7">
        <v>8.9999999999999998E-4</v>
      </c>
      <c r="D26" s="7">
        <v>0.7339</v>
      </c>
      <c r="E26" s="7">
        <v>1.1908000000000001</v>
      </c>
      <c r="F26" s="9">
        <f>(-$F$5*E26-$E$16*B26-C26*$I$4)/D26</f>
        <v>-14.44561964161179</v>
      </c>
      <c r="G26" s="9">
        <f>F26*$E$32</f>
        <v>-1705.8543322386529</v>
      </c>
      <c r="H26" s="9">
        <f>G26+8.314*10^-3*298.15*0.5</f>
        <v>-1704.614922688653</v>
      </c>
      <c r="I26" s="9">
        <f>4*$L$20+3*$L$21-H26</f>
        <v>-726.95507731134671</v>
      </c>
      <c r="J26" s="9">
        <f>120+I26</f>
        <v>-606.95507731134671</v>
      </c>
    </row>
    <row r="27" spans="1:12" x14ac:dyDescent="0.2">
      <c r="A27" s="22"/>
      <c r="B27" s="22"/>
      <c r="C27" s="22"/>
      <c r="D27" s="22"/>
      <c r="E27" s="22"/>
      <c r="F27" s="14" t="s">
        <v>4</v>
      </c>
      <c r="G27" s="15">
        <f>AVERAGE(G25:G26)</f>
        <v>-1672.9558489726573</v>
      </c>
      <c r="H27" s="15">
        <f>AVERAGE(H25:H26)</f>
        <v>-1671.7164394226575</v>
      </c>
      <c r="I27" s="15">
        <f t="shared" ref="H27:J27" si="0">AVERAGE(I25:I26)</f>
        <v>-759.85356057734236</v>
      </c>
      <c r="J27" s="15">
        <f t="shared" si="0"/>
        <v>-639.85356057734236</v>
      </c>
    </row>
    <row r="28" spans="1:12" x14ac:dyDescent="0.2">
      <c r="A28" s="22"/>
      <c r="B28" s="22"/>
      <c r="C28" s="22"/>
      <c r="D28" s="22"/>
      <c r="E28" s="22"/>
      <c r="F28" s="14" t="s">
        <v>15</v>
      </c>
      <c r="G28" s="15">
        <f>STDEV(G25:G26)</f>
        <v>46.525481216275359</v>
      </c>
      <c r="H28" s="15">
        <f t="shared" ref="H28:J28" si="1">STDEV(H25:H26)</f>
        <v>46.525481216275359</v>
      </c>
      <c r="I28" s="15">
        <f>STDEV(I25:I26)</f>
        <v>46.525481216275359</v>
      </c>
      <c r="J28" s="15">
        <f>STDEV(J25:J26)</f>
        <v>46.525481216275359</v>
      </c>
    </row>
    <row r="29" spans="1:12" x14ac:dyDescent="0.2">
      <c r="A29" s="22"/>
      <c r="B29" s="22"/>
      <c r="C29" s="22"/>
      <c r="D29" s="22"/>
      <c r="E29" s="22"/>
      <c r="F29" s="14" t="s">
        <v>39</v>
      </c>
      <c r="G29" s="15">
        <f>ABS(G28*100/G27)</f>
        <v>2.7810346127691363</v>
      </c>
      <c r="H29" s="15">
        <f t="shared" ref="H29:J29" si="2">ABS(H28*100/H27)</f>
        <v>2.7830964701372056</v>
      </c>
      <c r="I29" s="15">
        <f t="shared" si="2"/>
        <v>6.1229536360828458</v>
      </c>
      <c r="J29" s="15">
        <f t="shared" si="2"/>
        <v>7.2712701909942075</v>
      </c>
    </row>
    <row r="30" spans="1:12" x14ac:dyDescent="0.2">
      <c r="A30" s="2" t="s">
        <v>13</v>
      </c>
    </row>
    <row r="31" spans="1:12" x14ac:dyDescent="0.2">
      <c r="A31" s="2" t="s">
        <v>14</v>
      </c>
      <c r="E31" s="3" t="s">
        <v>26</v>
      </c>
    </row>
    <row r="32" spans="1:12" x14ac:dyDescent="0.2">
      <c r="A32" s="2" t="s">
        <v>23</v>
      </c>
      <c r="E32" s="23">
        <v>118.08799999999999</v>
      </c>
    </row>
    <row r="33" spans="1:1" x14ac:dyDescent="0.2">
      <c r="A33" s="2" t="s">
        <v>9</v>
      </c>
    </row>
    <row r="34" spans="1:1" x14ac:dyDescent="0.2">
      <c r="A34" s="2" t="s">
        <v>10</v>
      </c>
    </row>
    <row r="35" spans="1:1" x14ac:dyDescent="0.2">
      <c r="A35" s="2" t="s">
        <v>28</v>
      </c>
    </row>
    <row r="36" spans="1:1" x14ac:dyDescent="0.2">
      <c r="A36" s="2" t="s">
        <v>25</v>
      </c>
    </row>
    <row r="37" spans="1:1" x14ac:dyDescent="0.2">
      <c r="A37" s="2" t="s">
        <v>29</v>
      </c>
    </row>
    <row r="38" spans="1:1" x14ac:dyDescent="0.2">
      <c r="A38" s="2" t="s">
        <v>37</v>
      </c>
    </row>
    <row r="39" spans="1:1" x14ac:dyDescent="0.2">
      <c r="A39" s="2" t="s">
        <v>38</v>
      </c>
    </row>
  </sheetData>
  <mergeCells count="7">
    <mergeCell ref="A27:E29"/>
    <mergeCell ref="A23:J23"/>
    <mergeCell ref="H2:I2"/>
    <mergeCell ref="A5:D6"/>
    <mergeCell ref="A1:F1"/>
    <mergeCell ref="A12:E12"/>
    <mergeCell ref="A16:C1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1DF7-8A36-A845-8242-4AC1CA7F588B}">
  <dimension ref="A1:B15"/>
  <sheetViews>
    <sheetView tabSelected="1" zoomScale="201" workbookViewId="0">
      <selection activeCell="B3" sqref="B3"/>
    </sheetView>
  </sheetViews>
  <sheetFormatPr baseColWidth="10" defaultRowHeight="16" x14ac:dyDescent="0.2"/>
  <cols>
    <col min="1" max="1" width="30.5" style="21" customWidth="1"/>
    <col min="2" max="2" width="15.33203125" style="21" customWidth="1"/>
    <col min="3" max="4" width="10.83203125" style="21"/>
    <col min="5" max="5" width="29.5" style="21" customWidth="1"/>
    <col min="6" max="6" width="14.83203125" style="21" customWidth="1"/>
    <col min="7" max="16384" width="10.83203125" style="21"/>
  </cols>
  <sheetData>
    <row r="1" spans="1:2" x14ac:dyDescent="0.2">
      <c r="A1" s="3" t="s">
        <v>46</v>
      </c>
      <c r="B1" s="3" t="s">
        <v>47</v>
      </c>
    </row>
    <row r="2" spans="1:2" x14ac:dyDescent="0.2">
      <c r="A2" s="7" t="s">
        <v>40</v>
      </c>
      <c r="B2" s="25">
        <v>-1198125</v>
      </c>
    </row>
    <row r="3" spans="1:2" x14ac:dyDescent="0.2">
      <c r="A3" s="7" t="s">
        <v>41</v>
      </c>
      <c r="B3" s="7">
        <v>-99205.5</v>
      </c>
    </row>
    <row r="4" spans="1:2" x14ac:dyDescent="0.2">
      <c r="A4" s="7" t="s">
        <v>42</v>
      </c>
      <c r="B4" s="7">
        <v>-1312.3</v>
      </c>
    </row>
    <row r="5" spans="1:2" x14ac:dyDescent="0.2">
      <c r="A5" s="7" t="s">
        <v>43</v>
      </c>
      <c r="B5" s="25">
        <v>-196880</v>
      </c>
    </row>
    <row r="6" spans="1:2" ht="18" x14ac:dyDescent="0.25">
      <c r="A6" s="26" t="s">
        <v>55</v>
      </c>
      <c r="B6" s="7">
        <v>-5909.2</v>
      </c>
    </row>
    <row r="7" spans="1:2" x14ac:dyDescent="0.2">
      <c r="A7" s="7" t="s">
        <v>44</v>
      </c>
      <c r="B7" s="7">
        <v>277.2</v>
      </c>
    </row>
    <row r="8" spans="1:2" x14ac:dyDescent="0.2">
      <c r="A8" s="7" t="s">
        <v>45</v>
      </c>
      <c r="B8" s="7">
        <v>301.8</v>
      </c>
    </row>
    <row r="9" spans="1:2" x14ac:dyDescent="0.2">
      <c r="A9" s="7" t="s">
        <v>48</v>
      </c>
      <c r="B9" s="25">
        <v>710.4</v>
      </c>
    </row>
    <row r="10" spans="1:2" x14ac:dyDescent="0.2">
      <c r="A10" s="7" t="s">
        <v>49</v>
      </c>
      <c r="B10" s="25">
        <v>216</v>
      </c>
    </row>
    <row r="11" spans="1:2" x14ac:dyDescent="0.2">
      <c r="A11" s="7" t="s">
        <v>50</v>
      </c>
      <c r="B11" s="25">
        <v>246.8</v>
      </c>
    </row>
    <row r="12" spans="1:2" x14ac:dyDescent="0.2">
      <c r="A12" s="7" t="s">
        <v>51</v>
      </c>
      <c r="B12" s="9">
        <v>1.05</v>
      </c>
    </row>
    <row r="13" spans="1:2" x14ac:dyDescent="0.2">
      <c r="A13" s="7" t="s">
        <v>52</v>
      </c>
      <c r="B13" s="9">
        <v>8.4600000000000009</v>
      </c>
    </row>
    <row r="14" spans="1:2" x14ac:dyDescent="0.2">
      <c r="A14" s="7" t="s">
        <v>53</v>
      </c>
      <c r="B14" s="9">
        <v>8.6999999999999993</v>
      </c>
    </row>
    <row r="15" spans="1:2" x14ac:dyDescent="0.2">
      <c r="A15" s="7" t="s">
        <v>54</v>
      </c>
      <c r="B15" s="25">
        <f>4*-B12+3*-B13+2*-B14+4*B9+6*B10+4*B11+(B6-B7)+B8</f>
        <v>-806.78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</vt:lpstr>
      <vt:lpstr>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2020-04-30T21:16:26Z</dcterms:created>
  <dcterms:modified xsi:type="dcterms:W3CDTF">2020-05-03T10:08:19Z</dcterms:modified>
</cp:coreProperties>
</file>