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SOPHOMORE 2ND SEMESTER/CHEM445/PMV/"/>
    </mc:Choice>
  </mc:AlternateContent>
  <xr:revisionPtr revIDLastSave="0" documentId="13_ncr:1_{09782AF9-6D5A-A54D-982C-9BAA24AEFADD}" xr6:coauthVersionLast="45" xr6:coauthVersionMax="45" xr10:uidLastSave="{00000000-0000-0000-0000-000000000000}"/>
  <bookViews>
    <workbookView xWindow="0" yWindow="0" windowWidth="28800" windowHeight="18000" activeTab="4" xr2:uid="{F6854E56-8CC8-E44F-834B-049056A90F5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solver_adj" localSheetId="4" hidden="1">Sheet5!$D$2:$D$12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itr" localSheetId="4" hidden="1">2147483647</definedName>
    <definedName name="solver_lhs1" localSheetId="4" hidden="1">Sheet5!$D$17</definedName>
    <definedName name="solver_lhs2" localSheetId="4" hidden="1">Sheet5!$E$17</definedName>
    <definedName name="solver_lhs3" localSheetId="4" hidden="1">Sheet5!$E$2:$E$12</definedName>
    <definedName name="solver_lin" localSheetId="4" hidden="1">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opt" localSheetId="4" hidden="1">Sheet5!$E$13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2" localSheetId="4" hidden="1">2</definedName>
    <definedName name="solver_rel3" localSheetId="4" hidden="1">3</definedName>
    <definedName name="solver_rhs1" localSheetId="4" hidden="1">Sheet5!$B$17</definedName>
    <definedName name="solver_rhs2" localSheetId="4" hidden="1">Sheet5!$C$17</definedName>
    <definedName name="solver_rhs3" localSheetId="4" hidden="1">0</definedName>
    <definedName name="solver_rlx" localSheetId="4" hidden="1">1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5" l="1"/>
  <c r="V21" i="5"/>
  <c r="U21" i="5"/>
  <c r="T21" i="5"/>
  <c r="S21" i="5"/>
  <c r="R21" i="5"/>
  <c r="J34" i="5"/>
  <c r="I34" i="5"/>
  <c r="H34" i="5"/>
  <c r="G34" i="5"/>
  <c r="B8" i="5"/>
  <c r="B9" i="5" s="1"/>
  <c r="B10" i="5" s="1"/>
  <c r="B11" i="5" s="1"/>
  <c r="B12" i="5" s="1"/>
  <c r="AJ9" i="4"/>
  <c r="AJ10" i="4"/>
  <c r="AJ11" i="4"/>
  <c r="AJ8" i="4"/>
  <c r="AJ15" i="4"/>
  <c r="AI15" i="4"/>
  <c r="AH15" i="4"/>
  <c r="AG15" i="4"/>
  <c r="H8" i="5"/>
  <c r="H9" i="5" s="1"/>
  <c r="H10" i="5" s="1"/>
  <c r="H11" i="5" s="1"/>
  <c r="H12" i="5" s="1"/>
  <c r="H3" i="5"/>
  <c r="H4" i="5" s="1"/>
  <c r="H5" i="5" s="1"/>
  <c r="H6" i="5" s="1"/>
  <c r="AJ14" i="4"/>
  <c r="AI14" i="4"/>
  <c r="AH14" i="4"/>
  <c r="AG14" i="4"/>
  <c r="AI23" i="4" l="1"/>
  <c r="AJ23" i="4" s="1"/>
  <c r="AI20" i="4"/>
  <c r="AJ20" i="4" s="1"/>
  <c r="AI22" i="4"/>
  <c r="AJ22" i="4" s="1"/>
  <c r="AI21" i="4"/>
  <c r="AJ21" i="4" s="1"/>
  <c r="AI2" i="4"/>
  <c r="AI5" i="4"/>
  <c r="B3" i="5" l="1"/>
  <c r="B4" i="5" l="1"/>
  <c r="B5" i="5" s="1"/>
  <c r="B6" i="5" s="1"/>
  <c r="AI4" i="4"/>
  <c r="AI3" i="4"/>
  <c r="C17" i="5" l="1"/>
  <c r="D17" i="5"/>
  <c r="B17" i="5"/>
  <c r="E17" i="5"/>
  <c r="H61" i="3"/>
  <c r="E2" i="3"/>
  <c r="E4" i="3"/>
  <c r="E2" i="5" l="1"/>
  <c r="E8" i="5"/>
  <c r="E5" i="5"/>
  <c r="E6" i="5"/>
  <c r="E12" i="5"/>
  <c r="E9" i="5"/>
  <c r="E3" i="5"/>
  <c r="E10" i="5"/>
  <c r="E7" i="5"/>
  <c r="E4" i="5"/>
  <c r="E11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  <c r="E13" i="5" l="1"/>
  <c r="H10" i="2"/>
  <c r="C13" i="2"/>
  <c r="D13" i="2"/>
  <c r="E13" i="2"/>
  <c r="F13" i="2"/>
  <c r="G13" i="2"/>
  <c r="H13" i="2"/>
  <c r="I2" i="4" l="1"/>
  <c r="H4" i="4" l="1"/>
  <c r="H2" i="1"/>
  <c r="AD3" i="4"/>
  <c r="AD4" i="4"/>
  <c r="AD5" i="4"/>
  <c r="AD2" i="4"/>
  <c r="H39" i="4"/>
  <c r="H38" i="4"/>
  <c r="H27" i="4"/>
  <c r="H26" i="4"/>
  <c r="H15" i="4"/>
  <c r="H14" i="4"/>
  <c r="H3" i="4"/>
  <c r="H2" i="4"/>
  <c r="I38" i="4"/>
  <c r="H44" i="4" s="1"/>
  <c r="I26" i="4"/>
  <c r="H31" i="4" s="1"/>
  <c r="I14" i="4"/>
  <c r="H17" i="4" s="1"/>
  <c r="H24" i="4" l="1"/>
  <c r="H49" i="4"/>
  <c r="H43" i="4"/>
  <c r="H11" i="4"/>
  <c r="H12" i="4"/>
  <c r="H10" i="4"/>
  <c r="H25" i="4"/>
  <c r="H37" i="4"/>
  <c r="H30" i="4"/>
  <c r="H29" i="4"/>
  <c r="H23" i="4"/>
  <c r="H42" i="4"/>
  <c r="H16" i="4"/>
  <c r="H41" i="4"/>
  <c r="H28" i="4"/>
  <c r="H35" i="4"/>
  <c r="H8" i="4"/>
  <c r="H20" i="4"/>
  <c r="H34" i="4"/>
  <c r="H47" i="4"/>
  <c r="H36" i="4"/>
  <c r="H6" i="4"/>
  <c r="H19" i="4"/>
  <c r="H33" i="4"/>
  <c r="H46" i="4"/>
  <c r="H21" i="4"/>
  <c r="H5" i="4"/>
  <c r="H18" i="4"/>
  <c r="H32" i="4"/>
  <c r="H45" i="4"/>
  <c r="H7" i="4"/>
  <c r="H9" i="4"/>
  <c r="H22" i="4"/>
  <c r="H48" i="4"/>
  <c r="H40" i="4"/>
  <c r="H13" i="4"/>
  <c r="E39" i="3"/>
  <c r="E40" i="3"/>
  <c r="E41" i="3"/>
  <c r="E42" i="3"/>
  <c r="E43" i="3"/>
  <c r="E44" i="3"/>
  <c r="E45" i="3"/>
  <c r="E46" i="3"/>
  <c r="E47" i="3"/>
  <c r="E48" i="3"/>
  <c r="E49" i="3"/>
  <c r="E38" i="3"/>
  <c r="E27" i="3"/>
  <c r="E28" i="3"/>
  <c r="E29" i="3"/>
  <c r="E30" i="3"/>
  <c r="E31" i="3"/>
  <c r="E32" i="3"/>
  <c r="E33" i="3"/>
  <c r="E34" i="3"/>
  <c r="E35" i="3"/>
  <c r="E36" i="3"/>
  <c r="E37" i="3"/>
  <c r="E26" i="3"/>
  <c r="E15" i="3"/>
  <c r="E16" i="3"/>
  <c r="E17" i="3"/>
  <c r="E18" i="3"/>
  <c r="E19" i="3"/>
  <c r="E20" i="3"/>
  <c r="E21" i="3"/>
  <c r="E22" i="3"/>
  <c r="E23" i="3"/>
  <c r="E24" i="3"/>
  <c r="E25" i="3"/>
  <c r="E14" i="3"/>
  <c r="E3" i="3"/>
  <c r="E5" i="3"/>
  <c r="E6" i="3"/>
  <c r="E7" i="3"/>
  <c r="E8" i="3"/>
  <c r="E9" i="3"/>
  <c r="E10" i="3"/>
  <c r="E11" i="3"/>
  <c r="E12" i="3"/>
  <c r="E13" i="3"/>
  <c r="G3" i="1" l="1"/>
  <c r="G4" i="1"/>
  <c r="G5" i="1"/>
  <c r="G6" i="1"/>
  <c r="H6" i="1" s="1"/>
  <c r="G7" i="1"/>
  <c r="G8" i="1"/>
  <c r="G9" i="1"/>
  <c r="G10" i="1"/>
  <c r="G11" i="1"/>
  <c r="G12" i="1"/>
  <c r="G13" i="1"/>
  <c r="G14" i="1"/>
  <c r="G15" i="1"/>
  <c r="H15" i="1" s="1"/>
  <c r="G16" i="1"/>
  <c r="G17" i="1"/>
  <c r="G18" i="1"/>
  <c r="G19" i="1"/>
  <c r="G20" i="1"/>
  <c r="G21" i="1"/>
  <c r="G2" i="1"/>
  <c r="F3" i="1"/>
  <c r="H3" i="1" s="1"/>
  <c r="F4" i="1"/>
  <c r="H4" i="1" s="1"/>
  <c r="F5" i="1"/>
  <c r="F6" i="1"/>
  <c r="F7" i="1"/>
  <c r="H7" i="1" s="1"/>
  <c r="F8" i="1"/>
  <c r="F9" i="1"/>
  <c r="H9" i="1" s="1"/>
  <c r="F10" i="1"/>
  <c r="H10" i="1" s="1"/>
  <c r="F11" i="1"/>
  <c r="H11" i="1" s="1"/>
  <c r="F12" i="1"/>
  <c r="H12" i="1" s="1"/>
  <c r="F13" i="1"/>
  <c r="F14" i="1"/>
  <c r="F15" i="1"/>
  <c r="F16" i="1"/>
  <c r="F17" i="1"/>
  <c r="H17" i="1" s="1"/>
  <c r="F18" i="1"/>
  <c r="H18" i="1" s="1"/>
  <c r="F19" i="1"/>
  <c r="H19" i="1" s="1"/>
  <c r="F20" i="1"/>
  <c r="H20" i="1" s="1"/>
  <c r="F21" i="1"/>
  <c r="F2" i="1"/>
  <c r="D10" i="2"/>
  <c r="E10" i="2"/>
  <c r="F10" i="2"/>
  <c r="G10" i="2"/>
  <c r="C10" i="2"/>
  <c r="D7" i="2"/>
  <c r="E7" i="2"/>
  <c r="F7" i="2"/>
  <c r="G7" i="2"/>
  <c r="H7" i="2"/>
  <c r="C7" i="2"/>
  <c r="D4" i="2"/>
  <c r="E4" i="2"/>
  <c r="F4" i="2"/>
  <c r="G4" i="2"/>
  <c r="H4" i="2"/>
  <c r="C4" i="2"/>
  <c r="H16" i="1" l="1"/>
  <c r="H14" i="1"/>
  <c r="H8" i="1"/>
  <c r="H21" i="1"/>
  <c r="H13" i="1"/>
  <c r="H5" i="1"/>
</calcChain>
</file>

<file path=xl/sharedStrings.xml><?xml version="1.0" encoding="utf-8"?>
<sst xmlns="http://schemas.openxmlformats.org/spreadsheetml/2006/main" count="582" uniqueCount="145">
  <si>
    <t>Amino acid</t>
  </si>
  <si>
    <t>Glycine</t>
  </si>
  <si>
    <t>B-alanine</t>
  </si>
  <si>
    <t>GABA</t>
  </si>
  <si>
    <t>W1 (g)</t>
  </si>
  <si>
    <t>W2 (g)</t>
  </si>
  <si>
    <t>W3 (g)</t>
  </si>
  <si>
    <t>w1 - weight of jar and cap</t>
  </si>
  <si>
    <t>w2 - weight of jar, cap, and amino acid</t>
  </si>
  <si>
    <t>w3 - weight of jar, cap, amino acid, and ~20mL H2O</t>
  </si>
  <si>
    <t>Set #</t>
  </si>
  <si>
    <t>Amino acids</t>
  </si>
  <si>
    <t>p1 (g/cm3)</t>
  </si>
  <si>
    <t>p0 (g/cm3)</t>
  </si>
  <si>
    <t>p2 (g/cm3)</t>
  </si>
  <si>
    <t>p3 (g/cm3)</t>
  </si>
  <si>
    <t>p4 (g/cm3)</t>
  </si>
  <si>
    <t>p5 (g/cm3)</t>
  </si>
  <si>
    <t>Trial</t>
  </si>
  <si>
    <t>p0 - density of distilled water</t>
  </si>
  <si>
    <t>p1 - density of set # 1</t>
  </si>
  <si>
    <t>p2 - density of set # 2</t>
  </si>
  <si>
    <t>p3 - density of set # 3</t>
  </si>
  <si>
    <t>p4 - density of set # 4</t>
  </si>
  <si>
    <t>p5 - density of set # 5</t>
  </si>
  <si>
    <t>Agreement</t>
  </si>
  <si>
    <t>Molar mass (g/mol)</t>
  </si>
  <si>
    <t>Wa (g)</t>
  </si>
  <si>
    <t>Wh (g)</t>
  </si>
  <si>
    <t>wa - weight of amino acid</t>
  </si>
  <si>
    <t>wh - weight of H2O</t>
  </si>
  <si>
    <t>Molality (m)</t>
  </si>
  <si>
    <t>Density (g/cm3)</t>
  </si>
  <si>
    <t>Volume (mL)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</si>
  <si>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</si>
  <si>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</si>
  <si>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</si>
  <si>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</si>
  <si>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</si>
  <si>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</si>
  <si>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</si>
  <si>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</si>
  <si>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</si>
  <si>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</si>
  <si>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</si>
  <si>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</si>
  <si>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</si>
  <si>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</si>
  <si>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</si>
  <si>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</si>
  <si>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</si>
  <si>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</si>
  <si>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</si>
  <si>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</si>
  <si>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</si>
  <si>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</si>
  <si>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</si>
  <si>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 OUTPUT (Glycine)</t>
  </si>
  <si>
    <t>SUMMARY OUTPUT (B-alanine)</t>
  </si>
  <si>
    <t>SUMMARY OUTPUT (GABA)</t>
  </si>
  <si>
    <t>Slope</t>
  </si>
  <si>
    <t>Uncertainty</t>
  </si>
  <si>
    <t>from regression</t>
  </si>
  <si>
    <t>Glycine: V = 43.93m + 1002.903</t>
  </si>
  <si>
    <t>GABA: V = 73.33m + 1003.02</t>
  </si>
  <si>
    <t>B-alanine: V = 59.01m + 1002.895</t>
  </si>
  <si>
    <t>Partial V (mL)</t>
  </si>
  <si>
    <t>Average density of DI water (g/cm3)</t>
  </si>
  <si>
    <t>pure component, so ignore in plotting</t>
  </si>
  <si>
    <t>Glycine: phi = 3.35m + 41.87</t>
  </si>
  <si>
    <t>B-alanine: phi = 1.21m + 58.33</t>
  </si>
  <si>
    <t>GABA: phi = 12.2m + 70.49</t>
  </si>
  <si>
    <t>Differences (mL)</t>
  </si>
  <si>
    <t>HEX</t>
  </si>
  <si>
    <t>Pure</t>
  </si>
  <si>
    <t>V1 (mL)</t>
  </si>
  <si>
    <t>V2 (mL)</t>
  </si>
  <si>
    <t>Agreement (g/cm3)</t>
  </si>
  <si>
    <t>y = 0.0303x + 0.9972</t>
  </si>
  <si>
    <t>y = 0.0293x + 0.9971</t>
  </si>
  <si>
    <t>y = 0.0291x + 0.9970</t>
  </si>
  <si>
    <t>y = 0.0372x + 0.9971</t>
  </si>
  <si>
    <t>R² = 0.9995</t>
  </si>
  <si>
    <t>R² = 0.9997</t>
  </si>
  <si>
    <t>R² = 0.9951</t>
  </si>
  <si>
    <t>R² = 0.9988</t>
  </si>
  <si>
    <t>HEX: V = 93.81m + 1002.855</t>
  </si>
  <si>
    <t>HEX: phi = 35.4m + 89.22</t>
  </si>
  <si>
    <t>SUMMARY OUTPUT (HEX)</t>
  </si>
  <si>
    <t>phi1 (mL/mol)</t>
  </si>
  <si>
    <t>phi2 (mL/mol)</t>
  </si>
  <si>
    <t>phi (mL/mol)</t>
  </si>
  <si>
    <t>Partial V0 (mL/mol)</t>
  </si>
  <si>
    <t>phi0 (mL/mol)</t>
  </si>
  <si>
    <t>C2H5NO2</t>
  </si>
  <si>
    <t>C3H7NO2</t>
  </si>
  <si>
    <t>C4H9NO2</t>
  </si>
  <si>
    <t>C6H13NO2</t>
  </si>
  <si>
    <t>SUM</t>
  </si>
  <si>
    <t>Amino Acid</t>
  </si>
  <si>
    <t>Chemical Formula</t>
  </si>
  <si>
    <t>x</t>
  </si>
  <si>
    <t>Actual V (mL/mol)</t>
  </si>
  <si>
    <t>V (mL/mol)</t>
  </si>
  <si>
    <t>x - # of -CH2 group</t>
  </si>
  <si>
    <t>Compound</t>
  </si>
  <si>
    <t>CH3COOH</t>
  </si>
  <si>
    <t>CH3CH2COOH</t>
  </si>
  <si>
    <t>HOOCCOOH</t>
  </si>
  <si>
    <t>CH3(CH2)2COOH</t>
  </si>
  <si>
    <t>CH3(CH2)3COOH</t>
  </si>
  <si>
    <t>CH3(CH2)4COOH</t>
  </si>
  <si>
    <t>HOOCCH2COOH</t>
  </si>
  <si>
    <t>HOOC(CH2)2COOH</t>
  </si>
  <si>
    <t>HOOC(CH2)3COOH</t>
  </si>
  <si>
    <t>HOOC(CH2)4COOH</t>
  </si>
  <si>
    <t>HOOC(CH2)5COOH</t>
  </si>
  <si>
    <t>VC - calculated PMV</t>
  </si>
  <si>
    <t>VE - experimental PMV</t>
  </si>
  <si>
    <t>VE (mL/mol)</t>
  </si>
  <si>
    <t>VC (mL/mol)</t>
  </si>
  <si>
    <t>Experimental</t>
  </si>
  <si>
    <t>Calculated</t>
  </si>
  <si>
    <t>Calculation</t>
  </si>
  <si>
    <t>Slope, ac</t>
  </si>
  <si>
    <t>Intercept, bc</t>
  </si>
  <si>
    <t>Slope, ae</t>
  </si>
  <si>
    <t>Intercept, be</t>
  </si>
  <si>
    <t>VC - ac*x - bc</t>
  </si>
  <si>
    <t>SUMMARY OUTPUT (Plot VC vs VE)</t>
  </si>
  <si>
    <t>SUMMARY OUTPUT (Plot VE vs x)</t>
  </si>
  <si>
    <t>V - average PMV at inf dilution</t>
  </si>
  <si>
    <t>Literature value (mL/mol)</t>
  </si>
  <si>
    <t>SUMMARY OUTPUT (V vs x for the first three acids only - experimental value)</t>
  </si>
  <si>
    <t>SUMMARY OUTPUT (V vs x for the first 3 acids only - literature value)</t>
  </si>
  <si>
    <t>Type of PMV</t>
  </si>
  <si>
    <t>Literature</t>
  </si>
  <si>
    <t>V = (14.51 +/- 0.72)x + (28.8 +/- 1.6) - experimental</t>
  </si>
  <si>
    <t>V = (15.00 +/- 0.15)x + (28.33 +/- 0.33) - Literature</t>
  </si>
  <si>
    <t>Predicted V (mL/mol)*</t>
  </si>
  <si>
    <t>* by using experimental eqn, not literature</t>
  </si>
  <si>
    <t>Differences</t>
  </si>
  <si>
    <t>Differences (mL/mol)</t>
  </si>
  <si>
    <t>R2</t>
  </si>
  <si>
    <t>Type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</si>
</sst>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9"/>
      <color rgb="FF59595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2" fontId="2" fillId="0" borderId="1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2" fillId="0" borderId="2" xfId="0" applyFont="1" applyFill="1" applyBorder="1" applyAlignment="1"/>
    <xf numFmtId="0" fontId="5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center" vertical="center" readingOrder="1"/>
    </xf>
    <xf numFmtId="0" fontId="10" fillId="0" borderId="0" xfId="0" applyFont="1" applyAlignment="1">
      <alignment horizontal="center" vertical="center" readingOrder="1"/>
    </xf>
    <xf numFmtId="2" fontId="6" fillId="0" borderId="1" xfId="0" applyNumberFormat="1" applyFont="1" applyFill="1" applyBorder="1" applyAlignment="1">
      <alignment horizontal="center"/>
    </xf>
    <xf numFmtId="165" fontId="2" fillId="0" borderId="0" xfId="0" applyNumberFormat="1" applyFont="1"/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67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Glycine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Sheet3!$C$2:$C$13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0.34617285496621469</c:v>
                </c:pt>
                <c:pt idx="3">
                  <c:v>0.34617285496621469</c:v>
                </c:pt>
                <c:pt idx="4">
                  <c:v>0.14200361843327464</c:v>
                </c:pt>
                <c:pt idx="5">
                  <c:v>0.14200361843327464</c:v>
                </c:pt>
                <c:pt idx="6">
                  <c:v>5.2579960486664502E-2</c:v>
                </c:pt>
                <c:pt idx="7">
                  <c:v>5.2579960486664502E-2</c:v>
                </c:pt>
                <c:pt idx="8">
                  <c:v>0.63311565906013489</c:v>
                </c:pt>
                <c:pt idx="9">
                  <c:v>0.63311565906013489</c:v>
                </c:pt>
                <c:pt idx="10">
                  <c:v>0.20558558926180481</c:v>
                </c:pt>
                <c:pt idx="11">
                  <c:v>0.20558558926180481</c:v>
                </c:pt>
              </c:numCache>
            </c:numRef>
          </c:xVal>
          <c:yVal>
            <c:numRef>
              <c:f>Sheet3!$D$2:$D$13</c:f>
              <c:numCache>
                <c:formatCode>0.00000</c:formatCode>
                <c:ptCount val="12"/>
                <c:pt idx="0">
                  <c:v>0.99697999999999998</c:v>
                </c:pt>
                <c:pt idx="1">
                  <c:v>0.99695999999999996</c:v>
                </c:pt>
                <c:pt idx="2">
                  <c:v>1.00779</c:v>
                </c:pt>
                <c:pt idx="3">
                  <c:v>1.0078400000000001</c:v>
                </c:pt>
                <c:pt idx="4">
                  <c:v>1.0016</c:v>
                </c:pt>
                <c:pt idx="5">
                  <c:v>1.0015799999999999</c:v>
                </c:pt>
                <c:pt idx="6">
                  <c:v>0.99873000000000001</c:v>
                </c:pt>
                <c:pt idx="7">
                  <c:v>0.99870999999999999</c:v>
                </c:pt>
                <c:pt idx="8">
                  <c:v>1.01616</c:v>
                </c:pt>
                <c:pt idx="9">
                  <c:v>1.0162899999999999</c:v>
                </c:pt>
                <c:pt idx="10">
                  <c:v>1.0035400000000001</c:v>
                </c:pt>
                <c:pt idx="11">
                  <c:v>1.00353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0-FB42-B9F5-C036FC7B38FD}"/>
            </c:ext>
          </c:extLst>
        </c:ser>
        <c:ser>
          <c:idx val="1"/>
          <c:order val="1"/>
          <c:tx>
            <c:strRef>
              <c:f>Sheet3!$A$14</c:f>
              <c:strCache>
                <c:ptCount val="1"/>
                <c:pt idx="0">
                  <c:v>B-alanine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0.1"/>
            <c:dispRSqr val="0"/>
            <c:dispEq val="0"/>
          </c:trendline>
          <c:xVal>
            <c:numRef>
              <c:f>Sheet3!$C$14:$C$25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0.25160866405636667</c:v>
                </c:pt>
                <c:pt idx="3">
                  <c:v>0.25160866405636667</c:v>
                </c:pt>
                <c:pt idx="4">
                  <c:v>0.51953294590061794</c:v>
                </c:pt>
                <c:pt idx="5">
                  <c:v>0.51953294590061794</c:v>
                </c:pt>
                <c:pt idx="6">
                  <c:v>0.52466204209392653</c:v>
                </c:pt>
                <c:pt idx="7">
                  <c:v>0.52466204209392653</c:v>
                </c:pt>
                <c:pt idx="8">
                  <c:v>0.37748422088201006</c:v>
                </c:pt>
                <c:pt idx="9">
                  <c:v>0.37748422088201006</c:v>
                </c:pt>
                <c:pt idx="10">
                  <c:v>0.46491487951831983</c:v>
                </c:pt>
                <c:pt idx="11">
                  <c:v>0.46491487951831983</c:v>
                </c:pt>
              </c:numCache>
            </c:numRef>
          </c:xVal>
          <c:yVal>
            <c:numRef>
              <c:f>Sheet3!$D$14:$D$25</c:f>
              <c:numCache>
                <c:formatCode>0.00000</c:formatCode>
                <c:ptCount val="12"/>
                <c:pt idx="0">
                  <c:v>0.99707000000000001</c:v>
                </c:pt>
                <c:pt idx="1">
                  <c:v>0.99705999999999995</c:v>
                </c:pt>
                <c:pt idx="2">
                  <c:v>1.00458</c:v>
                </c:pt>
                <c:pt idx="3">
                  <c:v>1.0045900000000001</c:v>
                </c:pt>
                <c:pt idx="4">
                  <c:v>1.01217</c:v>
                </c:pt>
                <c:pt idx="5">
                  <c:v>1.0123200000000001</c:v>
                </c:pt>
                <c:pt idx="6">
                  <c:v>1.01247</c:v>
                </c:pt>
                <c:pt idx="7">
                  <c:v>1.01247</c:v>
                </c:pt>
                <c:pt idx="8">
                  <c:v>1.0084</c:v>
                </c:pt>
                <c:pt idx="9">
                  <c:v>1.0083299999999999</c:v>
                </c:pt>
                <c:pt idx="10">
                  <c:v>1.0107200000000001</c:v>
                </c:pt>
                <c:pt idx="11">
                  <c:v>1.01078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0-FB42-B9F5-C036FC7B38FD}"/>
            </c:ext>
          </c:extLst>
        </c:ser>
        <c:ser>
          <c:idx val="2"/>
          <c:order val="2"/>
          <c:tx>
            <c:strRef>
              <c:f>Sheet3!$A$26</c:f>
              <c:strCache>
                <c:ptCount val="1"/>
                <c:pt idx="0">
                  <c:v>GABA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forward val="0.4"/>
            <c:dispRSqr val="0"/>
            <c:dispEq val="0"/>
          </c:trendline>
          <c:xVal>
            <c:numRef>
              <c:f>Sheet3!$C$26:$C$37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0.14436537969477017</c:v>
                </c:pt>
                <c:pt idx="3">
                  <c:v>0.14436537969477017</c:v>
                </c:pt>
                <c:pt idx="4">
                  <c:v>0.13001206269293566</c:v>
                </c:pt>
                <c:pt idx="5">
                  <c:v>0.13001206269293566</c:v>
                </c:pt>
                <c:pt idx="6">
                  <c:v>0.10788506729726041</c:v>
                </c:pt>
                <c:pt idx="7">
                  <c:v>0.10788506729726041</c:v>
                </c:pt>
                <c:pt idx="8">
                  <c:v>0.22458027972512692</c:v>
                </c:pt>
                <c:pt idx="9">
                  <c:v>0.22458027972512692</c:v>
                </c:pt>
                <c:pt idx="10">
                  <c:v>0.20609047037194023</c:v>
                </c:pt>
                <c:pt idx="11">
                  <c:v>0.20609047037194023</c:v>
                </c:pt>
              </c:numCache>
            </c:numRef>
          </c:xVal>
          <c:yVal>
            <c:numRef>
              <c:f>Sheet3!$D$26:$D$37</c:f>
              <c:numCache>
                <c:formatCode>0.00000</c:formatCode>
                <c:ptCount val="12"/>
                <c:pt idx="0">
                  <c:v>0.99692999999999998</c:v>
                </c:pt>
                <c:pt idx="1">
                  <c:v>0.99687999999999999</c:v>
                </c:pt>
                <c:pt idx="2">
                  <c:v>1.00118</c:v>
                </c:pt>
                <c:pt idx="3">
                  <c:v>1.0012799999999999</c:v>
                </c:pt>
                <c:pt idx="4">
                  <c:v>1.0007900000000001</c:v>
                </c:pt>
                <c:pt idx="5">
                  <c:v>1.00092</c:v>
                </c:pt>
                <c:pt idx="6">
                  <c:v>1.00034</c:v>
                </c:pt>
                <c:pt idx="7">
                  <c:v>1.0003299999999999</c:v>
                </c:pt>
                <c:pt idx="8">
                  <c:v>1.00363</c:v>
                </c:pt>
                <c:pt idx="9">
                  <c:v>1.0036799999999999</c:v>
                </c:pt>
                <c:pt idx="10">
                  <c:v>1.00271</c:v>
                </c:pt>
                <c:pt idx="11">
                  <c:v>1.0027999999999999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0-FB42-B9F5-C036FC7B38FD}"/>
            </c:ext>
          </c:extLst>
        </c:ser>
        <c:ser>
          <c:idx val="3"/>
          <c:order val="3"/>
          <c:tx>
            <c:strRef>
              <c:f>Sheet3!$A$38</c:f>
              <c:strCache>
                <c:ptCount val="1"/>
                <c:pt idx="0">
                  <c:v>HEX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forward val="0.45"/>
            <c:dispRSqr val="0"/>
            <c:dispEq val="0"/>
          </c:trendline>
          <c:xVal>
            <c:numRef>
              <c:f>Sheet3!$C$38:$C$49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2.2839778455807883E-2</c:v>
                </c:pt>
                <c:pt idx="3">
                  <c:v>2.2839778455807883E-2</c:v>
                </c:pt>
                <c:pt idx="4">
                  <c:v>6.6086006638674685E-2</c:v>
                </c:pt>
                <c:pt idx="5">
                  <c:v>6.6086006638674685E-2</c:v>
                </c:pt>
                <c:pt idx="6">
                  <c:v>6.9313158322351201E-2</c:v>
                </c:pt>
                <c:pt idx="7">
                  <c:v>6.9313158322351201E-2</c:v>
                </c:pt>
                <c:pt idx="8">
                  <c:v>0.13932794246248026</c:v>
                </c:pt>
                <c:pt idx="9">
                  <c:v>0.13932794246248026</c:v>
                </c:pt>
                <c:pt idx="10">
                  <c:v>0.11265594703612299</c:v>
                </c:pt>
                <c:pt idx="11">
                  <c:v>0.11265594703612299</c:v>
                </c:pt>
              </c:numCache>
            </c:numRef>
          </c:xVal>
          <c:yVal>
            <c:numRef>
              <c:f>Sheet3!$D$38:$D$49</c:f>
              <c:numCache>
                <c:formatCode>0.00000</c:formatCode>
                <c:ptCount val="12"/>
                <c:pt idx="0">
                  <c:v>0.99707999999999997</c:v>
                </c:pt>
                <c:pt idx="1">
                  <c:v>0.99707000000000001</c:v>
                </c:pt>
                <c:pt idx="2">
                  <c:v>0.99807999999999997</c:v>
                </c:pt>
                <c:pt idx="3">
                  <c:v>0.99809000000000003</c:v>
                </c:pt>
                <c:pt idx="4">
                  <c:v>0.99963999999999997</c:v>
                </c:pt>
                <c:pt idx="5">
                  <c:v>0.99966999999999995</c:v>
                </c:pt>
                <c:pt idx="6">
                  <c:v>0.99965000000000004</c:v>
                </c:pt>
                <c:pt idx="7">
                  <c:v>0.99965000000000004</c:v>
                </c:pt>
                <c:pt idx="8">
                  <c:v>1.0023</c:v>
                </c:pt>
                <c:pt idx="9">
                  <c:v>1.00234</c:v>
                </c:pt>
                <c:pt idx="10">
                  <c:v>1.00135</c:v>
                </c:pt>
                <c:pt idx="11">
                  <c:v>1.0013399999999999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0-FB42-B9F5-C036FC7B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92575"/>
        <c:axId val="368963807"/>
      </c:scatterChart>
      <c:valAx>
        <c:axId val="36889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Molality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63807"/>
        <c:crosses val="autoZero"/>
        <c:crossBetween val="midCat"/>
      </c:valAx>
      <c:valAx>
        <c:axId val="368963807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Density (g/cm3)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925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Glycine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Sheet3!$C$2:$C$13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0.34617285496621469</c:v>
                </c:pt>
                <c:pt idx="3">
                  <c:v>0.34617285496621469</c:v>
                </c:pt>
                <c:pt idx="4">
                  <c:v>0.14200361843327464</c:v>
                </c:pt>
                <c:pt idx="5">
                  <c:v>0.14200361843327464</c:v>
                </c:pt>
                <c:pt idx="6">
                  <c:v>5.2579960486664502E-2</c:v>
                </c:pt>
                <c:pt idx="7">
                  <c:v>5.2579960486664502E-2</c:v>
                </c:pt>
                <c:pt idx="8">
                  <c:v>0.63311565906013489</c:v>
                </c:pt>
                <c:pt idx="9">
                  <c:v>0.63311565906013489</c:v>
                </c:pt>
                <c:pt idx="10">
                  <c:v>0.20558558926180481</c:v>
                </c:pt>
                <c:pt idx="11">
                  <c:v>0.20558558926180481</c:v>
                </c:pt>
              </c:numCache>
            </c:numRef>
          </c:xVal>
          <c:yVal>
            <c:numRef>
              <c:f>Sheet3!$E$2:$E$13</c:f>
              <c:numCache>
                <c:formatCode>0.00</c:formatCode>
                <c:ptCount val="12"/>
                <c:pt idx="0">
                  <c:v>1003.0291480270417</c:v>
                </c:pt>
                <c:pt idx="1">
                  <c:v>1003.0492697801317</c:v>
                </c:pt>
                <c:pt idx="2">
                  <c:v>1018.0565358083666</c:v>
                </c:pt>
                <c:pt idx="3">
                  <c:v>1018.006028955304</c:v>
                </c:pt>
                <c:pt idx="4">
                  <c:v>1009.0457384542591</c:v>
                </c:pt>
                <c:pt idx="5">
                  <c:v>1009.0658875334831</c:v>
                </c:pt>
                <c:pt idx="6">
                  <c:v>1005.2238118748148</c:v>
                </c:pt>
                <c:pt idx="7">
                  <c:v>1005.2439423193258</c:v>
                </c:pt>
                <c:pt idx="8">
                  <c:v>1030.869147108373</c:v>
                </c:pt>
                <c:pt idx="9">
                  <c:v>1030.7372821986287</c:v>
                </c:pt>
                <c:pt idx="10">
                  <c:v>1011.8513563842832</c:v>
                </c:pt>
                <c:pt idx="11">
                  <c:v>1011.8614393051365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3-CE49-B2BB-0627642ECEEA}"/>
            </c:ext>
          </c:extLst>
        </c:ser>
        <c:ser>
          <c:idx val="1"/>
          <c:order val="1"/>
          <c:tx>
            <c:strRef>
              <c:f>Sheet3!$A$14</c:f>
              <c:strCache>
                <c:ptCount val="1"/>
                <c:pt idx="0">
                  <c:v>B-alanine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Sheet3!$C$14:$C$25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0.25160866405636667</c:v>
                </c:pt>
                <c:pt idx="3">
                  <c:v>0.25160866405636667</c:v>
                </c:pt>
                <c:pt idx="4">
                  <c:v>0.51953294590061794</c:v>
                </c:pt>
                <c:pt idx="5">
                  <c:v>0.51953294590061794</c:v>
                </c:pt>
                <c:pt idx="6">
                  <c:v>0.52466204209392653</c:v>
                </c:pt>
                <c:pt idx="7">
                  <c:v>0.52466204209392653</c:v>
                </c:pt>
                <c:pt idx="8">
                  <c:v>0.37748422088201006</c:v>
                </c:pt>
                <c:pt idx="9">
                  <c:v>0.37748422088201006</c:v>
                </c:pt>
                <c:pt idx="10">
                  <c:v>0.46491487951831983</c:v>
                </c:pt>
                <c:pt idx="11">
                  <c:v>0.46491487951831983</c:v>
                </c:pt>
              </c:numCache>
            </c:numRef>
          </c:xVal>
          <c:yVal>
            <c:numRef>
              <c:f>Sheet3!$E$14:$E$25</c:f>
              <c:numCache>
                <c:formatCode>0.00</c:formatCode>
                <c:ptCount val="12"/>
                <c:pt idx="0">
                  <c:v>1002.9386101276741</c:v>
                </c:pt>
                <c:pt idx="1">
                  <c:v>1002.9486690871162</c:v>
                </c:pt>
                <c:pt idx="2">
                  <c:v>1017.7545002695472</c:v>
                </c:pt>
                <c:pt idx="3">
                  <c:v>1017.7443692260341</c:v>
                </c:pt>
                <c:pt idx="4">
                  <c:v>1033.7050002966755</c:v>
                </c:pt>
                <c:pt idx="5">
                  <c:v>1033.5518315851568</c:v>
                </c:pt>
                <c:pt idx="6">
                  <c:v>1033.8500314381147</c:v>
                </c:pt>
                <c:pt idx="7">
                  <c:v>1033.8500314381147</c:v>
                </c:pt>
                <c:pt idx="8">
                  <c:v>1025.0199020610655</c:v>
                </c:pt>
                <c:pt idx="9">
                  <c:v>1025.0910607027247</c:v>
                </c:pt>
                <c:pt idx="10">
                  <c:v>1030.3736609706814</c:v>
                </c:pt>
                <c:pt idx="11">
                  <c:v>1030.3124978890432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3-CE49-B2BB-0627642ECEEA}"/>
            </c:ext>
          </c:extLst>
        </c:ser>
        <c:ser>
          <c:idx val="2"/>
          <c:order val="2"/>
          <c:tx>
            <c:strRef>
              <c:f>Sheet3!$A$26</c:f>
              <c:strCache>
                <c:ptCount val="1"/>
                <c:pt idx="0">
                  <c:v>GABA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forward val="0.30000000000000004"/>
            <c:dispRSqr val="0"/>
            <c:dispEq val="0"/>
          </c:trendline>
          <c:xVal>
            <c:numRef>
              <c:f>Sheet3!$C$26:$C$37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0.14436537969477017</c:v>
                </c:pt>
                <c:pt idx="3">
                  <c:v>0.14436537969477017</c:v>
                </c:pt>
                <c:pt idx="4">
                  <c:v>0.13001206269293566</c:v>
                </c:pt>
                <c:pt idx="5">
                  <c:v>0.13001206269293566</c:v>
                </c:pt>
                <c:pt idx="6">
                  <c:v>0.10788506729726041</c:v>
                </c:pt>
                <c:pt idx="7">
                  <c:v>0.10788506729726041</c:v>
                </c:pt>
                <c:pt idx="8">
                  <c:v>0.22458027972512692</c:v>
                </c:pt>
                <c:pt idx="9">
                  <c:v>0.22458027972512692</c:v>
                </c:pt>
                <c:pt idx="10">
                  <c:v>0.20609047037194023</c:v>
                </c:pt>
                <c:pt idx="11">
                  <c:v>0.20609047037194023</c:v>
                </c:pt>
              </c:numCache>
            </c:numRef>
          </c:xVal>
          <c:yVal>
            <c:numRef>
              <c:f>Sheet3!$E$26:$E$37</c:f>
              <c:numCache>
                <c:formatCode>0.00</c:formatCode>
                <c:ptCount val="12"/>
                <c:pt idx="0">
                  <c:v>1003.0794539235453</c:v>
                </c:pt>
                <c:pt idx="1">
                  <c:v>1003.1297648663831</c:v>
                </c:pt>
                <c:pt idx="2">
                  <c:v>1013.6908028068127</c:v>
                </c:pt>
                <c:pt idx="3">
                  <c:v>1013.589563313084</c:v>
                </c:pt>
                <c:pt idx="4">
                  <c:v>1012.6068844661671</c:v>
                </c:pt>
                <c:pt idx="5">
                  <c:v>1012.4753665676532</c:v>
                </c:pt>
                <c:pt idx="6">
                  <c:v>1010.7814424492607</c:v>
                </c:pt>
                <c:pt idx="7">
                  <c:v>1010.7915469292069</c:v>
                </c:pt>
                <c:pt idx="8">
                  <c:v>1019.4580855945469</c:v>
                </c:pt>
                <c:pt idx="9">
                  <c:v>1019.4072995827905</c:v>
                </c:pt>
                <c:pt idx="10">
                  <c:v>1018.4919361577669</c:v>
                </c:pt>
                <c:pt idx="11">
                  <c:v>1018.4005278268394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3-CE49-B2BB-0627642ECEEA}"/>
            </c:ext>
          </c:extLst>
        </c:ser>
        <c:ser>
          <c:idx val="3"/>
          <c:order val="3"/>
          <c:tx>
            <c:strRef>
              <c:f>Sheet3!$A$38</c:f>
              <c:strCache>
                <c:ptCount val="1"/>
                <c:pt idx="0">
                  <c:v>HEX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forward val="0.30000000000000004"/>
            <c:dispRSqr val="0"/>
            <c:dispEq val="0"/>
          </c:trendline>
          <c:xVal>
            <c:numRef>
              <c:f>Sheet3!$C$38:$C$49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2.2839778455807883E-2</c:v>
                </c:pt>
                <c:pt idx="3">
                  <c:v>2.2839778455807883E-2</c:v>
                </c:pt>
                <c:pt idx="4">
                  <c:v>6.6086006638674685E-2</c:v>
                </c:pt>
                <c:pt idx="5">
                  <c:v>6.6086006638674685E-2</c:v>
                </c:pt>
                <c:pt idx="6">
                  <c:v>6.9313158322351201E-2</c:v>
                </c:pt>
                <c:pt idx="7">
                  <c:v>6.9313158322351201E-2</c:v>
                </c:pt>
                <c:pt idx="8">
                  <c:v>0.13932794246248026</c:v>
                </c:pt>
                <c:pt idx="9">
                  <c:v>0.13932794246248026</c:v>
                </c:pt>
                <c:pt idx="10">
                  <c:v>0.11265594703612299</c:v>
                </c:pt>
                <c:pt idx="11">
                  <c:v>0.11265594703612299</c:v>
                </c:pt>
              </c:numCache>
            </c:numRef>
          </c:xVal>
          <c:yVal>
            <c:numRef>
              <c:f>Sheet3!$E$38:$E$49</c:f>
              <c:numCache>
                <c:formatCode>0.00</c:formatCode>
                <c:ptCount val="12"/>
                <c:pt idx="0">
                  <c:v>1002.9285513700005</c:v>
                </c:pt>
                <c:pt idx="1">
                  <c:v>1002.9386101276741</c:v>
                </c:pt>
                <c:pt idx="2">
                  <c:v>1004.925350412841</c:v>
                </c:pt>
                <c:pt idx="3">
                  <c:v>1004.9152819285318</c:v>
                </c:pt>
                <c:pt idx="4">
                  <c:v>1009.0317529218469</c:v>
                </c:pt>
                <c:pt idx="5">
                  <c:v>1009.0014719765472</c:v>
                </c:pt>
                <c:pt idx="6">
                  <c:v>1009.4451127666111</c:v>
                </c:pt>
                <c:pt idx="7">
                  <c:v>1009.4451127666111</c:v>
                </c:pt>
                <c:pt idx="8">
                  <c:v>1015.9389865437529</c:v>
                </c:pt>
                <c:pt idx="9">
                  <c:v>1015.8984438541847</c:v>
                </c:pt>
                <c:pt idx="10">
                  <c:v>1013.4089784518183</c:v>
                </c:pt>
                <c:pt idx="11">
                  <c:v>1013.419098980095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3-CE49-B2BB-0627642E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49487"/>
        <c:axId val="422285215"/>
      </c:scatterChart>
      <c:valAx>
        <c:axId val="4104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Molality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85215"/>
        <c:crosses val="autoZero"/>
        <c:crossBetween val="midCat"/>
      </c:valAx>
      <c:valAx>
        <c:axId val="4222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494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Glycine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Sheet4!$F$4:$F$13</c:f>
              <c:numCache>
                <c:formatCode>0.0000</c:formatCode>
                <c:ptCount val="10"/>
                <c:pt idx="0">
                  <c:v>0.34617285496621469</c:v>
                </c:pt>
                <c:pt idx="1">
                  <c:v>0.34617285496621469</c:v>
                </c:pt>
                <c:pt idx="2">
                  <c:v>0.14200361843327464</c:v>
                </c:pt>
                <c:pt idx="3">
                  <c:v>0.14200361843327464</c:v>
                </c:pt>
                <c:pt idx="4">
                  <c:v>5.2579960486664502E-2</c:v>
                </c:pt>
                <c:pt idx="5">
                  <c:v>5.2579960486664502E-2</c:v>
                </c:pt>
                <c:pt idx="6">
                  <c:v>0.63311565906013489</c:v>
                </c:pt>
                <c:pt idx="7">
                  <c:v>0.63311565906013489</c:v>
                </c:pt>
                <c:pt idx="8">
                  <c:v>0.20558558926180481</c:v>
                </c:pt>
                <c:pt idx="9">
                  <c:v>0.20558558926180481</c:v>
                </c:pt>
              </c:numCache>
            </c:numRef>
          </c:xVal>
          <c:yVal>
            <c:numRef>
              <c:f>Sheet4!$H$4:$H$13</c:f>
              <c:numCache>
                <c:formatCode>0.00</c:formatCode>
                <c:ptCount val="10"/>
                <c:pt idx="0">
                  <c:v>43.381006887903006</c:v>
                </c:pt>
                <c:pt idx="1">
                  <c:v>43.235106213318218</c:v>
                </c:pt>
                <c:pt idx="2">
                  <c:v>42.298426743324569</c:v>
                </c:pt>
                <c:pt idx="3">
                  <c:v>42.440318051773936</c:v>
                </c:pt>
                <c:pt idx="4">
                  <c:v>41.548206805837999</c:v>
                </c:pt>
                <c:pt idx="5">
                  <c:v>41.931060735826044</c:v>
                </c:pt>
                <c:pt idx="6">
                  <c:v>43.957115745667444</c:v>
                </c:pt>
                <c:pt idx="7">
                  <c:v>43.748836408618558</c:v>
                </c:pt>
                <c:pt idx="8">
                  <c:v>42.863644350038214</c:v>
                </c:pt>
                <c:pt idx="9">
                  <c:v>42.91268923148882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4-CD4C-866D-50E66313B952}"/>
            </c:ext>
          </c:extLst>
        </c:ser>
        <c:ser>
          <c:idx val="1"/>
          <c:order val="1"/>
          <c:tx>
            <c:strRef>
              <c:f>Sheet4!$D$14</c:f>
              <c:strCache>
                <c:ptCount val="1"/>
                <c:pt idx="0">
                  <c:v>B-alanine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0.1"/>
            <c:backward val="0.2"/>
            <c:dispRSqr val="0"/>
            <c:dispEq val="0"/>
          </c:trendline>
          <c:xVal>
            <c:numRef>
              <c:f>Sheet4!$F$16:$F$25</c:f>
              <c:numCache>
                <c:formatCode>0.0000</c:formatCode>
                <c:ptCount val="10"/>
                <c:pt idx="0">
                  <c:v>0.25160866405636667</c:v>
                </c:pt>
                <c:pt idx="1">
                  <c:v>0.25160866405636667</c:v>
                </c:pt>
                <c:pt idx="2">
                  <c:v>0.51953294590061794</c:v>
                </c:pt>
                <c:pt idx="3">
                  <c:v>0.51953294590061794</c:v>
                </c:pt>
                <c:pt idx="4">
                  <c:v>0.52466204209392653</c:v>
                </c:pt>
                <c:pt idx="5">
                  <c:v>0.52466204209392653</c:v>
                </c:pt>
                <c:pt idx="6">
                  <c:v>0.37748422088201006</c:v>
                </c:pt>
                <c:pt idx="7">
                  <c:v>0.37748422088201006</c:v>
                </c:pt>
                <c:pt idx="8">
                  <c:v>0.46491487951831983</c:v>
                </c:pt>
                <c:pt idx="9">
                  <c:v>0.46491487951831983</c:v>
                </c:pt>
              </c:numCache>
            </c:numRef>
          </c:xVal>
          <c:yVal>
            <c:numRef>
              <c:f>Sheet4!$H$16:$H$25</c:f>
              <c:numCache>
                <c:formatCode>0.00</c:formatCode>
                <c:ptCount val="10"/>
                <c:pt idx="0">
                  <c:v>58.864668841671708</c:v>
                </c:pt>
                <c:pt idx="1">
                  <c:v>58.824403759580704</c:v>
                </c:pt>
                <c:pt idx="2">
                  <c:v>59.209643887312154</c:v>
                </c:pt>
                <c:pt idx="3">
                  <c:v>58.914823871127858</c:v>
                </c:pt>
                <c:pt idx="4">
                  <c:v>58.907238138656879</c:v>
                </c:pt>
                <c:pt idx="5">
                  <c:v>58.907238138656879</c:v>
                </c:pt>
                <c:pt idx="6">
                  <c:v>58.482610020915345</c:v>
                </c:pt>
                <c:pt idx="7">
                  <c:v>58.671117613346631</c:v>
                </c:pt>
                <c:pt idx="8">
                  <c:v>59.000093558904425</c:v>
                </c:pt>
                <c:pt idx="9">
                  <c:v>58.86853596775677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4-CD4C-866D-50E66313B952}"/>
            </c:ext>
          </c:extLst>
        </c:ser>
        <c:ser>
          <c:idx val="2"/>
          <c:order val="2"/>
          <c:tx>
            <c:strRef>
              <c:f>Sheet4!$D$26</c:f>
              <c:strCache>
                <c:ptCount val="1"/>
                <c:pt idx="0">
                  <c:v>GABA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forward val="0.4"/>
            <c:backward val="0.1"/>
            <c:dispRSqr val="0"/>
            <c:dispEq val="0"/>
          </c:trendline>
          <c:xVal>
            <c:numRef>
              <c:f>Sheet4!$F$28:$F$37</c:f>
              <c:numCache>
                <c:formatCode>0.0000</c:formatCode>
                <c:ptCount val="10"/>
                <c:pt idx="0">
                  <c:v>0.14436537969477017</c:v>
                </c:pt>
                <c:pt idx="1">
                  <c:v>0.14436537969477017</c:v>
                </c:pt>
                <c:pt idx="2">
                  <c:v>0.13001206269293566</c:v>
                </c:pt>
                <c:pt idx="3">
                  <c:v>0.13001206269293566</c:v>
                </c:pt>
                <c:pt idx="4">
                  <c:v>0.10788506729726041</c:v>
                </c:pt>
                <c:pt idx="5">
                  <c:v>0.10788506729726041</c:v>
                </c:pt>
                <c:pt idx="6">
                  <c:v>0.22458027972512692</c:v>
                </c:pt>
                <c:pt idx="7">
                  <c:v>0.22458027972512692</c:v>
                </c:pt>
                <c:pt idx="8">
                  <c:v>0.20609047037194023</c:v>
                </c:pt>
                <c:pt idx="9">
                  <c:v>0.20609047037194023</c:v>
                </c:pt>
              </c:numCache>
            </c:numRef>
          </c:xVal>
          <c:yVal>
            <c:numRef>
              <c:f>Sheet4!$H$28:$H$37</c:f>
              <c:numCache>
                <c:formatCode>0.00</c:formatCode>
                <c:ptCount val="10"/>
                <c:pt idx="0">
                  <c:v>73.329173968647581</c:v>
                </c:pt>
                <c:pt idx="1">
                  <c:v>72.627901309352495</c:v>
                </c:pt>
                <c:pt idx="2">
                  <c:v>73.087646678483651</c:v>
                </c:pt>
                <c:pt idx="3">
                  <c:v>72.076064400733372</c:v>
                </c:pt>
                <c:pt idx="4">
                  <c:v>71.157518621028316</c:v>
                </c:pt>
                <c:pt idx="5">
                  <c:v>71.251178292374078</c:v>
                </c:pt>
                <c:pt idx="6">
                  <c:v>72.817955567770767</c:v>
                </c:pt>
                <c:pt idx="7">
                  <c:v>72.591818117864193</c:v>
                </c:pt>
                <c:pt idx="8">
                  <c:v>74.662973818594025</c:v>
                </c:pt>
                <c:pt idx="9">
                  <c:v>74.219438846974256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4-CD4C-866D-50E66313B952}"/>
            </c:ext>
          </c:extLst>
        </c:ser>
        <c:ser>
          <c:idx val="3"/>
          <c:order val="3"/>
          <c:tx>
            <c:strRef>
              <c:f>Sheet4!$D$38</c:f>
              <c:strCache>
                <c:ptCount val="1"/>
                <c:pt idx="0">
                  <c:v>HEX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Sheet4!$F$40:$F$49</c:f>
              <c:numCache>
                <c:formatCode>0.0000</c:formatCode>
                <c:ptCount val="10"/>
                <c:pt idx="0">
                  <c:v>2.2839778455807883E-2</c:v>
                </c:pt>
                <c:pt idx="1">
                  <c:v>2.2839778455807883E-2</c:v>
                </c:pt>
                <c:pt idx="2">
                  <c:v>6.6086006638674685E-2</c:v>
                </c:pt>
                <c:pt idx="3">
                  <c:v>6.6086006638674685E-2</c:v>
                </c:pt>
                <c:pt idx="4">
                  <c:v>6.9313158322351201E-2</c:v>
                </c:pt>
                <c:pt idx="5">
                  <c:v>6.9313158322351201E-2</c:v>
                </c:pt>
                <c:pt idx="6">
                  <c:v>0.13932794246248026</c:v>
                </c:pt>
                <c:pt idx="7">
                  <c:v>0.13932794246248026</c:v>
                </c:pt>
                <c:pt idx="8">
                  <c:v>0.11265594703612299</c:v>
                </c:pt>
                <c:pt idx="9">
                  <c:v>0.11265594703612299</c:v>
                </c:pt>
              </c:numCache>
            </c:numRef>
          </c:xVal>
          <c:yVal>
            <c:numRef>
              <c:f>Sheet4!$H$40:$H$49</c:f>
              <c:numCache>
                <c:formatCode>0.00</c:formatCode>
                <c:ptCount val="10"/>
                <c:pt idx="0">
                  <c:v>87.206173784837148</c:v>
                </c:pt>
                <c:pt idx="1">
                  <c:v>86.765342700214077</c:v>
                </c:pt>
                <c:pt idx="2">
                  <c:v>92.276300360709755</c:v>
                </c:pt>
                <c:pt idx="3">
                  <c:v>91.818095260420705</c:v>
                </c:pt>
                <c:pt idx="4">
                  <c:v>93.943663809281105</c:v>
                </c:pt>
                <c:pt idx="5">
                  <c:v>93.943663809281105</c:v>
                </c:pt>
                <c:pt idx="6">
                  <c:v>93.343844675223906</c:v>
                </c:pt>
                <c:pt idx="7">
                  <c:v>93.05285717586338</c:v>
                </c:pt>
                <c:pt idx="8">
                  <c:v>92.985750009653415</c:v>
                </c:pt>
                <c:pt idx="9">
                  <c:v>93.075585731095174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4-CD4C-866D-50E66313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13887"/>
        <c:axId val="311334607"/>
      </c:scatterChart>
      <c:valAx>
        <c:axId val="42521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Molality</a:t>
                </a:r>
                <a:r>
                  <a:rPr lang="en-US" b="1" baseline="0"/>
                  <a:t> (m)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34607"/>
        <c:crosses val="autoZero"/>
        <c:crossBetween val="midCat"/>
      </c:valAx>
      <c:valAx>
        <c:axId val="31133460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Φ</a:t>
                </a:r>
                <a:r>
                  <a:rPr lang="en-US" b="1" baseline="0"/>
                  <a:t>(mL/mol)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138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Sheet5!$J$1</c:f>
              <c:strCache>
                <c:ptCount val="1"/>
                <c:pt idx="0">
                  <c:v>VC (mL/mol)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Sheet5!$I$2:$I$12</c:f>
              <c:numCache>
                <c:formatCode>0.0</c:formatCode>
                <c:ptCount val="11"/>
                <c:pt idx="0">
                  <c:v>51.9</c:v>
                </c:pt>
                <c:pt idx="1">
                  <c:v>67.900000000000006</c:v>
                </c:pt>
                <c:pt idx="2">
                  <c:v>84.6</c:v>
                </c:pt>
                <c:pt idx="3">
                  <c:v>100.5</c:v>
                </c:pt>
                <c:pt idx="4">
                  <c:v>116</c:v>
                </c:pt>
                <c:pt idx="5">
                  <c:v>50.2</c:v>
                </c:pt>
                <c:pt idx="6">
                  <c:v>67.2</c:v>
                </c:pt>
                <c:pt idx="7">
                  <c:v>82.9</c:v>
                </c:pt>
                <c:pt idx="8">
                  <c:v>99.1</c:v>
                </c:pt>
                <c:pt idx="9">
                  <c:v>115.7</c:v>
                </c:pt>
                <c:pt idx="10">
                  <c:v>131.9</c:v>
                </c:pt>
              </c:numCache>
            </c:numRef>
          </c:xVal>
          <c:yVal>
            <c:numRef>
              <c:f>Sheet5!$J$2:$J$12</c:f>
              <c:numCache>
                <c:formatCode>0.0</c:formatCode>
                <c:ptCount val="11"/>
                <c:pt idx="0">
                  <c:v>51.26290322580676</c:v>
                </c:pt>
                <c:pt idx="1">
                  <c:v>67.423225806451555</c:v>
                </c:pt>
                <c:pt idx="2">
                  <c:v>83.583548387096556</c:v>
                </c:pt>
                <c:pt idx="3">
                  <c:v>99.743870967741771</c:v>
                </c:pt>
                <c:pt idx="4">
                  <c:v>115.90419354838714</c:v>
                </c:pt>
                <c:pt idx="5">
                  <c:v>51.262903225806447</c:v>
                </c:pt>
                <c:pt idx="6">
                  <c:v>67.423225806451754</c:v>
                </c:pt>
                <c:pt idx="7">
                  <c:v>83.583548387096528</c:v>
                </c:pt>
                <c:pt idx="8">
                  <c:v>99.743870967741429</c:v>
                </c:pt>
                <c:pt idx="9">
                  <c:v>115.90419354838716</c:v>
                </c:pt>
                <c:pt idx="10">
                  <c:v>132.06451612903211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C-DA4F-B046-2A7A4377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79999"/>
        <c:axId val="1487483759"/>
      </c:scatterChart>
      <c:valAx>
        <c:axId val="1493079999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 (mL/mol)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83759"/>
        <c:crosses val="autoZero"/>
        <c:crossBetween val="midCat"/>
      </c:valAx>
      <c:valAx>
        <c:axId val="148748375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Vc (mL/mol)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799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93515</xdr:colOff>
      <xdr:row>0</xdr:row>
      <xdr:rowOff>67683</xdr:rowOff>
    </xdr:from>
    <xdr:to>
      <xdr:col>14</xdr:col>
      <xdr:colOff>105793</xdr:colOff>
      <xdr:row>27</xdr:row>
      <xdr:rowOff>11691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12B10-C546-D74C-A0FB-0255762F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46163</xdr:colOff>
      <xdr:row>21</xdr:row>
      <xdr:rowOff>139845</xdr:rowOff>
    </xdr:from>
    <xdr:to>
      <xdr:col>13</xdr:col>
      <xdr:colOff>428256</xdr:colOff>
      <xdr:row>47</xdr:row>
      <xdr:rowOff>132907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B53FC-14C8-4241-A54E-671CF7D6E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166454</xdr:colOff>
      <xdr:row>12</xdr:row>
      <xdr:rowOff>19461</xdr:rowOff>
    </xdr:from>
    <xdr:to>
      <xdr:col>26</xdr:col>
      <xdr:colOff>1290484</xdr:colOff>
      <xdr:row>43</xdr:row>
      <xdr:rowOff>102419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A7818-ADE4-9D46-9099-07EB23A84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122299</xdr:colOff>
      <xdr:row>0</xdr:row>
      <xdr:rowOff>108547</xdr:rowOff>
    </xdr:from>
    <xdr:to>
      <xdr:col>16</xdr:col>
      <xdr:colOff>314786</xdr:colOff>
      <xdr:row>18</xdr:row>
      <xdr:rowOff>65129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837325-6F26-F145-961F-75ACA1FC5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04C4-2F55-6F49-A6FB-822555A19737}">
  <dimension ref="A1:K27"/>
  <sheetViews>
    <sheetView zoomScale="125" zoomScaleNormal="125" workbookViewId="0">
      <selection activeCell="H2" sqref="H2:H21"/>
    </sheetView>
  </sheetViews>
  <sheetFormatPr baseColWidth="10" defaultRowHeight="16" x14ac:dyDescent="0.2"/>
  <cols>
    <col min="1" max="1" width="11.83203125" style="2" customWidth="1"/>
    <col min="2" max="2" width="6.83203125" style="2" customWidth="1"/>
    <col min="3" max="3" width="9.83203125" style="2" customWidth="1"/>
    <col min="4" max="4" width="10.5" style="2" customWidth="1"/>
    <col min="5" max="7" width="10.83203125" style="2"/>
    <col min="8" max="8" width="12.33203125" style="2" customWidth="1"/>
    <col min="9" max="9" width="10.83203125" style="2"/>
    <col min="10" max="10" width="12.1640625" style="2" customWidth="1"/>
    <col min="11" max="11" width="17.33203125" style="2" customWidth="1"/>
    <col min="12" max="13" width="10.83203125" style="2"/>
    <col min="14" max="14" width="19.1640625" style="2" customWidth="1"/>
    <col min="15" max="15" width="10.83203125" style="2"/>
    <col min="16" max="16" width="11.83203125" style="2" customWidth="1"/>
    <col min="17" max="17" width="14.83203125" style="2" customWidth="1"/>
    <col min="18" max="18" width="15.33203125" style="2" customWidth="1"/>
    <col min="19" max="16384" width="10.83203125" style="2"/>
  </cols>
  <sheetData>
    <row r="1" spans="1:11" x14ac:dyDescent="0.2">
      <c r="A1" s="1" t="s">
        <v>0</v>
      </c>
      <c r="B1" s="1" t="s">
        <v>10</v>
      </c>
      <c r="C1" s="1" t="s">
        <v>4</v>
      </c>
      <c r="D1" s="1" t="s">
        <v>5</v>
      </c>
      <c r="E1" s="1" t="s">
        <v>6</v>
      </c>
      <c r="F1" s="1" t="s">
        <v>27</v>
      </c>
      <c r="G1" s="1" t="s">
        <v>28</v>
      </c>
      <c r="H1" s="1" t="s">
        <v>31</v>
      </c>
      <c r="J1" s="1" t="s">
        <v>0</v>
      </c>
      <c r="K1" s="1" t="s">
        <v>26</v>
      </c>
    </row>
    <row r="2" spans="1:11" x14ac:dyDescent="0.2">
      <c r="A2" s="44" t="s">
        <v>1</v>
      </c>
      <c r="B2" s="4">
        <v>1</v>
      </c>
      <c r="C2" s="3">
        <v>88.680099999999996</v>
      </c>
      <c r="D2" s="3">
        <v>89.1798</v>
      </c>
      <c r="E2" s="3">
        <v>108.4085</v>
      </c>
      <c r="F2" s="3">
        <f t="shared" ref="F2:F21" si="0">D2-C2</f>
        <v>0.49970000000000425</v>
      </c>
      <c r="G2" s="3">
        <f t="shared" ref="G2:G21" si="1">E2-D2</f>
        <v>19.228700000000003</v>
      </c>
      <c r="H2" s="3">
        <f>(F2/$K$2)/(G2/1000)</f>
        <v>0.34617285496621469</v>
      </c>
      <c r="J2" s="4" t="s">
        <v>1</v>
      </c>
      <c r="K2" s="4">
        <v>75.069999999999993</v>
      </c>
    </row>
    <row r="3" spans="1:11" x14ac:dyDescent="0.2">
      <c r="A3" s="44"/>
      <c r="B3" s="4">
        <v>2</v>
      </c>
      <c r="C3" s="3">
        <v>87.622900000000001</v>
      </c>
      <c r="D3" s="3">
        <v>87.826800000000006</v>
      </c>
      <c r="E3" s="3">
        <v>106.95399999999999</v>
      </c>
      <c r="F3" s="3">
        <f t="shared" si="0"/>
        <v>0.20390000000000441</v>
      </c>
      <c r="G3" s="3">
        <f t="shared" si="1"/>
        <v>19.127199999999988</v>
      </c>
      <c r="H3" s="3">
        <f>(F3/$K$2)/(G3/1000)</f>
        <v>0.14200361843327464</v>
      </c>
      <c r="J3" s="4" t="s">
        <v>2</v>
      </c>
      <c r="K3" s="4">
        <v>89.09</v>
      </c>
    </row>
    <row r="4" spans="1:11" x14ac:dyDescent="0.2">
      <c r="A4" s="44"/>
      <c r="B4" s="4">
        <v>3</v>
      </c>
      <c r="C4" s="3">
        <v>88.355400000000003</v>
      </c>
      <c r="D4" s="3">
        <v>88.428899999999999</v>
      </c>
      <c r="E4" s="3">
        <v>107.0498</v>
      </c>
      <c r="F4" s="3">
        <f t="shared" si="0"/>
        <v>7.349999999999568E-2</v>
      </c>
      <c r="G4" s="3">
        <f t="shared" si="1"/>
        <v>18.620900000000006</v>
      </c>
      <c r="H4" s="3">
        <f>(F4/$K$2)/(G4/1000)</f>
        <v>5.2579960486664502E-2</v>
      </c>
      <c r="J4" s="4" t="s">
        <v>3</v>
      </c>
      <c r="K4" s="4">
        <v>103.12</v>
      </c>
    </row>
    <row r="5" spans="1:11" x14ac:dyDescent="0.2">
      <c r="A5" s="44"/>
      <c r="B5" s="4">
        <v>4</v>
      </c>
      <c r="C5" s="3">
        <v>88.6995</v>
      </c>
      <c r="D5" s="3">
        <v>89.681299999999993</v>
      </c>
      <c r="E5" s="3">
        <v>110.3386</v>
      </c>
      <c r="F5" s="3">
        <f t="shared" si="0"/>
        <v>0.98179999999999268</v>
      </c>
      <c r="G5" s="3">
        <f t="shared" si="1"/>
        <v>20.657300000000006</v>
      </c>
      <c r="H5" s="3">
        <f>(F5/$K$2)/(G5/1000)</f>
        <v>0.63311565906013489</v>
      </c>
      <c r="J5" s="4" t="s">
        <v>73</v>
      </c>
      <c r="K5" s="4">
        <v>131.16999999999999</v>
      </c>
    </row>
    <row r="6" spans="1:11" x14ac:dyDescent="0.2">
      <c r="A6" s="44"/>
      <c r="B6" s="4">
        <v>5</v>
      </c>
      <c r="C6" s="3">
        <v>87.027900000000002</v>
      </c>
      <c r="D6" s="3">
        <v>87.334599999999995</v>
      </c>
      <c r="E6" s="3">
        <v>107.2072</v>
      </c>
      <c r="F6" s="3">
        <f t="shared" si="0"/>
        <v>0.3066999999999922</v>
      </c>
      <c r="G6" s="3">
        <f t="shared" si="1"/>
        <v>19.872600000000006</v>
      </c>
      <c r="H6" s="3">
        <f>(F6/$K$2)/(G6/1000)</f>
        <v>0.20558558926180481</v>
      </c>
    </row>
    <row r="7" spans="1:11" x14ac:dyDescent="0.2">
      <c r="A7" s="44" t="s">
        <v>2</v>
      </c>
      <c r="B7" s="4">
        <v>1</v>
      </c>
      <c r="C7" s="3">
        <v>88.125399999999999</v>
      </c>
      <c r="D7" s="3">
        <v>88.574399999999997</v>
      </c>
      <c r="E7" s="3">
        <v>108.6049</v>
      </c>
      <c r="F7" s="3">
        <f t="shared" si="0"/>
        <v>0.44899999999999807</v>
      </c>
      <c r="G7" s="3">
        <f t="shared" si="1"/>
        <v>20.030500000000004</v>
      </c>
      <c r="H7" s="3">
        <f>(F7/$K$3)/(G7/1000)</f>
        <v>0.25160866405636667</v>
      </c>
    </row>
    <row r="8" spans="1:11" x14ac:dyDescent="0.2">
      <c r="A8" s="44"/>
      <c r="B8" s="4">
        <v>2</v>
      </c>
      <c r="C8" s="3">
        <v>88.981999999999999</v>
      </c>
      <c r="D8" s="3">
        <v>89.900400000000005</v>
      </c>
      <c r="E8" s="3">
        <v>109.7426</v>
      </c>
      <c r="F8" s="3">
        <f t="shared" si="0"/>
        <v>0.91840000000000543</v>
      </c>
      <c r="G8" s="3">
        <f t="shared" si="1"/>
        <v>19.842199999999991</v>
      </c>
      <c r="H8" s="3">
        <f>(F8/$K$3)/(G8/1000)</f>
        <v>0.51953294590061794</v>
      </c>
    </row>
    <row r="9" spans="1:11" x14ac:dyDescent="0.2">
      <c r="A9" s="44"/>
      <c r="B9" s="4">
        <v>3</v>
      </c>
      <c r="C9" s="3">
        <v>87.522499999999994</v>
      </c>
      <c r="D9" s="3">
        <v>88.394900000000007</v>
      </c>
      <c r="E9" s="3">
        <v>107.059</v>
      </c>
      <c r="F9" s="3">
        <f t="shared" si="0"/>
        <v>0.87240000000001316</v>
      </c>
      <c r="G9" s="3">
        <f t="shared" si="1"/>
        <v>18.664099999999991</v>
      </c>
      <c r="H9" s="3">
        <f>(F9/$K$3)/(G9/1000)</f>
        <v>0.52466204209392653</v>
      </c>
    </row>
    <row r="10" spans="1:11" x14ac:dyDescent="0.2">
      <c r="A10" s="44"/>
      <c r="B10" s="4">
        <v>4</v>
      </c>
      <c r="C10" s="3">
        <v>89.518699999999995</v>
      </c>
      <c r="D10" s="3">
        <v>90.191900000000004</v>
      </c>
      <c r="E10" s="3">
        <v>110.2097</v>
      </c>
      <c r="F10" s="3">
        <f t="shared" si="0"/>
        <v>0.67320000000000846</v>
      </c>
      <c r="G10" s="3">
        <f t="shared" si="1"/>
        <v>20.017799999999994</v>
      </c>
      <c r="H10" s="3">
        <f>(F10/$K$3)/(G10/1000)</f>
        <v>0.37748422088201006</v>
      </c>
    </row>
    <row r="11" spans="1:11" x14ac:dyDescent="0.2">
      <c r="A11" s="44"/>
      <c r="B11" s="4">
        <v>5</v>
      </c>
      <c r="C11" s="3">
        <v>88.387799999999999</v>
      </c>
      <c r="D11" s="3">
        <v>89.1935</v>
      </c>
      <c r="E11" s="3">
        <v>108.64579999999999</v>
      </c>
      <c r="F11" s="3">
        <f t="shared" si="0"/>
        <v>0.80570000000000164</v>
      </c>
      <c r="G11" s="3">
        <f t="shared" si="1"/>
        <v>19.452299999999994</v>
      </c>
      <c r="H11" s="3">
        <f>(F11/$K$3)/(G11/1000)</f>
        <v>0.46491487951831983</v>
      </c>
    </row>
    <row r="12" spans="1:11" x14ac:dyDescent="0.2">
      <c r="A12" s="44" t="s">
        <v>3</v>
      </c>
      <c r="B12" s="4">
        <v>1</v>
      </c>
      <c r="C12" s="3">
        <v>88.526799999999994</v>
      </c>
      <c r="D12" s="3">
        <v>88.816000000000003</v>
      </c>
      <c r="E12" s="3">
        <v>108.2424</v>
      </c>
      <c r="F12" s="3">
        <f t="shared" si="0"/>
        <v>0.28920000000000812</v>
      </c>
      <c r="G12" s="3">
        <f t="shared" si="1"/>
        <v>19.426400000000001</v>
      </c>
      <c r="H12" s="3">
        <f>(F12/$K$4)/(G12/1000)</f>
        <v>0.14436537969477017</v>
      </c>
    </row>
    <row r="13" spans="1:11" x14ac:dyDescent="0.2">
      <c r="A13" s="44"/>
      <c r="B13" s="4">
        <v>2</v>
      </c>
      <c r="C13" s="3">
        <v>88.5274</v>
      </c>
      <c r="D13" s="3">
        <v>88.780299999999997</v>
      </c>
      <c r="E13" s="3">
        <v>107.6438</v>
      </c>
      <c r="F13" s="3">
        <f t="shared" si="0"/>
        <v>0.25289999999999679</v>
      </c>
      <c r="G13" s="3">
        <f t="shared" si="1"/>
        <v>18.863500000000002</v>
      </c>
      <c r="H13" s="3">
        <f>(F13/$K$4)/(G13/1000)</f>
        <v>0.13001206269293566</v>
      </c>
    </row>
    <row r="14" spans="1:11" x14ac:dyDescent="0.2">
      <c r="A14" s="44"/>
      <c r="B14" s="4">
        <v>3</v>
      </c>
      <c r="C14" s="3">
        <v>87.998900000000006</v>
      </c>
      <c r="D14" s="3">
        <v>88.218800000000002</v>
      </c>
      <c r="E14" s="3">
        <v>107.9849</v>
      </c>
      <c r="F14" s="3">
        <f t="shared" si="0"/>
        <v>0.21989999999999554</v>
      </c>
      <c r="G14" s="3">
        <f t="shared" si="1"/>
        <v>19.766099999999994</v>
      </c>
      <c r="H14" s="3">
        <f>(F14/$K$4)/(G14/1000)</f>
        <v>0.10788506729726041</v>
      </c>
    </row>
    <row r="15" spans="1:11" x14ac:dyDescent="0.2">
      <c r="A15" s="44"/>
      <c r="B15" s="4">
        <v>4</v>
      </c>
      <c r="C15" s="3">
        <v>88.362300000000005</v>
      </c>
      <c r="D15" s="3">
        <v>88.829899999999995</v>
      </c>
      <c r="E15" s="3">
        <v>109.021</v>
      </c>
      <c r="F15" s="3">
        <f t="shared" si="0"/>
        <v>0.46759999999999025</v>
      </c>
      <c r="G15" s="3">
        <f t="shared" si="1"/>
        <v>20.191100000000006</v>
      </c>
      <c r="H15" s="3">
        <f>(F15/$K$4)/(G15/1000)</f>
        <v>0.22458027972512692</v>
      </c>
    </row>
    <row r="16" spans="1:11" x14ac:dyDescent="0.2">
      <c r="A16" s="44"/>
      <c r="B16" s="4">
        <v>5</v>
      </c>
      <c r="C16" s="3">
        <v>88.730400000000003</v>
      </c>
      <c r="D16" s="3">
        <v>89.150400000000005</v>
      </c>
      <c r="E16" s="3">
        <v>108.9132</v>
      </c>
      <c r="F16" s="3">
        <f t="shared" si="0"/>
        <v>0.42000000000000171</v>
      </c>
      <c r="G16" s="3">
        <f t="shared" si="1"/>
        <v>19.762799999999999</v>
      </c>
      <c r="H16" s="3">
        <f>(F16/$K$4)/(G16/1000)</f>
        <v>0.20609047037194023</v>
      </c>
    </row>
    <row r="17" spans="1:8" x14ac:dyDescent="0.2">
      <c r="A17" s="44" t="s">
        <v>73</v>
      </c>
      <c r="B17" s="4">
        <v>1</v>
      </c>
      <c r="C17" s="3">
        <v>88.8626</v>
      </c>
      <c r="D17" s="3">
        <v>88.919799999999995</v>
      </c>
      <c r="E17" s="3">
        <v>108.01260000000001</v>
      </c>
      <c r="F17" s="3">
        <f t="shared" si="0"/>
        <v>5.7199999999994589E-2</v>
      </c>
      <c r="G17" s="3">
        <f t="shared" si="1"/>
        <v>19.092800000000011</v>
      </c>
      <c r="H17" s="3">
        <f>(F17/$K$5)/(G17/1000)</f>
        <v>2.2839778455807883E-2</v>
      </c>
    </row>
    <row r="18" spans="1:8" x14ac:dyDescent="0.2">
      <c r="A18" s="44"/>
      <c r="B18" s="4">
        <v>2</v>
      </c>
      <c r="C18" s="3">
        <v>88.629499999999993</v>
      </c>
      <c r="D18" s="3">
        <v>88.7958</v>
      </c>
      <c r="E18" s="3">
        <v>107.9802</v>
      </c>
      <c r="F18" s="3">
        <f t="shared" si="0"/>
        <v>0.16630000000000678</v>
      </c>
      <c r="G18" s="3">
        <f t="shared" si="1"/>
        <v>19.184399999999997</v>
      </c>
      <c r="H18" s="3">
        <f>(F18/$K$5)/(G18/1000)</f>
        <v>6.6086006638674685E-2</v>
      </c>
    </row>
    <row r="19" spans="1:8" x14ac:dyDescent="0.2">
      <c r="A19" s="44"/>
      <c r="B19" s="4">
        <v>3</v>
      </c>
      <c r="C19" s="3">
        <v>86.878600000000006</v>
      </c>
      <c r="D19" s="3">
        <v>87.0535</v>
      </c>
      <c r="E19" s="3">
        <v>106.2906</v>
      </c>
      <c r="F19" s="3">
        <f t="shared" si="0"/>
        <v>0.17489999999999384</v>
      </c>
      <c r="G19" s="3">
        <f t="shared" si="1"/>
        <v>19.237099999999998</v>
      </c>
      <c r="H19" s="3">
        <f>(F19/$K$5)/(G19/1000)</f>
        <v>6.9313158322351201E-2</v>
      </c>
    </row>
    <row r="20" spans="1:8" x14ac:dyDescent="0.2">
      <c r="A20" s="44"/>
      <c r="B20" s="4">
        <v>4</v>
      </c>
      <c r="C20" s="3">
        <v>88.800600000000003</v>
      </c>
      <c r="D20" s="3">
        <v>89.159700000000001</v>
      </c>
      <c r="E20" s="3">
        <v>108.80880000000001</v>
      </c>
      <c r="F20" s="3">
        <f t="shared" si="0"/>
        <v>0.35909999999999798</v>
      </c>
      <c r="G20" s="3">
        <f t="shared" si="1"/>
        <v>19.649100000000004</v>
      </c>
      <c r="H20" s="3">
        <f>(F20/$K$5)/(G20/1000)</f>
        <v>0.13932794246248026</v>
      </c>
    </row>
    <row r="21" spans="1:8" x14ac:dyDescent="0.2">
      <c r="A21" s="44"/>
      <c r="B21" s="4">
        <v>5</v>
      </c>
      <c r="C21" s="3">
        <v>88.456699999999998</v>
      </c>
      <c r="D21" s="3">
        <v>88.743300000000005</v>
      </c>
      <c r="E21" s="3">
        <v>108.1382</v>
      </c>
      <c r="F21" s="3">
        <f t="shared" si="0"/>
        <v>0.28660000000000707</v>
      </c>
      <c r="G21" s="3">
        <f t="shared" si="1"/>
        <v>19.394899999999993</v>
      </c>
      <c r="H21" s="3">
        <f>(F21/$K$5)/(G21/1000)</f>
        <v>0.11265594703612299</v>
      </c>
    </row>
    <row r="23" spans="1:8" x14ac:dyDescent="0.2">
      <c r="A23" s="2" t="s">
        <v>7</v>
      </c>
    </row>
    <row r="24" spans="1:8" x14ac:dyDescent="0.2">
      <c r="A24" s="2" t="s">
        <v>8</v>
      </c>
    </row>
    <row r="25" spans="1:8" x14ac:dyDescent="0.2">
      <c r="A25" s="2" t="s">
        <v>9</v>
      </c>
    </row>
    <row r="26" spans="1:8" x14ac:dyDescent="0.2">
      <c r="A26" s="2" t="s">
        <v>29</v>
      </c>
    </row>
    <row r="27" spans="1:8" x14ac:dyDescent="0.2">
      <c r="A27" s="2" t="s">
        <v>30</v>
      </c>
    </row>
  </sheetData>
  <mergeCells count="4">
    <mergeCell ref="A2:A6"/>
    <mergeCell ref="A7:A11"/>
    <mergeCell ref="A12:A16"/>
    <mergeCell ref="A17:A2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E195-A64C-734D-A7FB-B66A68FA7C85}">
  <dimension ref="A1:Z25"/>
  <sheetViews>
    <sheetView zoomScale="64" zoomScaleNormal="118" workbookViewId="0">
      <selection activeCell="G31" sqref="G31"/>
    </sheetView>
  </sheetViews>
  <sheetFormatPr baseColWidth="10" defaultRowHeight="16" x14ac:dyDescent="0.2"/>
  <cols>
    <col min="1" max="1" width="19.33203125" style="2" customWidth="1"/>
    <col min="2" max="9" width="10.83203125" style="2"/>
    <col min="10" max="10" width="13.83203125" style="2" customWidth="1"/>
    <col min="11" max="13" width="10.83203125" style="2"/>
    <col min="14" max="14" width="16.83203125" style="2" customWidth="1"/>
    <col min="15" max="15" width="10.83203125" style="2"/>
    <col min="16" max="16" width="14.6640625" style="2" customWidth="1"/>
    <col min="17" max="17" width="10.83203125" style="2"/>
    <col min="18" max="18" width="12.33203125" style="2" customWidth="1"/>
    <col min="19" max="21" width="10.83203125" style="2"/>
    <col min="22" max="22" width="14.83203125" style="2" customWidth="1"/>
    <col min="23" max="23" width="10.83203125" style="2"/>
    <col min="24" max="24" width="12.33203125" style="2" customWidth="1"/>
    <col min="25" max="25" width="14.1640625" style="2" customWidth="1"/>
    <col min="26" max="26" width="14.6640625" style="2" customWidth="1"/>
    <col min="27" max="16384" width="10.83203125" style="2"/>
  </cols>
  <sheetData>
    <row r="1" spans="1:26" x14ac:dyDescent="0.2">
      <c r="A1" s="1" t="s">
        <v>11</v>
      </c>
      <c r="B1" s="1" t="s">
        <v>18</v>
      </c>
      <c r="C1" s="1" t="s">
        <v>13</v>
      </c>
      <c r="D1" s="1" t="s">
        <v>12</v>
      </c>
      <c r="E1" s="1" t="s">
        <v>14</v>
      </c>
      <c r="F1" s="1" t="s">
        <v>15</v>
      </c>
      <c r="G1" s="1" t="s">
        <v>16</v>
      </c>
      <c r="H1" s="1" t="s">
        <v>17</v>
      </c>
      <c r="J1" s="26" t="s">
        <v>11</v>
      </c>
      <c r="K1" s="26" t="s">
        <v>10</v>
      </c>
      <c r="L1" s="26" t="s">
        <v>12</v>
      </c>
      <c r="M1" s="26" t="s">
        <v>14</v>
      </c>
      <c r="N1" s="26" t="s">
        <v>77</v>
      </c>
      <c r="P1" s="26" t="s">
        <v>11</v>
      </c>
      <c r="Q1" s="26" t="s">
        <v>10</v>
      </c>
      <c r="R1" s="31" t="s">
        <v>31</v>
      </c>
      <c r="S1" s="26" t="s">
        <v>75</v>
      </c>
      <c r="T1" s="26" t="s">
        <v>76</v>
      </c>
      <c r="V1" s="30" t="s">
        <v>11</v>
      </c>
      <c r="W1" s="30" t="s">
        <v>10</v>
      </c>
      <c r="X1" s="31" t="s">
        <v>31</v>
      </c>
      <c r="Y1" s="30" t="s">
        <v>89</v>
      </c>
      <c r="Z1" s="30" t="s">
        <v>90</v>
      </c>
    </row>
    <row r="2" spans="1:26" x14ac:dyDescent="0.2">
      <c r="A2" s="44" t="s">
        <v>1</v>
      </c>
      <c r="B2" s="4">
        <v>1</v>
      </c>
      <c r="C2" s="5">
        <v>0.99697999999999998</v>
      </c>
      <c r="D2" s="5">
        <v>1.00779</v>
      </c>
      <c r="E2" s="5">
        <v>1.0016</v>
      </c>
      <c r="F2" s="5">
        <v>0.99873000000000001</v>
      </c>
      <c r="G2" s="5">
        <v>1.01616</v>
      </c>
      <c r="H2" s="5">
        <v>1.0035400000000001</v>
      </c>
      <c r="J2" s="44" t="s">
        <v>1</v>
      </c>
      <c r="K2" s="25" t="s">
        <v>74</v>
      </c>
      <c r="L2" s="27">
        <v>0.99697999999999998</v>
      </c>
      <c r="M2" s="27">
        <v>0.99695999999999996</v>
      </c>
      <c r="N2" s="27">
        <f>ABS(L2-M2)</f>
        <v>2.0000000000020002E-5</v>
      </c>
      <c r="P2" s="44" t="s">
        <v>1</v>
      </c>
      <c r="Q2" s="25" t="s">
        <v>74</v>
      </c>
      <c r="R2" s="3">
        <v>0</v>
      </c>
      <c r="S2" s="12">
        <v>1003.0291480270417</v>
      </c>
      <c r="T2" s="12">
        <v>1003.0492697801317</v>
      </c>
      <c r="V2" s="44" t="s">
        <v>1</v>
      </c>
      <c r="W2" s="29" t="s">
        <v>74</v>
      </c>
      <c r="X2" s="3">
        <v>0</v>
      </c>
      <c r="Y2" s="9">
        <v>75.297398142390009</v>
      </c>
      <c r="Z2" s="9">
        <v>75.298908682394469</v>
      </c>
    </row>
    <row r="3" spans="1:26" x14ac:dyDescent="0.2">
      <c r="A3" s="44"/>
      <c r="B3" s="4">
        <v>2</v>
      </c>
      <c r="C3" s="5">
        <v>0.99695999999999996</v>
      </c>
      <c r="D3" s="5">
        <v>1.0078400000000001</v>
      </c>
      <c r="E3" s="5">
        <v>1.0015799999999999</v>
      </c>
      <c r="F3" s="5">
        <v>0.99870999999999999</v>
      </c>
      <c r="G3" s="5">
        <v>1.0162899999999999</v>
      </c>
      <c r="H3" s="5">
        <v>1.00353</v>
      </c>
      <c r="J3" s="44"/>
      <c r="K3" s="25">
        <v>1</v>
      </c>
      <c r="L3" s="27">
        <v>1.00779</v>
      </c>
      <c r="M3" s="27">
        <v>1.0078400000000001</v>
      </c>
      <c r="N3" s="27">
        <f t="shared" ref="N3:N25" si="0">ABS(L3-M3)</f>
        <v>5.0000000000105516E-5</v>
      </c>
      <c r="P3" s="44"/>
      <c r="Q3" s="25">
        <v>1</v>
      </c>
      <c r="R3" s="3">
        <v>0.34617285496621469</v>
      </c>
      <c r="S3" s="12">
        <v>1018.0565358083666</v>
      </c>
      <c r="T3" s="12">
        <v>1018.006028955304</v>
      </c>
      <c r="V3" s="44"/>
      <c r="W3" s="29">
        <v>1</v>
      </c>
      <c r="X3" s="3">
        <v>0.34617285496621469</v>
      </c>
      <c r="Y3" s="9">
        <v>43.381006887903006</v>
      </c>
      <c r="Z3" s="9">
        <v>43.235106213318218</v>
      </c>
    </row>
    <row r="4" spans="1:26" x14ac:dyDescent="0.2">
      <c r="A4" s="44"/>
      <c r="B4" s="6" t="s">
        <v>25</v>
      </c>
      <c r="C4" s="7">
        <f>ABS(C2-C3)</f>
        <v>2.0000000000020002E-5</v>
      </c>
      <c r="D4" s="7">
        <f t="shared" ref="D4:H4" si="1">ABS(D2-D3)</f>
        <v>5.0000000000105516E-5</v>
      </c>
      <c r="E4" s="7">
        <f t="shared" si="1"/>
        <v>2.0000000000131024E-5</v>
      </c>
      <c r="F4" s="7">
        <f t="shared" si="1"/>
        <v>2.0000000000020002E-5</v>
      </c>
      <c r="G4" s="7">
        <f t="shared" si="1"/>
        <v>1.2999999999996348E-4</v>
      </c>
      <c r="H4" s="7">
        <f t="shared" si="1"/>
        <v>1.0000000000065512E-5</v>
      </c>
      <c r="J4" s="44"/>
      <c r="K4" s="25">
        <v>2</v>
      </c>
      <c r="L4" s="27">
        <v>1.0016</v>
      </c>
      <c r="M4" s="27">
        <v>1.0015799999999999</v>
      </c>
      <c r="N4" s="27">
        <f t="shared" si="0"/>
        <v>2.0000000000131024E-5</v>
      </c>
      <c r="P4" s="44"/>
      <c r="Q4" s="25">
        <v>2</v>
      </c>
      <c r="R4" s="3">
        <v>0.14200361843327464</v>
      </c>
      <c r="S4" s="12">
        <v>1009.0457384542591</v>
      </c>
      <c r="T4" s="12">
        <v>1009.0658875334831</v>
      </c>
      <c r="V4" s="44"/>
      <c r="W4" s="29">
        <v>2</v>
      </c>
      <c r="X4" s="3">
        <v>0.14200361843327464</v>
      </c>
      <c r="Y4" s="9">
        <v>42.298426743324569</v>
      </c>
      <c r="Z4" s="9">
        <v>42.440318051773936</v>
      </c>
    </row>
    <row r="5" spans="1:26" x14ac:dyDescent="0.2">
      <c r="A5" s="44" t="s">
        <v>2</v>
      </c>
      <c r="B5" s="4">
        <v>1</v>
      </c>
      <c r="C5" s="5">
        <v>0.99707000000000001</v>
      </c>
      <c r="D5" s="5">
        <v>1.00458</v>
      </c>
      <c r="E5" s="5">
        <v>1.01217</v>
      </c>
      <c r="F5" s="5">
        <v>1.01247</v>
      </c>
      <c r="G5" s="5">
        <v>1.0084</v>
      </c>
      <c r="H5" s="5">
        <v>1.0107200000000001</v>
      </c>
      <c r="J5" s="44"/>
      <c r="K5" s="25">
        <v>3</v>
      </c>
      <c r="L5" s="27">
        <v>0.99873000000000001</v>
      </c>
      <c r="M5" s="27">
        <v>0.99870999999999999</v>
      </c>
      <c r="N5" s="27">
        <f t="shared" si="0"/>
        <v>2.0000000000020002E-5</v>
      </c>
      <c r="P5" s="44"/>
      <c r="Q5" s="25">
        <v>3</v>
      </c>
      <c r="R5" s="3">
        <v>5.2579960486664502E-2</v>
      </c>
      <c r="S5" s="12">
        <v>1005.2238118748148</v>
      </c>
      <c r="T5" s="12">
        <v>1005.2439423193258</v>
      </c>
      <c r="V5" s="44"/>
      <c r="W5" s="29">
        <v>3</v>
      </c>
      <c r="X5" s="3">
        <v>5.2579960486664502E-2</v>
      </c>
      <c r="Y5" s="9">
        <v>41.548206805837999</v>
      </c>
      <c r="Z5" s="9">
        <v>41.931060735826044</v>
      </c>
    </row>
    <row r="6" spans="1:26" x14ac:dyDescent="0.2">
      <c r="A6" s="44"/>
      <c r="B6" s="4">
        <v>2</v>
      </c>
      <c r="C6" s="5">
        <v>0.99705999999999995</v>
      </c>
      <c r="D6" s="5">
        <v>1.0045900000000001</v>
      </c>
      <c r="E6" s="5">
        <v>1.0123200000000001</v>
      </c>
      <c r="F6" s="5">
        <v>1.01247</v>
      </c>
      <c r="G6" s="5">
        <v>1.0083299999999999</v>
      </c>
      <c r="H6" s="5">
        <v>1.01078</v>
      </c>
      <c r="J6" s="44"/>
      <c r="K6" s="25">
        <v>4</v>
      </c>
      <c r="L6" s="27">
        <v>1.01616</v>
      </c>
      <c r="M6" s="27">
        <v>1.0162899999999999</v>
      </c>
      <c r="N6" s="27">
        <f t="shared" si="0"/>
        <v>1.2999999999996348E-4</v>
      </c>
      <c r="P6" s="44"/>
      <c r="Q6" s="25">
        <v>4</v>
      </c>
      <c r="R6" s="3">
        <v>0.63311565906013489</v>
      </c>
      <c r="S6" s="12">
        <v>1030.869147108373</v>
      </c>
      <c r="T6" s="12">
        <v>1030.7372821986287</v>
      </c>
      <c r="V6" s="44"/>
      <c r="W6" s="29">
        <v>4</v>
      </c>
      <c r="X6" s="3">
        <v>0.63311565906013489</v>
      </c>
      <c r="Y6" s="9">
        <v>43.957115745667444</v>
      </c>
      <c r="Z6" s="9">
        <v>43.748836408618558</v>
      </c>
    </row>
    <row r="7" spans="1:26" x14ac:dyDescent="0.2">
      <c r="A7" s="44"/>
      <c r="B7" s="6" t="s">
        <v>25</v>
      </c>
      <c r="C7" s="7">
        <f>ABS(C6-C5)</f>
        <v>1.0000000000065512E-5</v>
      </c>
      <c r="D7" s="7">
        <f t="shared" ref="D7:H7" si="2">ABS(D6-D5)</f>
        <v>1.0000000000065512E-5</v>
      </c>
      <c r="E7" s="7">
        <f t="shared" si="2"/>
        <v>1.500000000000945E-4</v>
      </c>
      <c r="F7" s="7">
        <f t="shared" si="2"/>
        <v>0</v>
      </c>
      <c r="G7" s="7">
        <f t="shared" si="2"/>
        <v>7.0000000000014495E-5</v>
      </c>
      <c r="H7" s="7">
        <f t="shared" si="2"/>
        <v>5.9999999999948983E-5</v>
      </c>
      <c r="J7" s="44"/>
      <c r="K7" s="25">
        <v>5</v>
      </c>
      <c r="L7" s="27">
        <v>1.0035400000000001</v>
      </c>
      <c r="M7" s="27">
        <v>1.00353</v>
      </c>
      <c r="N7" s="27">
        <f t="shared" si="0"/>
        <v>1.0000000000065512E-5</v>
      </c>
      <c r="P7" s="44"/>
      <c r="Q7" s="25">
        <v>5</v>
      </c>
      <c r="R7" s="3">
        <v>0.20558558926180481</v>
      </c>
      <c r="S7" s="12">
        <v>1011.8513563842832</v>
      </c>
      <c r="T7" s="12">
        <v>1011.8614393051365</v>
      </c>
      <c r="V7" s="44"/>
      <c r="W7" s="29">
        <v>5</v>
      </c>
      <c r="X7" s="3">
        <v>0.20558558926180481</v>
      </c>
      <c r="Y7" s="9">
        <v>42.863644350038214</v>
      </c>
      <c r="Z7" s="9">
        <v>42.91268923148882</v>
      </c>
    </row>
    <row r="8" spans="1:26" x14ac:dyDescent="0.2">
      <c r="A8" s="44" t="s">
        <v>3</v>
      </c>
      <c r="B8" s="4">
        <v>1</v>
      </c>
      <c r="C8" s="5">
        <v>0.99692999999999998</v>
      </c>
      <c r="D8" s="5">
        <v>1.00118</v>
      </c>
      <c r="E8" s="5">
        <v>1.0007900000000001</v>
      </c>
      <c r="F8" s="5">
        <v>1.00034</v>
      </c>
      <c r="G8" s="5">
        <v>1.00363</v>
      </c>
      <c r="H8" s="5">
        <v>1.00271</v>
      </c>
      <c r="J8" s="44" t="s">
        <v>2</v>
      </c>
      <c r="K8" s="25" t="s">
        <v>74</v>
      </c>
      <c r="L8" s="27">
        <v>0.99707000000000001</v>
      </c>
      <c r="M8" s="27">
        <v>0.99705999999999995</v>
      </c>
      <c r="N8" s="27">
        <f t="shared" si="0"/>
        <v>1.0000000000065512E-5</v>
      </c>
      <c r="P8" s="44" t="s">
        <v>2</v>
      </c>
      <c r="Q8" s="25" t="s">
        <v>74</v>
      </c>
      <c r="R8" s="38">
        <v>0</v>
      </c>
      <c r="S8" s="12">
        <v>1002.9386101276741</v>
      </c>
      <c r="T8" s="12">
        <v>1002.9486690871162</v>
      </c>
      <c r="V8" s="44" t="s">
        <v>2</v>
      </c>
      <c r="W8" s="29" t="s">
        <v>74</v>
      </c>
      <c r="X8" s="38">
        <v>0</v>
      </c>
      <c r="Y8" s="9">
        <v>89.351800776274487</v>
      </c>
      <c r="Z8" s="9">
        <v>89.352696928971184</v>
      </c>
    </row>
    <row r="9" spans="1:26" x14ac:dyDescent="0.2">
      <c r="A9" s="44"/>
      <c r="B9" s="4">
        <v>2</v>
      </c>
      <c r="C9" s="5">
        <v>0.99687999999999999</v>
      </c>
      <c r="D9" s="5">
        <v>1.0012799999999999</v>
      </c>
      <c r="E9" s="5">
        <v>1.00092</v>
      </c>
      <c r="F9" s="5">
        <v>1.0003299999999999</v>
      </c>
      <c r="G9" s="5">
        <v>1.0036799999999999</v>
      </c>
      <c r="H9" s="5">
        <v>1.0027999999999999</v>
      </c>
      <c r="J9" s="44"/>
      <c r="K9" s="25">
        <v>1</v>
      </c>
      <c r="L9" s="27">
        <v>1.00458</v>
      </c>
      <c r="M9" s="27">
        <v>1.0045900000000001</v>
      </c>
      <c r="N9" s="27">
        <f t="shared" si="0"/>
        <v>1.0000000000065512E-5</v>
      </c>
      <c r="P9" s="44"/>
      <c r="Q9" s="25">
        <v>1</v>
      </c>
      <c r="R9" s="3">
        <v>0.25160866405636667</v>
      </c>
      <c r="S9" s="12">
        <v>1017.7545002695472</v>
      </c>
      <c r="T9" s="12">
        <v>1017.7443692260341</v>
      </c>
      <c r="V9" s="44"/>
      <c r="W9" s="29">
        <v>1</v>
      </c>
      <c r="X9" s="3">
        <v>0.25160866405636667</v>
      </c>
      <c r="Y9" s="9">
        <v>58.864668841671708</v>
      </c>
      <c r="Z9" s="9">
        <v>58.824403759580704</v>
      </c>
    </row>
    <row r="10" spans="1:26" x14ac:dyDescent="0.2">
      <c r="A10" s="44"/>
      <c r="B10" s="8" t="s">
        <v>25</v>
      </c>
      <c r="C10" s="7">
        <f>ABS(C9-C8)</f>
        <v>4.9999999999994493E-5</v>
      </c>
      <c r="D10" s="7">
        <f t="shared" ref="D10:G10" si="3">ABS(D9-D8)</f>
        <v>9.9999999999988987E-5</v>
      </c>
      <c r="E10" s="7">
        <f t="shared" si="3"/>
        <v>1.2999999999996348E-4</v>
      </c>
      <c r="F10" s="7">
        <f t="shared" si="3"/>
        <v>1.0000000000065512E-5</v>
      </c>
      <c r="G10" s="7">
        <f t="shared" si="3"/>
        <v>4.9999999999883471E-5</v>
      </c>
      <c r="H10" s="7">
        <f>ABS(H9-H8)</f>
        <v>8.9999999999923475E-5</v>
      </c>
      <c r="J10" s="44"/>
      <c r="K10" s="25">
        <v>2</v>
      </c>
      <c r="L10" s="27">
        <v>1.01217</v>
      </c>
      <c r="M10" s="27">
        <v>1.0123200000000001</v>
      </c>
      <c r="N10" s="27">
        <f t="shared" si="0"/>
        <v>1.500000000000945E-4</v>
      </c>
      <c r="P10" s="44"/>
      <c r="Q10" s="25">
        <v>2</v>
      </c>
      <c r="R10" s="3">
        <v>0.51953294590061794</v>
      </c>
      <c r="S10" s="12">
        <v>1033.7050002966755</v>
      </c>
      <c r="T10" s="12">
        <v>1033.5518315851568</v>
      </c>
      <c r="V10" s="44"/>
      <c r="W10" s="29">
        <v>2</v>
      </c>
      <c r="X10" s="3">
        <v>0.51953294590061794</v>
      </c>
      <c r="Y10" s="9">
        <v>59.209643887312154</v>
      </c>
      <c r="Z10" s="9">
        <v>58.914823871127858</v>
      </c>
    </row>
    <row r="11" spans="1:26" x14ac:dyDescent="0.2">
      <c r="A11" s="44" t="s">
        <v>73</v>
      </c>
      <c r="B11" s="4">
        <v>1</v>
      </c>
      <c r="C11" s="5">
        <v>0.99707999999999997</v>
      </c>
      <c r="D11" s="5">
        <v>0.99807999999999997</v>
      </c>
      <c r="E11" s="5">
        <v>0.99963999999999997</v>
      </c>
      <c r="F11" s="5">
        <v>0.99965000000000004</v>
      </c>
      <c r="G11" s="5">
        <v>1.0023</v>
      </c>
      <c r="H11" s="5">
        <v>1.00135</v>
      </c>
      <c r="J11" s="44"/>
      <c r="K11" s="25">
        <v>3</v>
      </c>
      <c r="L11" s="27">
        <v>1.01247</v>
      </c>
      <c r="M11" s="27">
        <v>1.01247</v>
      </c>
      <c r="N11" s="27">
        <f t="shared" si="0"/>
        <v>0</v>
      </c>
      <c r="P11" s="44"/>
      <c r="Q11" s="25">
        <v>3</v>
      </c>
      <c r="R11" s="3">
        <v>0.52466204209392653</v>
      </c>
      <c r="S11" s="12">
        <v>1033.8500314381147</v>
      </c>
      <c r="T11" s="12">
        <v>1033.8500314381147</v>
      </c>
      <c r="V11" s="44"/>
      <c r="W11" s="29">
        <v>3</v>
      </c>
      <c r="X11" s="3">
        <v>0.52466204209392653</v>
      </c>
      <c r="Y11" s="9">
        <v>58.907238138656879</v>
      </c>
      <c r="Z11" s="9">
        <v>58.907238138656879</v>
      </c>
    </row>
    <row r="12" spans="1:26" x14ac:dyDescent="0.2">
      <c r="A12" s="44"/>
      <c r="B12" s="4">
        <v>2</v>
      </c>
      <c r="C12" s="5">
        <v>0.99707000000000001</v>
      </c>
      <c r="D12" s="5">
        <v>0.99809000000000003</v>
      </c>
      <c r="E12" s="5">
        <v>0.99966999999999995</v>
      </c>
      <c r="F12" s="5">
        <v>0.99965000000000004</v>
      </c>
      <c r="G12" s="5">
        <v>1.00234</v>
      </c>
      <c r="H12" s="5">
        <v>1.0013399999999999</v>
      </c>
      <c r="J12" s="44"/>
      <c r="K12" s="25">
        <v>4</v>
      </c>
      <c r="L12" s="27">
        <v>1.0084</v>
      </c>
      <c r="M12" s="27">
        <v>1.0083299999999999</v>
      </c>
      <c r="N12" s="27">
        <f t="shared" si="0"/>
        <v>7.0000000000014495E-5</v>
      </c>
      <c r="P12" s="44"/>
      <c r="Q12" s="25">
        <v>4</v>
      </c>
      <c r="R12" s="3">
        <v>0.37748422088201006</v>
      </c>
      <c r="S12" s="12">
        <v>1025.0199020610655</v>
      </c>
      <c r="T12" s="12">
        <v>1025.0910607027247</v>
      </c>
      <c r="V12" s="44"/>
      <c r="W12" s="29">
        <v>4</v>
      </c>
      <c r="X12" s="3">
        <v>0.37748422088201006</v>
      </c>
      <c r="Y12" s="9">
        <v>58.482610020915345</v>
      </c>
      <c r="Z12" s="9">
        <v>58.671117613346631</v>
      </c>
    </row>
    <row r="13" spans="1:26" x14ac:dyDescent="0.2">
      <c r="A13" s="44"/>
      <c r="B13" s="8" t="s">
        <v>25</v>
      </c>
      <c r="C13" s="7">
        <f>ABS(C12-C11)</f>
        <v>9.9999999999544897E-6</v>
      </c>
      <c r="D13" s="7">
        <f t="shared" ref="D13:H13" si="4">ABS(D12-D11)</f>
        <v>1.0000000000065512E-5</v>
      </c>
      <c r="E13" s="7">
        <f t="shared" si="4"/>
        <v>2.9999999999974492E-5</v>
      </c>
      <c r="F13" s="7">
        <f t="shared" si="4"/>
        <v>0</v>
      </c>
      <c r="G13" s="7">
        <f t="shared" si="4"/>
        <v>4.0000000000040004E-5</v>
      </c>
      <c r="H13" s="7">
        <f t="shared" si="4"/>
        <v>1.0000000000065512E-5</v>
      </c>
      <c r="J13" s="44"/>
      <c r="K13" s="25">
        <v>5</v>
      </c>
      <c r="L13" s="27">
        <v>1.0107200000000001</v>
      </c>
      <c r="M13" s="27">
        <v>1.01078</v>
      </c>
      <c r="N13" s="27">
        <f t="shared" si="0"/>
        <v>5.9999999999948983E-5</v>
      </c>
      <c r="P13" s="44"/>
      <c r="Q13" s="25">
        <v>5</v>
      </c>
      <c r="R13" s="3">
        <v>0.46491487951831983</v>
      </c>
      <c r="S13" s="12">
        <v>1030.3736609706814</v>
      </c>
      <c r="T13" s="12">
        <v>1030.3124978890432</v>
      </c>
      <c r="V13" s="44"/>
      <c r="W13" s="29">
        <v>5</v>
      </c>
      <c r="X13" s="3">
        <v>0.46491487951831983</v>
      </c>
      <c r="Y13" s="9">
        <v>59.000093558904425</v>
      </c>
      <c r="Z13" s="9">
        <v>58.86853596775677</v>
      </c>
    </row>
    <row r="14" spans="1:26" x14ac:dyDescent="0.2">
      <c r="J14" s="44" t="s">
        <v>3</v>
      </c>
      <c r="K14" s="25" t="s">
        <v>74</v>
      </c>
      <c r="L14" s="27">
        <v>0.99692999999999998</v>
      </c>
      <c r="M14" s="27">
        <v>0.99687999999999999</v>
      </c>
      <c r="N14" s="27">
        <f t="shared" si="0"/>
        <v>4.9999999999994493E-5</v>
      </c>
      <c r="P14" s="44" t="s">
        <v>3</v>
      </c>
      <c r="Q14" s="25" t="s">
        <v>74</v>
      </c>
      <c r="R14" s="38">
        <v>0</v>
      </c>
      <c r="S14" s="12">
        <v>1003.0794539235453</v>
      </c>
      <c r="T14" s="12">
        <v>1003.1297648663831</v>
      </c>
      <c r="V14" s="44" t="s">
        <v>3</v>
      </c>
      <c r="W14" s="29" t="s">
        <v>74</v>
      </c>
      <c r="X14" s="38">
        <v>0</v>
      </c>
      <c r="Y14" s="36">
        <v>103.43755328859599</v>
      </c>
      <c r="Z14" s="36">
        <v>103.44274135302143</v>
      </c>
    </row>
    <row r="15" spans="1:26" x14ac:dyDescent="0.2">
      <c r="A15" s="2" t="s">
        <v>19</v>
      </c>
      <c r="J15" s="44"/>
      <c r="K15" s="25">
        <v>1</v>
      </c>
      <c r="L15" s="27">
        <v>1.00118</v>
      </c>
      <c r="M15" s="27">
        <v>1.0012799999999999</v>
      </c>
      <c r="N15" s="27">
        <f t="shared" si="0"/>
        <v>9.9999999999988987E-5</v>
      </c>
      <c r="P15" s="44"/>
      <c r="Q15" s="25">
        <v>1</v>
      </c>
      <c r="R15" s="3">
        <v>0.14436537969477017</v>
      </c>
      <c r="S15" s="12">
        <v>1013.6908028068127</v>
      </c>
      <c r="T15" s="12">
        <v>1013.589563313084</v>
      </c>
      <c r="V15" s="44"/>
      <c r="W15" s="29">
        <v>1</v>
      </c>
      <c r="X15" s="3">
        <v>0.14436537969477017</v>
      </c>
      <c r="Y15" s="9">
        <v>73.329173968647581</v>
      </c>
      <c r="Z15" s="9">
        <v>72.627901309352495</v>
      </c>
    </row>
    <row r="16" spans="1:26" x14ac:dyDescent="0.2">
      <c r="A16" s="2" t="s">
        <v>20</v>
      </c>
      <c r="J16" s="44"/>
      <c r="K16" s="25">
        <v>2</v>
      </c>
      <c r="L16" s="27">
        <v>1.0007900000000001</v>
      </c>
      <c r="M16" s="27">
        <v>1.00092</v>
      </c>
      <c r="N16" s="27">
        <f t="shared" si="0"/>
        <v>1.2999999999996348E-4</v>
      </c>
      <c r="P16" s="44"/>
      <c r="Q16" s="25">
        <v>2</v>
      </c>
      <c r="R16" s="3">
        <v>0.13001206269293566</v>
      </c>
      <c r="S16" s="12">
        <v>1012.6068844661671</v>
      </c>
      <c r="T16" s="12">
        <v>1012.4753665676532</v>
      </c>
      <c r="V16" s="44"/>
      <c r="W16" s="29">
        <v>2</v>
      </c>
      <c r="X16" s="3">
        <v>0.13001206269293566</v>
      </c>
      <c r="Y16" s="9">
        <v>73.087646678483651</v>
      </c>
      <c r="Z16" s="9">
        <v>72.076064400733372</v>
      </c>
    </row>
    <row r="17" spans="1:26" x14ac:dyDescent="0.2">
      <c r="A17" s="2" t="s">
        <v>21</v>
      </c>
      <c r="J17" s="44"/>
      <c r="K17" s="25">
        <v>3</v>
      </c>
      <c r="L17" s="27">
        <v>1.00034</v>
      </c>
      <c r="M17" s="27">
        <v>1.0003299999999999</v>
      </c>
      <c r="N17" s="27">
        <f t="shared" si="0"/>
        <v>1.0000000000065512E-5</v>
      </c>
      <c r="P17" s="44"/>
      <c r="Q17" s="25">
        <v>3</v>
      </c>
      <c r="R17" s="3">
        <v>0.10788506729726041</v>
      </c>
      <c r="S17" s="12">
        <v>1010.7814424492607</v>
      </c>
      <c r="T17" s="12">
        <v>1010.7915469292069</v>
      </c>
      <c r="V17" s="44"/>
      <c r="W17" s="29">
        <v>3</v>
      </c>
      <c r="X17" s="3">
        <v>0.10788506729726041</v>
      </c>
      <c r="Y17" s="9">
        <v>71.157518621028316</v>
      </c>
      <c r="Z17" s="9">
        <v>71.251178292374078</v>
      </c>
    </row>
    <row r="18" spans="1:26" x14ac:dyDescent="0.2">
      <c r="A18" s="2" t="s">
        <v>22</v>
      </c>
      <c r="J18" s="44"/>
      <c r="K18" s="25">
        <v>4</v>
      </c>
      <c r="L18" s="27">
        <v>1.00363</v>
      </c>
      <c r="M18" s="27">
        <v>1.0036799999999999</v>
      </c>
      <c r="N18" s="27">
        <f t="shared" si="0"/>
        <v>4.9999999999883471E-5</v>
      </c>
      <c r="P18" s="44"/>
      <c r="Q18" s="25">
        <v>4</v>
      </c>
      <c r="R18" s="3">
        <v>0.22458027972512692</v>
      </c>
      <c r="S18" s="12">
        <v>1019.4580855945469</v>
      </c>
      <c r="T18" s="12">
        <v>1019.4072995827905</v>
      </c>
      <c r="V18" s="44"/>
      <c r="W18" s="29">
        <v>4</v>
      </c>
      <c r="X18" s="3">
        <v>0.22458027972512692</v>
      </c>
      <c r="Y18" s="9">
        <v>72.817955567770767</v>
      </c>
      <c r="Z18" s="9">
        <v>72.591818117864193</v>
      </c>
    </row>
    <row r="19" spans="1:26" x14ac:dyDescent="0.2">
      <c r="A19" s="2" t="s">
        <v>23</v>
      </c>
      <c r="J19" s="44"/>
      <c r="K19" s="25">
        <v>5</v>
      </c>
      <c r="L19" s="27">
        <v>1.00271</v>
      </c>
      <c r="M19" s="27">
        <v>1.0027999999999999</v>
      </c>
      <c r="N19" s="27">
        <f t="shared" si="0"/>
        <v>8.9999999999923475E-5</v>
      </c>
      <c r="P19" s="44"/>
      <c r="Q19" s="25">
        <v>5</v>
      </c>
      <c r="R19" s="3">
        <v>0.20609047037194023</v>
      </c>
      <c r="S19" s="12">
        <v>1018.4919361577669</v>
      </c>
      <c r="T19" s="12">
        <v>1018.4005278268394</v>
      </c>
      <c r="V19" s="44"/>
      <c r="W19" s="29">
        <v>5</v>
      </c>
      <c r="X19" s="3">
        <v>0.20609047037194023</v>
      </c>
      <c r="Y19" s="9">
        <v>74.662973818594025</v>
      </c>
      <c r="Z19" s="9">
        <v>74.219438846974256</v>
      </c>
    </row>
    <row r="20" spans="1:26" x14ac:dyDescent="0.2">
      <c r="A20" s="2" t="s">
        <v>24</v>
      </c>
      <c r="J20" s="44" t="s">
        <v>73</v>
      </c>
      <c r="K20" s="25" t="s">
        <v>74</v>
      </c>
      <c r="L20" s="27">
        <v>0.99707999999999997</v>
      </c>
      <c r="M20" s="27">
        <v>0.99707000000000001</v>
      </c>
      <c r="N20" s="27">
        <f t="shared" si="0"/>
        <v>9.9999999999544897E-6</v>
      </c>
      <c r="P20" s="44" t="s">
        <v>73</v>
      </c>
      <c r="Q20" s="25" t="s">
        <v>74</v>
      </c>
      <c r="R20" s="38">
        <v>0</v>
      </c>
      <c r="S20" s="12">
        <v>1002.9285513700005</v>
      </c>
      <c r="T20" s="12">
        <v>1002.9386101276741</v>
      </c>
      <c r="V20" s="44" t="s">
        <v>73</v>
      </c>
      <c r="W20" s="29" t="s">
        <v>74</v>
      </c>
      <c r="X20" s="38">
        <v>0</v>
      </c>
      <c r="Y20" s="9">
        <v>131.55413808320296</v>
      </c>
      <c r="Z20" s="9">
        <v>131.555457490447</v>
      </c>
    </row>
    <row r="21" spans="1:26" x14ac:dyDescent="0.2">
      <c r="J21" s="44"/>
      <c r="K21" s="25">
        <v>1</v>
      </c>
      <c r="L21" s="27">
        <v>0.99807999999999997</v>
      </c>
      <c r="M21" s="27">
        <v>0.99809000000000003</v>
      </c>
      <c r="N21" s="27">
        <f t="shared" si="0"/>
        <v>1.0000000000065512E-5</v>
      </c>
      <c r="P21" s="44"/>
      <c r="Q21" s="25">
        <v>1</v>
      </c>
      <c r="R21" s="3">
        <v>2.2839778455807883E-2</v>
      </c>
      <c r="S21" s="12">
        <v>1004.925350412841</v>
      </c>
      <c r="T21" s="12">
        <v>1004.9152819285318</v>
      </c>
      <c r="V21" s="44"/>
      <c r="W21" s="29">
        <v>1</v>
      </c>
      <c r="X21" s="3">
        <v>2.2839778455807883E-2</v>
      </c>
      <c r="Y21" s="9">
        <v>87.206173784837148</v>
      </c>
      <c r="Z21" s="9">
        <v>86.765342700214077</v>
      </c>
    </row>
    <row r="22" spans="1:26" x14ac:dyDescent="0.2">
      <c r="J22" s="44"/>
      <c r="K22" s="25">
        <v>2</v>
      </c>
      <c r="L22" s="27">
        <v>0.99963999999999997</v>
      </c>
      <c r="M22" s="27">
        <v>0.99966999999999995</v>
      </c>
      <c r="N22" s="27">
        <f t="shared" si="0"/>
        <v>2.9999999999974492E-5</v>
      </c>
      <c r="P22" s="44"/>
      <c r="Q22" s="25">
        <v>2</v>
      </c>
      <c r="R22" s="3">
        <v>6.6086006638674685E-2</v>
      </c>
      <c r="S22" s="12">
        <v>1009.0317529218469</v>
      </c>
      <c r="T22" s="12">
        <v>1009.0014719765472</v>
      </c>
      <c r="V22" s="44"/>
      <c r="W22" s="29">
        <v>2</v>
      </c>
      <c r="X22" s="3">
        <v>6.6086006638674685E-2</v>
      </c>
      <c r="Y22" s="9">
        <v>92.276300360709755</v>
      </c>
      <c r="Z22" s="9">
        <v>91.818095260420705</v>
      </c>
    </row>
    <row r="23" spans="1:26" x14ac:dyDescent="0.2">
      <c r="J23" s="44"/>
      <c r="K23" s="25">
        <v>3</v>
      </c>
      <c r="L23" s="27">
        <v>0.99965000000000004</v>
      </c>
      <c r="M23" s="27">
        <v>0.99965000000000004</v>
      </c>
      <c r="N23" s="27">
        <f t="shared" si="0"/>
        <v>0</v>
      </c>
      <c r="P23" s="44"/>
      <c r="Q23" s="25">
        <v>3</v>
      </c>
      <c r="R23" s="3">
        <v>6.9313158322351201E-2</v>
      </c>
      <c r="S23" s="12">
        <v>1009.4451127666111</v>
      </c>
      <c r="T23" s="12">
        <v>1009.4451127666111</v>
      </c>
      <c r="V23" s="44"/>
      <c r="W23" s="29">
        <v>3</v>
      </c>
      <c r="X23" s="3">
        <v>6.9313158322351201E-2</v>
      </c>
      <c r="Y23" s="9">
        <v>93.943663809281105</v>
      </c>
      <c r="Z23" s="9">
        <v>93.943663809281105</v>
      </c>
    </row>
    <row r="24" spans="1:26" x14ac:dyDescent="0.2">
      <c r="J24" s="44"/>
      <c r="K24" s="25">
        <v>4</v>
      </c>
      <c r="L24" s="27">
        <v>1.0023</v>
      </c>
      <c r="M24" s="27">
        <v>1.00234</v>
      </c>
      <c r="N24" s="27">
        <f t="shared" si="0"/>
        <v>4.0000000000040004E-5</v>
      </c>
      <c r="P24" s="44"/>
      <c r="Q24" s="25">
        <v>4</v>
      </c>
      <c r="R24" s="3">
        <v>0.13932794246248026</v>
      </c>
      <c r="S24" s="12">
        <v>1015.9389865437529</v>
      </c>
      <c r="T24" s="12">
        <v>1015.8984438541847</v>
      </c>
      <c r="V24" s="44"/>
      <c r="W24" s="29">
        <v>4</v>
      </c>
      <c r="X24" s="3">
        <v>0.13932794246248026</v>
      </c>
      <c r="Y24" s="9">
        <v>93.343844675223906</v>
      </c>
      <c r="Z24" s="9">
        <v>93.05285717586338</v>
      </c>
    </row>
    <row r="25" spans="1:26" x14ac:dyDescent="0.2">
      <c r="J25" s="44"/>
      <c r="K25" s="25">
        <v>5</v>
      </c>
      <c r="L25" s="27">
        <v>1.00135</v>
      </c>
      <c r="M25" s="27">
        <v>1.0013399999999999</v>
      </c>
      <c r="N25" s="27">
        <f t="shared" si="0"/>
        <v>1.0000000000065512E-5</v>
      </c>
      <c r="P25" s="44"/>
      <c r="Q25" s="25">
        <v>5</v>
      </c>
      <c r="R25" s="3">
        <v>0.11265594703612299</v>
      </c>
      <c r="S25" s="12">
        <v>1013.4089784518183</v>
      </c>
      <c r="T25" s="12">
        <v>1013.419098980095</v>
      </c>
      <c r="V25" s="44"/>
      <c r="W25" s="29">
        <v>5</v>
      </c>
      <c r="X25" s="3">
        <v>0.11265594703612299</v>
      </c>
      <c r="Y25" s="9">
        <v>92.985750009653415</v>
      </c>
      <c r="Z25" s="9">
        <v>93.075585731095174</v>
      </c>
    </row>
  </sheetData>
  <mergeCells count="16">
    <mergeCell ref="V2:V7"/>
    <mergeCell ref="V8:V13"/>
    <mergeCell ref="V14:V19"/>
    <mergeCell ref="V20:V25"/>
    <mergeCell ref="A2:A4"/>
    <mergeCell ref="A5:A7"/>
    <mergeCell ref="A8:A10"/>
    <mergeCell ref="A11:A13"/>
    <mergeCell ref="J2:J7"/>
    <mergeCell ref="J8:J13"/>
    <mergeCell ref="J20:J25"/>
    <mergeCell ref="P2:P7"/>
    <mergeCell ref="P8:P13"/>
    <mergeCell ref="P14:P19"/>
    <mergeCell ref="P20:P25"/>
    <mergeCell ref="J14:J19"/>
  </mergeCells>
  <phoneticPr fontId="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E3F8-4664-6F4A-812C-AD38C08DC375}">
  <dimension ref="A1:AA75"/>
  <sheetViews>
    <sheetView topLeftCell="H1" zoomScale="67" zoomScaleNormal="100" workbookViewId="0">
      <selection activeCell="H62" sqref="H62"/>
    </sheetView>
  </sheetViews>
  <sheetFormatPr baseColWidth="10" defaultRowHeight="16" x14ac:dyDescent="0.2"/>
  <cols>
    <col min="1" max="1" width="20.33203125" style="2" customWidth="1"/>
    <col min="2" max="2" width="10.83203125" style="2"/>
    <col min="3" max="3" width="13.1640625" style="2" customWidth="1"/>
    <col min="4" max="4" width="17.83203125" style="2" customWidth="1"/>
    <col min="5" max="5" width="17.6640625" style="2" customWidth="1"/>
    <col min="6" max="6" width="13.6640625" style="2" bestFit="1" customWidth="1"/>
    <col min="7" max="7" width="21.6640625" style="2" customWidth="1"/>
    <col min="8" max="8" width="20.6640625" style="2" customWidth="1"/>
    <col min="9" max="15" width="10.83203125" style="2"/>
    <col min="16" max="16" width="20.83203125" style="2" customWidth="1"/>
    <col min="17" max="17" width="19.83203125" style="2" customWidth="1"/>
    <col min="18" max="28" width="10.83203125" style="2"/>
    <col min="29" max="29" width="19.5" style="2" customWidth="1"/>
    <col min="30" max="31" width="11" style="2" bestFit="1" customWidth="1"/>
    <col min="32" max="32" width="11.6640625" style="2" bestFit="1" customWidth="1"/>
    <col min="33" max="33" width="11" style="2" bestFit="1" customWidth="1"/>
    <col min="34" max="16384" width="10.83203125" style="2"/>
  </cols>
  <sheetData>
    <row r="1" spans="1:27" x14ac:dyDescent="0.2">
      <c r="A1" s="23" t="s">
        <v>0</v>
      </c>
      <c r="B1" s="1" t="s">
        <v>10</v>
      </c>
      <c r="C1" s="1" t="s">
        <v>31</v>
      </c>
      <c r="D1" s="1" t="s">
        <v>32</v>
      </c>
      <c r="E1" s="1" t="s">
        <v>33</v>
      </c>
      <c r="P1" s="1" t="s">
        <v>0</v>
      </c>
      <c r="Q1" s="1" t="s">
        <v>26</v>
      </c>
      <c r="S1" s="45" t="s">
        <v>57</v>
      </c>
      <c r="T1" s="45"/>
      <c r="U1" s="45"/>
    </row>
    <row r="2" spans="1:27" ht="17" thickBot="1" x14ac:dyDescent="0.25">
      <c r="A2" s="44" t="s">
        <v>1</v>
      </c>
      <c r="B2" s="4" t="s">
        <v>74</v>
      </c>
      <c r="C2" s="3">
        <v>0</v>
      </c>
      <c r="D2" s="5">
        <v>0.99697999999999998</v>
      </c>
      <c r="E2" s="12">
        <f>(1000+C2*$Q$2)/D2</f>
        <v>1003.0291480270417</v>
      </c>
      <c r="F2" s="37"/>
      <c r="G2" s="17"/>
      <c r="P2" s="4" t="s">
        <v>1</v>
      </c>
      <c r="Q2" s="4">
        <v>75.069999999999993</v>
      </c>
    </row>
    <row r="3" spans="1:27" x14ac:dyDescent="0.2">
      <c r="A3" s="44"/>
      <c r="B3" s="4" t="s">
        <v>74</v>
      </c>
      <c r="C3" s="3">
        <v>0</v>
      </c>
      <c r="D3" s="5">
        <v>0.99695999999999996</v>
      </c>
      <c r="E3" s="12">
        <f t="shared" ref="E3:E13" si="0">(1000+C3*$Q$2)/D3</f>
        <v>1003.0492697801317</v>
      </c>
      <c r="P3" s="4" t="s">
        <v>2</v>
      </c>
      <c r="Q3" s="4">
        <v>89.09</v>
      </c>
      <c r="S3" s="13" t="s">
        <v>34</v>
      </c>
      <c r="T3" s="13"/>
    </row>
    <row r="4" spans="1:27" x14ac:dyDescent="0.2">
      <c r="A4" s="44"/>
      <c r="B4" s="4">
        <v>1</v>
      </c>
      <c r="C4" s="3">
        <v>0.34617285496621469</v>
      </c>
      <c r="D4" s="5">
        <v>1.00779</v>
      </c>
      <c r="E4" s="12">
        <f>(1000+C4*$Q$2)/D4</f>
        <v>1018.0565358083666</v>
      </c>
      <c r="P4" s="4" t="s">
        <v>3</v>
      </c>
      <c r="Q4" s="4">
        <v>103.12</v>
      </c>
      <c r="S4" s="11" t="s">
        <v>35</v>
      </c>
      <c r="T4" s="11">
        <v>0.99995027067207254</v>
      </c>
    </row>
    <row r="5" spans="1:27" x14ac:dyDescent="0.2">
      <c r="A5" s="44"/>
      <c r="B5" s="4">
        <v>1</v>
      </c>
      <c r="C5" s="3">
        <v>0.34617285496621469</v>
      </c>
      <c r="D5" s="5">
        <v>1.0078400000000001</v>
      </c>
      <c r="E5" s="12">
        <f t="shared" si="0"/>
        <v>1018.006028955304</v>
      </c>
      <c r="P5" s="4" t="s">
        <v>73</v>
      </c>
      <c r="Q5" s="4">
        <v>131.16999999999999</v>
      </c>
      <c r="S5" s="11" t="s">
        <v>36</v>
      </c>
      <c r="T5" s="11">
        <v>0.99990054381715121</v>
      </c>
    </row>
    <row r="6" spans="1:27" x14ac:dyDescent="0.2">
      <c r="A6" s="44"/>
      <c r="B6" s="4">
        <v>2</v>
      </c>
      <c r="C6" s="3">
        <v>0.14200361843327464</v>
      </c>
      <c r="D6" s="5">
        <v>1.0016</v>
      </c>
      <c r="E6" s="12">
        <f t="shared" si="0"/>
        <v>1009.0457384542591</v>
      </c>
      <c r="S6" s="11" t="s">
        <v>37</v>
      </c>
      <c r="T6" s="11">
        <v>0.99989059819886639</v>
      </c>
    </row>
    <row r="7" spans="1:27" x14ac:dyDescent="0.2">
      <c r="A7" s="44"/>
      <c r="B7" s="4">
        <v>2</v>
      </c>
      <c r="C7" s="3">
        <v>0.14200361843327464</v>
      </c>
      <c r="D7" s="5">
        <v>1.0015799999999999</v>
      </c>
      <c r="E7" s="12">
        <f t="shared" si="0"/>
        <v>1009.0658875334831</v>
      </c>
      <c r="P7" s="32" t="s">
        <v>78</v>
      </c>
      <c r="Q7" s="32" t="s">
        <v>82</v>
      </c>
      <c r="S7" s="11" t="s">
        <v>38</v>
      </c>
      <c r="T7" s="11">
        <v>0.10157237412416845</v>
      </c>
    </row>
    <row r="8" spans="1:27" ht="17" thickBot="1" x14ac:dyDescent="0.25">
      <c r="A8" s="44"/>
      <c r="B8" s="4">
        <v>3</v>
      </c>
      <c r="C8" s="3">
        <v>5.2579960486664502E-2</v>
      </c>
      <c r="D8" s="5">
        <v>0.99873000000000001</v>
      </c>
      <c r="E8" s="12">
        <f t="shared" si="0"/>
        <v>1005.2238118748148</v>
      </c>
      <c r="P8" s="33" t="s">
        <v>79</v>
      </c>
      <c r="Q8" s="33" t="s">
        <v>83</v>
      </c>
      <c r="S8" s="14" t="s">
        <v>39</v>
      </c>
      <c r="T8" s="14">
        <v>12</v>
      </c>
    </row>
    <row r="9" spans="1:27" x14ac:dyDescent="0.2">
      <c r="A9" s="44"/>
      <c r="B9" s="4">
        <v>3</v>
      </c>
      <c r="C9" s="3">
        <v>5.2579960486664502E-2</v>
      </c>
      <c r="D9" s="5">
        <v>0.99870999999999999</v>
      </c>
      <c r="E9" s="12">
        <f t="shared" si="0"/>
        <v>1005.2439423193258</v>
      </c>
      <c r="P9" s="34" t="s">
        <v>80</v>
      </c>
      <c r="Q9" s="34" t="s">
        <v>84</v>
      </c>
    </row>
    <row r="10" spans="1:27" ht="17" thickBot="1" x14ac:dyDescent="0.25">
      <c r="A10" s="44"/>
      <c r="B10" s="4">
        <v>4</v>
      </c>
      <c r="C10" s="3">
        <v>0.63311565906013489</v>
      </c>
      <c r="D10" s="5">
        <v>1.01616</v>
      </c>
      <c r="E10" s="12">
        <f t="shared" si="0"/>
        <v>1030.869147108373</v>
      </c>
      <c r="P10" s="35" t="s">
        <v>81</v>
      </c>
      <c r="Q10" s="35" t="s">
        <v>85</v>
      </c>
      <c r="S10" s="2" t="s">
        <v>40</v>
      </c>
    </row>
    <row r="11" spans="1:27" x14ac:dyDescent="0.2">
      <c r="A11" s="44"/>
      <c r="B11" s="4">
        <v>4</v>
      </c>
      <c r="C11" s="3">
        <v>0.63311565906013489</v>
      </c>
      <c r="D11" s="5">
        <v>1.0162899999999999</v>
      </c>
      <c r="E11" s="12">
        <f t="shared" si="0"/>
        <v>1030.7372821986287</v>
      </c>
      <c r="S11" s="15"/>
      <c r="T11" s="15" t="s">
        <v>45</v>
      </c>
      <c r="U11" s="15" t="s">
        <v>46</v>
      </c>
      <c r="V11" s="15" t="s">
        <v>47</v>
      </c>
      <c r="W11" s="15" t="s">
        <v>48</v>
      </c>
      <c r="X11" s="15" t="s">
        <v>49</v>
      </c>
    </row>
    <row r="12" spans="1:27" x14ac:dyDescent="0.2">
      <c r="A12" s="44"/>
      <c r="B12" s="4">
        <v>5</v>
      </c>
      <c r="C12" s="3">
        <v>0.20558558926180481</v>
      </c>
      <c r="D12" s="5">
        <v>1.0035400000000001</v>
      </c>
      <c r="E12" s="12">
        <f t="shared" si="0"/>
        <v>1011.8513563842832</v>
      </c>
      <c r="S12" s="11" t="s">
        <v>41</v>
      </c>
      <c r="T12" s="11">
        <v>1</v>
      </c>
      <c r="U12" s="11">
        <v>1037.2327597486978</v>
      </c>
      <c r="V12" s="11">
        <v>1037.2327597486978</v>
      </c>
      <c r="W12" s="11">
        <v>100536.79069275717</v>
      </c>
      <c r="X12" s="11">
        <v>2.394845587196103E-21</v>
      </c>
    </row>
    <row r="13" spans="1:27" x14ac:dyDescent="0.2">
      <c r="A13" s="44"/>
      <c r="B13" s="4">
        <v>5</v>
      </c>
      <c r="C13" s="3">
        <v>0.20558558926180481</v>
      </c>
      <c r="D13" s="5">
        <v>1.00353</v>
      </c>
      <c r="E13" s="12">
        <f t="shared" si="0"/>
        <v>1011.8614393051365</v>
      </c>
      <c r="S13" s="11" t="s">
        <v>42</v>
      </c>
      <c r="T13" s="11">
        <v>10</v>
      </c>
      <c r="U13" s="11">
        <v>0.10316947185220045</v>
      </c>
      <c r="V13" s="11">
        <v>1.0316947185220044E-2</v>
      </c>
      <c r="W13" s="11"/>
      <c r="X13" s="11"/>
    </row>
    <row r="14" spans="1:27" ht="17" thickBot="1" x14ac:dyDescent="0.25">
      <c r="A14" s="44" t="s">
        <v>2</v>
      </c>
      <c r="B14" s="25" t="s">
        <v>74</v>
      </c>
      <c r="C14" s="3">
        <v>0</v>
      </c>
      <c r="D14" s="5">
        <v>0.99707000000000001</v>
      </c>
      <c r="E14" s="12">
        <f>(1000+C14*$Q$3)/D14</f>
        <v>1002.9386101276741</v>
      </c>
      <c r="S14" s="14" t="s">
        <v>43</v>
      </c>
      <c r="T14" s="14">
        <v>11</v>
      </c>
      <c r="U14" s="14">
        <v>1037.33592922055</v>
      </c>
      <c r="V14" s="14"/>
      <c r="W14" s="14"/>
      <c r="X14" s="14"/>
    </row>
    <row r="15" spans="1:27" ht="17" thickBot="1" x14ac:dyDescent="0.25">
      <c r="A15" s="44"/>
      <c r="B15" s="25" t="s">
        <v>74</v>
      </c>
      <c r="C15" s="3">
        <v>0</v>
      </c>
      <c r="D15" s="5">
        <v>0.99705999999999995</v>
      </c>
      <c r="E15" s="12">
        <f t="shared" ref="E15:E25" si="1">(1000+C15*$Q$3)/D15</f>
        <v>1002.9486690871162</v>
      </c>
    </row>
    <row r="16" spans="1:27" x14ac:dyDescent="0.2">
      <c r="A16" s="44"/>
      <c r="B16" s="4">
        <v>1</v>
      </c>
      <c r="C16" s="3">
        <v>0.25160866405636667</v>
      </c>
      <c r="D16" s="5">
        <v>1.00458</v>
      </c>
      <c r="E16" s="12">
        <f t="shared" si="1"/>
        <v>1017.7545002695472</v>
      </c>
      <c r="S16" s="15"/>
      <c r="T16" s="15" t="s">
        <v>50</v>
      </c>
      <c r="U16" s="15" t="s">
        <v>38</v>
      </c>
      <c r="V16" s="15" t="s">
        <v>51</v>
      </c>
      <c r="W16" s="15" t="s">
        <v>52</v>
      </c>
      <c r="X16" s="15" t="s">
        <v>53</v>
      </c>
      <c r="Y16" s="15" t="s">
        <v>54</v>
      </c>
      <c r="Z16" s="15" t="s">
        <v>55</v>
      </c>
      <c r="AA16" s="15" t="s">
        <v>56</v>
      </c>
    </row>
    <row r="17" spans="1:27" x14ac:dyDescent="0.2">
      <c r="A17" s="44"/>
      <c r="B17" s="4">
        <v>1</v>
      </c>
      <c r="C17" s="3">
        <v>0.25160866405636667</v>
      </c>
      <c r="D17" s="5">
        <v>1.0045900000000001</v>
      </c>
      <c r="E17" s="12">
        <f t="shared" si="1"/>
        <v>1017.7443692260341</v>
      </c>
      <c r="S17" s="11" t="s">
        <v>44</v>
      </c>
      <c r="T17" s="11">
        <v>1002.9030101158392</v>
      </c>
      <c r="U17" s="11">
        <v>4.329500055696172E-2</v>
      </c>
      <c r="V17" s="11">
        <v>23164.406911055579</v>
      </c>
      <c r="W17" s="11">
        <v>5.5320830925430529E-40</v>
      </c>
      <c r="X17" s="11">
        <v>1002.8065428430015</v>
      </c>
      <c r="Y17" s="11">
        <v>1002.9994773886768</v>
      </c>
      <c r="Z17" s="11">
        <v>1002.8065428430015</v>
      </c>
      <c r="AA17" s="11">
        <v>1002.9994773886768</v>
      </c>
    </row>
    <row r="18" spans="1:27" ht="17" thickBot="1" x14ac:dyDescent="0.25">
      <c r="A18" s="44"/>
      <c r="B18" s="4">
        <v>2</v>
      </c>
      <c r="C18" s="3">
        <v>0.51953294590061794</v>
      </c>
      <c r="D18" s="5">
        <v>1.01217</v>
      </c>
      <c r="E18" s="12">
        <f t="shared" si="1"/>
        <v>1033.7050002966755</v>
      </c>
      <c r="S18" s="14" t="s">
        <v>31</v>
      </c>
      <c r="T18" s="14">
        <v>43.931563803054416</v>
      </c>
      <c r="U18" s="14">
        <v>0.13855243221396418</v>
      </c>
      <c r="V18" s="14">
        <v>317.07537068141573</v>
      </c>
      <c r="W18" s="14">
        <v>2.3948455871960861E-21</v>
      </c>
      <c r="X18" s="14">
        <v>43.62284974580129</v>
      </c>
      <c r="Y18" s="14">
        <v>44.240277860307543</v>
      </c>
      <c r="Z18" s="14">
        <v>43.62284974580129</v>
      </c>
      <c r="AA18" s="14">
        <v>44.240277860307543</v>
      </c>
    </row>
    <row r="19" spans="1:27" x14ac:dyDescent="0.2">
      <c r="A19" s="44"/>
      <c r="B19" s="4">
        <v>2</v>
      </c>
      <c r="C19" s="3">
        <v>0.51953294590061794</v>
      </c>
      <c r="D19" s="5">
        <v>1.0123200000000001</v>
      </c>
      <c r="E19" s="12">
        <f t="shared" si="1"/>
        <v>1033.5518315851568</v>
      </c>
    </row>
    <row r="20" spans="1:27" x14ac:dyDescent="0.2">
      <c r="A20" s="44"/>
      <c r="B20" s="4">
        <v>3</v>
      </c>
      <c r="C20" s="3">
        <v>0.52466204209392653</v>
      </c>
      <c r="D20" s="5">
        <v>1.01247</v>
      </c>
      <c r="E20" s="12">
        <f t="shared" si="1"/>
        <v>1033.8500314381147</v>
      </c>
      <c r="S20" s="45" t="s">
        <v>58</v>
      </c>
      <c r="T20" s="45"/>
      <c r="U20" s="45"/>
    </row>
    <row r="21" spans="1:27" ht="17" thickBot="1" x14ac:dyDescent="0.25">
      <c r="A21" s="44"/>
      <c r="B21" s="4">
        <v>3</v>
      </c>
      <c r="C21" s="3">
        <v>0.52466204209392653</v>
      </c>
      <c r="D21" s="5">
        <v>1.01247</v>
      </c>
      <c r="E21" s="12">
        <f t="shared" si="1"/>
        <v>1033.8500314381147</v>
      </c>
    </row>
    <row r="22" spans="1:27" x14ac:dyDescent="0.2">
      <c r="A22" s="44"/>
      <c r="B22" s="4">
        <v>4</v>
      </c>
      <c r="C22" s="3">
        <v>0.37748422088201006</v>
      </c>
      <c r="D22" s="5">
        <v>1.0084</v>
      </c>
      <c r="E22" s="12">
        <f t="shared" si="1"/>
        <v>1025.0199020610655</v>
      </c>
      <c r="S22" s="13" t="s">
        <v>34</v>
      </c>
      <c r="T22" s="13"/>
    </row>
    <row r="23" spans="1:27" x14ac:dyDescent="0.2">
      <c r="A23" s="44"/>
      <c r="B23" s="4">
        <v>4</v>
      </c>
      <c r="C23" s="3">
        <v>0.37748422088201006</v>
      </c>
      <c r="D23" s="5">
        <v>1.0083299999999999</v>
      </c>
      <c r="E23" s="12">
        <f t="shared" si="1"/>
        <v>1025.0910607027247</v>
      </c>
      <c r="S23" s="11" t="s">
        <v>35</v>
      </c>
      <c r="T23" s="11">
        <v>0.99996964790217502</v>
      </c>
    </row>
    <row r="24" spans="1:27" x14ac:dyDescent="0.2">
      <c r="A24" s="44"/>
      <c r="B24" s="4">
        <v>5</v>
      </c>
      <c r="C24" s="3">
        <v>0.46491487951831983</v>
      </c>
      <c r="D24" s="5">
        <v>1.0107200000000001</v>
      </c>
      <c r="E24" s="12">
        <f t="shared" si="1"/>
        <v>1030.3736609706814</v>
      </c>
      <c r="S24" s="11" t="s">
        <v>36</v>
      </c>
      <c r="T24" s="11">
        <v>0.99993929672559978</v>
      </c>
    </row>
    <row r="25" spans="1:27" x14ac:dyDescent="0.2">
      <c r="A25" s="44"/>
      <c r="B25" s="4">
        <v>5</v>
      </c>
      <c r="C25" s="3">
        <v>0.46491487951831983</v>
      </c>
      <c r="D25" s="5">
        <v>1.01078</v>
      </c>
      <c r="E25" s="12">
        <f t="shared" si="1"/>
        <v>1030.3124978890432</v>
      </c>
      <c r="S25" s="11" t="s">
        <v>37</v>
      </c>
      <c r="T25" s="11">
        <v>0.9999325519173331</v>
      </c>
    </row>
    <row r="26" spans="1:27" x14ac:dyDescent="0.2">
      <c r="A26" s="44" t="s">
        <v>3</v>
      </c>
      <c r="B26" s="25" t="s">
        <v>74</v>
      </c>
      <c r="C26" s="3">
        <v>0</v>
      </c>
      <c r="D26" s="5">
        <v>0.99692999999999998</v>
      </c>
      <c r="E26" s="12">
        <f>(1000+C26*$Q$4)/D26</f>
        <v>1003.0794539235453</v>
      </c>
      <c r="F26" s="39"/>
      <c r="S26" s="11" t="s">
        <v>38</v>
      </c>
      <c r="T26" s="11">
        <v>7.9894206856481645E-2</v>
      </c>
    </row>
    <row r="27" spans="1:27" ht="17" thickBot="1" x14ac:dyDescent="0.25">
      <c r="A27" s="44"/>
      <c r="B27" s="25" t="s">
        <v>74</v>
      </c>
      <c r="C27" s="3">
        <v>0</v>
      </c>
      <c r="D27" s="5">
        <v>0.99687999999999999</v>
      </c>
      <c r="E27" s="12">
        <f t="shared" ref="E27:E37" si="2">(1000+C27*$Q$4)/D27</f>
        <v>1003.1297648663831</v>
      </c>
      <c r="S27" s="14" t="s">
        <v>39</v>
      </c>
      <c r="T27" s="14">
        <v>11</v>
      </c>
    </row>
    <row r="28" spans="1:27" x14ac:dyDescent="0.2">
      <c r="A28" s="44"/>
      <c r="B28" s="4">
        <v>1</v>
      </c>
      <c r="C28" s="3">
        <v>0.14436537969477017</v>
      </c>
      <c r="D28" s="5">
        <v>1.00118</v>
      </c>
      <c r="E28" s="12">
        <f t="shared" si="2"/>
        <v>1013.6908028068127</v>
      </c>
    </row>
    <row r="29" spans="1:27" ht="17" thickBot="1" x14ac:dyDescent="0.25">
      <c r="A29" s="44"/>
      <c r="B29" s="4">
        <v>1</v>
      </c>
      <c r="C29" s="3">
        <v>0.14436537969477017</v>
      </c>
      <c r="D29" s="5">
        <v>1.0012799999999999</v>
      </c>
      <c r="E29" s="12">
        <f t="shared" si="2"/>
        <v>1013.589563313084</v>
      </c>
      <c r="S29" s="2" t="s">
        <v>40</v>
      </c>
    </row>
    <row r="30" spans="1:27" x14ac:dyDescent="0.2">
      <c r="A30" s="44"/>
      <c r="B30" s="4">
        <v>2</v>
      </c>
      <c r="C30" s="3">
        <v>0.13001206269293566</v>
      </c>
      <c r="D30" s="5">
        <v>1.0007900000000001</v>
      </c>
      <c r="E30" s="12">
        <f t="shared" si="2"/>
        <v>1012.6068844661671</v>
      </c>
      <c r="S30" s="15"/>
      <c r="T30" s="15" t="s">
        <v>45</v>
      </c>
      <c r="U30" s="15" t="s">
        <v>46</v>
      </c>
      <c r="V30" s="15" t="s">
        <v>47</v>
      </c>
      <c r="W30" s="15" t="s">
        <v>48</v>
      </c>
      <c r="X30" s="15" t="s">
        <v>49</v>
      </c>
    </row>
    <row r="31" spans="1:27" x14ac:dyDescent="0.2">
      <c r="A31" s="44"/>
      <c r="B31" s="4">
        <v>2</v>
      </c>
      <c r="C31" s="3">
        <v>0.13001206269293566</v>
      </c>
      <c r="D31" s="5">
        <v>1.00092</v>
      </c>
      <c r="E31" s="12">
        <f t="shared" si="2"/>
        <v>1012.4753665676532</v>
      </c>
      <c r="S31" s="11" t="s">
        <v>41</v>
      </c>
      <c r="T31" s="11">
        <v>1</v>
      </c>
      <c r="U31" s="11">
        <v>946.31256556728249</v>
      </c>
      <c r="V31" s="11">
        <v>946.31256556728249</v>
      </c>
      <c r="W31" s="11">
        <v>148253.18336537105</v>
      </c>
      <c r="X31" s="11">
        <v>2.7368113048504343E-20</v>
      </c>
    </row>
    <row r="32" spans="1:27" x14ac:dyDescent="0.2">
      <c r="A32" s="44"/>
      <c r="B32" s="4">
        <v>3</v>
      </c>
      <c r="C32" s="3">
        <v>0.10788506729726041</v>
      </c>
      <c r="D32" s="5">
        <v>1.00034</v>
      </c>
      <c r="E32" s="12">
        <f t="shared" si="2"/>
        <v>1010.7814424492607</v>
      </c>
      <c r="S32" s="11" t="s">
        <v>42</v>
      </c>
      <c r="T32" s="11">
        <v>9</v>
      </c>
      <c r="U32" s="11">
        <v>5.7447758603036504E-2</v>
      </c>
      <c r="V32" s="11">
        <v>6.3830842892262782E-3</v>
      </c>
      <c r="W32" s="11"/>
      <c r="X32" s="11"/>
    </row>
    <row r="33" spans="1:27" ht="17" thickBot="1" x14ac:dyDescent="0.25">
      <c r="A33" s="44"/>
      <c r="B33" s="4">
        <v>3</v>
      </c>
      <c r="C33" s="3">
        <v>0.10788506729726041</v>
      </c>
      <c r="D33" s="5">
        <v>1.0003299999999999</v>
      </c>
      <c r="E33" s="12">
        <f t="shared" si="2"/>
        <v>1010.7915469292069</v>
      </c>
      <c r="S33" s="14" t="s">
        <v>43</v>
      </c>
      <c r="T33" s="14">
        <v>10</v>
      </c>
      <c r="U33" s="14">
        <v>946.37001332588557</v>
      </c>
      <c r="V33" s="14"/>
      <c r="W33" s="14"/>
      <c r="X33" s="14"/>
    </row>
    <row r="34" spans="1:27" ht="17" thickBot="1" x14ac:dyDescent="0.25">
      <c r="A34" s="44"/>
      <c r="B34" s="4">
        <v>4</v>
      </c>
      <c r="C34" s="3">
        <v>0.22458027972512692</v>
      </c>
      <c r="D34" s="5">
        <v>1.00363</v>
      </c>
      <c r="E34" s="12">
        <f t="shared" si="2"/>
        <v>1019.4580855945469</v>
      </c>
    </row>
    <row r="35" spans="1:27" x14ac:dyDescent="0.2">
      <c r="A35" s="44"/>
      <c r="B35" s="4">
        <v>4</v>
      </c>
      <c r="C35" s="3">
        <v>0.22458027972512692</v>
      </c>
      <c r="D35" s="5">
        <v>1.0036799999999999</v>
      </c>
      <c r="E35" s="12">
        <f t="shared" si="2"/>
        <v>1019.4072995827905</v>
      </c>
      <c r="S35" s="15"/>
      <c r="T35" s="15" t="s">
        <v>50</v>
      </c>
      <c r="U35" s="15" t="s">
        <v>38</v>
      </c>
      <c r="V35" s="15" t="s">
        <v>51</v>
      </c>
      <c r="W35" s="15" t="s">
        <v>52</v>
      </c>
      <c r="X35" s="15" t="s">
        <v>53</v>
      </c>
      <c r="Y35" s="15" t="s">
        <v>54</v>
      </c>
      <c r="Z35" s="15" t="s">
        <v>55</v>
      </c>
      <c r="AA35" s="15" t="s">
        <v>56</v>
      </c>
    </row>
    <row r="36" spans="1:27" x14ac:dyDescent="0.2">
      <c r="A36" s="44"/>
      <c r="B36" s="4">
        <v>5</v>
      </c>
      <c r="C36" s="3">
        <v>0.20609047037194023</v>
      </c>
      <c r="D36" s="5">
        <v>1.00271</v>
      </c>
      <c r="E36" s="12">
        <f t="shared" si="2"/>
        <v>1018.4919361577669</v>
      </c>
      <c r="S36" s="11" t="s">
        <v>44</v>
      </c>
      <c r="T36" s="11">
        <v>1002.8951930418592</v>
      </c>
      <c r="U36" s="11">
        <v>6.4267519561492736E-2</v>
      </c>
      <c r="V36" s="11">
        <v>15605.008562408644</v>
      </c>
      <c r="W36" s="11">
        <v>9.2788608942945464E-35</v>
      </c>
      <c r="X36" s="11">
        <v>1002.7498098121479</v>
      </c>
      <c r="Y36" s="11">
        <v>1003.0405762715706</v>
      </c>
      <c r="Z36" s="11">
        <v>1002.7498098121479</v>
      </c>
      <c r="AA36" s="11">
        <v>1003.0405762715706</v>
      </c>
    </row>
    <row r="37" spans="1:27" ht="17" thickBot="1" x14ac:dyDescent="0.25">
      <c r="A37" s="44"/>
      <c r="B37" s="4">
        <v>5</v>
      </c>
      <c r="C37" s="3">
        <v>0.20609047037194023</v>
      </c>
      <c r="D37" s="24">
        <v>1.0027999999999999</v>
      </c>
      <c r="E37" s="12">
        <f t="shared" si="2"/>
        <v>1018.4005278268394</v>
      </c>
      <c r="S37" s="14" t="s">
        <v>31</v>
      </c>
      <c r="T37" s="14">
        <v>59.010875188174388</v>
      </c>
      <c r="U37" s="14">
        <v>0.15326043078252163</v>
      </c>
      <c r="V37" s="14">
        <v>385.03660003351757</v>
      </c>
      <c r="W37" s="14">
        <v>2.7368113048504542E-20</v>
      </c>
      <c r="X37" s="14">
        <v>58.664176006906168</v>
      </c>
      <c r="Y37" s="14">
        <v>59.357574369442609</v>
      </c>
      <c r="Z37" s="14">
        <v>58.664176006906168</v>
      </c>
      <c r="AA37" s="14">
        <v>59.357574369442609</v>
      </c>
    </row>
    <row r="38" spans="1:27" x14ac:dyDescent="0.2">
      <c r="A38" s="44" t="s">
        <v>73</v>
      </c>
      <c r="B38" s="25" t="s">
        <v>74</v>
      </c>
      <c r="C38" s="3">
        <v>0</v>
      </c>
      <c r="D38" s="5">
        <v>0.99707999999999997</v>
      </c>
      <c r="E38" s="12">
        <f>(1000+C38*$Q$5)/D38</f>
        <v>1002.9285513700005</v>
      </c>
      <c r="F38" s="39"/>
    </row>
    <row r="39" spans="1:27" x14ac:dyDescent="0.2">
      <c r="A39" s="44"/>
      <c r="B39" s="25" t="s">
        <v>74</v>
      </c>
      <c r="C39" s="3">
        <v>0</v>
      </c>
      <c r="D39" s="5">
        <v>0.99707000000000001</v>
      </c>
      <c r="E39" s="12">
        <f t="shared" ref="E39:E49" si="3">(1000+C39*$Q$5)/D39</f>
        <v>1002.9386101276741</v>
      </c>
      <c r="S39" s="45" t="s">
        <v>59</v>
      </c>
      <c r="T39" s="45"/>
      <c r="U39" s="45"/>
    </row>
    <row r="40" spans="1:27" ht="17" thickBot="1" x14ac:dyDescent="0.25">
      <c r="A40" s="44"/>
      <c r="B40" s="4">
        <v>1</v>
      </c>
      <c r="C40" s="3">
        <v>2.2839778455807883E-2</v>
      </c>
      <c r="D40" s="5">
        <v>0.99807999999999997</v>
      </c>
      <c r="E40" s="12">
        <f t="shared" si="3"/>
        <v>1004.925350412841</v>
      </c>
    </row>
    <row r="41" spans="1:27" x14ac:dyDescent="0.2">
      <c r="A41" s="44"/>
      <c r="B41" s="4">
        <v>1</v>
      </c>
      <c r="C41" s="3">
        <v>2.2839778455807883E-2</v>
      </c>
      <c r="D41" s="5">
        <v>0.99809000000000003</v>
      </c>
      <c r="E41" s="12">
        <f t="shared" si="3"/>
        <v>1004.9152819285318</v>
      </c>
      <c r="S41" s="13" t="s">
        <v>34</v>
      </c>
      <c r="T41" s="13"/>
    </row>
    <row r="42" spans="1:27" x14ac:dyDescent="0.2">
      <c r="A42" s="44"/>
      <c r="B42" s="4">
        <v>2</v>
      </c>
      <c r="C42" s="3">
        <v>6.6086006638674685E-2</v>
      </c>
      <c r="D42" s="5">
        <v>0.99963999999999997</v>
      </c>
      <c r="E42" s="12">
        <f t="shared" si="3"/>
        <v>1009.0317529218469</v>
      </c>
      <c r="S42" s="11" t="s">
        <v>35</v>
      </c>
      <c r="T42" s="11">
        <v>0.99952562761929975</v>
      </c>
    </row>
    <row r="43" spans="1:27" x14ac:dyDescent="0.2">
      <c r="A43" s="44"/>
      <c r="B43" s="4">
        <v>2</v>
      </c>
      <c r="C43" s="3">
        <v>6.6086006638674685E-2</v>
      </c>
      <c r="D43" s="5">
        <v>0.99966999999999995</v>
      </c>
      <c r="E43" s="12">
        <f t="shared" si="3"/>
        <v>1009.0014719765472</v>
      </c>
      <c r="S43" s="11" t="s">
        <v>36</v>
      </c>
      <c r="T43" s="11">
        <v>0.99905148026775514</v>
      </c>
    </row>
    <row r="44" spans="1:27" x14ac:dyDescent="0.2">
      <c r="A44" s="44"/>
      <c r="B44" s="4">
        <v>3</v>
      </c>
      <c r="C44" s="3">
        <v>6.9313158322351201E-2</v>
      </c>
      <c r="D44" s="5">
        <v>0.99965000000000004</v>
      </c>
      <c r="E44" s="12">
        <f t="shared" si="3"/>
        <v>1009.4451127666111</v>
      </c>
      <c r="S44" s="11" t="s">
        <v>37</v>
      </c>
      <c r="T44" s="11">
        <v>0.99894608918639471</v>
      </c>
    </row>
    <row r="45" spans="1:27" x14ac:dyDescent="0.2">
      <c r="A45" s="44"/>
      <c r="B45" s="4">
        <v>3</v>
      </c>
      <c r="C45" s="3">
        <v>6.9313158322351201E-2</v>
      </c>
      <c r="D45" s="5">
        <v>0.99965000000000004</v>
      </c>
      <c r="E45" s="12">
        <f t="shared" si="3"/>
        <v>1009.4451127666111</v>
      </c>
      <c r="S45" s="11" t="s">
        <v>38</v>
      </c>
      <c r="T45" s="11">
        <v>0.1584694198947893</v>
      </c>
    </row>
    <row r="46" spans="1:27" ht="17" thickBot="1" x14ac:dyDescent="0.25">
      <c r="A46" s="44"/>
      <c r="B46" s="4">
        <v>4</v>
      </c>
      <c r="C46" s="3">
        <v>0.13932794246248026</v>
      </c>
      <c r="D46" s="5">
        <v>1.0023</v>
      </c>
      <c r="E46" s="12">
        <f t="shared" si="3"/>
        <v>1015.9389865437529</v>
      </c>
      <c r="S46" s="14" t="s">
        <v>39</v>
      </c>
      <c r="T46" s="14">
        <v>11</v>
      </c>
    </row>
    <row r="47" spans="1:27" x14ac:dyDescent="0.2">
      <c r="A47" s="44"/>
      <c r="B47" s="4">
        <v>4</v>
      </c>
      <c r="C47" s="3">
        <v>0.13932794246248026</v>
      </c>
      <c r="D47" s="5">
        <v>1.00234</v>
      </c>
      <c r="E47" s="12">
        <f t="shared" si="3"/>
        <v>1015.8984438541847</v>
      </c>
    </row>
    <row r="48" spans="1:27" ht="17" thickBot="1" x14ac:dyDescent="0.25">
      <c r="A48" s="44"/>
      <c r="B48" s="4">
        <v>5</v>
      </c>
      <c r="C48" s="3">
        <v>0.11265594703612299</v>
      </c>
      <c r="D48" s="5">
        <v>1.00135</v>
      </c>
      <c r="E48" s="12">
        <f t="shared" si="3"/>
        <v>1013.4089784518183</v>
      </c>
      <c r="S48" s="2" t="s">
        <v>40</v>
      </c>
    </row>
    <row r="49" spans="1:27" x14ac:dyDescent="0.2">
      <c r="A49" s="44"/>
      <c r="B49" s="4">
        <v>5</v>
      </c>
      <c r="C49" s="3">
        <v>0.11265594703612299</v>
      </c>
      <c r="D49" s="5">
        <v>1.0013399999999999</v>
      </c>
      <c r="E49" s="12">
        <f t="shared" si="3"/>
        <v>1013.419098980095</v>
      </c>
      <c r="G49" s="1" t="s">
        <v>0</v>
      </c>
      <c r="H49" s="1" t="s">
        <v>60</v>
      </c>
      <c r="I49" s="1" t="s">
        <v>61</v>
      </c>
      <c r="J49" s="1" t="s">
        <v>44</v>
      </c>
      <c r="K49" s="1" t="s">
        <v>61</v>
      </c>
      <c r="S49" s="15"/>
      <c r="T49" s="15" t="s">
        <v>45</v>
      </c>
      <c r="U49" s="15" t="s">
        <v>46</v>
      </c>
      <c r="V49" s="15" t="s">
        <v>47</v>
      </c>
      <c r="W49" s="15" t="s">
        <v>48</v>
      </c>
      <c r="X49" s="15" t="s">
        <v>49</v>
      </c>
    </row>
    <row r="50" spans="1:27" x14ac:dyDescent="0.2">
      <c r="G50" s="4" t="s">
        <v>1</v>
      </c>
      <c r="H50" s="9">
        <v>43.931563803054402</v>
      </c>
      <c r="I50" s="9">
        <v>0.13855243221396418</v>
      </c>
      <c r="J50" s="10">
        <v>1002.9030101158392</v>
      </c>
      <c r="K50" s="10">
        <v>4.329500055696172E-2</v>
      </c>
      <c r="S50" s="11" t="s">
        <v>41</v>
      </c>
      <c r="T50" s="11">
        <v>1</v>
      </c>
      <c r="U50" s="11">
        <v>238.05370399496599</v>
      </c>
      <c r="V50" s="11">
        <v>238.05370399496599</v>
      </c>
      <c r="W50" s="11">
        <v>9479.468920620433</v>
      </c>
      <c r="X50" s="11">
        <v>6.4514419283830058E-15</v>
      </c>
    </row>
    <row r="51" spans="1:27" x14ac:dyDescent="0.2">
      <c r="G51" s="4" t="s">
        <v>2</v>
      </c>
      <c r="H51" s="9">
        <v>59.010875188174388</v>
      </c>
      <c r="I51" s="9">
        <v>0.15326043078252163</v>
      </c>
      <c r="J51" s="10">
        <v>1002.8951930418592</v>
      </c>
      <c r="K51" s="10">
        <v>6.4267519561492736E-2</v>
      </c>
      <c r="S51" s="11" t="s">
        <v>42</v>
      </c>
      <c r="T51" s="11">
        <v>9</v>
      </c>
      <c r="U51" s="11">
        <v>0.2260130133761194</v>
      </c>
      <c r="V51" s="11">
        <v>2.5112557041791043E-2</v>
      </c>
      <c r="W51" s="11"/>
      <c r="X51" s="11"/>
    </row>
    <row r="52" spans="1:27" ht="17" thickBot="1" x14ac:dyDescent="0.25">
      <c r="G52" s="4" t="s">
        <v>3</v>
      </c>
      <c r="H52" s="9">
        <v>73.327159866537087</v>
      </c>
      <c r="I52" s="9">
        <v>0.75313505163594252</v>
      </c>
      <c r="J52" s="9">
        <v>1003.0179077765699</v>
      </c>
      <c r="K52" s="9">
        <v>0.12113891998180996</v>
      </c>
      <c r="S52" s="14" t="s">
        <v>43</v>
      </c>
      <c r="T52" s="14">
        <v>10</v>
      </c>
      <c r="U52" s="14">
        <v>238.27971700834212</v>
      </c>
      <c r="V52" s="14"/>
      <c r="W52" s="14"/>
      <c r="X52" s="14"/>
    </row>
    <row r="53" spans="1:27" ht="17" thickBot="1" x14ac:dyDescent="0.25">
      <c r="G53" s="4" t="s">
        <v>73</v>
      </c>
      <c r="H53" s="9">
        <v>93.806381808252894</v>
      </c>
      <c r="I53" s="9">
        <v>0.4391767066080276</v>
      </c>
      <c r="J53" s="10">
        <v>1002.8550146680597</v>
      </c>
      <c r="K53" s="10">
        <v>3.8285148877623611E-2</v>
      </c>
    </row>
    <row r="54" spans="1:27" x14ac:dyDescent="0.2">
      <c r="G54" s="16" t="s">
        <v>62</v>
      </c>
      <c r="S54" s="15"/>
      <c r="T54" s="15" t="s">
        <v>50</v>
      </c>
      <c r="U54" s="15" t="s">
        <v>38</v>
      </c>
      <c r="V54" s="15" t="s">
        <v>51</v>
      </c>
      <c r="W54" s="15" t="s">
        <v>52</v>
      </c>
      <c r="X54" s="15" t="s">
        <v>53</v>
      </c>
      <c r="Y54" s="15" t="s">
        <v>54</v>
      </c>
      <c r="Z54" s="15" t="s">
        <v>55</v>
      </c>
      <c r="AA54" s="15" t="s">
        <v>56</v>
      </c>
    </row>
    <row r="55" spans="1:27" x14ac:dyDescent="0.2">
      <c r="S55" s="11" t="s">
        <v>44</v>
      </c>
      <c r="T55" s="11">
        <v>1003.0179077765699</v>
      </c>
      <c r="U55" s="11">
        <v>0.12113891998180996</v>
      </c>
      <c r="V55" s="11">
        <v>8279.8980536328181</v>
      </c>
      <c r="W55" s="11">
        <v>2.7838491103004767E-32</v>
      </c>
      <c r="X55" s="11">
        <v>1002.7438725010394</v>
      </c>
      <c r="Y55" s="11">
        <v>1003.2919430521005</v>
      </c>
      <c r="Z55" s="11">
        <v>1002.7438725010394</v>
      </c>
      <c r="AA55" s="11">
        <v>1003.2919430521005</v>
      </c>
    </row>
    <row r="56" spans="1:27" ht="17" thickBot="1" x14ac:dyDescent="0.25">
      <c r="G56" s="46" t="s">
        <v>63</v>
      </c>
      <c r="H56" s="46"/>
      <c r="S56" s="14" t="s">
        <v>31</v>
      </c>
      <c r="T56" s="14">
        <v>73.327159866537087</v>
      </c>
      <c r="U56" s="14">
        <v>0.75313505163594252</v>
      </c>
      <c r="V56" s="14">
        <v>97.362564266870237</v>
      </c>
      <c r="W56" s="14">
        <v>6.4514419283830058E-15</v>
      </c>
      <c r="X56" s="14">
        <v>71.623450014924444</v>
      </c>
      <c r="Y56" s="14">
        <v>75.030869718149731</v>
      </c>
      <c r="Z56" s="14">
        <v>71.623450014924444</v>
      </c>
      <c r="AA56" s="14">
        <v>75.030869718149731</v>
      </c>
    </row>
    <row r="57" spans="1:27" x14ac:dyDescent="0.2">
      <c r="G57" s="46" t="s">
        <v>65</v>
      </c>
      <c r="H57" s="46"/>
    </row>
    <row r="58" spans="1:27" x14ac:dyDescent="0.2">
      <c r="G58" s="46" t="s">
        <v>64</v>
      </c>
      <c r="H58" s="46"/>
      <c r="S58" s="45" t="s">
        <v>88</v>
      </c>
      <c r="T58" s="45"/>
      <c r="U58" s="45"/>
      <c r="V58" s="45"/>
    </row>
    <row r="59" spans="1:27" ht="17" thickBot="1" x14ac:dyDescent="0.25">
      <c r="G59" s="46" t="s">
        <v>86</v>
      </c>
      <c r="H59" s="46"/>
    </row>
    <row r="60" spans="1:27" x14ac:dyDescent="0.2">
      <c r="G60" s="1" t="s">
        <v>0</v>
      </c>
      <c r="H60" s="1" t="s">
        <v>66</v>
      </c>
      <c r="S60" s="13" t="s">
        <v>34</v>
      </c>
      <c r="T60" s="13"/>
    </row>
    <row r="61" spans="1:27" x14ac:dyDescent="0.2">
      <c r="G61" s="4" t="s">
        <v>1</v>
      </c>
      <c r="H61" s="4">
        <f>43.93</f>
        <v>43.93</v>
      </c>
      <c r="S61" s="11" t="s">
        <v>35</v>
      </c>
      <c r="T61" s="11">
        <v>0.9999013806603515</v>
      </c>
    </row>
    <row r="62" spans="1:27" x14ac:dyDescent="0.2">
      <c r="G62" s="4" t="s">
        <v>2</v>
      </c>
      <c r="H62" s="4">
        <v>59.01</v>
      </c>
      <c r="S62" s="11" t="s">
        <v>36</v>
      </c>
      <c r="T62" s="11">
        <v>0.99980277104647708</v>
      </c>
    </row>
    <row r="63" spans="1:27" x14ac:dyDescent="0.2">
      <c r="G63" s="4" t="s">
        <v>3</v>
      </c>
      <c r="H63" s="4">
        <v>73.33</v>
      </c>
      <c r="S63" s="11" t="s">
        <v>37</v>
      </c>
      <c r="T63" s="11">
        <v>0.99978085671830774</v>
      </c>
    </row>
    <row r="64" spans="1:27" x14ac:dyDescent="0.2">
      <c r="G64" s="4" t="s">
        <v>73</v>
      </c>
      <c r="H64" s="4">
        <v>93.81</v>
      </c>
      <c r="S64" s="11" t="s">
        <v>38</v>
      </c>
      <c r="T64" s="11">
        <v>6.5730243789566184E-2</v>
      </c>
    </row>
    <row r="65" spans="19:27" ht="17" thickBot="1" x14ac:dyDescent="0.25">
      <c r="S65" s="14" t="s">
        <v>39</v>
      </c>
      <c r="T65" s="14">
        <v>11</v>
      </c>
    </row>
    <row r="67" spans="19:27" ht="17" thickBot="1" x14ac:dyDescent="0.25">
      <c r="S67" s="2" t="s">
        <v>40</v>
      </c>
    </row>
    <row r="68" spans="19:27" x14ac:dyDescent="0.2">
      <c r="S68" s="15"/>
      <c r="T68" s="15" t="s">
        <v>45</v>
      </c>
      <c r="U68" s="15" t="s">
        <v>46</v>
      </c>
      <c r="V68" s="15" t="s">
        <v>47</v>
      </c>
      <c r="W68" s="15" t="s">
        <v>48</v>
      </c>
      <c r="X68" s="15" t="s">
        <v>49</v>
      </c>
    </row>
    <row r="69" spans="19:27" x14ac:dyDescent="0.2">
      <c r="S69" s="11" t="s">
        <v>41</v>
      </c>
      <c r="T69" s="11">
        <v>1</v>
      </c>
      <c r="U69" s="11">
        <v>197.11363243725023</v>
      </c>
      <c r="V69" s="11">
        <v>197.11363243725023</v>
      </c>
      <c r="W69" s="11">
        <v>45623.245363786438</v>
      </c>
      <c r="X69" s="11">
        <v>5.497719773611588E-18</v>
      </c>
    </row>
    <row r="70" spans="19:27" x14ac:dyDescent="0.2">
      <c r="S70" s="11" t="s">
        <v>42</v>
      </c>
      <c r="T70" s="11">
        <v>9</v>
      </c>
      <c r="U70" s="11">
        <v>3.888418453772223E-2</v>
      </c>
      <c r="V70" s="11">
        <v>4.3204649486358031E-3</v>
      </c>
      <c r="W70" s="11"/>
      <c r="X70" s="11"/>
    </row>
    <row r="71" spans="19:27" ht="17" thickBot="1" x14ac:dyDescent="0.25">
      <c r="S71" s="14" t="s">
        <v>43</v>
      </c>
      <c r="T71" s="14">
        <v>10</v>
      </c>
      <c r="U71" s="14">
        <v>197.15251662178795</v>
      </c>
      <c r="V71" s="14"/>
      <c r="W71" s="14"/>
      <c r="X71" s="14"/>
    </row>
    <row r="72" spans="19:27" ht="17" thickBot="1" x14ac:dyDescent="0.25"/>
    <row r="73" spans="19:27" x14ac:dyDescent="0.2">
      <c r="S73" s="15"/>
      <c r="T73" s="15" t="s">
        <v>50</v>
      </c>
      <c r="U73" s="15" t="s">
        <v>38</v>
      </c>
      <c r="V73" s="15" t="s">
        <v>51</v>
      </c>
      <c r="W73" s="15" t="s">
        <v>52</v>
      </c>
      <c r="X73" s="15" t="s">
        <v>53</v>
      </c>
      <c r="Y73" s="15" t="s">
        <v>54</v>
      </c>
      <c r="Z73" s="15" t="s">
        <v>55</v>
      </c>
      <c r="AA73" s="15" t="s">
        <v>56</v>
      </c>
    </row>
    <row r="74" spans="19:27" x14ac:dyDescent="0.2">
      <c r="S74" s="11" t="s">
        <v>44</v>
      </c>
      <c r="T74" s="11">
        <v>1002.8550146680597</v>
      </c>
      <c r="U74" s="11">
        <v>3.8285148877623611E-2</v>
      </c>
      <c r="V74" s="11">
        <v>26194.3611052325</v>
      </c>
      <c r="W74" s="11">
        <v>8.770018629333065E-37</v>
      </c>
      <c r="X74" s="11">
        <v>1002.7684076442973</v>
      </c>
      <c r="Y74" s="11">
        <v>1002.941621691822</v>
      </c>
      <c r="Z74" s="11">
        <v>1002.7684076442973</v>
      </c>
      <c r="AA74" s="11">
        <v>1002.941621691822</v>
      </c>
    </row>
    <row r="75" spans="19:27" ht="17" thickBot="1" x14ac:dyDescent="0.25">
      <c r="S75" s="14" t="s">
        <v>31</v>
      </c>
      <c r="T75" s="14">
        <v>93.806381808252894</v>
      </c>
      <c r="U75" s="14">
        <v>0.4391767066080276</v>
      </c>
      <c r="V75" s="14">
        <v>213.59598630074117</v>
      </c>
      <c r="W75" s="14">
        <v>5.497719773611588E-18</v>
      </c>
      <c r="X75" s="14">
        <v>92.812895075665423</v>
      </c>
      <c r="Y75" s="14">
        <v>94.799868540840365</v>
      </c>
      <c r="Z75" s="14">
        <v>92.812895075665423</v>
      </c>
      <c r="AA75" s="14">
        <v>94.799868540840365</v>
      </c>
    </row>
  </sheetData>
  <mergeCells count="12">
    <mergeCell ref="A2:A13"/>
    <mergeCell ref="A14:A25"/>
    <mergeCell ref="A26:A37"/>
    <mergeCell ref="A38:A49"/>
    <mergeCell ref="G59:H59"/>
    <mergeCell ref="G58:H58"/>
    <mergeCell ref="S1:U1"/>
    <mergeCell ref="S20:U20"/>
    <mergeCell ref="S39:U39"/>
    <mergeCell ref="S58:V58"/>
    <mergeCell ref="G57:H57"/>
    <mergeCell ref="G56:H56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C537-5D85-994D-94BE-6C2594874071}">
  <dimension ref="A1:AT75"/>
  <sheetViews>
    <sheetView topLeftCell="AD1" zoomScale="133" zoomScaleNormal="50" workbookViewId="0">
      <selection activeCell="AF14" sqref="AF14:AJ14"/>
    </sheetView>
  </sheetViews>
  <sheetFormatPr baseColWidth="10" defaultRowHeight="16" x14ac:dyDescent="0.2"/>
  <cols>
    <col min="1" max="1" width="18.6640625" style="2" customWidth="1"/>
    <col min="2" max="2" width="17.83203125" style="2" customWidth="1"/>
    <col min="3" max="5" width="10.83203125" style="2"/>
    <col min="6" max="6" width="12.83203125" style="2" customWidth="1"/>
    <col min="7" max="7" width="15.83203125" style="2" customWidth="1"/>
    <col min="8" max="8" width="14" style="17" customWidth="1"/>
    <col min="9" max="9" width="35.83203125" style="2" customWidth="1"/>
    <col min="10" max="20" width="10.83203125" style="2"/>
    <col min="21" max="21" width="27" style="2" customWidth="1"/>
    <col min="22" max="22" width="14.33203125" style="2" customWidth="1"/>
    <col min="23" max="23" width="10.83203125" style="2"/>
    <col min="24" max="24" width="18.6640625" style="2" customWidth="1"/>
    <col min="25" max="26" width="10.83203125" style="2"/>
    <col min="27" max="27" width="20" style="2" customWidth="1"/>
    <col min="28" max="28" width="20.5" style="2" customWidth="1"/>
    <col min="29" max="29" width="15.33203125" style="2" customWidth="1"/>
    <col min="30" max="30" width="15.83203125" style="2" customWidth="1"/>
    <col min="31" max="32" width="13.33203125" style="2" customWidth="1"/>
    <col min="33" max="33" width="17.6640625" style="2" customWidth="1"/>
    <col min="34" max="34" width="18.5" style="2" customWidth="1"/>
    <col min="35" max="35" width="25.6640625" style="2" customWidth="1"/>
    <col min="36" max="36" width="20.1640625" style="2" customWidth="1"/>
    <col min="37" max="37" width="11.33203125" style="2" customWidth="1"/>
    <col min="38" max="38" width="16.6640625" style="2" customWidth="1"/>
    <col min="39" max="39" width="11.83203125" style="2" customWidth="1"/>
    <col min="40" max="40" width="14.5" style="2" customWidth="1"/>
    <col min="41" max="16384" width="10.83203125" style="2"/>
  </cols>
  <sheetData>
    <row r="1" spans="1:46" x14ac:dyDescent="0.2">
      <c r="A1" s="42" t="s">
        <v>0</v>
      </c>
      <c r="B1" s="42" t="s">
        <v>26</v>
      </c>
      <c r="D1" s="42" t="s">
        <v>0</v>
      </c>
      <c r="E1" s="42" t="s">
        <v>10</v>
      </c>
      <c r="F1" s="42" t="s">
        <v>31</v>
      </c>
      <c r="G1" s="42" t="s">
        <v>32</v>
      </c>
      <c r="H1" s="42" t="s">
        <v>91</v>
      </c>
      <c r="I1" s="42" t="s">
        <v>67</v>
      </c>
      <c r="K1" s="45" t="s">
        <v>57</v>
      </c>
      <c r="L1" s="45"/>
      <c r="M1" s="45"/>
      <c r="U1" s="42" t="s">
        <v>0</v>
      </c>
      <c r="V1" s="42" t="s">
        <v>60</v>
      </c>
      <c r="W1" s="42" t="s">
        <v>61</v>
      </c>
      <c r="X1" s="42" t="s">
        <v>44</v>
      </c>
      <c r="Y1" s="42" t="s">
        <v>61</v>
      </c>
      <c r="AA1" s="42" t="s">
        <v>0</v>
      </c>
      <c r="AB1" s="42" t="s">
        <v>92</v>
      </c>
      <c r="AC1" s="42" t="s">
        <v>93</v>
      </c>
      <c r="AD1" s="42" t="s">
        <v>72</v>
      </c>
      <c r="AF1" s="42" t="s">
        <v>99</v>
      </c>
      <c r="AG1" s="42" t="s">
        <v>100</v>
      </c>
      <c r="AH1" s="42" t="s">
        <v>101</v>
      </c>
      <c r="AI1" s="42" t="s">
        <v>103</v>
      </c>
      <c r="AL1" s="45" t="s">
        <v>133</v>
      </c>
      <c r="AM1" s="45"/>
      <c r="AN1" s="45"/>
      <c r="AO1" s="45"/>
      <c r="AP1" s="45"/>
      <c r="AQ1" s="45"/>
    </row>
    <row r="2" spans="1:46" ht="17" thickBot="1" x14ac:dyDescent="0.25">
      <c r="A2" s="41" t="s">
        <v>1</v>
      </c>
      <c r="B2" s="41">
        <v>75.069999999999993</v>
      </c>
      <c r="D2" s="44" t="s">
        <v>1</v>
      </c>
      <c r="E2" s="18">
        <v>0</v>
      </c>
      <c r="F2" s="19">
        <v>0</v>
      </c>
      <c r="G2" s="20">
        <v>0.99697999999999998</v>
      </c>
      <c r="H2" s="21">
        <f>$B$2/G2</f>
        <v>75.297398142390009</v>
      </c>
      <c r="I2" s="48">
        <f>AVERAGE(G2:G3)</f>
        <v>0.99696999999999991</v>
      </c>
      <c r="U2" s="41" t="s">
        <v>1</v>
      </c>
      <c r="V2" s="9">
        <v>3.3506959793343083</v>
      </c>
      <c r="W2" s="9">
        <v>0.4571335486383809</v>
      </c>
      <c r="X2" s="9">
        <v>41.872337517812305</v>
      </c>
      <c r="Y2" s="9">
        <v>0.15628179719697463</v>
      </c>
      <c r="AA2" s="41" t="s">
        <v>1</v>
      </c>
      <c r="AB2" s="41">
        <v>43.93</v>
      </c>
      <c r="AC2" s="9">
        <v>41.872337517812305</v>
      </c>
      <c r="AD2" s="12">
        <f>ABS(AB2-AC2)</f>
        <v>2.0576624821876948</v>
      </c>
      <c r="AF2" s="41" t="s">
        <v>1</v>
      </c>
      <c r="AG2" s="41" t="s">
        <v>94</v>
      </c>
      <c r="AH2" s="41">
        <v>1</v>
      </c>
      <c r="AI2" s="12">
        <f>AVERAGE(AB2:AC2)</f>
        <v>42.901168758906152</v>
      </c>
    </row>
    <row r="3" spans="1:46" x14ac:dyDescent="0.2">
      <c r="A3" s="41" t="s">
        <v>2</v>
      </c>
      <c r="B3" s="41">
        <v>89.09</v>
      </c>
      <c r="D3" s="44"/>
      <c r="E3" s="18">
        <v>0</v>
      </c>
      <c r="F3" s="19">
        <v>0</v>
      </c>
      <c r="G3" s="20">
        <v>0.99695999999999996</v>
      </c>
      <c r="H3" s="21">
        <f>$B$2/G3</f>
        <v>75.298908682394469</v>
      </c>
      <c r="I3" s="48"/>
      <c r="K3" s="13" t="s">
        <v>34</v>
      </c>
      <c r="L3" s="13"/>
      <c r="U3" s="41" t="s">
        <v>2</v>
      </c>
      <c r="V3" s="9">
        <v>1.205139214529666</v>
      </c>
      <c r="W3" s="9">
        <v>0.67301608032355753</v>
      </c>
      <c r="X3" s="9">
        <v>58.326140494759869</v>
      </c>
      <c r="Y3" s="9">
        <v>0.306857019224755</v>
      </c>
      <c r="AA3" s="41" t="s">
        <v>2</v>
      </c>
      <c r="AB3" s="41">
        <v>59.01</v>
      </c>
      <c r="AC3" s="9">
        <v>58.326140494759869</v>
      </c>
      <c r="AD3" s="12">
        <f t="shared" ref="AD3:AD5" si="0">ABS(AB3-AC3)</f>
        <v>0.68385950524012884</v>
      </c>
      <c r="AF3" s="41" t="s">
        <v>2</v>
      </c>
      <c r="AG3" s="41" t="s">
        <v>95</v>
      </c>
      <c r="AH3" s="41">
        <v>2</v>
      </c>
      <c r="AI3" s="12">
        <f>AVERAGE(AB3:AC3)</f>
        <v>58.66807024737993</v>
      </c>
      <c r="AJ3" s="17"/>
      <c r="AK3" s="17"/>
      <c r="AL3" s="13" t="s">
        <v>34</v>
      </c>
      <c r="AM3" s="13"/>
    </row>
    <row r="4" spans="1:46" x14ac:dyDescent="0.2">
      <c r="A4" s="41" t="s">
        <v>3</v>
      </c>
      <c r="B4" s="41">
        <v>103.12</v>
      </c>
      <c r="D4" s="44"/>
      <c r="E4" s="41">
        <v>1</v>
      </c>
      <c r="F4" s="3">
        <v>0.34617285496621469</v>
      </c>
      <c r="G4" s="43">
        <v>1.00779</v>
      </c>
      <c r="H4" s="12">
        <f t="shared" ref="H4:H13" si="1">$B$2/G4-(1000/F4)*(G4-$I$2)/(G4*$I$2)</f>
        <v>43.381006887903006</v>
      </c>
      <c r="I4" s="48"/>
      <c r="K4" s="11" t="s">
        <v>35</v>
      </c>
      <c r="L4" s="11">
        <v>0.94059979307539232</v>
      </c>
      <c r="U4" s="41" t="s">
        <v>3</v>
      </c>
      <c r="V4" s="40">
        <v>12.208629864491702</v>
      </c>
      <c r="W4" s="40">
        <v>6.4524721878965199</v>
      </c>
      <c r="X4" s="9">
        <v>70.492788099074659</v>
      </c>
      <c r="Y4" s="9">
        <v>1.104579939732415</v>
      </c>
      <c r="AA4" s="41" t="s">
        <v>3</v>
      </c>
      <c r="AB4" s="41">
        <v>73.33</v>
      </c>
      <c r="AC4" s="9">
        <v>70.492788099074659</v>
      </c>
      <c r="AD4" s="12">
        <f t="shared" si="0"/>
        <v>2.8372119009253396</v>
      </c>
      <c r="AF4" s="41" t="s">
        <v>3</v>
      </c>
      <c r="AG4" s="41" t="s">
        <v>96</v>
      </c>
      <c r="AH4" s="41">
        <v>3</v>
      </c>
      <c r="AI4" s="12">
        <f>AVERAGE(AB4:AC4)</f>
        <v>71.911394049537336</v>
      </c>
      <c r="AJ4" s="17"/>
      <c r="AK4" s="17"/>
      <c r="AL4" s="11" t="s">
        <v>35</v>
      </c>
      <c r="AM4" s="11">
        <v>0.99874119267427419</v>
      </c>
    </row>
    <row r="5" spans="1:46" x14ac:dyDescent="0.2">
      <c r="A5" s="41" t="s">
        <v>73</v>
      </c>
      <c r="B5" s="41">
        <v>131.16999999999999</v>
      </c>
      <c r="D5" s="44"/>
      <c r="E5" s="41">
        <v>1</v>
      </c>
      <c r="F5" s="3">
        <v>0.34617285496621469</v>
      </c>
      <c r="G5" s="43">
        <v>1.0078400000000001</v>
      </c>
      <c r="H5" s="12">
        <f t="shared" si="1"/>
        <v>43.235106213318218</v>
      </c>
      <c r="I5" s="48"/>
      <c r="K5" s="11" t="s">
        <v>36</v>
      </c>
      <c r="L5" s="11">
        <v>0.88472797073347087</v>
      </c>
      <c r="U5" s="41" t="s">
        <v>73</v>
      </c>
      <c r="V5" s="40">
        <v>35.380362800162381</v>
      </c>
      <c r="W5" s="40">
        <v>16.450578860641176</v>
      </c>
      <c r="X5" s="9">
        <v>89.220613096096372</v>
      </c>
      <c r="Y5" s="9">
        <v>1.5804763235861417</v>
      </c>
      <c r="AA5" s="41" t="s">
        <v>73</v>
      </c>
      <c r="AB5" s="41">
        <v>93.81</v>
      </c>
      <c r="AC5" s="9">
        <v>89.220613096096372</v>
      </c>
      <c r="AD5" s="12">
        <f t="shared" si="0"/>
        <v>4.5893869039036304</v>
      </c>
      <c r="AF5" s="41" t="s">
        <v>73</v>
      </c>
      <c r="AG5" s="41" t="s">
        <v>97</v>
      </c>
      <c r="AH5" s="41">
        <v>5</v>
      </c>
      <c r="AI5" s="12">
        <f>AVERAGE(AB5:AC5)</f>
        <v>91.515306548048187</v>
      </c>
      <c r="AL5" s="11" t="s">
        <v>36</v>
      </c>
      <c r="AM5" s="11">
        <v>0.99748396994443167</v>
      </c>
    </row>
    <row r="6" spans="1:46" x14ac:dyDescent="0.2">
      <c r="D6" s="44"/>
      <c r="E6" s="41">
        <v>2</v>
      </c>
      <c r="F6" s="3">
        <v>0.14200361843327464</v>
      </c>
      <c r="G6" s="43">
        <v>1.0016</v>
      </c>
      <c r="H6" s="12">
        <f t="shared" si="1"/>
        <v>42.298426743324569</v>
      </c>
      <c r="I6" s="48"/>
      <c r="K6" s="11" t="s">
        <v>37</v>
      </c>
      <c r="L6" s="11">
        <v>0.86826053798110958</v>
      </c>
      <c r="U6" s="2" t="s">
        <v>62</v>
      </c>
      <c r="AF6" s="49"/>
      <c r="AG6" s="49" t="s">
        <v>104</v>
      </c>
      <c r="AH6" s="57" t="s">
        <v>131</v>
      </c>
      <c r="AI6" s="57"/>
      <c r="AL6" s="11" t="s">
        <v>37</v>
      </c>
      <c r="AM6" s="11">
        <v>0.99496793988886334</v>
      </c>
    </row>
    <row r="7" spans="1:46" x14ac:dyDescent="0.2">
      <c r="D7" s="44"/>
      <c r="E7" s="41">
        <v>2</v>
      </c>
      <c r="F7" s="3">
        <v>0.14200361843327464</v>
      </c>
      <c r="G7" s="43">
        <v>1.0015799999999999</v>
      </c>
      <c r="H7" s="12">
        <f t="shared" si="1"/>
        <v>42.440318051773936</v>
      </c>
      <c r="I7" s="48"/>
      <c r="K7" s="11" t="s">
        <v>38</v>
      </c>
      <c r="L7" s="11">
        <v>0.29094771104427936</v>
      </c>
      <c r="AF7" s="42" t="s">
        <v>99</v>
      </c>
      <c r="AG7" s="42" t="s">
        <v>101</v>
      </c>
      <c r="AH7" s="42" t="s">
        <v>102</v>
      </c>
      <c r="AI7" s="42" t="s">
        <v>132</v>
      </c>
      <c r="AJ7" s="42" t="s">
        <v>142</v>
      </c>
      <c r="AL7" s="11" t="s">
        <v>38</v>
      </c>
      <c r="AM7" s="11">
        <v>1.0302462762914111</v>
      </c>
    </row>
    <row r="8" spans="1:46" ht="17" thickBot="1" x14ac:dyDescent="0.25">
      <c r="D8" s="44"/>
      <c r="E8" s="41">
        <v>3</v>
      </c>
      <c r="F8" s="3">
        <v>5.2579960486664502E-2</v>
      </c>
      <c r="G8" s="43">
        <v>0.99873000000000001</v>
      </c>
      <c r="H8" s="12">
        <f t="shared" si="1"/>
        <v>41.548206805837999</v>
      </c>
      <c r="I8" s="48"/>
      <c r="K8" s="14" t="s">
        <v>39</v>
      </c>
      <c r="L8" s="14">
        <v>9</v>
      </c>
      <c r="U8" s="46" t="s">
        <v>69</v>
      </c>
      <c r="V8" s="46"/>
      <c r="AF8" s="41" t="s">
        <v>1</v>
      </c>
      <c r="AG8" s="41">
        <v>1</v>
      </c>
      <c r="AH8" s="12">
        <v>42.901168758906202</v>
      </c>
      <c r="AI8" s="12">
        <v>43.24</v>
      </c>
      <c r="AJ8" s="12">
        <f>ABS(AI8-AH8)</f>
        <v>0.33883124109379992</v>
      </c>
      <c r="AL8" s="14" t="s">
        <v>39</v>
      </c>
      <c r="AM8" s="14">
        <v>3</v>
      </c>
    </row>
    <row r="9" spans="1:46" x14ac:dyDescent="0.2">
      <c r="D9" s="44"/>
      <c r="E9" s="41">
        <v>3</v>
      </c>
      <c r="F9" s="3">
        <v>5.2579960486664502E-2</v>
      </c>
      <c r="G9" s="43">
        <v>0.99870999999999999</v>
      </c>
      <c r="H9" s="12">
        <f t="shared" si="1"/>
        <v>41.931060735826044</v>
      </c>
      <c r="I9" s="48"/>
      <c r="U9" s="46" t="s">
        <v>70</v>
      </c>
      <c r="V9" s="46"/>
      <c r="AE9" s="58"/>
      <c r="AF9" s="41" t="s">
        <v>2</v>
      </c>
      <c r="AG9" s="41">
        <v>2</v>
      </c>
      <c r="AH9" s="12">
        <v>58.66807024737993</v>
      </c>
      <c r="AI9" s="12">
        <v>58.5</v>
      </c>
      <c r="AJ9" s="12">
        <f t="shared" ref="AJ9:AJ11" si="2">ABS(AI9-AH9)</f>
        <v>0.16807024737993004</v>
      </c>
    </row>
    <row r="10" spans="1:46" ht="17" thickBot="1" x14ac:dyDescent="0.25">
      <c r="D10" s="44"/>
      <c r="E10" s="41">
        <v>4</v>
      </c>
      <c r="F10" s="3">
        <v>0.63311565906013489</v>
      </c>
      <c r="G10" s="43">
        <v>1.01616</v>
      </c>
      <c r="H10" s="12">
        <f t="shared" si="1"/>
        <v>43.957115745667444</v>
      </c>
      <c r="I10" s="48"/>
      <c r="K10" s="2" t="s">
        <v>40</v>
      </c>
      <c r="U10" s="46" t="s">
        <v>71</v>
      </c>
      <c r="V10" s="46"/>
      <c r="AF10" s="41" t="s">
        <v>3</v>
      </c>
      <c r="AG10" s="41">
        <v>3</v>
      </c>
      <c r="AH10" s="12">
        <v>71.911394049537336</v>
      </c>
      <c r="AI10" s="12">
        <v>73.23</v>
      </c>
      <c r="AJ10" s="12">
        <f t="shared" si="2"/>
        <v>1.3186059504626684</v>
      </c>
      <c r="AL10" s="2" t="s">
        <v>40</v>
      </c>
    </row>
    <row r="11" spans="1:46" x14ac:dyDescent="0.2">
      <c r="D11" s="44"/>
      <c r="E11" s="41">
        <v>4</v>
      </c>
      <c r="F11" s="3">
        <v>0.63311565906013489</v>
      </c>
      <c r="G11" s="43">
        <v>1.0162899999999999</v>
      </c>
      <c r="H11" s="12">
        <f t="shared" si="1"/>
        <v>43.748836408618558</v>
      </c>
      <c r="I11" s="48"/>
      <c r="K11" s="15"/>
      <c r="L11" s="15" t="s">
        <v>45</v>
      </c>
      <c r="M11" s="15" t="s">
        <v>46</v>
      </c>
      <c r="N11" s="15" t="s">
        <v>47</v>
      </c>
      <c r="O11" s="15" t="s">
        <v>48</v>
      </c>
      <c r="P11" s="15" t="s">
        <v>49</v>
      </c>
      <c r="U11" s="46" t="s">
        <v>87</v>
      </c>
      <c r="V11" s="46"/>
      <c r="AF11" s="41" t="s">
        <v>73</v>
      </c>
      <c r="AG11" s="41">
        <v>5</v>
      </c>
      <c r="AH11" s="12">
        <v>91.515306548048187</v>
      </c>
      <c r="AI11" s="12">
        <v>104.09</v>
      </c>
      <c r="AJ11" s="12">
        <f t="shared" si="2"/>
        <v>12.574693451951816</v>
      </c>
      <c r="AL11" s="15"/>
      <c r="AM11" s="15" t="s">
        <v>45</v>
      </c>
      <c r="AN11" s="15" t="s">
        <v>46</v>
      </c>
      <c r="AO11" s="15" t="s">
        <v>47</v>
      </c>
      <c r="AP11" s="15" t="s">
        <v>48</v>
      </c>
      <c r="AQ11" s="15" t="s">
        <v>49</v>
      </c>
    </row>
    <row r="12" spans="1:46" x14ac:dyDescent="0.2">
      <c r="D12" s="44"/>
      <c r="E12" s="41">
        <v>5</v>
      </c>
      <c r="F12" s="3">
        <v>0.20558558926180481</v>
      </c>
      <c r="G12" s="43">
        <v>1.0035400000000001</v>
      </c>
      <c r="H12" s="12">
        <f t="shared" si="1"/>
        <v>42.863644350038214</v>
      </c>
      <c r="I12" s="48"/>
      <c r="K12" s="11" t="s">
        <v>41</v>
      </c>
      <c r="L12" s="11">
        <v>1</v>
      </c>
      <c r="M12" s="11">
        <v>4.5479297617854879</v>
      </c>
      <c r="N12" s="11">
        <v>4.5479297617854879</v>
      </c>
      <c r="O12" s="11">
        <v>53.725919761634195</v>
      </c>
      <c r="P12" s="11">
        <v>1.5865134409229621E-4</v>
      </c>
      <c r="AL12" s="11" t="s">
        <v>41</v>
      </c>
      <c r="AM12" s="11">
        <v>1</v>
      </c>
      <c r="AN12" s="11">
        <v>420.79658570658853</v>
      </c>
      <c r="AO12" s="11">
        <v>420.79658570658853</v>
      </c>
      <c r="AP12" s="11">
        <v>396.45153194288116</v>
      </c>
      <c r="AQ12" s="11">
        <v>3.1946281919669153E-2</v>
      </c>
    </row>
    <row r="13" spans="1:46" x14ac:dyDescent="0.2">
      <c r="D13" s="44"/>
      <c r="E13" s="41">
        <v>5</v>
      </c>
      <c r="F13" s="3">
        <v>0.20558558926180481</v>
      </c>
      <c r="G13" s="43">
        <v>1.00353</v>
      </c>
      <c r="H13" s="12">
        <f t="shared" si="1"/>
        <v>42.91268923148882</v>
      </c>
      <c r="I13" s="48"/>
      <c r="K13" s="11" t="s">
        <v>42</v>
      </c>
      <c r="L13" s="11">
        <v>7</v>
      </c>
      <c r="M13" s="11">
        <v>0.59255399393333841</v>
      </c>
      <c r="N13" s="11">
        <v>8.4650570561905489E-2</v>
      </c>
      <c r="O13" s="11"/>
      <c r="P13" s="11"/>
      <c r="AF13" s="42" t="s">
        <v>135</v>
      </c>
      <c r="AG13" s="42" t="s">
        <v>60</v>
      </c>
      <c r="AH13" s="42" t="s">
        <v>61</v>
      </c>
      <c r="AI13" s="42" t="s">
        <v>44</v>
      </c>
      <c r="AJ13" s="42" t="s">
        <v>61</v>
      </c>
      <c r="AL13" s="11" t="s">
        <v>42</v>
      </c>
      <c r="AM13" s="11">
        <v>1</v>
      </c>
      <c r="AN13" s="11">
        <v>1.0614073898123186</v>
      </c>
      <c r="AO13" s="11">
        <v>1.0614073898123186</v>
      </c>
      <c r="AP13" s="11"/>
      <c r="AQ13" s="11"/>
    </row>
    <row r="14" spans="1:46" ht="17" thickBot="1" x14ac:dyDescent="0.25">
      <c r="D14" s="44" t="s">
        <v>2</v>
      </c>
      <c r="E14" s="18">
        <v>0</v>
      </c>
      <c r="F14" s="19">
        <v>0</v>
      </c>
      <c r="G14" s="20">
        <v>0.99707000000000001</v>
      </c>
      <c r="H14" s="21">
        <f>$B$3/G14</f>
        <v>89.351800776274487</v>
      </c>
      <c r="I14" s="48">
        <f>AVERAGE(G14:G15)</f>
        <v>0.99706499999999998</v>
      </c>
      <c r="K14" s="14" t="s">
        <v>43</v>
      </c>
      <c r="L14" s="14">
        <v>8</v>
      </c>
      <c r="M14" s="14">
        <v>5.1404837557188259</v>
      </c>
      <c r="N14" s="14"/>
      <c r="O14" s="14"/>
      <c r="P14" s="14"/>
      <c r="AF14" s="41" t="s">
        <v>121</v>
      </c>
      <c r="AG14" s="12">
        <f>AM18</f>
        <v>14.505112645315601</v>
      </c>
      <c r="AH14" s="12">
        <f>AN18</f>
        <v>0.72849412825784621</v>
      </c>
      <c r="AI14" s="53">
        <f>AM17</f>
        <v>28.816652394643288</v>
      </c>
      <c r="AJ14" s="53">
        <f>AN17</f>
        <v>1.5737271818505931</v>
      </c>
      <c r="AL14" s="14" t="s">
        <v>43</v>
      </c>
      <c r="AM14" s="14">
        <v>2</v>
      </c>
      <c r="AN14" s="14">
        <v>421.85799309640083</v>
      </c>
      <c r="AO14" s="14"/>
      <c r="AP14" s="14"/>
      <c r="AQ14" s="14"/>
    </row>
    <row r="15" spans="1:46" ht="17" thickBot="1" x14ac:dyDescent="0.25">
      <c r="D15" s="44"/>
      <c r="E15" s="18">
        <v>0</v>
      </c>
      <c r="F15" s="19">
        <v>0</v>
      </c>
      <c r="G15" s="20">
        <v>0.99705999999999995</v>
      </c>
      <c r="H15" s="21">
        <f>$B$3/G15</f>
        <v>89.352696928971184</v>
      </c>
      <c r="I15" s="48"/>
      <c r="AF15" s="41" t="s">
        <v>136</v>
      </c>
      <c r="AG15" s="12">
        <f>AM37</f>
        <v>14.994999999999997</v>
      </c>
      <c r="AH15" s="12">
        <f>AN37</f>
        <v>0.152997821335246</v>
      </c>
      <c r="AI15" s="12">
        <f>AM36</f>
        <v>28.33333333333335</v>
      </c>
      <c r="AJ15" s="12">
        <f>AN36</f>
        <v>0.3305130691650211</v>
      </c>
    </row>
    <row r="16" spans="1:46" x14ac:dyDescent="0.2">
      <c r="D16" s="44"/>
      <c r="E16" s="41">
        <v>1</v>
      </c>
      <c r="F16" s="3">
        <v>0.25160866405636667</v>
      </c>
      <c r="G16" s="43">
        <v>1.00458</v>
      </c>
      <c r="H16" s="12">
        <f t="shared" ref="H16:H25" si="3">$B$3/G16-(1000/F16)*(G16-$I$14)/(G16*$I$14)</f>
        <v>58.864668841671708</v>
      </c>
      <c r="I16" s="48"/>
      <c r="K16" s="15"/>
      <c r="L16" s="15" t="s">
        <v>50</v>
      </c>
      <c r="M16" s="15" t="s">
        <v>38</v>
      </c>
      <c r="N16" s="15" t="s">
        <v>51</v>
      </c>
      <c r="O16" s="15" t="s">
        <v>52</v>
      </c>
      <c r="P16" s="15" t="s">
        <v>53</v>
      </c>
      <c r="Q16" s="15" t="s">
        <v>54</v>
      </c>
      <c r="R16" s="15" t="s">
        <v>55</v>
      </c>
      <c r="S16" s="15" t="s">
        <v>56</v>
      </c>
      <c r="AF16" s="50" t="s">
        <v>137</v>
      </c>
      <c r="AG16" s="51"/>
      <c r="AH16" s="51"/>
      <c r="AI16" s="51"/>
      <c r="AJ16" s="52"/>
      <c r="AL16" s="15"/>
      <c r="AM16" s="15" t="s">
        <v>50</v>
      </c>
      <c r="AN16" s="15" t="s">
        <v>38</v>
      </c>
      <c r="AO16" s="15" t="s">
        <v>51</v>
      </c>
      <c r="AP16" s="15" t="s">
        <v>52</v>
      </c>
      <c r="AQ16" s="15" t="s">
        <v>53</v>
      </c>
      <c r="AR16" s="15" t="s">
        <v>54</v>
      </c>
      <c r="AS16" s="15" t="s">
        <v>55</v>
      </c>
      <c r="AT16" s="15" t="s">
        <v>56</v>
      </c>
    </row>
    <row r="17" spans="4:46" x14ac:dyDescent="0.2">
      <c r="D17" s="44"/>
      <c r="E17" s="41">
        <v>1</v>
      </c>
      <c r="F17" s="3">
        <v>0.25160866405636667</v>
      </c>
      <c r="G17" s="43">
        <v>1.0045900000000001</v>
      </c>
      <c r="H17" s="12">
        <f t="shared" si="3"/>
        <v>58.824403759580704</v>
      </c>
      <c r="I17" s="48"/>
      <c r="K17" s="11" t="s">
        <v>44</v>
      </c>
      <c r="L17" s="11">
        <v>41.872337517812305</v>
      </c>
      <c r="M17" s="11">
        <v>0.15628179719697463</v>
      </c>
      <c r="N17" s="11">
        <v>267.92843612514389</v>
      </c>
      <c r="O17" s="11">
        <v>2.663862416707903E-15</v>
      </c>
      <c r="P17" s="11">
        <v>41.502789790077834</v>
      </c>
      <c r="Q17" s="11">
        <v>42.241885245546776</v>
      </c>
      <c r="R17" s="11">
        <v>41.502789790077834</v>
      </c>
      <c r="S17" s="11">
        <v>42.241885245546776</v>
      </c>
      <c r="AF17" s="50" t="s">
        <v>138</v>
      </c>
      <c r="AG17" s="51"/>
      <c r="AH17" s="51"/>
      <c r="AI17" s="51"/>
      <c r="AJ17" s="52"/>
      <c r="AL17" s="11" t="s">
        <v>44</v>
      </c>
      <c r="AM17" s="11">
        <v>28.816652394643288</v>
      </c>
      <c r="AN17" s="11">
        <v>1.5737271818505931</v>
      </c>
      <c r="AO17" s="11">
        <v>18.311085127701055</v>
      </c>
      <c r="AP17" s="11">
        <v>3.473240414013621E-2</v>
      </c>
      <c r="AQ17" s="11">
        <v>8.8205526231664066</v>
      </c>
      <c r="AR17" s="11">
        <v>48.81275216612017</v>
      </c>
      <c r="AS17" s="11">
        <v>8.8205526231664066</v>
      </c>
      <c r="AT17" s="11">
        <v>48.81275216612017</v>
      </c>
    </row>
    <row r="18" spans="4:46" ht="17" thickBot="1" x14ac:dyDescent="0.25">
      <c r="D18" s="44"/>
      <c r="E18" s="41">
        <v>2</v>
      </c>
      <c r="F18" s="3">
        <v>0.51953294590061794</v>
      </c>
      <c r="G18" s="43">
        <v>1.01217</v>
      </c>
      <c r="H18" s="12">
        <f t="shared" si="3"/>
        <v>59.209643887312154</v>
      </c>
      <c r="I18" s="48"/>
      <c r="K18" s="14" t="s">
        <v>31</v>
      </c>
      <c r="L18" s="14">
        <v>3.3506959793343083</v>
      </c>
      <c r="M18" s="14">
        <v>0.4571335486383809</v>
      </c>
      <c r="N18" s="14">
        <v>7.3297967067057304</v>
      </c>
      <c r="O18" s="14">
        <v>1.5865134409229621E-4</v>
      </c>
      <c r="P18" s="14">
        <v>2.2697469040073228</v>
      </c>
      <c r="Q18" s="14">
        <v>4.4316450546612938</v>
      </c>
      <c r="R18" s="14">
        <v>2.2697469040073228</v>
      </c>
      <c r="S18" s="14">
        <v>4.4316450546612938</v>
      </c>
      <c r="AL18" s="14" t="s">
        <v>101</v>
      </c>
      <c r="AM18" s="14">
        <v>14.505112645315601</v>
      </c>
      <c r="AN18" s="14">
        <v>0.72849412825784621</v>
      </c>
      <c r="AO18" s="14">
        <v>19.911090676878583</v>
      </c>
      <c r="AP18" s="14">
        <v>3.1946281919669153E-2</v>
      </c>
      <c r="AQ18" s="14">
        <v>5.2487171025702839</v>
      </c>
      <c r="AR18" s="14">
        <v>23.761508188060901</v>
      </c>
      <c r="AS18" s="14">
        <v>5.2487171025702839</v>
      </c>
      <c r="AT18" s="14">
        <v>23.761508188060901</v>
      </c>
    </row>
    <row r="19" spans="4:46" x14ac:dyDescent="0.2">
      <c r="D19" s="44"/>
      <c r="E19" s="41">
        <v>2</v>
      </c>
      <c r="F19" s="3">
        <v>0.51953294590061794</v>
      </c>
      <c r="G19" s="43">
        <v>1.0123200000000001</v>
      </c>
      <c r="H19" s="12">
        <f t="shared" si="3"/>
        <v>58.914823871127858</v>
      </c>
      <c r="I19" s="48"/>
      <c r="AF19" s="42" t="s">
        <v>99</v>
      </c>
      <c r="AG19" s="42" t="s">
        <v>101</v>
      </c>
      <c r="AH19" s="42" t="s">
        <v>102</v>
      </c>
      <c r="AI19" s="42" t="s">
        <v>139</v>
      </c>
      <c r="AJ19" s="42" t="s">
        <v>142</v>
      </c>
    </row>
    <row r="20" spans="4:46" x14ac:dyDescent="0.2">
      <c r="D20" s="44"/>
      <c r="E20" s="41">
        <v>3</v>
      </c>
      <c r="F20" s="3">
        <v>0.52466204209392653</v>
      </c>
      <c r="G20" s="43">
        <v>1.01247</v>
      </c>
      <c r="H20" s="12">
        <f t="shared" si="3"/>
        <v>58.907238138656879</v>
      </c>
      <c r="I20" s="48"/>
      <c r="K20" s="45" t="s">
        <v>58</v>
      </c>
      <c r="L20" s="45"/>
      <c r="M20" s="45"/>
      <c r="AF20" s="41" t="s">
        <v>1</v>
      </c>
      <c r="AG20" s="41">
        <v>1</v>
      </c>
      <c r="AH20" s="12">
        <v>42.901168758906202</v>
      </c>
      <c r="AI20" s="12">
        <f>$AG$14*AG20+$AI$14</f>
        <v>43.32176503995889</v>
      </c>
      <c r="AJ20" s="12">
        <f>ABS(AI20-AH20)</f>
        <v>0.42059628105268843</v>
      </c>
      <c r="AL20" s="45" t="s">
        <v>134</v>
      </c>
      <c r="AM20" s="45"/>
      <c r="AN20" s="45"/>
      <c r="AO20" s="45"/>
      <c r="AP20" s="45"/>
    </row>
    <row r="21" spans="4:46" ht="17" thickBot="1" x14ac:dyDescent="0.25">
      <c r="D21" s="44"/>
      <c r="E21" s="41">
        <v>3</v>
      </c>
      <c r="F21" s="3">
        <v>0.52466204209392653</v>
      </c>
      <c r="G21" s="43">
        <v>1.01247</v>
      </c>
      <c r="H21" s="12">
        <f t="shared" si="3"/>
        <v>58.907238138656879</v>
      </c>
      <c r="I21" s="48"/>
      <c r="AF21" s="41" t="s">
        <v>2</v>
      </c>
      <c r="AG21" s="41">
        <v>2</v>
      </c>
      <c r="AH21" s="12">
        <v>58.66807024737993</v>
      </c>
      <c r="AI21" s="12">
        <f>$AG$14*AG21+$AI$14</f>
        <v>57.826877685274489</v>
      </c>
      <c r="AJ21" s="12">
        <f t="shared" ref="AJ21:AJ23" si="4">ABS(AI21-AH21)</f>
        <v>0.8411925621054408</v>
      </c>
    </row>
    <row r="22" spans="4:46" x14ac:dyDescent="0.2">
      <c r="D22" s="44"/>
      <c r="E22" s="41">
        <v>4</v>
      </c>
      <c r="F22" s="3">
        <v>0.37748422088201006</v>
      </c>
      <c r="G22" s="43">
        <v>1.0084</v>
      </c>
      <c r="H22" s="12">
        <f t="shared" si="3"/>
        <v>58.482610020915345</v>
      </c>
      <c r="I22" s="48"/>
      <c r="K22" s="13" t="s">
        <v>34</v>
      </c>
      <c r="L22" s="13"/>
      <c r="AF22" s="41" t="s">
        <v>3</v>
      </c>
      <c r="AG22" s="41">
        <v>3</v>
      </c>
      <c r="AH22" s="12">
        <v>71.911394049537336</v>
      </c>
      <c r="AI22" s="12">
        <f>$AG$14*AG22+$AI$14</f>
        <v>72.331990330590088</v>
      </c>
      <c r="AJ22" s="12">
        <f t="shared" si="4"/>
        <v>0.42059628105275237</v>
      </c>
      <c r="AL22" s="13" t="s">
        <v>34</v>
      </c>
      <c r="AM22" s="13"/>
    </row>
    <row r="23" spans="4:46" x14ac:dyDescent="0.2">
      <c r="D23" s="44"/>
      <c r="E23" s="41">
        <v>4</v>
      </c>
      <c r="F23" s="3">
        <v>0.37748422088201006</v>
      </c>
      <c r="G23" s="43">
        <v>1.0083299999999999</v>
      </c>
      <c r="H23" s="12">
        <f t="shared" si="3"/>
        <v>58.671117613346631</v>
      </c>
      <c r="I23" s="48"/>
      <c r="K23" s="11" t="s">
        <v>35</v>
      </c>
      <c r="L23" s="11">
        <v>0.56049864283070272</v>
      </c>
      <c r="AF23" s="18" t="s">
        <v>73</v>
      </c>
      <c r="AG23" s="18">
        <v>5</v>
      </c>
      <c r="AH23" s="21">
        <v>91.515306548048187</v>
      </c>
      <c r="AI23" s="21">
        <f>$AG$14*AG23+$AI$14</f>
        <v>101.34221562122129</v>
      </c>
      <c r="AJ23" s="21">
        <f t="shared" si="4"/>
        <v>9.8269090731730984</v>
      </c>
      <c r="AL23" s="11" t="s">
        <v>35</v>
      </c>
      <c r="AM23" s="11">
        <v>0.99994795084907517</v>
      </c>
    </row>
    <row r="24" spans="4:46" x14ac:dyDescent="0.2">
      <c r="D24" s="44"/>
      <c r="E24" s="41">
        <v>5</v>
      </c>
      <c r="F24" s="3">
        <v>0.46491487951831983</v>
      </c>
      <c r="G24" s="43">
        <v>1.0107200000000001</v>
      </c>
      <c r="H24" s="12">
        <f t="shared" si="3"/>
        <v>59.000093558904425</v>
      </c>
      <c r="I24" s="48"/>
      <c r="K24" s="11" t="s">
        <v>36</v>
      </c>
      <c r="L24" s="11">
        <v>0.31415872861505961</v>
      </c>
      <c r="AH24" s="2" t="s">
        <v>140</v>
      </c>
      <c r="AL24" s="11" t="s">
        <v>36</v>
      </c>
      <c r="AM24" s="11">
        <v>0.99989590440726439</v>
      </c>
    </row>
    <row r="25" spans="4:46" x14ac:dyDescent="0.2">
      <c r="D25" s="44"/>
      <c r="E25" s="41">
        <v>5</v>
      </c>
      <c r="F25" s="3">
        <v>0.46491487951831983</v>
      </c>
      <c r="G25" s="43">
        <v>1.01078</v>
      </c>
      <c r="H25" s="12">
        <f t="shared" si="3"/>
        <v>58.86853596775677</v>
      </c>
      <c r="I25" s="48"/>
      <c r="K25" s="11" t="s">
        <v>37</v>
      </c>
      <c r="L25" s="11">
        <v>0.2161814041314967</v>
      </c>
      <c r="AL25" s="11" t="s">
        <v>37</v>
      </c>
      <c r="AM25" s="11">
        <v>0.99979180881452878</v>
      </c>
    </row>
    <row r="26" spans="4:46" x14ac:dyDescent="0.2">
      <c r="D26" s="44" t="s">
        <v>3</v>
      </c>
      <c r="E26" s="18">
        <v>0</v>
      </c>
      <c r="F26" s="19">
        <v>0</v>
      </c>
      <c r="G26" s="20">
        <v>0.99692999999999998</v>
      </c>
      <c r="H26" s="22">
        <f>$B$4/G26</f>
        <v>103.43755328859599</v>
      </c>
      <c r="I26" s="48">
        <f>AVERAGE(G26:G27)</f>
        <v>0.99690499999999993</v>
      </c>
      <c r="K26" s="11" t="s">
        <v>38</v>
      </c>
      <c r="L26" s="11">
        <v>0.17941784500327701</v>
      </c>
      <c r="AL26" s="11" t="s">
        <v>38</v>
      </c>
      <c r="AM26" s="11">
        <v>0.2163715939458406</v>
      </c>
    </row>
    <row r="27" spans="4:46" ht="17" thickBot="1" x14ac:dyDescent="0.25">
      <c r="D27" s="44"/>
      <c r="E27" s="18">
        <v>0</v>
      </c>
      <c r="F27" s="19">
        <v>0</v>
      </c>
      <c r="G27" s="20">
        <v>0.99687999999999999</v>
      </c>
      <c r="H27" s="22">
        <f>$B$4/G27</f>
        <v>103.44274135302143</v>
      </c>
      <c r="I27" s="48"/>
      <c r="K27" s="14" t="s">
        <v>39</v>
      </c>
      <c r="L27" s="14">
        <v>9</v>
      </c>
      <c r="AL27" s="14" t="s">
        <v>39</v>
      </c>
      <c r="AM27" s="14">
        <v>3</v>
      </c>
    </row>
    <row r="28" spans="4:46" x14ac:dyDescent="0.2">
      <c r="D28" s="44"/>
      <c r="E28" s="41">
        <v>1</v>
      </c>
      <c r="F28" s="3">
        <v>0.14436537969477017</v>
      </c>
      <c r="G28" s="43">
        <v>1.00118</v>
      </c>
      <c r="H28" s="12">
        <f t="shared" ref="H28:H37" si="5">$B$4/G28-(1000/F28)*(G28-$I$26)/(G28*$I$26)</f>
        <v>73.329173968647581</v>
      </c>
      <c r="I28" s="48"/>
    </row>
    <row r="29" spans="4:46" ht="17" thickBot="1" x14ac:dyDescent="0.25">
      <c r="D29" s="44"/>
      <c r="E29" s="41">
        <v>1</v>
      </c>
      <c r="F29" s="3">
        <v>0.14436537969477017</v>
      </c>
      <c r="G29" s="43">
        <v>1.0012799999999999</v>
      </c>
      <c r="H29" s="12">
        <f t="shared" si="5"/>
        <v>72.627901309352495</v>
      </c>
      <c r="I29" s="48"/>
      <c r="K29" s="2" t="s">
        <v>40</v>
      </c>
      <c r="AL29" s="2" t="s">
        <v>40</v>
      </c>
    </row>
    <row r="30" spans="4:46" x14ac:dyDescent="0.2">
      <c r="D30" s="44"/>
      <c r="E30" s="41">
        <v>2</v>
      </c>
      <c r="F30" s="3">
        <v>0.13001206269293566</v>
      </c>
      <c r="G30" s="43">
        <v>1.0007900000000001</v>
      </c>
      <c r="H30" s="12">
        <f t="shared" si="5"/>
        <v>73.087646678483651</v>
      </c>
      <c r="I30" s="48"/>
      <c r="K30" s="15"/>
      <c r="L30" s="15" t="s">
        <v>45</v>
      </c>
      <c r="M30" s="15" t="s">
        <v>46</v>
      </c>
      <c r="N30" s="15" t="s">
        <v>47</v>
      </c>
      <c r="O30" s="15" t="s">
        <v>48</v>
      </c>
      <c r="P30" s="15" t="s">
        <v>49</v>
      </c>
      <c r="AL30" s="15"/>
      <c r="AM30" s="15" t="s">
        <v>45</v>
      </c>
      <c r="AN30" s="15" t="s">
        <v>46</v>
      </c>
      <c r="AO30" s="15" t="s">
        <v>47</v>
      </c>
      <c r="AP30" s="15" t="s">
        <v>48</v>
      </c>
      <c r="AQ30" s="15" t="s">
        <v>49</v>
      </c>
    </row>
    <row r="31" spans="4:46" x14ac:dyDescent="0.2">
      <c r="D31" s="44"/>
      <c r="E31" s="41">
        <v>2</v>
      </c>
      <c r="F31" s="3">
        <v>0.13001206269293566</v>
      </c>
      <c r="G31" s="43">
        <v>1.00092</v>
      </c>
      <c r="H31" s="12">
        <f t="shared" si="5"/>
        <v>72.076064400733372</v>
      </c>
      <c r="I31" s="48"/>
      <c r="K31" s="11" t="s">
        <v>41</v>
      </c>
      <c r="L31" s="11">
        <v>1</v>
      </c>
      <c r="M31" s="11">
        <v>0.10321785437309761</v>
      </c>
      <c r="N31" s="11">
        <v>0.10321785437309761</v>
      </c>
      <c r="O31" s="11">
        <v>3.2064432282774189</v>
      </c>
      <c r="P31" s="11">
        <v>0.11646619312519567</v>
      </c>
      <c r="AL31" s="11" t="s">
        <v>41</v>
      </c>
      <c r="AM31" s="11">
        <v>1</v>
      </c>
      <c r="AN31" s="11">
        <v>449.70005000000009</v>
      </c>
      <c r="AO31" s="11">
        <v>449.70005000000009</v>
      </c>
      <c r="AP31" s="11">
        <v>9605.5546457820219</v>
      </c>
      <c r="AQ31" s="11">
        <v>6.4953690139135508E-3</v>
      </c>
    </row>
    <row r="32" spans="4:46" x14ac:dyDescent="0.2">
      <c r="D32" s="44"/>
      <c r="E32" s="41">
        <v>3</v>
      </c>
      <c r="F32" s="3">
        <v>0.10788506729726041</v>
      </c>
      <c r="G32" s="43">
        <v>1.00034</v>
      </c>
      <c r="H32" s="12">
        <f t="shared" si="5"/>
        <v>71.157518621028316</v>
      </c>
      <c r="I32" s="48"/>
      <c r="K32" s="11" t="s">
        <v>42</v>
      </c>
      <c r="L32" s="11">
        <v>7</v>
      </c>
      <c r="M32" s="11">
        <v>0.22533534173933956</v>
      </c>
      <c r="N32" s="11">
        <v>3.2190763105619934E-2</v>
      </c>
      <c r="O32" s="11"/>
      <c r="P32" s="11"/>
      <c r="AL32" s="11" t="s">
        <v>42</v>
      </c>
      <c r="AM32" s="11">
        <v>1</v>
      </c>
      <c r="AN32" s="11">
        <v>4.6816666666663724E-2</v>
      </c>
      <c r="AO32" s="11">
        <v>4.6816666666663724E-2</v>
      </c>
      <c r="AP32" s="11"/>
      <c r="AQ32" s="11"/>
    </row>
    <row r="33" spans="4:46" ht="17" thickBot="1" x14ac:dyDescent="0.25">
      <c r="D33" s="44"/>
      <c r="E33" s="41">
        <v>3</v>
      </c>
      <c r="F33" s="3">
        <v>0.10788506729726041</v>
      </c>
      <c r="G33" s="43">
        <v>1.0003299999999999</v>
      </c>
      <c r="H33" s="12">
        <f t="shared" si="5"/>
        <v>71.251178292374078</v>
      </c>
      <c r="I33" s="48"/>
      <c r="K33" s="14" t="s">
        <v>43</v>
      </c>
      <c r="L33" s="14">
        <v>8</v>
      </c>
      <c r="M33" s="14">
        <v>0.32855319611243716</v>
      </c>
      <c r="N33" s="14"/>
      <c r="O33" s="14"/>
      <c r="P33" s="14"/>
      <c r="AL33" s="14" t="s">
        <v>43</v>
      </c>
      <c r="AM33" s="14">
        <v>2</v>
      </c>
      <c r="AN33" s="14">
        <v>449.74686666666673</v>
      </c>
      <c r="AO33" s="14"/>
      <c r="AP33" s="14"/>
      <c r="AQ33" s="14"/>
    </row>
    <row r="34" spans="4:46" ht="17" thickBot="1" x14ac:dyDescent="0.25">
      <c r="D34" s="44"/>
      <c r="E34" s="41">
        <v>4</v>
      </c>
      <c r="F34" s="3">
        <v>0.22458027972512692</v>
      </c>
      <c r="G34" s="43">
        <v>1.00363</v>
      </c>
      <c r="H34" s="12">
        <f t="shared" si="5"/>
        <v>72.817955567770767</v>
      </c>
      <c r="I34" s="48"/>
    </row>
    <row r="35" spans="4:46" x14ac:dyDescent="0.2">
      <c r="D35" s="44"/>
      <c r="E35" s="41">
        <v>4</v>
      </c>
      <c r="F35" s="3">
        <v>0.22458027972512692</v>
      </c>
      <c r="G35" s="43">
        <v>1.0036799999999999</v>
      </c>
      <c r="H35" s="12">
        <f t="shared" si="5"/>
        <v>72.591818117864193</v>
      </c>
      <c r="I35" s="48"/>
      <c r="K35" s="15"/>
      <c r="L35" s="15" t="s">
        <v>50</v>
      </c>
      <c r="M35" s="15" t="s">
        <v>38</v>
      </c>
      <c r="N35" s="15" t="s">
        <v>51</v>
      </c>
      <c r="O35" s="15" t="s">
        <v>52</v>
      </c>
      <c r="P35" s="15" t="s">
        <v>53</v>
      </c>
      <c r="Q35" s="15" t="s">
        <v>54</v>
      </c>
      <c r="R35" s="15" t="s">
        <v>55</v>
      </c>
      <c r="S35" s="15" t="s">
        <v>56</v>
      </c>
      <c r="AL35" s="15"/>
      <c r="AM35" s="15" t="s">
        <v>50</v>
      </c>
      <c r="AN35" s="15" t="s">
        <v>38</v>
      </c>
      <c r="AO35" s="15" t="s">
        <v>51</v>
      </c>
      <c r="AP35" s="15" t="s">
        <v>52</v>
      </c>
      <c r="AQ35" s="15" t="s">
        <v>53</v>
      </c>
      <c r="AR35" s="15" t="s">
        <v>54</v>
      </c>
      <c r="AS35" s="15" t="s">
        <v>55</v>
      </c>
      <c r="AT35" s="15" t="s">
        <v>56</v>
      </c>
    </row>
    <row r="36" spans="4:46" x14ac:dyDescent="0.2">
      <c r="D36" s="44"/>
      <c r="E36" s="41">
        <v>5</v>
      </c>
      <c r="F36" s="3">
        <v>0.20609047037194023</v>
      </c>
      <c r="G36" s="43">
        <v>1.00271</v>
      </c>
      <c r="H36" s="12">
        <f t="shared" si="5"/>
        <v>74.662973818594025</v>
      </c>
      <c r="I36" s="48"/>
      <c r="K36" s="11" t="s">
        <v>44</v>
      </c>
      <c r="L36" s="11">
        <v>58.326140494759869</v>
      </c>
      <c r="M36" s="11">
        <v>0.306857019224755</v>
      </c>
      <c r="N36" s="11">
        <v>190.07595342650237</v>
      </c>
      <c r="O36" s="11">
        <v>2.9445789203307906E-14</v>
      </c>
      <c r="P36" s="11">
        <v>57.600538945329539</v>
      </c>
      <c r="Q36" s="11">
        <v>59.051742044190199</v>
      </c>
      <c r="R36" s="11">
        <v>57.600538945329539</v>
      </c>
      <c r="S36" s="11">
        <v>59.051742044190199</v>
      </c>
      <c r="AL36" s="11" t="s">
        <v>44</v>
      </c>
      <c r="AM36" s="11">
        <v>28.33333333333335</v>
      </c>
      <c r="AN36" s="11">
        <v>0.3305130691650211</v>
      </c>
      <c r="AO36" s="11">
        <v>85.725304009648298</v>
      </c>
      <c r="AP36" s="11">
        <v>7.4259392349643148E-3</v>
      </c>
      <c r="AQ36" s="11">
        <v>24.133766608541119</v>
      </c>
      <c r="AR36" s="11">
        <v>32.532900058125577</v>
      </c>
      <c r="AS36" s="11">
        <v>24.133766608541119</v>
      </c>
      <c r="AT36" s="11">
        <v>32.532900058125577</v>
      </c>
    </row>
    <row r="37" spans="4:46" ht="17" thickBot="1" x14ac:dyDescent="0.25">
      <c r="D37" s="44"/>
      <c r="E37" s="41">
        <v>5</v>
      </c>
      <c r="F37" s="3">
        <v>0.20609047037194023</v>
      </c>
      <c r="G37" s="28">
        <v>1.0027999999999999</v>
      </c>
      <c r="H37" s="12">
        <f t="shared" si="5"/>
        <v>74.219438846974256</v>
      </c>
      <c r="I37" s="48"/>
      <c r="K37" s="14" t="s">
        <v>31</v>
      </c>
      <c r="L37" s="14">
        <v>1.205139214529666</v>
      </c>
      <c r="M37" s="14">
        <v>0.67301608032355753</v>
      </c>
      <c r="N37" s="14">
        <v>1.7906544134135491</v>
      </c>
      <c r="O37" s="14">
        <v>0.11646619312519552</v>
      </c>
      <c r="P37" s="14">
        <v>-0.38629093071533593</v>
      </c>
      <c r="Q37" s="14">
        <v>2.7965693597746677</v>
      </c>
      <c r="R37" s="14">
        <v>-0.38629093071533593</v>
      </c>
      <c r="S37" s="14">
        <v>2.7965693597746677</v>
      </c>
      <c r="AL37" s="14" t="s">
        <v>101</v>
      </c>
      <c r="AM37" s="14">
        <v>14.994999999999997</v>
      </c>
      <c r="AN37" s="14">
        <v>0.152997821335246</v>
      </c>
      <c r="AO37" s="14">
        <v>98.00793154526842</v>
      </c>
      <c r="AP37" s="14">
        <v>6.4953690139135508E-3</v>
      </c>
      <c r="AQ37" s="14">
        <v>13.050978357925683</v>
      </c>
      <c r="AR37" s="14">
        <v>16.939021642074312</v>
      </c>
      <c r="AS37" s="14">
        <v>13.050978357925683</v>
      </c>
      <c r="AT37" s="14">
        <v>16.939021642074312</v>
      </c>
    </row>
    <row r="38" spans="4:46" x14ac:dyDescent="0.2">
      <c r="D38" s="44" t="s">
        <v>73</v>
      </c>
      <c r="E38" s="18">
        <v>0</v>
      </c>
      <c r="F38" s="19">
        <v>0</v>
      </c>
      <c r="G38" s="20">
        <v>0.99707999999999997</v>
      </c>
      <c r="H38" s="21">
        <f>$B$5/G38</f>
        <v>131.55413808320296</v>
      </c>
      <c r="I38" s="48">
        <f>AVERAGE(G38:G39)</f>
        <v>0.99707499999999993</v>
      </c>
      <c r="AL38"/>
      <c r="AM38"/>
      <c r="AN38"/>
      <c r="AO38"/>
      <c r="AP38"/>
      <c r="AQ38"/>
      <c r="AR38"/>
      <c r="AS38"/>
      <c r="AT38"/>
    </row>
    <row r="39" spans="4:46" x14ac:dyDescent="0.2">
      <c r="D39" s="44"/>
      <c r="E39" s="18">
        <v>0</v>
      </c>
      <c r="F39" s="19">
        <v>0</v>
      </c>
      <c r="G39" s="20">
        <v>0.99707000000000001</v>
      </c>
      <c r="H39" s="21">
        <f>$B$5/G39</f>
        <v>131.555457490447</v>
      </c>
      <c r="I39" s="48"/>
      <c r="K39" s="45" t="s">
        <v>59</v>
      </c>
      <c r="L39" s="45"/>
      <c r="M39" s="45"/>
      <c r="AL39"/>
      <c r="AM39"/>
      <c r="AN39"/>
      <c r="AO39"/>
      <c r="AP39"/>
      <c r="AQ39"/>
      <c r="AR39"/>
      <c r="AS39"/>
      <c r="AT39"/>
    </row>
    <row r="40" spans="4:46" ht="17" thickBot="1" x14ac:dyDescent="0.25">
      <c r="D40" s="44"/>
      <c r="E40" s="41">
        <v>1</v>
      </c>
      <c r="F40" s="3">
        <v>2.2839778455807883E-2</v>
      </c>
      <c r="G40" s="43">
        <v>0.99807999999999997</v>
      </c>
      <c r="H40" s="12">
        <f t="shared" ref="H40:H49" si="6">$B$5/G40-(1000/F40)*(G40-$I$38)/(G40*$I$38)</f>
        <v>87.206173784837148</v>
      </c>
      <c r="I40" s="48"/>
      <c r="AL40"/>
      <c r="AM40"/>
      <c r="AN40"/>
      <c r="AO40"/>
      <c r="AP40"/>
      <c r="AQ40"/>
      <c r="AR40"/>
      <c r="AS40"/>
      <c r="AT40"/>
    </row>
    <row r="41" spans="4:46" x14ac:dyDescent="0.2">
      <c r="D41" s="44"/>
      <c r="E41" s="41">
        <v>1</v>
      </c>
      <c r="F41" s="3">
        <v>2.2839778455807883E-2</v>
      </c>
      <c r="G41" s="43">
        <v>0.99809000000000003</v>
      </c>
      <c r="H41" s="12">
        <f t="shared" si="6"/>
        <v>86.765342700214077</v>
      </c>
      <c r="I41" s="48"/>
      <c r="K41" s="13" t="s">
        <v>34</v>
      </c>
      <c r="L41" s="13"/>
    </row>
    <row r="42" spans="4:46" x14ac:dyDescent="0.2">
      <c r="D42" s="44"/>
      <c r="E42" s="41">
        <v>2</v>
      </c>
      <c r="F42" s="3">
        <v>6.6086006638674685E-2</v>
      </c>
      <c r="G42" s="43">
        <v>0.99963999999999997</v>
      </c>
      <c r="H42" s="12">
        <f t="shared" si="6"/>
        <v>92.276300360709755</v>
      </c>
      <c r="I42" s="48"/>
      <c r="K42" s="11" t="s">
        <v>35</v>
      </c>
      <c r="L42" s="11">
        <v>0.58169884061110755</v>
      </c>
    </row>
    <row r="43" spans="4:46" x14ac:dyDescent="0.2">
      <c r="D43" s="44"/>
      <c r="E43" s="41">
        <v>2</v>
      </c>
      <c r="F43" s="3">
        <v>6.6086006638674685E-2</v>
      </c>
      <c r="G43" s="43">
        <v>0.99966999999999995</v>
      </c>
      <c r="H43" s="12">
        <f t="shared" si="6"/>
        <v>91.818095260420705</v>
      </c>
      <c r="I43" s="48"/>
      <c r="K43" s="11" t="s">
        <v>36</v>
      </c>
      <c r="L43" s="11">
        <v>0.33837354116830665</v>
      </c>
    </row>
    <row r="44" spans="4:46" x14ac:dyDescent="0.2">
      <c r="D44" s="44"/>
      <c r="E44" s="41">
        <v>3</v>
      </c>
      <c r="F44" s="3">
        <v>6.9313158322351201E-2</v>
      </c>
      <c r="G44" s="43">
        <v>0.99965000000000004</v>
      </c>
      <c r="H44" s="12">
        <f t="shared" si="6"/>
        <v>93.943663809281105</v>
      </c>
      <c r="I44" s="48"/>
      <c r="K44" s="11" t="s">
        <v>37</v>
      </c>
      <c r="L44" s="11">
        <v>0.24385547562092189</v>
      </c>
    </row>
    <row r="45" spans="4:46" x14ac:dyDescent="0.2">
      <c r="D45" s="44"/>
      <c r="E45" s="41">
        <v>3</v>
      </c>
      <c r="F45" s="3">
        <v>6.9313158322351201E-2</v>
      </c>
      <c r="G45" s="43">
        <v>0.99965000000000004</v>
      </c>
      <c r="H45" s="12">
        <f t="shared" si="6"/>
        <v>93.943663809281105</v>
      </c>
      <c r="I45" s="48"/>
      <c r="K45" s="11" t="s">
        <v>38</v>
      </c>
      <c r="L45" s="11">
        <v>0.90962564712426197</v>
      </c>
    </row>
    <row r="46" spans="4:46" ht="17" thickBot="1" x14ac:dyDescent="0.25">
      <c r="D46" s="44"/>
      <c r="E46" s="41">
        <v>4</v>
      </c>
      <c r="F46" s="3">
        <v>0.13932794246248026</v>
      </c>
      <c r="G46" s="43">
        <v>1.0023</v>
      </c>
      <c r="H46" s="12">
        <f t="shared" si="6"/>
        <v>93.343844675223906</v>
      </c>
      <c r="I46" s="48"/>
      <c r="K46" s="14" t="s">
        <v>39</v>
      </c>
      <c r="L46" s="14">
        <v>9</v>
      </c>
    </row>
    <row r="47" spans="4:46" x14ac:dyDescent="0.2">
      <c r="D47" s="44"/>
      <c r="E47" s="41">
        <v>4</v>
      </c>
      <c r="F47" s="3">
        <v>0.13932794246248026</v>
      </c>
      <c r="G47" s="43">
        <v>1.00234</v>
      </c>
      <c r="H47" s="12">
        <f t="shared" si="6"/>
        <v>93.05285717586338</v>
      </c>
      <c r="I47" s="48"/>
    </row>
    <row r="48" spans="4:46" ht="17" thickBot="1" x14ac:dyDescent="0.25">
      <c r="D48" s="44"/>
      <c r="E48" s="41">
        <v>5</v>
      </c>
      <c r="F48" s="3">
        <v>0.11265594703612299</v>
      </c>
      <c r="G48" s="43">
        <v>1.00135</v>
      </c>
      <c r="H48" s="12">
        <f t="shared" si="6"/>
        <v>92.985750009653415</v>
      </c>
      <c r="I48" s="48"/>
      <c r="K48" s="2" t="s">
        <v>40</v>
      </c>
    </row>
    <row r="49" spans="4:19" x14ac:dyDescent="0.2">
      <c r="D49" s="44"/>
      <c r="E49" s="41">
        <v>5</v>
      </c>
      <c r="F49" s="3">
        <v>0.11265594703612299</v>
      </c>
      <c r="G49" s="43">
        <v>1.0013399999999999</v>
      </c>
      <c r="H49" s="12">
        <f t="shared" si="6"/>
        <v>93.075585731095174</v>
      </c>
      <c r="I49" s="48"/>
      <c r="K49" s="15"/>
      <c r="L49" s="15" t="s">
        <v>45</v>
      </c>
      <c r="M49" s="15" t="s">
        <v>46</v>
      </c>
      <c r="N49" s="15" t="s">
        <v>47</v>
      </c>
      <c r="O49" s="15" t="s">
        <v>48</v>
      </c>
      <c r="P49" s="15" t="s">
        <v>49</v>
      </c>
    </row>
    <row r="50" spans="4:19" x14ac:dyDescent="0.2">
      <c r="K50" s="11" t="s">
        <v>41</v>
      </c>
      <c r="L50" s="11">
        <v>1</v>
      </c>
      <c r="M50" s="11">
        <v>2.962149445429195</v>
      </c>
      <c r="N50" s="11">
        <v>2.962149445429195</v>
      </c>
      <c r="O50" s="11">
        <v>3.579988007675313</v>
      </c>
      <c r="P50" s="11">
        <v>0.10036717845401306</v>
      </c>
    </row>
    <row r="51" spans="4:19" x14ac:dyDescent="0.2">
      <c r="D51" s="47" t="s">
        <v>68</v>
      </c>
      <c r="E51" s="47"/>
      <c r="F51" s="47"/>
      <c r="K51" s="11" t="s">
        <v>42</v>
      </c>
      <c r="L51" s="11">
        <v>7</v>
      </c>
      <c r="M51" s="11">
        <v>5.791931725343626</v>
      </c>
      <c r="N51" s="11">
        <v>0.82741881790623228</v>
      </c>
      <c r="O51" s="11"/>
      <c r="P51" s="11"/>
    </row>
    <row r="52" spans="4:19" ht="17" thickBot="1" x14ac:dyDescent="0.25">
      <c r="K52" s="14" t="s">
        <v>43</v>
      </c>
      <c r="L52" s="14">
        <v>8</v>
      </c>
      <c r="M52" s="14">
        <v>8.754081170772821</v>
      </c>
      <c r="N52" s="14"/>
      <c r="O52" s="14"/>
      <c r="P52" s="14"/>
    </row>
    <row r="53" spans="4:19" ht="17" thickBot="1" x14ac:dyDescent="0.25"/>
    <row r="54" spans="4:19" x14ac:dyDescent="0.2">
      <c r="K54" s="15"/>
      <c r="L54" s="15" t="s">
        <v>50</v>
      </c>
      <c r="M54" s="15" t="s">
        <v>38</v>
      </c>
      <c r="N54" s="15" t="s">
        <v>51</v>
      </c>
      <c r="O54" s="15" t="s">
        <v>52</v>
      </c>
      <c r="P54" s="15" t="s">
        <v>53</v>
      </c>
      <c r="Q54" s="15" t="s">
        <v>54</v>
      </c>
      <c r="R54" s="15" t="s">
        <v>55</v>
      </c>
      <c r="S54" s="15" t="s">
        <v>56</v>
      </c>
    </row>
    <row r="55" spans="4:19" x14ac:dyDescent="0.2">
      <c r="K55" s="11" t="s">
        <v>44</v>
      </c>
      <c r="L55" s="11">
        <v>70.492788099074659</v>
      </c>
      <c r="M55" s="11">
        <v>1.104579939732415</v>
      </c>
      <c r="N55" s="11">
        <v>63.818638709074847</v>
      </c>
      <c r="O55" s="11">
        <v>6.0928738180700679E-11</v>
      </c>
      <c r="P55" s="11">
        <v>67.880871585760488</v>
      </c>
      <c r="Q55" s="11">
        <v>73.104704612388829</v>
      </c>
      <c r="R55" s="11">
        <v>67.880871585760488</v>
      </c>
      <c r="S55" s="11">
        <v>73.104704612388829</v>
      </c>
    </row>
    <row r="56" spans="4:19" ht="17" thickBot="1" x14ac:dyDescent="0.25">
      <c r="K56" s="14" t="s">
        <v>31</v>
      </c>
      <c r="L56" s="14">
        <v>12.208629864491702</v>
      </c>
      <c r="M56" s="14">
        <v>6.4524721878965199</v>
      </c>
      <c r="N56" s="14">
        <v>1.8920856237695254</v>
      </c>
      <c r="O56" s="14">
        <v>0.10036717845401302</v>
      </c>
      <c r="P56" s="14">
        <v>-3.0490423537363665</v>
      </c>
      <c r="Q56" s="14">
        <v>27.466302082719771</v>
      </c>
      <c r="R56" s="14">
        <v>-3.0490423537363665</v>
      </c>
      <c r="S56" s="14">
        <v>27.466302082719771</v>
      </c>
    </row>
    <row r="58" spans="4:19" x14ac:dyDescent="0.2">
      <c r="K58" s="45" t="s">
        <v>88</v>
      </c>
      <c r="L58" s="45"/>
      <c r="M58" s="45"/>
      <c r="N58" s="45"/>
    </row>
    <row r="59" spans="4:19" ht="17" thickBot="1" x14ac:dyDescent="0.25"/>
    <row r="60" spans="4:19" x14ac:dyDescent="0.2">
      <c r="K60" s="13" t="s">
        <v>34</v>
      </c>
      <c r="L60" s="13"/>
    </row>
    <row r="61" spans="4:19" x14ac:dyDescent="0.2">
      <c r="K61" s="11" t="s">
        <v>35</v>
      </c>
      <c r="L61" s="11">
        <v>0.63077515510355942</v>
      </c>
    </row>
    <row r="62" spans="4:19" x14ac:dyDescent="0.2">
      <c r="K62" s="11" t="s">
        <v>36</v>
      </c>
      <c r="L62" s="11">
        <v>0.39787729629591945</v>
      </c>
    </row>
    <row r="63" spans="4:19" x14ac:dyDescent="0.2">
      <c r="K63" s="11" t="s">
        <v>37</v>
      </c>
      <c r="L63" s="11">
        <v>0.31185976719533653</v>
      </c>
    </row>
    <row r="64" spans="4:19" x14ac:dyDescent="0.2">
      <c r="K64" s="11" t="s">
        <v>38</v>
      </c>
      <c r="L64" s="11">
        <v>1.830835748689231</v>
      </c>
    </row>
    <row r="65" spans="11:19" ht="17" thickBot="1" x14ac:dyDescent="0.25">
      <c r="K65" s="14" t="s">
        <v>39</v>
      </c>
      <c r="L65" s="14">
        <v>9</v>
      </c>
    </row>
    <row r="67" spans="11:19" ht="17" thickBot="1" x14ac:dyDescent="0.25">
      <c r="K67" s="2" t="s">
        <v>40</v>
      </c>
    </row>
    <row r="68" spans="11:19" x14ac:dyDescent="0.2">
      <c r="K68" s="15"/>
      <c r="L68" s="15" t="s">
        <v>45</v>
      </c>
      <c r="M68" s="15" t="s">
        <v>46</v>
      </c>
      <c r="N68" s="15" t="s">
        <v>47</v>
      </c>
      <c r="O68" s="15" t="s">
        <v>48</v>
      </c>
      <c r="P68" s="15" t="s">
        <v>49</v>
      </c>
    </row>
    <row r="69" spans="11:19" x14ac:dyDescent="0.2">
      <c r="K69" s="11" t="s">
        <v>41</v>
      </c>
      <c r="L69" s="11">
        <v>1</v>
      </c>
      <c r="M69" s="11">
        <v>15.50461414653288</v>
      </c>
      <c r="N69" s="11">
        <v>15.50461414653288</v>
      </c>
      <c r="O69" s="11">
        <v>4.6255373812315543</v>
      </c>
      <c r="P69" s="11">
        <v>6.8542110364504569E-2</v>
      </c>
    </row>
    <row r="70" spans="11:19" x14ac:dyDescent="0.2">
      <c r="K70" s="11" t="s">
        <v>42</v>
      </c>
      <c r="L70" s="11">
        <v>7</v>
      </c>
      <c r="M70" s="11">
        <v>23.463716770749201</v>
      </c>
      <c r="N70" s="11">
        <v>3.3519595386784573</v>
      </c>
      <c r="O70" s="11"/>
      <c r="P70" s="11"/>
    </row>
    <row r="71" spans="11:19" ht="17" thickBot="1" x14ac:dyDescent="0.25">
      <c r="K71" s="14" t="s">
        <v>43</v>
      </c>
      <c r="L71" s="14">
        <v>8</v>
      </c>
      <c r="M71" s="14">
        <v>38.968330917282081</v>
      </c>
      <c r="N71" s="14"/>
      <c r="O71" s="14"/>
      <c r="P71" s="14"/>
    </row>
    <row r="72" spans="11:19" ht="17" thickBot="1" x14ac:dyDescent="0.25"/>
    <row r="73" spans="11:19" x14ac:dyDescent="0.2">
      <c r="K73" s="15"/>
      <c r="L73" s="15" t="s">
        <v>50</v>
      </c>
      <c r="M73" s="15" t="s">
        <v>38</v>
      </c>
      <c r="N73" s="15" t="s">
        <v>51</v>
      </c>
      <c r="O73" s="15" t="s">
        <v>52</v>
      </c>
      <c r="P73" s="15" t="s">
        <v>53</v>
      </c>
      <c r="Q73" s="15" t="s">
        <v>54</v>
      </c>
      <c r="R73" s="15" t="s">
        <v>55</v>
      </c>
      <c r="S73" s="15" t="s">
        <v>56</v>
      </c>
    </row>
    <row r="74" spans="11:19" x14ac:dyDescent="0.2">
      <c r="K74" s="11" t="s">
        <v>44</v>
      </c>
      <c r="L74" s="11">
        <v>89.220613096096372</v>
      </c>
      <c r="M74" s="11">
        <v>1.5804763235861417</v>
      </c>
      <c r="N74" s="11">
        <v>56.45172392943698</v>
      </c>
      <c r="O74" s="11">
        <v>1.4357210473253099E-10</v>
      </c>
      <c r="P74" s="11">
        <v>85.483380452276378</v>
      </c>
      <c r="Q74" s="11">
        <v>92.957845739916365</v>
      </c>
      <c r="R74" s="11">
        <v>85.483380452276378</v>
      </c>
      <c r="S74" s="11">
        <v>92.957845739916365</v>
      </c>
    </row>
    <row r="75" spans="11:19" ht="17" thickBot="1" x14ac:dyDescent="0.25">
      <c r="K75" s="14" t="s">
        <v>31</v>
      </c>
      <c r="L75" s="14">
        <v>35.380362800162381</v>
      </c>
      <c r="M75" s="14">
        <v>16.450578860641176</v>
      </c>
      <c r="N75" s="14">
        <v>2.1507062517302447</v>
      </c>
      <c r="O75" s="14">
        <v>6.8542110364504485E-2</v>
      </c>
      <c r="P75" s="14">
        <v>-3.5190749264493491</v>
      </c>
      <c r="Q75" s="14">
        <v>74.27980052677411</v>
      </c>
      <c r="R75" s="14">
        <v>-3.5190749264493491</v>
      </c>
      <c r="S75" s="14">
        <v>74.27980052677411</v>
      </c>
    </row>
  </sheetData>
  <mergeCells count="21">
    <mergeCell ref="AL1:AQ1"/>
    <mergeCell ref="AL20:AP20"/>
    <mergeCell ref="AF16:AJ16"/>
    <mergeCell ref="AF17:AJ17"/>
    <mergeCell ref="K1:M1"/>
    <mergeCell ref="K20:M20"/>
    <mergeCell ref="K39:M39"/>
    <mergeCell ref="D2:D13"/>
    <mergeCell ref="D14:D25"/>
    <mergeCell ref="D26:D37"/>
    <mergeCell ref="D38:D49"/>
    <mergeCell ref="K58:N58"/>
    <mergeCell ref="D51:F51"/>
    <mergeCell ref="U8:V8"/>
    <mergeCell ref="U9:V9"/>
    <mergeCell ref="U10:V10"/>
    <mergeCell ref="U11:V11"/>
    <mergeCell ref="I2:I13"/>
    <mergeCell ref="I14:I25"/>
    <mergeCell ref="I26:I37"/>
    <mergeCell ref="I38:I49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7361-A8FE-D149-BBBB-CF243A076FC9}">
  <dimension ref="A1:Z36"/>
  <sheetViews>
    <sheetView tabSelected="1" topLeftCell="A13" zoomScale="125" workbookViewId="0">
      <selection activeCell="G36" sqref="G36"/>
    </sheetView>
  </sheetViews>
  <sheetFormatPr baseColWidth="10" defaultRowHeight="16" x14ac:dyDescent="0.2"/>
  <cols>
    <col min="1" max="1" width="19" style="2" customWidth="1"/>
    <col min="2" max="2" width="9.5" style="2" customWidth="1"/>
    <col min="3" max="3" width="12.83203125" style="2" customWidth="1"/>
    <col min="4" max="4" width="13" style="2" customWidth="1"/>
    <col min="5" max="5" width="14" style="2" customWidth="1"/>
    <col min="6" max="6" width="13.83203125" style="2" customWidth="1"/>
    <col min="7" max="7" width="22.83203125" style="2" customWidth="1"/>
    <col min="8" max="8" width="11.33203125" style="2" customWidth="1"/>
    <col min="9" max="9" width="14.1640625" style="2" customWidth="1"/>
    <col min="10" max="10" width="13.83203125" style="2" customWidth="1"/>
    <col min="11" max="11" width="11" style="2" bestFit="1" customWidth="1"/>
    <col min="12" max="12" width="12.5" style="2" bestFit="1" customWidth="1"/>
    <col min="13" max="17" width="10.83203125" style="2"/>
    <col min="18" max="18" width="13.33203125" style="2" customWidth="1"/>
    <col min="19" max="19" width="10.83203125" style="2"/>
    <col min="20" max="20" width="14.5" style="2" customWidth="1"/>
    <col min="21" max="16384" width="10.83203125" style="2"/>
  </cols>
  <sheetData>
    <row r="1" spans="1:26" x14ac:dyDescent="0.2">
      <c r="A1" s="42" t="s">
        <v>105</v>
      </c>
      <c r="B1" s="42" t="s">
        <v>101</v>
      </c>
      <c r="C1" s="42" t="s">
        <v>119</v>
      </c>
      <c r="D1" s="42" t="s">
        <v>120</v>
      </c>
      <c r="E1" s="42" t="s">
        <v>128</v>
      </c>
      <c r="G1" s="42" t="s">
        <v>105</v>
      </c>
      <c r="H1" s="42" t="s">
        <v>101</v>
      </c>
      <c r="I1" s="42" t="s">
        <v>119</v>
      </c>
      <c r="J1" s="42" t="s">
        <v>120</v>
      </c>
      <c r="R1" s="45" t="s">
        <v>129</v>
      </c>
      <c r="S1" s="45"/>
      <c r="T1" s="45"/>
      <c r="U1"/>
      <c r="V1"/>
      <c r="W1"/>
      <c r="X1"/>
      <c r="Y1"/>
      <c r="Z1"/>
    </row>
    <row r="2" spans="1:26" ht="17" thickBot="1" x14ac:dyDescent="0.25">
      <c r="A2" s="41" t="s">
        <v>106</v>
      </c>
      <c r="B2" s="41">
        <v>0</v>
      </c>
      <c r="C2" s="53">
        <v>51.9</v>
      </c>
      <c r="D2" s="53">
        <v>51.26290322580676</v>
      </c>
      <c r="E2" s="54">
        <f>D2-$D$17*B2-$E$17</f>
        <v>2.6290081223123707E-13</v>
      </c>
      <c r="G2" s="41" t="s">
        <v>106</v>
      </c>
      <c r="H2" s="41">
        <v>0</v>
      </c>
      <c r="I2" s="53">
        <v>51.9</v>
      </c>
      <c r="J2" s="53">
        <v>51.26290322580676</v>
      </c>
      <c r="R2"/>
      <c r="S2"/>
      <c r="T2"/>
      <c r="U2"/>
      <c r="V2"/>
      <c r="W2"/>
      <c r="X2"/>
      <c r="Y2"/>
      <c r="Z2"/>
    </row>
    <row r="3" spans="1:26" x14ac:dyDescent="0.2">
      <c r="A3" s="41" t="s">
        <v>107</v>
      </c>
      <c r="B3" s="41">
        <f>B2+1</f>
        <v>1</v>
      </c>
      <c r="C3" s="53">
        <v>67.900000000000006</v>
      </c>
      <c r="D3" s="53">
        <v>67.423225806451555</v>
      </c>
      <c r="E3" s="54">
        <f>D3-$D$17*B3-$E$17</f>
        <v>-5.6843418860808015E-14</v>
      </c>
      <c r="G3" s="41" t="s">
        <v>107</v>
      </c>
      <c r="H3" s="41">
        <f>H2+1</f>
        <v>1</v>
      </c>
      <c r="I3" s="53">
        <v>67.900000000000006</v>
      </c>
      <c r="J3" s="53">
        <v>67.423225806451555</v>
      </c>
      <c r="R3" s="13" t="s">
        <v>34</v>
      </c>
      <c r="S3" s="13"/>
    </row>
    <row r="4" spans="1:26" x14ac:dyDescent="0.2">
      <c r="A4" s="41" t="s">
        <v>109</v>
      </c>
      <c r="B4" s="41">
        <f t="shared" ref="B4:B6" si="0">B3+1</f>
        <v>2</v>
      </c>
      <c r="C4" s="53">
        <v>84.6</v>
      </c>
      <c r="D4" s="53">
        <v>83.583548387096556</v>
      </c>
      <c r="E4" s="54">
        <f>D4-$D$17*B4-$E$17</f>
        <v>-1.6342482922482304E-13</v>
      </c>
      <c r="G4" s="41" t="s">
        <v>109</v>
      </c>
      <c r="H4" s="41">
        <f t="shared" ref="H4:H6" si="1">H3+1</f>
        <v>2</v>
      </c>
      <c r="I4" s="53">
        <v>84.6</v>
      </c>
      <c r="J4" s="53">
        <v>83.583548387096556</v>
      </c>
      <c r="R4" s="11" t="s">
        <v>35</v>
      </c>
      <c r="S4" s="11">
        <v>0.99970274537467274</v>
      </c>
    </row>
    <row r="5" spans="1:26" x14ac:dyDescent="0.2">
      <c r="A5" s="41" t="s">
        <v>110</v>
      </c>
      <c r="B5" s="41">
        <f t="shared" si="0"/>
        <v>3</v>
      </c>
      <c r="C5" s="53">
        <v>100.5</v>
      </c>
      <c r="D5" s="53">
        <v>99.743870967741771</v>
      </c>
      <c r="E5" s="54">
        <f>D5-$D$17*B5-$E$17</f>
        <v>-5.6843418860808015E-14</v>
      </c>
      <c r="G5" s="41" t="s">
        <v>110</v>
      </c>
      <c r="H5" s="41">
        <f t="shared" si="1"/>
        <v>3</v>
      </c>
      <c r="I5" s="53">
        <v>100.5</v>
      </c>
      <c r="J5" s="53">
        <v>99.743870967741771</v>
      </c>
      <c r="R5" s="11" t="s">
        <v>36</v>
      </c>
      <c r="S5" s="11">
        <v>0.99940557910965766</v>
      </c>
    </row>
    <row r="6" spans="1:26" x14ac:dyDescent="0.2">
      <c r="A6" s="41" t="s">
        <v>111</v>
      </c>
      <c r="B6" s="41">
        <f t="shared" si="0"/>
        <v>4</v>
      </c>
      <c r="C6" s="53">
        <v>116</v>
      </c>
      <c r="D6" s="53">
        <v>115.90419354838714</v>
      </c>
      <c r="E6" s="54">
        <f>D6-$D$17*B6-$E$17</f>
        <v>1.9895196601282805E-13</v>
      </c>
      <c r="G6" s="41" t="s">
        <v>111</v>
      </c>
      <c r="H6" s="41">
        <f t="shared" si="1"/>
        <v>4</v>
      </c>
      <c r="I6" s="53">
        <v>116</v>
      </c>
      <c r="J6" s="53">
        <v>115.90419354838714</v>
      </c>
      <c r="R6" s="11" t="s">
        <v>37</v>
      </c>
      <c r="S6" s="11">
        <v>0.99933953234406403</v>
      </c>
    </row>
    <row r="7" spans="1:26" x14ac:dyDescent="0.2">
      <c r="A7" s="41" t="s">
        <v>108</v>
      </c>
      <c r="B7" s="41">
        <v>0</v>
      </c>
      <c r="C7" s="53">
        <v>50.2</v>
      </c>
      <c r="D7" s="53">
        <v>51.262903225806447</v>
      </c>
      <c r="E7" s="54">
        <f>D7-$D$17*B7-$E$17</f>
        <v>0</v>
      </c>
      <c r="G7" s="41" t="s">
        <v>108</v>
      </c>
      <c r="H7" s="41">
        <v>0</v>
      </c>
      <c r="I7" s="53">
        <v>50.2</v>
      </c>
      <c r="J7" s="53">
        <v>51.262903225806447</v>
      </c>
      <c r="R7" s="11" t="s">
        <v>38</v>
      </c>
      <c r="S7" s="11">
        <v>0.69720470166526838</v>
      </c>
    </row>
    <row r="8" spans="1:26" ht="17" thickBot="1" x14ac:dyDescent="0.25">
      <c r="A8" s="41" t="s">
        <v>112</v>
      </c>
      <c r="B8" s="41">
        <f>B7+1</f>
        <v>1</v>
      </c>
      <c r="C8" s="53">
        <v>67.2</v>
      </c>
      <c r="D8" s="53">
        <v>67.423225806451754</v>
      </c>
      <c r="E8" s="54">
        <f>D8-$D$17*B8-$E$17</f>
        <v>1.4210854715202004E-13</v>
      </c>
      <c r="G8" s="41" t="s">
        <v>112</v>
      </c>
      <c r="H8" s="41">
        <f>H7+1</f>
        <v>1</v>
      </c>
      <c r="I8" s="53">
        <v>67.2</v>
      </c>
      <c r="J8" s="53">
        <v>67.423225806451754</v>
      </c>
      <c r="R8" s="14" t="s">
        <v>39</v>
      </c>
      <c r="S8" s="14">
        <v>11</v>
      </c>
    </row>
    <row r="9" spans="1:26" x14ac:dyDescent="0.2">
      <c r="A9" s="41" t="s">
        <v>113</v>
      </c>
      <c r="B9" s="41">
        <f>B8+1</f>
        <v>2</v>
      </c>
      <c r="C9" s="53">
        <v>82.9</v>
      </c>
      <c r="D9" s="53">
        <v>83.583548387096528</v>
      </c>
      <c r="E9" s="54">
        <f>D9-$D$17*B9-$E$17</f>
        <v>-1.9184653865522705E-13</v>
      </c>
      <c r="G9" s="41" t="s">
        <v>113</v>
      </c>
      <c r="H9" s="41">
        <f>H8+1</f>
        <v>2</v>
      </c>
      <c r="I9" s="53">
        <v>82.9</v>
      </c>
      <c r="J9" s="53">
        <v>83.583548387096528</v>
      </c>
    </row>
    <row r="10" spans="1:26" ht="17" thickBot="1" x14ac:dyDescent="0.25">
      <c r="A10" s="41" t="s">
        <v>114</v>
      </c>
      <c r="B10" s="41">
        <f>B9+1</f>
        <v>3</v>
      </c>
      <c r="C10" s="53">
        <v>99.1</v>
      </c>
      <c r="D10" s="53">
        <v>99.743870967741429</v>
      </c>
      <c r="E10" s="54">
        <f>D10-$D$17*B10-$E$17</f>
        <v>-3.979039320256561E-13</v>
      </c>
      <c r="G10" s="41" t="s">
        <v>114</v>
      </c>
      <c r="H10" s="41">
        <f>H9+1</f>
        <v>3</v>
      </c>
      <c r="I10" s="53">
        <v>99.1</v>
      </c>
      <c r="J10" s="53">
        <v>99.743870967741429</v>
      </c>
      <c r="R10" s="2" t="s">
        <v>40</v>
      </c>
    </row>
    <row r="11" spans="1:26" x14ac:dyDescent="0.2">
      <c r="A11" s="41" t="s">
        <v>115</v>
      </c>
      <c r="B11" s="41">
        <f>B10+1</f>
        <v>4</v>
      </c>
      <c r="C11" s="53">
        <v>115.7</v>
      </c>
      <c r="D11" s="53">
        <v>115.90419354838716</v>
      </c>
      <c r="E11" s="54">
        <f>D11-$D$17*B11-$E$17</f>
        <v>2.1316282072803006E-13</v>
      </c>
      <c r="G11" s="41" t="s">
        <v>115</v>
      </c>
      <c r="H11" s="41">
        <f>H10+1</f>
        <v>4</v>
      </c>
      <c r="I11" s="53">
        <v>115.7</v>
      </c>
      <c r="J11" s="53">
        <v>115.90419354838716</v>
      </c>
      <c r="R11" s="15"/>
      <c r="S11" s="15" t="s">
        <v>45</v>
      </c>
      <c r="T11" s="15" t="s">
        <v>46</v>
      </c>
      <c r="U11" s="15" t="s">
        <v>47</v>
      </c>
      <c r="V11" s="15" t="s">
        <v>48</v>
      </c>
      <c r="W11" s="15" t="s">
        <v>49</v>
      </c>
    </row>
    <row r="12" spans="1:26" x14ac:dyDescent="0.2">
      <c r="A12" s="41" t="s">
        <v>116</v>
      </c>
      <c r="B12" s="41">
        <f>B11+1</f>
        <v>5</v>
      </c>
      <c r="C12" s="53">
        <v>131.9</v>
      </c>
      <c r="D12" s="53">
        <v>132.06451612903211</v>
      </c>
      <c r="E12" s="54">
        <f>D12-$D$17*B12-$E$17</f>
        <v>5.6843418860808015E-14</v>
      </c>
      <c r="G12" s="41" t="s">
        <v>116</v>
      </c>
      <c r="H12" s="41">
        <f>H11+1</f>
        <v>5</v>
      </c>
      <c r="I12" s="53">
        <v>131.9</v>
      </c>
      <c r="J12" s="53">
        <v>132.06451612903211</v>
      </c>
      <c r="R12" s="11" t="s">
        <v>41</v>
      </c>
      <c r="S12" s="11">
        <v>1</v>
      </c>
      <c r="T12" s="11">
        <v>7355.4767897319252</v>
      </c>
      <c r="U12" s="11">
        <v>7355.4767897319252</v>
      </c>
      <c r="V12" s="11">
        <v>15131.786850236396</v>
      </c>
      <c r="W12" s="11">
        <v>7.8760499471304229E-16</v>
      </c>
    </row>
    <row r="13" spans="1:26" x14ac:dyDescent="0.2">
      <c r="D13" s="6" t="s">
        <v>98</v>
      </c>
      <c r="E13" s="55">
        <f>SUM(E2:E12)</f>
        <v>7.1054273576010019E-15</v>
      </c>
      <c r="R13" s="11" t="s">
        <v>42</v>
      </c>
      <c r="S13" s="11">
        <v>9</v>
      </c>
      <c r="T13" s="11">
        <v>4.3748495642174028</v>
      </c>
      <c r="U13" s="11">
        <v>0.48609439602415588</v>
      </c>
      <c r="V13" s="11"/>
      <c r="W13" s="11"/>
    </row>
    <row r="14" spans="1:26" ht="17" thickBot="1" x14ac:dyDescent="0.25">
      <c r="G14" s="45" t="s">
        <v>130</v>
      </c>
      <c r="H14" s="45"/>
      <c r="R14" s="14" t="s">
        <v>43</v>
      </c>
      <c r="S14" s="14">
        <v>10</v>
      </c>
      <c r="T14" s="14">
        <v>7359.8516392961428</v>
      </c>
      <c r="U14" s="14"/>
      <c r="V14" s="14"/>
      <c r="W14" s="14"/>
    </row>
    <row r="15" spans="1:26" ht="17" thickBot="1" x14ac:dyDescent="0.25">
      <c r="B15" s="45" t="s">
        <v>121</v>
      </c>
      <c r="C15" s="45"/>
      <c r="D15" s="45" t="s">
        <v>123</v>
      </c>
      <c r="E15" s="45"/>
    </row>
    <row r="16" spans="1:26" x14ac:dyDescent="0.2">
      <c r="B16" s="42" t="s">
        <v>126</v>
      </c>
      <c r="C16" s="42" t="s">
        <v>127</v>
      </c>
      <c r="D16" s="42" t="s">
        <v>124</v>
      </c>
      <c r="E16" s="42" t="s">
        <v>125</v>
      </c>
      <c r="G16" s="13" t="s">
        <v>34</v>
      </c>
      <c r="H16" s="13"/>
      <c r="R16" s="15"/>
      <c r="S16" s="15" t="s">
        <v>50</v>
      </c>
      <c r="T16" s="15" t="s">
        <v>38</v>
      </c>
      <c r="U16" s="15" t="s">
        <v>51</v>
      </c>
      <c r="V16" s="15" t="s">
        <v>52</v>
      </c>
      <c r="W16" s="15" t="s">
        <v>53</v>
      </c>
      <c r="X16" s="15" t="s">
        <v>54</v>
      </c>
      <c r="Y16" s="15" t="s">
        <v>55</v>
      </c>
      <c r="Z16" s="15" t="s">
        <v>56</v>
      </c>
    </row>
    <row r="17" spans="1:26" x14ac:dyDescent="0.2">
      <c r="B17" s="12">
        <f>SLOPE(C2:C12,B2:B12)</f>
        <v>16.160322580645161</v>
      </c>
      <c r="C17" s="12">
        <f>INTERCEPT(C2:C12,B2:B12)</f>
        <v>51.26290322580644</v>
      </c>
      <c r="D17" s="12">
        <f>SLOPE(D2:D12,B2:B12)</f>
        <v>16.160322580645111</v>
      </c>
      <c r="E17" s="12">
        <f>INTERCEPT(D2:D12,B2:B12)</f>
        <v>51.262903225806497</v>
      </c>
      <c r="G17" s="11" t="s">
        <v>35</v>
      </c>
      <c r="H17" s="11">
        <v>0.99970274537467274</v>
      </c>
      <c r="R17" s="11" t="s">
        <v>44</v>
      </c>
      <c r="S17" s="11">
        <v>5.230363452405129E-2</v>
      </c>
      <c r="T17" s="11">
        <v>0.74514892449423697</v>
      </c>
      <c r="U17" s="11">
        <v>7.019218951372963E-2</v>
      </c>
      <c r="V17" s="11">
        <v>0.94557561329306394</v>
      </c>
      <c r="W17" s="11">
        <v>-1.6333403423719659</v>
      </c>
      <c r="X17" s="11">
        <v>1.7379476114200685</v>
      </c>
      <c r="Y17" s="11">
        <v>-1.6333403423719659</v>
      </c>
      <c r="Z17" s="11">
        <v>1.7379476114200685</v>
      </c>
    </row>
    <row r="18" spans="1:26" ht="17" thickBot="1" x14ac:dyDescent="0.25">
      <c r="G18" s="11" t="s">
        <v>36</v>
      </c>
      <c r="H18" s="11">
        <v>0.99940557910965766</v>
      </c>
      <c r="R18" s="14" t="s">
        <v>119</v>
      </c>
      <c r="S18" s="14">
        <v>0.99940557910965466</v>
      </c>
      <c r="T18" s="14">
        <v>8.1245003548757622E-3</v>
      </c>
      <c r="U18" s="14">
        <v>123.01132813784427</v>
      </c>
      <c r="V18" s="14">
        <v>7.8760499471304229E-16</v>
      </c>
      <c r="W18" s="14">
        <v>0.98102668243771585</v>
      </c>
      <c r="X18" s="14">
        <v>1.0177844757815935</v>
      </c>
      <c r="Y18" s="14">
        <v>0.98102668243771585</v>
      </c>
      <c r="Z18" s="14">
        <v>1.0177844757815935</v>
      </c>
    </row>
    <row r="19" spans="1:26" x14ac:dyDescent="0.2">
      <c r="A19" s="2" t="s">
        <v>118</v>
      </c>
      <c r="G19" s="11" t="s">
        <v>37</v>
      </c>
      <c r="H19" s="11">
        <v>0.99933953234406403</v>
      </c>
      <c r="R19"/>
      <c r="S19"/>
      <c r="T19"/>
      <c r="U19"/>
      <c r="V19"/>
      <c r="W19"/>
      <c r="X19"/>
      <c r="Y19"/>
      <c r="Z19"/>
    </row>
    <row r="20" spans="1:26" x14ac:dyDescent="0.2">
      <c r="A20" s="2" t="s">
        <v>117</v>
      </c>
      <c r="G20" s="11" t="s">
        <v>38</v>
      </c>
      <c r="H20" s="11">
        <v>0.69741201061123459</v>
      </c>
      <c r="R20" s="42" t="s">
        <v>60</v>
      </c>
      <c r="S20" s="42" t="s">
        <v>61</v>
      </c>
      <c r="T20" s="42" t="s">
        <v>44</v>
      </c>
      <c r="U20" s="42" t="s">
        <v>61</v>
      </c>
      <c r="V20" s="42" t="s">
        <v>143</v>
      </c>
      <c r="W20"/>
      <c r="X20"/>
      <c r="Y20"/>
      <c r="Z20"/>
    </row>
    <row r="21" spans="1:26" ht="17" thickBot="1" x14ac:dyDescent="0.25">
      <c r="A21" s="2" t="s">
        <v>104</v>
      </c>
      <c r="G21" s="14" t="s">
        <v>39</v>
      </c>
      <c r="H21" s="14">
        <v>11</v>
      </c>
      <c r="R21" s="3">
        <f>S18</f>
        <v>0.99940557910965466</v>
      </c>
      <c r="S21" s="3">
        <f>T18</f>
        <v>8.1245003548757622E-3</v>
      </c>
      <c r="T21" s="12">
        <f>S17</f>
        <v>5.230363452405129E-2</v>
      </c>
      <c r="U21" s="12">
        <f>T17</f>
        <v>0.74514892449423697</v>
      </c>
      <c r="V21" s="3">
        <f>S5</f>
        <v>0.99940557910965766</v>
      </c>
      <c r="W21"/>
      <c r="X21"/>
      <c r="Y21"/>
      <c r="Z21"/>
    </row>
    <row r="23" spans="1:26" ht="17" thickBot="1" x14ac:dyDescent="0.25">
      <c r="G23" s="2" t="s">
        <v>40</v>
      </c>
    </row>
    <row r="24" spans="1:26" x14ac:dyDescent="0.2">
      <c r="G24" s="15"/>
      <c r="H24" s="15" t="s">
        <v>45</v>
      </c>
      <c r="I24" s="15" t="s">
        <v>46</v>
      </c>
      <c r="J24" s="15" t="s">
        <v>47</v>
      </c>
      <c r="K24" s="15" t="s">
        <v>48</v>
      </c>
      <c r="L24" s="15" t="s">
        <v>49</v>
      </c>
    </row>
    <row r="25" spans="1:26" x14ac:dyDescent="0.2">
      <c r="G25" s="11" t="s">
        <v>41</v>
      </c>
      <c r="H25" s="11">
        <v>1</v>
      </c>
      <c r="I25" s="11">
        <v>7359.8516392961874</v>
      </c>
      <c r="J25" s="11">
        <v>7359.8516392961874</v>
      </c>
      <c r="K25" s="11">
        <v>15131.786850234181</v>
      </c>
      <c r="L25" s="11">
        <v>7.8760499471356284E-16</v>
      </c>
    </row>
    <row r="26" spans="1:26" x14ac:dyDescent="0.2">
      <c r="G26" s="11" t="s">
        <v>42</v>
      </c>
      <c r="H26" s="11">
        <v>9</v>
      </c>
      <c r="I26" s="11">
        <v>4.3774516129032426</v>
      </c>
      <c r="J26" s="11">
        <v>0.48638351254480472</v>
      </c>
      <c r="K26" s="11"/>
      <c r="L26" s="11"/>
    </row>
    <row r="27" spans="1:26" ht="17" thickBot="1" x14ac:dyDescent="0.25">
      <c r="G27" s="14" t="s">
        <v>43</v>
      </c>
      <c r="H27" s="14">
        <v>10</v>
      </c>
      <c r="I27" s="14">
        <v>7364.2290909090907</v>
      </c>
      <c r="J27" s="14"/>
      <c r="K27" s="14"/>
      <c r="L27" s="14"/>
    </row>
    <row r="28" spans="1:26" ht="17" thickBot="1" x14ac:dyDescent="0.25"/>
    <row r="29" spans="1:26" x14ac:dyDescent="0.2">
      <c r="G29" s="15"/>
      <c r="H29" s="15" t="s">
        <v>50</v>
      </c>
      <c r="I29" s="15" t="s">
        <v>38</v>
      </c>
      <c r="J29" s="15" t="s">
        <v>51</v>
      </c>
      <c r="K29" s="15" t="s">
        <v>52</v>
      </c>
      <c r="L29" s="15" t="s">
        <v>53</v>
      </c>
      <c r="M29" s="15" t="s">
        <v>54</v>
      </c>
      <c r="N29" s="15" t="s">
        <v>55</v>
      </c>
      <c r="O29" s="15" t="s">
        <v>56</v>
      </c>
    </row>
    <row r="30" spans="1:26" x14ac:dyDescent="0.2">
      <c r="G30" s="11" t="s">
        <v>44</v>
      </c>
      <c r="H30" s="11">
        <v>51.26290322580644</v>
      </c>
      <c r="I30" s="11">
        <v>0.36518929499868963</v>
      </c>
      <c r="J30" s="11">
        <v>140.37351019829424</v>
      </c>
      <c r="K30" s="11">
        <v>2.4015580905310768E-16</v>
      </c>
      <c r="L30" s="11">
        <v>50.436787646347931</v>
      </c>
      <c r="M30" s="11">
        <v>52.089018805264949</v>
      </c>
      <c r="N30" s="11">
        <v>50.436787646347931</v>
      </c>
      <c r="O30" s="11">
        <v>52.089018805264949</v>
      </c>
    </row>
    <row r="31" spans="1:26" ht="17" thickBot="1" x14ac:dyDescent="0.25">
      <c r="G31" s="14" t="s">
        <v>101</v>
      </c>
      <c r="H31" s="14">
        <v>16.160322580645161</v>
      </c>
      <c r="I31" s="14">
        <v>0.13137263718132836</v>
      </c>
      <c r="J31" s="14">
        <v>123.01132813783528</v>
      </c>
      <c r="K31" s="14">
        <v>7.8760499471356284E-16</v>
      </c>
      <c r="L31" s="14">
        <v>15.86313702844973</v>
      </c>
      <c r="M31" s="14">
        <v>16.457508132840594</v>
      </c>
      <c r="N31" s="14">
        <v>15.86313702844973</v>
      </c>
      <c r="O31" s="14">
        <v>16.457508132840594</v>
      </c>
    </row>
    <row r="33" spans="6:10" x14ac:dyDescent="0.2">
      <c r="F33" s="42" t="s">
        <v>144</v>
      </c>
      <c r="G33" s="42" t="s">
        <v>60</v>
      </c>
      <c r="H33" s="42" t="s">
        <v>61</v>
      </c>
      <c r="I33" s="42" t="s">
        <v>44</v>
      </c>
      <c r="J33" s="42" t="s">
        <v>61</v>
      </c>
    </row>
    <row r="34" spans="6:10" x14ac:dyDescent="0.2">
      <c r="F34" s="41" t="s">
        <v>122</v>
      </c>
      <c r="G34" s="12">
        <f>H31</f>
        <v>16.160322580645161</v>
      </c>
      <c r="H34" s="12">
        <f>I31</f>
        <v>0.13137263718132836</v>
      </c>
      <c r="I34" s="12">
        <f>H30</f>
        <v>51.26290322580644</v>
      </c>
      <c r="J34" s="12">
        <f>I30</f>
        <v>0.36518929499868963</v>
      </c>
    </row>
    <row r="35" spans="6:10" x14ac:dyDescent="0.2">
      <c r="F35" s="41" t="s">
        <v>121</v>
      </c>
      <c r="G35" s="12">
        <v>14.505112645315601</v>
      </c>
      <c r="H35" s="12">
        <v>0.72849412825784621</v>
      </c>
      <c r="I35" s="12">
        <v>28.816652394643288</v>
      </c>
      <c r="J35" s="12">
        <v>1.5737271818505931</v>
      </c>
    </row>
    <row r="36" spans="6:10" x14ac:dyDescent="0.2">
      <c r="F36" s="6" t="s">
        <v>141</v>
      </c>
      <c r="G36" s="56">
        <f>ABS(G34-G35)</f>
        <v>1.6552099353295606</v>
      </c>
    </row>
  </sheetData>
  <mergeCells count="4">
    <mergeCell ref="G14:H14"/>
    <mergeCell ref="R1:T1"/>
    <mergeCell ref="B15:C15"/>
    <mergeCell ref="D15:E1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2020-03-13T20:09:29Z</dcterms:created>
  <dcterms:modified xsi:type="dcterms:W3CDTF">2020-04-05T03:59:23Z</dcterms:modified>
</cp:coreProperties>
</file>