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<sst xmlns="http://schemas.openxmlformats.org/spreadsheetml/2006/main" count="36" uniqueCount="36">
  <si>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Feed into Reactor 1</t>
  </si>
  <si>
    <t>Flow Leaving Reactor 1</t>
  </si>
  <si>
    <t>Feed into Column 1</t>
  </si>
  <si>
    <t>Column 1 Distillate</t>
  </si>
  <si>
    <t>C1 Bottoms</t>
  </si>
  <si>
    <t>C2 Feed</t>
  </si>
  <si>
    <t>C2 Distillate</t>
  </si>
  <si>
    <t>C2 Bottoms</t>
  </si>
  <si>
    <t>Feed into 2nd Reactor</t>
  </si>
  <si>
    <t>Flow Leaving Reactor 2</t>
  </si>
  <si>
    <t>Flow into Flash Tank</t>
  </si>
  <si>
    <t>Flow out of flash tank</t>
  </si>
  <si>
    <t>Recycle</t>
  </si>
  <si>
    <t>Flow into Distillaion Column 3</t>
  </si>
  <si>
    <t>Distillate</t>
  </si>
  <si>
    <t>Bottoms</t>
  </si>
  <si>
    <t>Total Flow (kmol/hr)</t>
  </si>
  <si>
    <t>Moles MeOH</t>
  </si>
  <si>
    <t>Moles of DME</t>
  </si>
  <si>
    <t>Moles of H2O</t>
  </si>
  <si>
    <t>Moles of CO</t>
  </si>
  <si>
    <t>Moles of MeOAc</t>
  </si>
  <si>
    <t>Moles of H2</t>
  </si>
  <si>
    <t>Mole of CH4</t>
  </si>
  <si>
    <t>xMeOH</t>
  </si>
  <si>
    <t>xDME</t>
  </si>
  <si>
    <t>xH2O</t>
  </si>
  <si>
    <t>xCO</t>
  </si>
  <si>
    <t>xMeOAc</t>
  </si>
  <si>
    <t>xH2</t>
  </si>
  <si>
    <t>xCh4</t>
  </si>
  <si>
    <t>Fresh Feed</t>
  </si>
  <si>
    <t>Methanol</t>
  </si>
  <si>
    <t>Fresh CO</t>
  </si>
  <si>
    <t>KMOL/HR</t>
  </si>
  <si>
    <t>Fresh Feed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</si>
</sst>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1" xfId="0" applyFont="1" applyNumberFormat="1"/>
    <xf borderId="0" fillId="0" fontId="1" numFmtId="11" xfId="0" applyAlignment="1" applyFont="1" applyNumberForma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4" fontId="1" numFmtId="11" xfId="0" applyAlignment="1" applyFill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Font="1"/>
    <xf borderId="0" fillId="4" fontId="3" numFmtId="0" xfId="0" applyAlignment="1" applyFont="1">
      <alignment readingOrder="0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5.63"/>
    <col customWidth="1" min="5" max="5" width="18.5"/>
    <col customWidth="1" min="6" max="6" width="15.5"/>
    <col customWidth="1" min="7" max="7" width="14.88"/>
    <col customWidth="1" min="13" max="13" width="17.5"/>
    <col customWidth="1" min="14" max="14" width="18.5"/>
    <col customWidth="1" min="15" max="15" width="16.13"/>
    <col customWidth="1" min="18" max="18" width="22.88"/>
  </cols>
  <sheetData>
    <row r="1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>
      <c r="C2" s="2" t="s">
        <v>16</v>
      </c>
      <c r="D2" s="3">
        <v>1100.0</v>
      </c>
      <c r="E2" s="4">
        <f>SUM(E3,E4,E5,E6,E7,E8,E9)</f>
        <v>1100</v>
      </c>
      <c r="F2" s="4">
        <f t="shared" ref="F2:F5" si="2">E2</f>
        <v>1100</v>
      </c>
      <c r="G2" s="5">
        <v>492.268</v>
      </c>
      <c r="H2" s="5">
        <v>607.732</v>
      </c>
      <c r="I2" s="4">
        <f t="shared" ref="I2:I9" si="3">H2</f>
        <v>607.732</v>
      </c>
      <c r="J2" s="5">
        <v>55.148</v>
      </c>
      <c r="K2" s="5">
        <v>496.332</v>
      </c>
      <c r="M2" s="6">
        <f t="shared" ref="M2:N2" si="1">M3+M4+M5+M6+M7+M8+M9</f>
        <v>1481.751379</v>
      </c>
      <c r="N2" s="6">
        <f t="shared" si="1"/>
        <v>1043.162871</v>
      </c>
      <c r="O2" s="6">
        <f t="shared" ref="O2:O9" si="4">N2</f>
        <v>1043.162871</v>
      </c>
      <c r="P2" s="5">
        <v>359.028</v>
      </c>
      <c r="Q2" s="5">
        <v>684.132</v>
      </c>
      <c r="R2" s="4">
        <f t="shared" ref="R2:R17" si="5">P2</f>
        <v>359.028</v>
      </c>
      <c r="S2" s="1">
        <v>71.8056</v>
      </c>
      <c r="T2" s="1">
        <v>287.222</v>
      </c>
    </row>
    <row r="3">
      <c r="C3" s="2" t="s">
        <v>17</v>
      </c>
      <c r="D3" s="7">
        <f>D11*D2</f>
        <v>1098.9</v>
      </c>
      <c r="E3" s="8">
        <f>0.1*D3</f>
        <v>109.89</v>
      </c>
      <c r="F3" s="4">
        <f t="shared" si="2"/>
        <v>109.89</v>
      </c>
      <c r="G3" s="9">
        <f t="shared" ref="G3:G9" si="6">$G$2*G11</f>
        <v>0.00001876605402</v>
      </c>
      <c r="H3" s="4">
        <f t="shared" ref="H3:H9" si="7">$H$2*H11</f>
        <v>110.0899696</v>
      </c>
      <c r="I3" s="4">
        <f t="shared" si="3"/>
        <v>110.0899696</v>
      </c>
      <c r="J3" s="4">
        <f t="shared" ref="J3:J9" si="8">$J$2*J11</f>
        <v>49.69380228</v>
      </c>
      <c r="K3" s="4">
        <f t="shared" ref="K3:K9" si="9">$K$2*K11</f>
        <v>50.20491677</v>
      </c>
      <c r="M3" s="9">
        <f t="shared" ref="M3:M4" si="10">G3</f>
        <v>0.00001876605402</v>
      </c>
      <c r="N3" s="6">
        <f>M3+N9</f>
        <v>4.452693973</v>
      </c>
      <c r="O3" s="6">
        <f t="shared" si="4"/>
        <v>4.452693973</v>
      </c>
      <c r="P3" s="4">
        <f t="shared" ref="P3:P9" si="11">P11*$P$2</f>
        <v>6.272882024</v>
      </c>
      <c r="Q3" s="4">
        <f t="shared" ref="Q3:Q9" si="12">$Q$2*Q11</f>
        <v>3.073785892</v>
      </c>
      <c r="R3" s="4">
        <f t="shared" si="5"/>
        <v>6.272882024</v>
      </c>
      <c r="S3" s="4">
        <f t="shared" ref="S3:S9" si="13">$S$2*S11</f>
        <v>6.259413177</v>
      </c>
      <c r="T3" s="9">
        <f t="shared" ref="T3:T9" si="14">$T$2*T11</f>
        <v>0.01346882834</v>
      </c>
    </row>
    <row r="4">
      <c r="C4" s="2" t="s">
        <v>18</v>
      </c>
      <c r="D4" s="3">
        <v>0.0</v>
      </c>
      <c r="E4" s="8">
        <f>0.9*D3/2</f>
        <v>494.505</v>
      </c>
      <c r="F4" s="4">
        <f t="shared" si="2"/>
        <v>494.505</v>
      </c>
      <c r="G4" s="4">
        <f t="shared" si="6"/>
        <v>492.2679812</v>
      </c>
      <c r="H4" s="4">
        <f t="shared" si="7"/>
        <v>2.237082671</v>
      </c>
      <c r="I4" s="4">
        <f t="shared" si="3"/>
        <v>2.237082671</v>
      </c>
      <c r="J4" s="4">
        <f t="shared" si="8"/>
        <v>3.422919185</v>
      </c>
      <c r="K4" s="9">
        <f t="shared" si="9"/>
        <v>0.000002128491244</v>
      </c>
      <c r="M4" s="4">
        <f t="shared" si="10"/>
        <v>492.2679812</v>
      </c>
      <c r="N4" s="4">
        <f>0.1*M4</f>
        <v>49.22679812</v>
      </c>
      <c r="O4" s="4">
        <f t="shared" si="4"/>
        <v>49.22679812</v>
      </c>
      <c r="P4" s="4">
        <f t="shared" si="11"/>
        <v>7.346125007</v>
      </c>
      <c r="Q4" s="4">
        <f t="shared" si="12"/>
        <v>41.29464928</v>
      </c>
      <c r="R4" s="4">
        <f t="shared" si="5"/>
        <v>7.346125007</v>
      </c>
      <c r="S4" s="4">
        <f t="shared" si="13"/>
        <v>7.346123964</v>
      </c>
      <c r="T4" s="4">
        <f t="shared" si="14"/>
        <v>0.000001042783923</v>
      </c>
    </row>
    <row r="5">
      <c r="C5" s="2" t="s">
        <v>19</v>
      </c>
      <c r="D5" s="7">
        <f>D13*D2</f>
        <v>1.1</v>
      </c>
      <c r="E5" s="8">
        <f>(0.9*D3/2)+D5</f>
        <v>495.605</v>
      </c>
      <c r="F5" s="4">
        <f t="shared" si="2"/>
        <v>495.605</v>
      </c>
      <c r="G5" s="9">
        <f t="shared" si="6"/>
        <v>0.0000000003381195707</v>
      </c>
      <c r="H5" s="4">
        <f t="shared" si="7"/>
        <v>495.4049478</v>
      </c>
      <c r="I5" s="4">
        <f t="shared" si="3"/>
        <v>495.4049478</v>
      </c>
      <c r="J5" s="4">
        <f t="shared" si="8"/>
        <v>2.031278533</v>
      </c>
      <c r="K5" s="4">
        <f t="shared" si="9"/>
        <v>446.1270811</v>
      </c>
      <c r="M5" s="1">
        <v>0.0</v>
      </c>
      <c r="N5" s="1">
        <v>0.0</v>
      </c>
      <c r="O5" s="4">
        <f t="shared" si="4"/>
        <v>0</v>
      </c>
      <c r="P5" s="4">
        <f t="shared" si="11"/>
        <v>0</v>
      </c>
      <c r="Q5" s="4">
        <f t="shared" si="12"/>
        <v>0</v>
      </c>
      <c r="R5" s="4">
        <f t="shared" si="5"/>
        <v>0</v>
      </c>
      <c r="S5" s="4">
        <f t="shared" si="13"/>
        <v>0</v>
      </c>
      <c r="T5" s="9">
        <f t="shared" si="14"/>
        <v>0</v>
      </c>
    </row>
    <row r="6">
      <c r="C6" s="2" t="s">
        <v>20</v>
      </c>
      <c r="D6" s="7">
        <f>D15*D2</f>
        <v>0</v>
      </c>
      <c r="E6" s="8">
        <f t="shared" ref="E6:F6" si="15">D6</f>
        <v>0</v>
      </c>
      <c r="F6" s="4">
        <f t="shared" si="15"/>
        <v>0</v>
      </c>
      <c r="G6" s="4">
        <f t="shared" si="6"/>
        <v>0</v>
      </c>
      <c r="H6" s="4">
        <f t="shared" si="7"/>
        <v>0</v>
      </c>
      <c r="I6" s="4">
        <f t="shared" si="3"/>
        <v>0</v>
      </c>
      <c r="J6" s="4">
        <f t="shared" si="8"/>
        <v>0</v>
      </c>
      <c r="K6" s="4">
        <f t="shared" si="9"/>
        <v>0</v>
      </c>
      <c r="M6" s="8">
        <f>M4*2</f>
        <v>984.5359625</v>
      </c>
      <c r="N6" s="4">
        <f>M6-0.9*M4</f>
        <v>541.4947794</v>
      </c>
      <c r="O6" s="4">
        <f t="shared" si="4"/>
        <v>541.4947794</v>
      </c>
      <c r="P6" s="4">
        <f t="shared" si="11"/>
        <v>0.6349698994</v>
      </c>
      <c r="Q6" s="4">
        <f t="shared" si="12"/>
        <v>540.8596813</v>
      </c>
      <c r="R6" s="4">
        <f t="shared" si="5"/>
        <v>0.6349698994</v>
      </c>
      <c r="S6" s="4">
        <f t="shared" si="13"/>
        <v>0.6349698994</v>
      </c>
      <c r="T6" s="4">
        <f t="shared" si="14"/>
        <v>0</v>
      </c>
      <c r="X6" s="10"/>
    </row>
    <row r="7">
      <c r="C7" s="2" t="s">
        <v>21</v>
      </c>
      <c r="D7" s="7">
        <f>D16*D2</f>
        <v>0</v>
      </c>
      <c r="E7" s="8">
        <f t="shared" ref="E7:F7" si="16">D7</f>
        <v>0</v>
      </c>
      <c r="F7" s="4">
        <f t="shared" si="16"/>
        <v>0</v>
      </c>
      <c r="G7" s="4">
        <f t="shared" si="6"/>
        <v>0</v>
      </c>
      <c r="H7" s="4">
        <f t="shared" si="7"/>
        <v>0</v>
      </c>
      <c r="I7" s="4">
        <f t="shared" si="3"/>
        <v>0</v>
      </c>
      <c r="J7" s="4">
        <f t="shared" si="8"/>
        <v>0</v>
      </c>
      <c r="K7" s="4">
        <f t="shared" si="9"/>
        <v>0</v>
      </c>
      <c r="M7" s="8">
        <v>0.0</v>
      </c>
      <c r="N7" s="4">
        <f>0.9*M4</f>
        <v>443.0411831</v>
      </c>
      <c r="O7" s="4">
        <f t="shared" si="4"/>
        <v>443.0411831</v>
      </c>
      <c r="P7" s="4">
        <f t="shared" si="11"/>
        <v>344.7610147</v>
      </c>
      <c r="Q7" s="4">
        <f t="shared" si="12"/>
        <v>93.96956638</v>
      </c>
      <c r="R7" s="4">
        <f t="shared" si="5"/>
        <v>344.7610147</v>
      </c>
      <c r="S7" s="4">
        <f t="shared" si="13"/>
        <v>57.55208464</v>
      </c>
      <c r="T7" s="11">
        <f t="shared" si="14"/>
        <v>287.2085301</v>
      </c>
      <c r="X7" s="10"/>
    </row>
    <row r="8">
      <c r="C8" s="2" t="s">
        <v>22</v>
      </c>
      <c r="D8" s="1">
        <v>0.0</v>
      </c>
      <c r="E8" s="1">
        <v>0.0</v>
      </c>
      <c r="F8" s="4">
        <f t="shared" ref="F8:F9" si="17">E8</f>
        <v>0</v>
      </c>
      <c r="G8" s="4">
        <f t="shared" si="6"/>
        <v>0</v>
      </c>
      <c r="H8" s="4">
        <f t="shared" si="7"/>
        <v>0</v>
      </c>
      <c r="I8" s="4">
        <f t="shared" si="3"/>
        <v>0</v>
      </c>
      <c r="J8" s="4">
        <f t="shared" si="8"/>
        <v>0</v>
      </c>
      <c r="K8" s="4">
        <f t="shared" si="9"/>
        <v>0</v>
      </c>
      <c r="M8" s="8">
        <f>M6*0.5/99.5</f>
        <v>4.947416897</v>
      </c>
      <c r="N8" s="4">
        <f>0.1*M8</f>
        <v>0.4947416897</v>
      </c>
      <c r="O8" s="4">
        <f t="shared" si="4"/>
        <v>0.4947416897</v>
      </c>
      <c r="P8" s="4">
        <f t="shared" si="11"/>
        <v>0.00003684112521</v>
      </c>
      <c r="Q8" s="4">
        <f t="shared" si="12"/>
        <v>0.4947115302</v>
      </c>
      <c r="R8" s="4">
        <f t="shared" si="5"/>
        <v>0.00003684112521</v>
      </c>
      <c r="S8" s="4">
        <f t="shared" si="13"/>
        <v>0.00003684112521</v>
      </c>
      <c r="T8" s="4">
        <f t="shared" si="14"/>
        <v>0</v>
      </c>
      <c r="X8" s="10"/>
    </row>
    <row r="9">
      <c r="C9" s="2" t="s">
        <v>23</v>
      </c>
      <c r="D9" s="1">
        <v>0.0</v>
      </c>
      <c r="E9" s="1">
        <v>0.0</v>
      </c>
      <c r="F9" s="4">
        <f t="shared" si="17"/>
        <v>0</v>
      </c>
      <c r="G9" s="4">
        <f t="shared" si="6"/>
        <v>0</v>
      </c>
      <c r="H9" s="4">
        <f t="shared" si="7"/>
        <v>0</v>
      </c>
      <c r="I9" s="4">
        <f t="shared" si="3"/>
        <v>0</v>
      </c>
      <c r="J9" s="4">
        <f t="shared" si="8"/>
        <v>0</v>
      </c>
      <c r="K9" s="4">
        <f t="shared" si="9"/>
        <v>0</v>
      </c>
      <c r="M9" s="8">
        <v>0.0</v>
      </c>
      <c r="N9" s="4">
        <f>0.9*M8</f>
        <v>4.452675207</v>
      </c>
      <c r="O9" s="4">
        <f t="shared" si="4"/>
        <v>4.452675207</v>
      </c>
      <c r="P9" s="4">
        <f t="shared" si="11"/>
        <v>0.01297148176</v>
      </c>
      <c r="Q9" s="4">
        <f t="shared" si="12"/>
        <v>4.439605618</v>
      </c>
      <c r="R9" s="4">
        <f t="shared" si="5"/>
        <v>0.01297148176</v>
      </c>
      <c r="S9" s="4">
        <f t="shared" si="13"/>
        <v>0.01297148176</v>
      </c>
      <c r="T9" s="4">
        <f t="shared" si="14"/>
        <v>0</v>
      </c>
      <c r="W9" s="10"/>
      <c r="X9" s="10"/>
    </row>
    <row r="10">
      <c r="R10" s="4" t="str">
        <f t="shared" si="5"/>
        <v/>
      </c>
      <c r="X10" s="10"/>
    </row>
    <row r="11">
      <c r="C11" s="2" t="s">
        <v>24</v>
      </c>
      <c r="D11" s="8">
        <v>0.999</v>
      </c>
      <c r="E11" s="4">
        <f t="shared" ref="E11:E17" si="19">E3/$E$2</f>
        <v>0.0999</v>
      </c>
      <c r="G11" s="10">
        <v>3.81216207797164E-8</v>
      </c>
      <c r="H11" s="1">
        <v>0.181148877387475</v>
      </c>
      <c r="I11" s="4">
        <f t="shared" ref="I11:I17" si="20">H11</f>
        <v>0.1811488774</v>
      </c>
      <c r="J11" s="1">
        <v>0.90109890262761</v>
      </c>
      <c r="K11" s="1">
        <v>0.101151883759705</v>
      </c>
      <c r="M11" s="9">
        <f t="shared" ref="M11:N11" si="18">M3/M$2</f>
        <v>0.00000001266477918</v>
      </c>
      <c r="N11" s="4">
        <f t="shared" si="18"/>
        <v>0.00426845519</v>
      </c>
      <c r="O11" s="4">
        <f t="shared" ref="O11:O18" si="22">N11</f>
        <v>0.00426845519</v>
      </c>
      <c r="P11" s="12">
        <v>0.0174718462733955</v>
      </c>
      <c r="Q11" s="4">
        <v>0.00449297195802509</v>
      </c>
      <c r="R11" s="4">
        <f t="shared" si="5"/>
        <v>0.01747184627</v>
      </c>
      <c r="S11" s="12">
        <v>0.087171657594379</v>
      </c>
      <c r="T11" s="10">
        <v>4.68934425089686E-5</v>
      </c>
    </row>
    <row r="12">
      <c r="C12" s="2" t="s">
        <v>25</v>
      </c>
      <c r="D12" s="8">
        <v>0.0</v>
      </c>
      <c r="E12" s="4">
        <f t="shared" si="19"/>
        <v>0.44955</v>
      </c>
      <c r="G12" s="1">
        <v>0.999999961877692</v>
      </c>
      <c r="H12" s="1">
        <v>0.00368103484962024</v>
      </c>
      <c r="I12" s="4">
        <f t="shared" si="20"/>
        <v>0.00368103485</v>
      </c>
      <c r="J12" s="1">
        <v>0.0620678752571118</v>
      </c>
      <c r="K12" s="13">
        <v>4.28844250224897E-9</v>
      </c>
      <c r="L12" s="13">
        <v>4.28844250224897E-9</v>
      </c>
      <c r="M12" s="4">
        <f t="shared" ref="M12:N12" si="21">M4/M$2</f>
        <v>0.3322203631</v>
      </c>
      <c r="N12" s="4">
        <f t="shared" si="21"/>
        <v>0.04718994461</v>
      </c>
      <c r="O12" s="4">
        <f t="shared" si="22"/>
        <v>0.04718994461</v>
      </c>
      <c r="P12" s="12">
        <v>0.0204611478955182</v>
      </c>
      <c r="Q12" s="4">
        <v>0.0603606457299228</v>
      </c>
      <c r="R12" s="4">
        <f t="shared" si="5"/>
        <v>0.0204611479</v>
      </c>
      <c r="S12" s="12">
        <v>0.102305724952241</v>
      </c>
      <c r="T12" s="12">
        <v>3.63058513307146E-9</v>
      </c>
    </row>
    <row r="13">
      <c r="C13" s="2" t="s">
        <v>26</v>
      </c>
      <c r="D13" s="8">
        <v>0.001</v>
      </c>
      <c r="E13" s="4">
        <f t="shared" si="19"/>
        <v>0.45055</v>
      </c>
      <c r="G13" s="10">
        <v>6.86860756080042E-13</v>
      </c>
      <c r="H13" s="1">
        <v>0.815170087762904</v>
      </c>
      <c r="I13" s="4">
        <f t="shared" si="20"/>
        <v>0.8151700878</v>
      </c>
      <c r="J13" s="1">
        <v>0.0368332221152723</v>
      </c>
      <c r="K13" s="12">
        <v>0.898848111951852</v>
      </c>
      <c r="L13" s="12">
        <v>0.898848111951852</v>
      </c>
      <c r="M13" s="4">
        <f t="shared" ref="M13:N13" si="23">M5/M$2</f>
        <v>0</v>
      </c>
      <c r="N13" s="4">
        <f t="shared" si="23"/>
        <v>0</v>
      </c>
      <c r="O13" s="4">
        <f t="shared" si="22"/>
        <v>0</v>
      </c>
      <c r="P13" s="1">
        <v>0.0</v>
      </c>
      <c r="Q13" s="14">
        <v>0.0</v>
      </c>
      <c r="R13" s="4">
        <f t="shared" si="5"/>
        <v>0</v>
      </c>
      <c r="S13" s="1">
        <v>0.0</v>
      </c>
      <c r="T13" s="10">
        <v>0.0</v>
      </c>
    </row>
    <row r="14">
      <c r="C14" s="2" t="s">
        <v>27</v>
      </c>
      <c r="D14" s="8">
        <v>0.0</v>
      </c>
      <c r="E14" s="4">
        <f t="shared" si="19"/>
        <v>0</v>
      </c>
      <c r="G14" s="1">
        <v>0.0</v>
      </c>
      <c r="H14" s="1">
        <v>0.0</v>
      </c>
      <c r="I14" s="4">
        <f t="shared" si="20"/>
        <v>0</v>
      </c>
      <c r="J14" s="1">
        <v>0.0</v>
      </c>
      <c r="K14" s="1">
        <v>0.0</v>
      </c>
      <c r="M14" s="4">
        <f t="shared" ref="M14:N14" si="24">M6/M$2</f>
        <v>0.6644407261</v>
      </c>
      <c r="N14" s="4">
        <f t="shared" si="24"/>
        <v>0.5190893907</v>
      </c>
      <c r="O14" s="4">
        <f t="shared" si="22"/>
        <v>0.5190893907</v>
      </c>
      <c r="P14" s="12">
        <v>0.00176858044335252</v>
      </c>
      <c r="Q14" s="4">
        <v>0.790577960528227</v>
      </c>
      <c r="R14" s="4">
        <f t="shared" si="5"/>
        <v>0.001768580443</v>
      </c>
      <c r="S14" s="12">
        <v>0.00884290221650248</v>
      </c>
      <c r="T14" s="12">
        <v>5.30815820919907E-25</v>
      </c>
    </row>
    <row r="15">
      <c r="C15" s="2" t="s">
        <v>28</v>
      </c>
      <c r="D15" s="8">
        <v>0.0</v>
      </c>
      <c r="E15" s="4">
        <f t="shared" si="19"/>
        <v>0</v>
      </c>
      <c r="G15" s="1">
        <v>0.0</v>
      </c>
      <c r="H15" s="1">
        <v>0.0</v>
      </c>
      <c r="I15" s="4">
        <f t="shared" si="20"/>
        <v>0</v>
      </c>
      <c r="J15" s="1">
        <v>0.0</v>
      </c>
      <c r="K15" s="1">
        <v>0.0</v>
      </c>
      <c r="M15" s="4">
        <f t="shared" ref="M15:N15" si="25">M7/M$2</f>
        <v>0</v>
      </c>
      <c r="N15" s="4">
        <f t="shared" si="25"/>
        <v>0.4247095015</v>
      </c>
      <c r="O15" s="4">
        <f t="shared" si="22"/>
        <v>0.4247095015</v>
      </c>
      <c r="P15" s="12">
        <v>0.960262193330933</v>
      </c>
      <c r="Q15" s="4">
        <v>0.137355899713942</v>
      </c>
      <c r="R15" s="4">
        <f t="shared" si="5"/>
        <v>0.9602621933</v>
      </c>
      <c r="S15" s="12">
        <v>0.80149855495288</v>
      </c>
      <c r="T15" s="12">
        <v>0.999953102926906</v>
      </c>
    </row>
    <row r="16">
      <c r="C16" s="2" t="s">
        <v>29</v>
      </c>
      <c r="D16" s="15">
        <v>0.0</v>
      </c>
      <c r="E16" s="4">
        <f t="shared" si="19"/>
        <v>0</v>
      </c>
      <c r="G16" s="1">
        <v>0.0</v>
      </c>
      <c r="H16" s="1">
        <v>0.0</v>
      </c>
      <c r="I16" s="4">
        <f t="shared" si="20"/>
        <v>0</v>
      </c>
      <c r="J16" s="1">
        <v>0.0</v>
      </c>
      <c r="K16" s="1">
        <v>0.0</v>
      </c>
      <c r="M16" s="4">
        <f t="shared" ref="M16:N16" si="26">M8/M$2</f>
        <v>0.003338898121</v>
      </c>
      <c r="N16" s="4">
        <f t="shared" si="26"/>
        <v>0.0004742708001</v>
      </c>
      <c r="O16" s="4">
        <f t="shared" si="22"/>
        <v>0.0004742708001</v>
      </c>
      <c r="P16" s="12">
        <v>1.02613515399503E-7</v>
      </c>
      <c r="Q16" s="4">
        <v>7.2312292107513E-4</v>
      </c>
      <c r="R16" s="4">
        <f t="shared" si="5"/>
        <v>0.0000001026135154</v>
      </c>
      <c r="S16" s="12">
        <v>5.13067576982424E-7</v>
      </c>
      <c r="T16" s="12">
        <v>4.33302913518013E-38</v>
      </c>
    </row>
    <row r="17">
      <c r="C17" s="2" t="s">
        <v>30</v>
      </c>
      <c r="D17" s="15">
        <v>0.0</v>
      </c>
      <c r="E17" s="4">
        <f t="shared" si="19"/>
        <v>0</v>
      </c>
      <c r="G17" s="1">
        <v>0.0</v>
      </c>
      <c r="H17" s="1">
        <v>0.0</v>
      </c>
      <c r="I17" s="4">
        <f t="shared" si="20"/>
        <v>0</v>
      </c>
      <c r="J17" s="1">
        <v>0.0</v>
      </c>
      <c r="K17" s="1">
        <v>0.0</v>
      </c>
      <c r="M17" s="4">
        <f t="shared" ref="M17:N17" si="27">M9/M$2</f>
        <v>0</v>
      </c>
      <c r="N17" s="4">
        <f t="shared" si="27"/>
        <v>0.004268437201</v>
      </c>
      <c r="O17" s="4">
        <f t="shared" si="22"/>
        <v>0.004268437201</v>
      </c>
      <c r="P17" s="12">
        <v>3.6129443285149E-5</v>
      </c>
      <c r="Q17" s="4">
        <v>0.00648939914880821</v>
      </c>
      <c r="R17" s="4">
        <f t="shared" si="5"/>
        <v>0.00003612944329</v>
      </c>
      <c r="S17" s="12">
        <v>1.80647216420431E-4</v>
      </c>
      <c r="T17" s="12">
        <v>5.44242968738985E-24</v>
      </c>
    </row>
    <row r="18">
      <c r="J18" s="4">
        <f t="shared" ref="J18:K18" si="28">J17+J16+J15+J14+J13+J12+J11</f>
        <v>1</v>
      </c>
      <c r="K18" s="9">
        <f t="shared" si="28"/>
        <v>1</v>
      </c>
      <c r="O18" s="4" t="str">
        <f t="shared" si="22"/>
        <v/>
      </c>
    </row>
    <row r="19">
      <c r="C19" s="16"/>
      <c r="D19" s="16"/>
      <c r="E19" s="16"/>
      <c r="F19" s="16"/>
    </row>
    <row r="20">
      <c r="C20" s="17" t="s">
        <v>31</v>
      </c>
      <c r="D20" s="17" t="s">
        <v>32</v>
      </c>
      <c r="E20" s="18"/>
      <c r="F20" s="17" t="s">
        <v>33</v>
      </c>
    </row>
    <row r="21">
      <c r="C21" s="17" t="s">
        <v>34</v>
      </c>
      <c r="D21" s="18">
        <f>D2-J3</f>
        <v>1050.306198</v>
      </c>
      <c r="E21" s="18"/>
      <c r="F21" s="18">
        <f>M6-Q6</f>
        <v>443.6762812</v>
      </c>
    </row>
    <row r="22">
      <c r="C22" s="16"/>
      <c r="D22" s="16">
        <f>D21/0.999</f>
        <v>1051.357555</v>
      </c>
      <c r="E22" s="16"/>
      <c r="F22" s="16">
        <f>F21/0.995</f>
        <v>445.9058102</v>
      </c>
      <c r="M22" s="1" t="s">
        <v>35</v>
      </c>
    </row>
    <row r="23">
      <c r="C23" s="16"/>
      <c r="D23" s="16"/>
      <c r="E23" s="16"/>
      <c r="F23" s="16"/>
    </row>
  </sheetData>
  <drawing r:id="rId1"/>
</worksheet>
</file>