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JUNIOR FALL SEM/CHEG341 - FLUID/Mini Project/Mini 3/"/>
    </mc:Choice>
  </mc:AlternateContent>
  <xr:revisionPtr revIDLastSave="0" documentId="13_ncr:1_{27640990-6641-7547-BA7E-457F33772388}" xr6:coauthVersionLast="45" xr6:coauthVersionMax="45" xr10:uidLastSave="{00000000-0000-0000-0000-000000000000}"/>
  <bookViews>
    <workbookView xWindow="0" yWindow="0" windowWidth="28800" windowHeight="18000" xr2:uid="{26A5FC67-5F18-0840-B535-19B9D3A06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C4" i="1"/>
  <c r="C8" i="1" s="1"/>
  <c r="G27" i="1" l="1"/>
  <c r="B27" i="1"/>
  <c r="G12" i="1"/>
  <c r="B18" i="1"/>
  <c r="B22" i="1" s="1"/>
  <c r="G3" i="1"/>
  <c r="G7" i="1" s="1"/>
  <c r="B3" i="1"/>
  <c r="B7" i="1" s="1"/>
  <c r="G22" i="1"/>
  <c r="D28" i="1"/>
  <c r="C28" i="1"/>
  <c r="B28" i="1"/>
  <c r="I28" i="1"/>
  <c r="H28" i="1"/>
  <c r="G28" i="1"/>
  <c r="I13" i="1"/>
  <c r="H13" i="1"/>
  <c r="G13" i="1"/>
  <c r="B4" i="1"/>
  <c r="B12" i="1"/>
  <c r="G14" i="1" l="1"/>
  <c r="G9" i="1"/>
  <c r="B24" i="1"/>
  <c r="D19" i="1"/>
  <c r="C19" i="1"/>
  <c r="C25" i="1" s="1"/>
  <c r="B19" i="1"/>
  <c r="B25" i="1" s="1"/>
  <c r="G29" i="1"/>
  <c r="G19" i="1"/>
  <c r="G25" i="1" s="1"/>
  <c r="I21" i="1"/>
  <c r="H21" i="1"/>
  <c r="G21" i="1"/>
  <c r="B29" i="1"/>
  <c r="H23" i="1" s="1"/>
  <c r="D21" i="1"/>
  <c r="B21" i="1"/>
  <c r="G4" i="1"/>
  <c r="G10" i="1" s="1"/>
  <c r="B13" i="1"/>
  <c r="B6" i="1" s="1"/>
  <c r="D4" i="1"/>
  <c r="I10" i="1"/>
  <c r="H10" i="1"/>
  <c r="G6" i="1"/>
  <c r="B9" i="1"/>
  <c r="B14" i="1"/>
  <c r="C13" i="1"/>
  <c r="C6" i="1" s="1"/>
  <c r="D13" i="1"/>
  <c r="D6" i="1" s="1"/>
  <c r="D8" i="1" l="1"/>
  <c r="C10" i="1"/>
  <c r="D10" i="1"/>
  <c r="B10" i="1"/>
  <c r="D25" i="1"/>
  <c r="H6" i="1"/>
  <c r="I6" i="1"/>
  <c r="I23" i="1"/>
  <c r="C23" i="1"/>
  <c r="I8" i="1"/>
  <c r="H8" i="1"/>
  <c r="D23" i="1"/>
  <c r="H25" i="1"/>
  <c r="I25" i="1"/>
  <c r="C21" i="1"/>
</calcChain>
</file>

<file path=xl/sharedStrings.xml><?xml version="1.0" encoding="utf-8"?>
<sst xmlns="http://schemas.openxmlformats.org/spreadsheetml/2006/main" count="72" uniqueCount="21">
  <si>
    <t>Location</t>
  </si>
  <si>
    <t>LM</t>
  </si>
  <si>
    <t>LAD</t>
  </si>
  <si>
    <t>LCX</t>
  </si>
  <si>
    <t>Relative Pressure (Pa)</t>
  </si>
  <si>
    <t>Velocity (m/s)</t>
  </si>
  <si>
    <t>Volumetric Flow Rate (m3/s)</t>
  </si>
  <si>
    <t>Reynolds Number</t>
  </si>
  <si>
    <t>Blood Pressure</t>
  </si>
  <si>
    <t>Resistance</t>
  </si>
  <si>
    <t>Diameter (m)</t>
  </si>
  <si>
    <t>rho (kg/m3)</t>
  </si>
  <si>
    <t>dynamic viscosity (Pa.s)</t>
  </si>
  <si>
    <t>Pc (Pa)</t>
  </si>
  <si>
    <t>-</t>
  </si>
  <si>
    <t>Velocity (m/s) calc</t>
  </si>
  <si>
    <t>Volumetric Flow Rate (m3/s) - simscale</t>
  </si>
  <si>
    <t>PART 1 - Stenosis</t>
  </si>
  <si>
    <t>PART 1 - Bypass</t>
  </si>
  <si>
    <t>PART 2 -Stenosis</t>
  </si>
  <si>
    <t>PART 2 -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</si>
</sst>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4D56-18B5-D743-B8C4-461647797343}">
  <dimension ref="A1:I29"/>
  <sheetViews>
    <sheetView tabSelected="1" zoomScale="145" workbookViewId="0">
      <selection activeCell="E5" sqref="E5"/>
    </sheetView>
  </sheetViews>
  <sheetFormatPr baseColWidth="10" defaultRowHeight="16" x14ac:dyDescent="0.2"/>
  <cols>
    <col min="1" max="1" width="35.5" style="1" customWidth="1"/>
    <col min="2" max="3" width="12.6640625" style="1" bestFit="1" customWidth="1"/>
    <col min="4" max="5" width="10.83203125" style="1"/>
    <col min="6" max="6" width="34.83203125" style="1" customWidth="1"/>
    <col min="7" max="7" width="11.1640625" style="1" bestFit="1" customWidth="1"/>
    <col min="8" max="16384" width="10.83203125" style="1"/>
  </cols>
  <sheetData>
    <row r="1" spans="1:9" x14ac:dyDescent="0.2">
      <c r="A1" s="21" t="s">
        <v>17</v>
      </c>
      <c r="B1" s="21"/>
      <c r="C1" s="21"/>
      <c r="D1" s="21"/>
      <c r="F1" s="14" t="s">
        <v>19</v>
      </c>
      <c r="G1" s="15"/>
      <c r="H1" s="15"/>
      <c r="I1" s="16"/>
    </row>
    <row r="2" spans="1:9" x14ac:dyDescent="0.2">
      <c r="A2" s="2" t="s">
        <v>0</v>
      </c>
      <c r="B2" s="3" t="s">
        <v>1</v>
      </c>
      <c r="C2" s="3" t="s">
        <v>3</v>
      </c>
      <c r="D2" s="3" t="s">
        <v>2</v>
      </c>
      <c r="F2" s="2" t="s">
        <v>0</v>
      </c>
      <c r="G2" s="3" t="s">
        <v>1</v>
      </c>
      <c r="H2" s="3" t="s">
        <v>3</v>
      </c>
      <c r="I2" s="3" t="s">
        <v>2</v>
      </c>
    </row>
    <row r="3" spans="1:9" x14ac:dyDescent="0.2">
      <c r="A3" s="2" t="s">
        <v>4</v>
      </c>
      <c r="B3" s="4">
        <f>ROUND(554,-1)</f>
        <v>550</v>
      </c>
      <c r="C3" s="4">
        <v>0</v>
      </c>
      <c r="D3" s="4">
        <v>0</v>
      </c>
      <c r="F3" s="2" t="s">
        <v>4</v>
      </c>
      <c r="G3" s="4">
        <f>ROUND(825,-1)</f>
        <v>830</v>
      </c>
      <c r="H3" s="4">
        <v>0</v>
      </c>
      <c r="I3" s="4">
        <v>0</v>
      </c>
    </row>
    <row r="4" spans="1:9" x14ac:dyDescent="0.2">
      <c r="A4" s="2" t="s">
        <v>6</v>
      </c>
      <c r="B4" s="5">
        <f>2.083*10^-6</f>
        <v>2.0830000000000002E-6</v>
      </c>
      <c r="C4" s="5">
        <f>1.979*10^-6</f>
        <v>1.979E-6</v>
      </c>
      <c r="D4" s="5">
        <f>6.388*10^-8</f>
        <v>6.388E-8</v>
      </c>
      <c r="E4" s="22">
        <f>B4-C4-D4</f>
        <v>4.012000000000019E-8</v>
      </c>
      <c r="F4" s="2" t="s">
        <v>6</v>
      </c>
      <c r="G4" s="5">
        <f>2.7*10^-6</f>
        <v>2.7E-6</v>
      </c>
      <c r="H4" s="5">
        <v>2.5579999999999999E-6</v>
      </c>
      <c r="I4" s="5">
        <v>9.0699999999999998E-8</v>
      </c>
    </row>
    <row r="5" spans="1:9" x14ac:dyDescent="0.2">
      <c r="A5" s="2" t="s">
        <v>5</v>
      </c>
      <c r="B5" s="6">
        <v>0.16619999999999999</v>
      </c>
      <c r="C5" s="6">
        <v>0.59130000000000005</v>
      </c>
      <c r="D5" s="6">
        <v>2.4330000000000001E-2</v>
      </c>
      <c r="F5" s="2" t="s">
        <v>5</v>
      </c>
      <c r="G5" s="7">
        <v>0.21529999999999999</v>
      </c>
      <c r="H5" s="7">
        <v>0.7641</v>
      </c>
      <c r="I5" s="7">
        <v>3.4590000000000003E-2</v>
      </c>
    </row>
    <row r="6" spans="1:9" x14ac:dyDescent="0.2">
      <c r="A6" s="2" t="s">
        <v>7</v>
      </c>
      <c r="B6" s="11">
        <f>B13*$B$11*B5/$B$12</f>
        <v>201.45454545454547</v>
      </c>
      <c r="C6" s="11">
        <f>C13*$B$11*C5/$B$12</f>
        <v>313.56818181818187</v>
      </c>
      <c r="D6" s="11">
        <f>D13*$B$11*D5/$B$12</f>
        <v>14.745454545454548</v>
      </c>
      <c r="F6" s="2" t="s">
        <v>7</v>
      </c>
      <c r="G6" s="12">
        <f>G13*$B$11*G5/$B$12</f>
        <v>260.969696969697</v>
      </c>
      <c r="H6" s="12">
        <f>H13*$B$11*H5/$B$12</f>
        <v>405.2045454545455</v>
      </c>
      <c r="I6" s="12">
        <f>I13*$B$11*I5/$B$12</f>
        <v>20.963636363636368</v>
      </c>
    </row>
    <row r="7" spans="1:9" x14ac:dyDescent="0.2">
      <c r="A7" s="2" t="s">
        <v>8</v>
      </c>
      <c r="B7" s="3">
        <f>ROUND(13332.2+B3,-1)</f>
        <v>13880</v>
      </c>
      <c r="C7" s="3">
        <v>13330</v>
      </c>
      <c r="D7" s="3">
        <v>13330</v>
      </c>
      <c r="F7" s="2" t="s">
        <v>8</v>
      </c>
      <c r="G7" s="3">
        <f>ROUND(13332.2+G3,-1)</f>
        <v>14160</v>
      </c>
      <c r="H7" s="3">
        <v>13330</v>
      </c>
      <c r="I7" s="3">
        <v>13330</v>
      </c>
    </row>
    <row r="8" spans="1:9" x14ac:dyDescent="0.2">
      <c r="A8" s="2" t="s">
        <v>9</v>
      </c>
      <c r="B8" s="3" t="s">
        <v>14</v>
      </c>
      <c r="C8" s="8">
        <f>ABS($B$14-C3)/C4</f>
        <v>1010611419.909045</v>
      </c>
      <c r="D8" s="8">
        <f>ABS($B$14-D3)/D4</f>
        <v>31308703819.661865</v>
      </c>
      <c r="F8" s="2" t="s">
        <v>9</v>
      </c>
      <c r="G8" s="3" t="s">
        <v>14</v>
      </c>
      <c r="H8" s="8">
        <f>ABS(B14-H3)/H4</f>
        <v>781860828.77247858</v>
      </c>
      <c r="I8" s="8">
        <f>ABS($B$14-I3)/I4</f>
        <v>22050716648.291069</v>
      </c>
    </row>
    <row r="9" spans="1:9" x14ac:dyDescent="0.2">
      <c r="A9" s="2" t="s">
        <v>16</v>
      </c>
      <c r="B9" s="8">
        <f>2.027*10^-6</f>
        <v>2.0270000000000002E-6</v>
      </c>
      <c r="C9" s="9"/>
      <c r="D9" s="9"/>
      <c r="F9" s="2" t="s">
        <v>16</v>
      </c>
      <c r="G9" s="8">
        <f>2.63*10^-6</f>
        <v>2.6299999999999998E-6</v>
      </c>
      <c r="H9" s="9"/>
      <c r="I9" s="9"/>
    </row>
    <row r="10" spans="1:9" x14ac:dyDescent="0.2">
      <c r="A10" s="2" t="s">
        <v>15</v>
      </c>
      <c r="B10" s="6">
        <f>B4/PI()*4/B13^2</f>
        <v>0.16575987323020902</v>
      </c>
      <c r="C10" s="6">
        <f>C4/PI()*4/C13^2</f>
        <v>0.82277259070396314</v>
      </c>
      <c r="D10" s="6">
        <f>D4/PI()*4/D13^2</f>
        <v>2.0333635529420548E-2</v>
      </c>
      <c r="F10" s="2" t="s">
        <v>15</v>
      </c>
      <c r="G10" s="6">
        <f>G4/PI()*4/G13^2</f>
        <v>0.21485917317405873</v>
      </c>
      <c r="H10" s="6">
        <f>H4/PI()*4/H13^2</f>
        <v>1.0634928181004231</v>
      </c>
      <c r="I10" s="6">
        <f>I4/PI()*4/I13^2</f>
        <v>2.8870706676869817E-2</v>
      </c>
    </row>
    <row r="11" spans="1:9" x14ac:dyDescent="0.2">
      <c r="A11" s="2" t="s">
        <v>11</v>
      </c>
      <c r="B11" s="13">
        <v>1060</v>
      </c>
      <c r="C11" s="13"/>
      <c r="D11" s="13"/>
      <c r="F11" s="2" t="s">
        <v>11</v>
      </c>
      <c r="G11" s="17">
        <v>1060</v>
      </c>
      <c r="H11" s="18"/>
      <c r="I11" s="19"/>
    </row>
    <row r="12" spans="1:9" x14ac:dyDescent="0.2">
      <c r="A12" s="2" t="s">
        <v>12</v>
      </c>
      <c r="B12" s="20">
        <f>3.3*10^-6*B11</f>
        <v>3.4979999999999998E-3</v>
      </c>
      <c r="C12" s="20"/>
      <c r="D12" s="20"/>
      <c r="F12" s="2" t="s">
        <v>12</v>
      </c>
      <c r="G12" s="20">
        <f>3.3*10^-6*G11</f>
        <v>3.4979999999999998E-3</v>
      </c>
      <c r="H12" s="20"/>
      <c r="I12" s="20"/>
    </row>
    <row r="13" spans="1:9" x14ac:dyDescent="0.2">
      <c r="A13" s="2" t="s">
        <v>10</v>
      </c>
      <c r="B13" s="10">
        <f>4*10^-3</f>
        <v>4.0000000000000001E-3</v>
      </c>
      <c r="C13" s="10">
        <f>1.75*10^-3</f>
        <v>1.75E-3</v>
      </c>
      <c r="D13" s="10">
        <f>2*10^-3</f>
        <v>2E-3</v>
      </c>
      <c r="F13" s="2" t="s">
        <v>10</v>
      </c>
      <c r="G13" s="10">
        <f>4*10^-3</f>
        <v>4.0000000000000001E-3</v>
      </c>
      <c r="H13" s="10">
        <f>1.75*10^-3</f>
        <v>1.75E-3</v>
      </c>
      <c r="I13" s="10">
        <f>2*10^-3</f>
        <v>2E-3</v>
      </c>
    </row>
    <row r="14" spans="1:9" x14ac:dyDescent="0.2">
      <c r="A14" s="2" t="s">
        <v>13</v>
      </c>
      <c r="B14" s="13">
        <f>2000</f>
        <v>2000</v>
      </c>
      <c r="C14" s="13"/>
      <c r="D14" s="13"/>
      <c r="F14" s="2" t="s">
        <v>13</v>
      </c>
      <c r="G14" s="17">
        <f>2000</f>
        <v>2000</v>
      </c>
      <c r="H14" s="18"/>
      <c r="I14" s="19"/>
    </row>
    <row r="16" spans="1:9" x14ac:dyDescent="0.2">
      <c r="A16" s="21" t="s">
        <v>18</v>
      </c>
      <c r="B16" s="21"/>
      <c r="C16" s="21"/>
      <c r="D16" s="21"/>
      <c r="F16" s="14" t="s">
        <v>20</v>
      </c>
      <c r="G16" s="15"/>
      <c r="H16" s="15"/>
      <c r="I16" s="16"/>
    </row>
    <row r="17" spans="1:9" x14ac:dyDescent="0.2">
      <c r="A17" s="2" t="s">
        <v>0</v>
      </c>
      <c r="B17" s="3" t="s">
        <v>1</v>
      </c>
      <c r="C17" s="3" t="s">
        <v>3</v>
      </c>
      <c r="D17" s="3" t="s">
        <v>2</v>
      </c>
      <c r="F17" s="2" t="s">
        <v>0</v>
      </c>
      <c r="G17" s="3" t="s">
        <v>1</v>
      </c>
      <c r="H17" s="3" t="s">
        <v>3</v>
      </c>
      <c r="I17" s="3" t="s">
        <v>2</v>
      </c>
    </row>
    <row r="18" spans="1:9" x14ac:dyDescent="0.2">
      <c r="A18" s="2" t="s">
        <v>4</v>
      </c>
      <c r="B18" s="4">
        <f>ROUND(221,-1)</f>
        <v>220</v>
      </c>
      <c r="C18" s="4">
        <v>0</v>
      </c>
      <c r="D18" s="4">
        <v>0</v>
      </c>
      <c r="F18" s="2" t="s">
        <v>4</v>
      </c>
      <c r="G18" s="4">
        <v>320</v>
      </c>
      <c r="H18" s="4">
        <v>0</v>
      </c>
      <c r="I18" s="4">
        <v>0</v>
      </c>
    </row>
    <row r="19" spans="1:9" x14ac:dyDescent="0.2">
      <c r="A19" s="2" t="s">
        <v>6</v>
      </c>
      <c r="B19" s="5">
        <f>2.083*10^-6</f>
        <v>2.0830000000000002E-6</v>
      </c>
      <c r="C19" s="5">
        <f>1.472*10^-6</f>
        <v>1.4719999999999998E-6</v>
      </c>
      <c r="D19" s="5">
        <f>5.479*10^-7</f>
        <v>5.4789999999999998E-7</v>
      </c>
      <c r="F19" s="2" t="s">
        <v>6</v>
      </c>
      <c r="G19" s="5">
        <f>2.7*10^-6</f>
        <v>2.7E-6</v>
      </c>
      <c r="H19" s="5">
        <v>1.891E-6</v>
      </c>
      <c r="I19" s="5">
        <v>7.2559999999999999E-7</v>
      </c>
    </row>
    <row r="20" spans="1:9" x14ac:dyDescent="0.2">
      <c r="A20" s="2" t="s">
        <v>5</v>
      </c>
      <c r="B20" s="6">
        <v>0.2059</v>
      </c>
      <c r="C20" s="6">
        <v>0.3483</v>
      </c>
      <c r="D20" s="6">
        <v>0.16830000000000001</v>
      </c>
      <c r="F20" s="2" t="s">
        <v>5</v>
      </c>
      <c r="G20" s="7">
        <v>0.26669999999999999</v>
      </c>
      <c r="H20" s="7">
        <v>0.44740000000000002</v>
      </c>
      <c r="I20" s="7">
        <v>0.223</v>
      </c>
    </row>
    <row r="21" spans="1:9" x14ac:dyDescent="0.2">
      <c r="A21" s="2" t="s">
        <v>7</v>
      </c>
      <c r="B21" s="12">
        <f>B28*$B$11*B20/$B$12</f>
        <v>249.57575757575759</v>
      </c>
      <c r="C21" s="12">
        <f>C28*$B$11*C20/$B$12</f>
        <v>184.70454545454547</v>
      </c>
      <c r="D21" s="12">
        <f>D28*$B$11*D20/$B$12</f>
        <v>102</v>
      </c>
      <c r="F21" s="2" t="s">
        <v>7</v>
      </c>
      <c r="G21" s="12">
        <f>G28*$B$11*G20/$B$12</f>
        <v>323.27272727272731</v>
      </c>
      <c r="H21" s="12">
        <f>H28*$B$11*H20/$B$12</f>
        <v>237.25757575757581</v>
      </c>
      <c r="I21" s="12">
        <f>I28*$B$11*I20/$B$12</f>
        <v>135.15151515151516</v>
      </c>
    </row>
    <row r="22" spans="1:9" x14ac:dyDescent="0.2">
      <c r="A22" s="2" t="s">
        <v>8</v>
      </c>
      <c r="B22" s="3">
        <f>ROUND(13332.2+B18,-1)</f>
        <v>13550</v>
      </c>
      <c r="C22" s="3">
        <v>13330</v>
      </c>
      <c r="D22" s="3">
        <v>13330</v>
      </c>
      <c r="F22" s="2" t="s">
        <v>8</v>
      </c>
      <c r="G22" s="3">
        <f>ROUND(13332.2+G18,-1)</f>
        <v>13650</v>
      </c>
      <c r="H22" s="3">
        <v>13330</v>
      </c>
      <c r="I22" s="3">
        <v>13330</v>
      </c>
    </row>
    <row r="23" spans="1:9" x14ac:dyDescent="0.2">
      <c r="A23" s="2" t="s">
        <v>9</v>
      </c>
      <c r="B23" s="8" t="s">
        <v>14</v>
      </c>
      <c r="C23" s="8">
        <f>ABS($B$14-C18)/C19</f>
        <v>1358695652.1739132</v>
      </c>
      <c r="D23" s="8">
        <f>ABS($B$14-D18)/D19</f>
        <v>3650301149.8448625</v>
      </c>
      <c r="F23" s="2" t="s">
        <v>9</v>
      </c>
      <c r="G23" s="3" t="s">
        <v>14</v>
      </c>
      <c r="H23" s="8">
        <f>ABS(B29-H18)/H19</f>
        <v>1057641459.5452142</v>
      </c>
      <c r="I23" s="8">
        <f>ABS($B$14-I18)/I19</f>
        <v>2756339581.0363836</v>
      </c>
    </row>
    <row r="24" spans="1:9" x14ac:dyDescent="0.2">
      <c r="A24" s="2" t="s">
        <v>16</v>
      </c>
      <c r="B24" s="8">
        <f>2.065*10^-6</f>
        <v>2.0649999999999997E-6</v>
      </c>
      <c r="C24" s="9"/>
      <c r="D24" s="9"/>
      <c r="F24" s="2" t="s">
        <v>16</v>
      </c>
      <c r="G24" s="8">
        <v>2.678E-6</v>
      </c>
      <c r="H24" s="9"/>
      <c r="I24" s="9"/>
    </row>
    <row r="25" spans="1:9" x14ac:dyDescent="0.2">
      <c r="A25" s="2" t="s">
        <v>15</v>
      </c>
      <c r="B25" s="6">
        <f>B19/PI()*4/B28^2</f>
        <v>0.16575987323020902</v>
      </c>
      <c r="C25" s="6">
        <f>C19/PI()*4/C28^2</f>
        <v>0.61198648484903151</v>
      </c>
      <c r="D25" s="6">
        <f>D19/PI()*4/D28^2</f>
        <v>0.17440198664009893</v>
      </c>
      <c r="F25" s="2" t="s">
        <v>15</v>
      </c>
      <c r="G25" s="6">
        <f>G19/PI()*4/G28^2</f>
        <v>0.21485917317405873</v>
      </c>
      <c r="H25" s="6">
        <f>H19/PI()*4/H28^2</f>
        <v>0.78618644215320577</v>
      </c>
      <c r="I25" s="6">
        <f>I19/PI()*4/I28^2</f>
        <v>0.23096565341495853</v>
      </c>
    </row>
    <row r="26" spans="1:9" x14ac:dyDescent="0.2">
      <c r="A26" s="2" t="s">
        <v>11</v>
      </c>
      <c r="B26" s="13">
        <v>1060</v>
      </c>
      <c r="C26" s="13"/>
      <c r="D26" s="13"/>
      <c r="F26" s="2" t="s">
        <v>11</v>
      </c>
      <c r="G26" s="17">
        <v>1060</v>
      </c>
      <c r="H26" s="18"/>
      <c r="I26" s="19"/>
    </row>
    <row r="27" spans="1:9" x14ac:dyDescent="0.2">
      <c r="A27" s="2" t="s">
        <v>12</v>
      </c>
      <c r="B27" s="20">
        <f>3.3*10^-6*B26</f>
        <v>3.4979999999999998E-3</v>
      </c>
      <c r="C27" s="20"/>
      <c r="D27" s="20"/>
      <c r="F27" s="2" t="s">
        <v>12</v>
      </c>
      <c r="G27" s="20">
        <f>3.3*10^-6*G26</f>
        <v>3.4979999999999998E-3</v>
      </c>
      <c r="H27" s="20"/>
      <c r="I27" s="20"/>
    </row>
    <row r="28" spans="1:9" x14ac:dyDescent="0.2">
      <c r="A28" s="2" t="s">
        <v>10</v>
      </c>
      <c r="B28" s="10">
        <f>4*10^-3</f>
        <v>4.0000000000000001E-3</v>
      </c>
      <c r="C28" s="10">
        <f>1.75*10^-3</f>
        <v>1.75E-3</v>
      </c>
      <c r="D28" s="10">
        <f>2*10^-3</f>
        <v>2E-3</v>
      </c>
      <c r="F28" s="2" t="s">
        <v>10</v>
      </c>
      <c r="G28" s="10">
        <f>4*10^-3</f>
        <v>4.0000000000000001E-3</v>
      </c>
      <c r="H28" s="10">
        <f>1.75*10^-3</f>
        <v>1.75E-3</v>
      </c>
      <c r="I28" s="10">
        <f>2*10^-3</f>
        <v>2E-3</v>
      </c>
    </row>
    <row r="29" spans="1:9" x14ac:dyDescent="0.2">
      <c r="A29" s="2" t="s">
        <v>13</v>
      </c>
      <c r="B29" s="13">
        <f>2000</f>
        <v>2000</v>
      </c>
      <c r="C29" s="13"/>
      <c r="D29" s="13"/>
      <c r="F29" s="2" t="s">
        <v>13</v>
      </c>
      <c r="G29" s="17">
        <f>2000</f>
        <v>2000</v>
      </c>
      <c r="H29" s="18"/>
      <c r="I29" s="19"/>
    </row>
  </sheetData>
  <mergeCells count="16">
    <mergeCell ref="F1:I1"/>
    <mergeCell ref="A1:D1"/>
    <mergeCell ref="A16:D16"/>
    <mergeCell ref="B26:D26"/>
    <mergeCell ref="B27:D27"/>
    <mergeCell ref="B11:D11"/>
    <mergeCell ref="B12:D12"/>
    <mergeCell ref="B14:D14"/>
    <mergeCell ref="G11:I11"/>
    <mergeCell ref="G12:I12"/>
    <mergeCell ref="G14:I14"/>
    <mergeCell ref="B29:D29"/>
    <mergeCell ref="F16:I16"/>
    <mergeCell ref="G26:I26"/>
    <mergeCell ref="G27:I27"/>
    <mergeCell ref="G29:I2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2020-11-07T06:05:22Z</dcterms:created>
  <dcterms:modified xsi:type="dcterms:W3CDTF">2020-11-16T03:11:10Z</dcterms:modified>
</cp:coreProperties>
</file>