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SPRING 2021/CHEG 345 -JLab/VLE/"/>
    </mc:Choice>
  </mc:AlternateContent>
  <xr:revisionPtr revIDLastSave="0" documentId="13_ncr:1_{8F466898-B5DC-B743-9829-E595A9C0F486}" xr6:coauthVersionLast="46" xr6:coauthVersionMax="46" xr10:uidLastSave="{00000000-0000-0000-0000-000000000000}"/>
  <bookViews>
    <workbookView xWindow="0" yWindow="500" windowWidth="28800" windowHeight="16320" activeTab="5" xr2:uid="{8DE3ED42-1B6F-D547-BEB9-336EE622F55C}"/>
  </bookViews>
  <sheets>
    <sheet name="prelab sheet" sheetId="1" r:id="rId1"/>
    <sheet name="old New Parameters" sheetId="3" r:id="rId2"/>
    <sheet name="Literature Data" sheetId="4" r:id="rId3"/>
    <sheet name="Table of Errors" sheetId="5" r:id="rId4"/>
    <sheet name="T offsets" sheetId="6" r:id="rId5"/>
    <sheet name="More error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Q2" i="7" s="1"/>
  <c r="O10" i="7" s="1"/>
  <c r="G28" i="5"/>
  <c r="Q15" i="7"/>
  <c r="Q13" i="7"/>
  <c r="Q14" i="7"/>
  <c r="Q12" i="7"/>
  <c r="O11" i="7"/>
  <c r="O12" i="7"/>
  <c r="O13" i="7"/>
  <c r="O14" i="7"/>
  <c r="O15" i="7"/>
  <c r="Q7" i="7"/>
  <c r="Q3" i="7"/>
  <c r="P2" i="7"/>
  <c r="Q6" i="7"/>
  <c r="Q5" i="7"/>
  <c r="Q4" i="7"/>
  <c r="P7" i="7"/>
  <c r="P6" i="7"/>
  <c r="P5" i="7"/>
  <c r="P4" i="7"/>
  <c r="P3" i="7"/>
  <c r="O6" i="7"/>
  <c r="O5" i="7"/>
  <c r="O4" i="7"/>
  <c r="O3" i="7"/>
  <c r="O2" i="7"/>
  <c r="D7" i="7"/>
  <c r="O7" i="7" s="1"/>
  <c r="D5" i="7"/>
  <c r="Q11" i="7" l="1"/>
  <c r="Q10" i="7"/>
  <c r="U2" i="7"/>
  <c r="U3" i="7"/>
  <c r="U4" i="7"/>
  <c r="U5" i="7"/>
  <c r="U6" i="7"/>
  <c r="U7" i="7"/>
  <c r="V2" i="7" l="1"/>
  <c r="I2" i="7" s="1"/>
  <c r="G55" i="5"/>
  <c r="P57" i="5" s="1"/>
  <c r="G53" i="5"/>
  <c r="L57" i="5" s="1"/>
  <c r="G30" i="5"/>
  <c r="P30" i="5" s="1"/>
  <c r="G3" i="5"/>
  <c r="L30" i="5"/>
  <c r="G4" i="5"/>
  <c r="G2" i="7" l="1"/>
  <c r="K2" i="7" s="1"/>
  <c r="I7" i="7"/>
  <c r="I6" i="7"/>
  <c r="I4" i="7"/>
  <c r="I5" i="7"/>
  <c r="I3" i="7"/>
  <c r="H69" i="5"/>
  <c r="H61" i="5"/>
  <c r="H44" i="5"/>
  <c r="H36" i="5"/>
  <c r="H18" i="5"/>
  <c r="H10" i="5"/>
  <c r="E3" i="7" l="1"/>
  <c r="K3" i="7" s="1"/>
  <c r="G3" i="7"/>
  <c r="G4" i="7"/>
  <c r="K4" i="7" s="1"/>
  <c r="E4" i="7"/>
  <c r="G5" i="7"/>
  <c r="E5" i="7"/>
  <c r="K5" i="7" s="1"/>
  <c r="G6" i="7"/>
  <c r="K6" i="7" s="1"/>
  <c r="E6" i="7"/>
  <c r="G7" i="7"/>
  <c r="E7" i="7"/>
  <c r="K7" i="7" s="1"/>
  <c r="P4" i="1"/>
  <c r="P5" i="1"/>
  <c r="P3" i="1"/>
</calcChain>
</file>

<file path=xl/sharedStrings.xml><?xml version="1.0" encoding="utf-8"?>
<sst xmlns="http://schemas.openxmlformats.org/spreadsheetml/2006/main" count="373" uniqueCount="144">
  <si>
    <t>Component 1</t>
  </si>
  <si>
    <t>Component 2</t>
  </si>
  <si>
    <t>Acetone</t>
  </si>
  <si>
    <t>Methanol</t>
  </si>
  <si>
    <t>Ethanol</t>
  </si>
  <si>
    <t>gamma infinity</t>
  </si>
  <si>
    <t>VanLaar parameters Aij</t>
  </si>
  <si>
    <t>A12</t>
  </si>
  <si>
    <t>A21</t>
  </si>
  <si>
    <t>Binary Mixture, ij</t>
  </si>
  <si>
    <t>Antoine Equation Parameters</t>
  </si>
  <si>
    <t>A</t>
  </si>
  <si>
    <t>B</t>
  </si>
  <si>
    <t>C</t>
  </si>
  <si>
    <t>Compound</t>
  </si>
  <si>
    <t>Temperature</t>
  </si>
  <si>
    <t>Range (K)</t>
  </si>
  <si>
    <t>292.77 - 366.63</t>
  </si>
  <si>
    <t>288.10 - 356.83</t>
  </si>
  <si>
    <t>259.16 - 507.60</t>
  </si>
  <si>
    <t>density (kg/m^3)</t>
  </si>
  <si>
    <t>molar mass (g/mol)</t>
  </si>
  <si>
    <t>molar vol (m^3/mol)</t>
  </si>
  <si>
    <t>crit pres (bar)</t>
  </si>
  <si>
    <t>crit temp (K)</t>
  </si>
  <si>
    <t>Poynting Pressure Correction (%)</t>
  </si>
  <si>
    <t>0.00 - 0.14</t>
  </si>
  <si>
    <t>0.00 - 0.11</t>
  </si>
  <si>
    <t>0.00 - 0.30</t>
  </si>
  <si>
    <t>Wilson parameters Aij</t>
  </si>
  <si>
    <t>T (K)</t>
  </si>
  <si>
    <t>x1</t>
  </si>
  <si>
    <t>y1</t>
  </si>
  <si>
    <t>T</t>
  </si>
  <si>
    <t>x</t>
  </si>
  <si>
    <t>y</t>
  </si>
  <si>
    <t>P = 760 mmHg, https://doi.org/10.1021/ie50553a041</t>
  </si>
  <si>
    <t>T ©</t>
  </si>
  <si>
    <t xml:space="preserve">P = 101.3 kPa, doi:10.1016/j.fluid.2005.01.007 </t>
  </si>
  <si>
    <t>AE</t>
  </si>
  <si>
    <t>AM</t>
  </si>
  <si>
    <t>ME</t>
  </si>
  <si>
    <t>x2</t>
  </si>
  <si>
    <t>y2</t>
  </si>
  <si>
    <t>P = 1 atm, https://doi.org/10.1016/S0378-3812(96)03183-4</t>
  </si>
  <si>
    <t>p = .9987 bar, vle in binary systems of diploma thesis</t>
  </si>
  <si>
    <t>Error in average Tbp_solvent ©</t>
  </si>
  <si>
    <t>Error in baro P (bar)</t>
  </si>
  <si>
    <t>Error in DEO (bar)</t>
  </si>
  <si>
    <t>Error in True bp (Antoine) ©</t>
  </si>
  <si>
    <t>Error in T offsets (Avg. T - True Bp) ©</t>
  </si>
  <si>
    <t>Error in Average T for each mole fraction</t>
  </si>
  <si>
    <t>RTD</t>
  </si>
  <si>
    <t>Error in diff in mass solvent/solute</t>
  </si>
  <si>
    <t>Error in moles</t>
  </si>
  <si>
    <t>Error in addition of total moles</t>
  </si>
  <si>
    <t>Error in sum of solute moles</t>
  </si>
  <si>
    <t>Error in mole fraction</t>
  </si>
  <si>
    <t>Inj. 1</t>
  </si>
  <si>
    <t>Inj. 2</t>
  </si>
  <si>
    <t>Inj. 3</t>
  </si>
  <si>
    <t>Inj. 4</t>
  </si>
  <si>
    <t>Inj. 5</t>
  </si>
  <si>
    <t>Std in mass /Inj. #</t>
  </si>
  <si>
    <t>yellow is solvent</t>
  </si>
  <si>
    <t>AM (A into M and M into A respectively 2/25)</t>
  </si>
  <si>
    <t>A into M mass data</t>
  </si>
  <si>
    <t>M into A mass data</t>
  </si>
  <si>
    <t>ME (M into E  3/5)</t>
  </si>
  <si>
    <t>M into E mass data</t>
  </si>
  <si>
    <t>ME (E into M  3/9)</t>
  </si>
  <si>
    <t>E into M mass data</t>
  </si>
  <si>
    <t>AE (A into E  3/9)</t>
  </si>
  <si>
    <t>AE (E into A  3/8)</t>
  </si>
  <si>
    <t>A into E mass data</t>
  </si>
  <si>
    <t>E into A mass data</t>
  </si>
  <si>
    <t>Mass loss</t>
  </si>
  <si>
    <t>Actual Mass</t>
  </si>
  <si>
    <t>Theory Mass</t>
  </si>
  <si>
    <t>Mass Collected</t>
  </si>
  <si>
    <t>% loss</t>
  </si>
  <si>
    <t>% loss = (actual - theory) / theory, take absolute value</t>
  </si>
  <si>
    <t>A into M</t>
  </si>
  <si>
    <t>M into A</t>
  </si>
  <si>
    <t>Error in true T reading after offsets</t>
  </si>
  <si>
    <t xml:space="preserve">Inj. # </t>
  </si>
  <si>
    <t>Sigma T ©</t>
  </si>
  <si>
    <t>sigma x</t>
  </si>
  <si>
    <t>Sigma P (bar)</t>
  </si>
  <si>
    <t>P (bar)</t>
  </si>
  <si>
    <t>M into E</t>
  </si>
  <si>
    <t>E into A</t>
  </si>
  <si>
    <t>E into M</t>
  </si>
  <si>
    <t>A into E</t>
  </si>
  <si>
    <t>Mixture</t>
  </si>
  <si>
    <t>Solute</t>
  </si>
  <si>
    <t>M</t>
  </si>
  <si>
    <t>E</t>
  </si>
  <si>
    <t>Actual Mass (g)</t>
  </si>
  <si>
    <t>Maximum Mass (g)</t>
  </si>
  <si>
    <t>Mass loss (g)</t>
  </si>
  <si>
    <t>Percentage Loss (%)</t>
  </si>
  <si>
    <t>T offsets</t>
  </si>
  <si>
    <t>Date</t>
  </si>
  <si>
    <t>Sigma off</t>
  </si>
  <si>
    <t>True Pressure</t>
  </si>
  <si>
    <t>Sigma P</t>
  </si>
  <si>
    <t>T=338.95-73.77xA+296.38xA2(M rich side)</t>
  </si>
  <si>
    <t>T=346.70-43.07xA+26.00xA2 (A rich side)</t>
  </si>
  <si>
    <t>T=352.14-24.97xM+24.35xM2(E rich side)</t>
  </si>
  <si>
    <t>T=322.65+39.54xM-24.15xM2 (M rich side)</t>
  </si>
  <si>
    <t>T=352.03-115.88xA+437.50xA2(E rich side)</t>
  </si>
  <si>
    <t>T=329.97+7.80xA-7.87xA2 (A rich side)</t>
  </si>
  <si>
    <t>Quadratic Equation</t>
  </si>
  <si>
    <t>P offsets</t>
  </si>
  <si>
    <t>sigma p offsets</t>
  </si>
  <si>
    <t>p1vap</t>
  </si>
  <si>
    <t>p2vap</t>
  </si>
  <si>
    <t>avg_p</t>
  </si>
  <si>
    <t>each p</t>
  </si>
  <si>
    <t>each p errors</t>
  </si>
  <si>
    <t>avg_p errors</t>
  </si>
  <si>
    <t>squares of error in each p</t>
  </si>
  <si>
    <t>ANTOINE</t>
  </si>
  <si>
    <t>tbp @ p = 1.0271 bar</t>
  </si>
  <si>
    <t>error in tbp</t>
  </si>
  <si>
    <t>this error based on AVERAGE PRESSURE</t>
  </si>
  <si>
    <t>p1vap errors</t>
  </si>
  <si>
    <t>p2vap errors</t>
  </si>
  <si>
    <t>1,2 refers to the solute pvap at the solvent tbp</t>
  </si>
  <si>
    <t>dpvapdt</t>
  </si>
  <si>
    <t>dpvapdt errors</t>
  </si>
  <si>
    <t>dtdxi</t>
  </si>
  <si>
    <t>listed in 2,1 order, from the top</t>
  </si>
  <si>
    <t>dtdxi error</t>
  </si>
  <si>
    <t>IGNORE</t>
  </si>
  <si>
    <t>gamma_ij</t>
  </si>
  <si>
    <t>gamma error</t>
  </si>
  <si>
    <t>numerator to find gamma</t>
  </si>
  <si>
    <t>error in numerator</t>
  </si>
  <si>
    <t>aij</t>
  </si>
  <si>
    <t>error in aij</t>
  </si>
  <si>
    <t>lambda ij</t>
  </si>
  <si>
    <t>error in lambda 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</si>
</sst>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"/>
    <numFmt numFmtId="165" formatCode="0.000"/>
    <numFmt numFmtId="166" formatCode="0.0"/>
    <numFmt numFmtId="167" formatCode="0.00000000"/>
    <numFmt numFmtId="168" formatCode="0.0000000"/>
    <numFmt numFmtId="169" formatCode="0.00000"/>
    <numFmt numFmtId="170" formatCode="0.000000000000000000"/>
    <numFmt numFmtId="171" formatCode="0.0000000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3C763D"/>
      <name val="Courier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rgb="FF3C763D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5" fillId="0" borderId="0" xfId="0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169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0" xfId="0" applyFont="1" applyFill="1"/>
    <xf numFmtId="0" fontId="6" fillId="2" borderId="0" xfId="0" applyFont="1" applyFill="1" applyAlignment="1">
      <alignment horizontal="center"/>
    </xf>
    <xf numFmtId="168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5" fillId="8" borderId="0" xfId="0" applyFont="1" applyFill="1"/>
    <xf numFmtId="0" fontId="8" fillId="0" borderId="0" xfId="0" applyFont="1"/>
    <xf numFmtId="14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8" xfId="0" applyFont="1" applyFill="1" applyBorder="1" applyAlignment="1">
      <alignment horizontal="center"/>
    </xf>
    <xf numFmtId="169" fontId="5" fillId="0" borderId="0" xfId="0" applyNumberFormat="1" applyFont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171" fontId="5" fillId="0" borderId="0" xfId="0" applyNumberFormat="1" applyFont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64" fontId="10" fillId="3" borderId="0" xfId="0" applyNumberFormat="1" applyFont="1" applyFill="1"/>
    <xf numFmtId="164" fontId="10" fillId="0" borderId="1" xfId="0" applyNumberFormat="1" applyFont="1" applyBorder="1" applyAlignment="1">
      <alignment horizontal="center"/>
    </xf>
    <xf numFmtId="169" fontId="5" fillId="0" borderId="0" xfId="0" applyNumberFormat="1" applyFont="1" applyAlignment="1">
      <alignment horizontal="center"/>
    </xf>
    <xf numFmtId="164" fontId="5" fillId="3" borderId="0" xfId="0" applyNumberFormat="1" applyFont="1" applyFill="1"/>
    <xf numFmtId="170" fontId="5" fillId="0" borderId="0" xfId="0" applyNumberFormat="1" applyFont="1"/>
    <xf numFmtId="0" fontId="11" fillId="7" borderId="0" xfId="0" applyFont="1" applyFill="1"/>
    <xf numFmtId="0" fontId="5" fillId="9" borderId="0" xfId="0" applyFont="1" applyFill="1"/>
    <xf numFmtId="0" fontId="11" fillId="10" borderId="0" xfId="0" applyFont="1" applyFill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628F-43FB-324D-B6C7-DAFD0CE1D3F9}">
  <dimension ref="A1:T10"/>
  <sheetViews>
    <sheetView zoomScale="125" workbookViewId="0">
      <selection activeCell="D30" sqref="D30"/>
    </sheetView>
  </sheetViews>
  <sheetFormatPr baseColWidth="10" defaultRowHeight="16" x14ac:dyDescent="0.2"/>
  <cols>
    <col min="1" max="1" width="12.1640625" customWidth="1"/>
    <col min="2" max="3" width="12" customWidth="1"/>
    <col min="4" max="4" width="12.6640625" customWidth="1"/>
    <col min="5" max="5" width="10.83203125" customWidth="1"/>
    <col min="9" max="9" width="14" customWidth="1"/>
    <col min="14" max="15" width="10.83203125" customWidth="1"/>
    <col min="20" max="20" width="30.5" customWidth="1"/>
  </cols>
  <sheetData>
    <row r="1" spans="1:20" x14ac:dyDescent="0.2">
      <c r="A1" s="67" t="s">
        <v>9</v>
      </c>
      <c r="B1" s="67"/>
      <c r="C1" s="67" t="s">
        <v>5</v>
      </c>
      <c r="D1" s="67"/>
      <c r="E1" s="67" t="s">
        <v>6</v>
      </c>
      <c r="F1" s="67"/>
      <c r="H1" s="69" t="s">
        <v>14</v>
      </c>
      <c r="I1" s="10" t="s">
        <v>15</v>
      </c>
      <c r="J1" s="68" t="s">
        <v>10</v>
      </c>
      <c r="K1" s="67"/>
      <c r="L1" s="67"/>
    </row>
    <row r="2" spans="1:20" x14ac:dyDescent="0.2">
      <c r="A2" s="3" t="s">
        <v>0</v>
      </c>
      <c r="B2" s="3" t="s">
        <v>1</v>
      </c>
      <c r="C2" s="3" t="s">
        <v>0</v>
      </c>
      <c r="D2" s="3" t="s">
        <v>1</v>
      </c>
      <c r="E2" s="3" t="s">
        <v>7</v>
      </c>
      <c r="F2" s="3" t="s">
        <v>8</v>
      </c>
      <c r="H2" s="70"/>
      <c r="I2" s="9" t="s">
        <v>16</v>
      </c>
      <c r="J2" s="11" t="s">
        <v>11</v>
      </c>
      <c r="K2" s="3" t="s">
        <v>12</v>
      </c>
      <c r="L2" s="3" t="s">
        <v>13</v>
      </c>
      <c r="M2" s="3" t="s">
        <v>14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</row>
    <row r="3" spans="1:20" x14ac:dyDescent="0.2">
      <c r="A3" s="1" t="s">
        <v>2</v>
      </c>
      <c r="B3" s="1" t="s">
        <v>3</v>
      </c>
      <c r="C3" s="1">
        <v>1.7351000000000001</v>
      </c>
      <c r="D3" s="1">
        <v>1.7385999999999999</v>
      </c>
      <c r="E3" s="1">
        <v>0.55110000000000003</v>
      </c>
      <c r="F3" s="1">
        <v>0.55310000000000004</v>
      </c>
      <c r="H3" s="1" t="s">
        <v>2</v>
      </c>
      <c r="I3" s="8" t="s">
        <v>19</v>
      </c>
      <c r="J3" s="1">
        <v>4.42448</v>
      </c>
      <c r="K3" s="6">
        <v>1312.2529999999999</v>
      </c>
      <c r="L3" s="6">
        <v>-32.445</v>
      </c>
      <c r="M3" s="1" t="s">
        <v>2</v>
      </c>
      <c r="N3" s="6">
        <v>784.7</v>
      </c>
      <c r="O3" s="6">
        <v>58.08</v>
      </c>
      <c r="P3" s="12">
        <f>N3/O3/1000</f>
        <v>1.3510674931129478E-2</v>
      </c>
      <c r="Q3" s="6">
        <v>48</v>
      </c>
      <c r="R3" s="6">
        <v>508</v>
      </c>
    </row>
    <row r="4" spans="1:20" x14ac:dyDescent="0.2">
      <c r="A4" s="1" t="s">
        <v>3</v>
      </c>
      <c r="B4" s="1" t="s">
        <v>4</v>
      </c>
      <c r="C4" s="1">
        <v>1.1266</v>
      </c>
      <c r="D4" s="1">
        <v>1.2508999999999999</v>
      </c>
      <c r="E4" s="1">
        <v>0.1192</v>
      </c>
      <c r="F4" s="1">
        <v>0.2238</v>
      </c>
      <c r="H4" s="1" t="s">
        <v>3</v>
      </c>
      <c r="I4" s="1" t="s">
        <v>18</v>
      </c>
      <c r="J4" s="1">
        <v>5.2040899999999999</v>
      </c>
      <c r="K4" s="6">
        <v>1581.3409999999999</v>
      </c>
      <c r="L4" s="7">
        <v>-33.5</v>
      </c>
      <c r="M4" s="1" t="s">
        <v>3</v>
      </c>
      <c r="N4" s="6">
        <v>786.3</v>
      </c>
      <c r="O4" s="6">
        <v>32.04</v>
      </c>
      <c r="P4" s="12">
        <f t="shared" ref="P4:P5" si="0">N4/O4/1000</f>
        <v>2.4541198501872658E-2</v>
      </c>
      <c r="Q4" s="1">
        <v>81</v>
      </c>
      <c r="R4" s="1">
        <v>513</v>
      </c>
    </row>
    <row r="5" spans="1:20" x14ac:dyDescent="0.2">
      <c r="A5" s="1" t="s">
        <v>2</v>
      </c>
      <c r="B5" s="1" t="s">
        <v>4</v>
      </c>
      <c r="C5" s="1">
        <v>2.1859000000000002</v>
      </c>
      <c r="D5" s="1">
        <v>2.1492</v>
      </c>
      <c r="E5" s="2">
        <v>0.78200000000000003</v>
      </c>
      <c r="F5" s="1">
        <v>0.7651</v>
      </c>
      <c r="H5" s="1" t="s">
        <v>4</v>
      </c>
      <c r="I5" s="1" t="s">
        <v>17</v>
      </c>
      <c r="J5" s="1">
        <v>5.2467699999999997</v>
      </c>
      <c r="K5" s="6">
        <v>1598.673</v>
      </c>
      <c r="L5" s="6">
        <v>-46.423999999999999</v>
      </c>
      <c r="M5" s="1" t="s">
        <v>4</v>
      </c>
      <c r="N5" s="13">
        <v>785</v>
      </c>
      <c r="O5" s="6">
        <v>46.07</v>
      </c>
      <c r="P5" s="12">
        <f t="shared" si="0"/>
        <v>1.7039288039939222E-2</v>
      </c>
      <c r="Q5" s="6">
        <v>63</v>
      </c>
      <c r="R5" s="6">
        <v>514</v>
      </c>
    </row>
    <row r="7" spans="1:20" x14ac:dyDescent="0.2">
      <c r="S7" s="3" t="s">
        <v>14</v>
      </c>
      <c r="T7" s="3" t="s">
        <v>25</v>
      </c>
    </row>
    <row r="8" spans="1:20" x14ac:dyDescent="0.2">
      <c r="A8" s="4"/>
      <c r="S8" s="1" t="s">
        <v>2</v>
      </c>
      <c r="T8" s="1" t="s">
        <v>28</v>
      </c>
    </row>
    <row r="9" spans="1:20" x14ac:dyDescent="0.2">
      <c r="S9" s="1" t="s">
        <v>3</v>
      </c>
      <c r="T9" s="1" t="s">
        <v>27</v>
      </c>
    </row>
    <row r="10" spans="1:20" x14ac:dyDescent="0.2">
      <c r="F10" s="5"/>
      <c r="S10" s="1" t="s">
        <v>4</v>
      </c>
      <c r="T10" s="1" t="s">
        <v>26</v>
      </c>
    </row>
  </sheetData>
  <mergeCells count="5">
    <mergeCell ref="A1:B1"/>
    <mergeCell ref="C1:D1"/>
    <mergeCell ref="E1:F1"/>
    <mergeCell ref="J1:L1"/>
    <mergeCell ref="H1:H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212D-4F0E-9143-801B-4EBF48B93D07}">
  <dimension ref="A1:H5"/>
  <sheetViews>
    <sheetView zoomScale="171" workbookViewId="0">
      <selection activeCell="C22" sqref="C22"/>
    </sheetView>
  </sheetViews>
  <sheetFormatPr baseColWidth="10" defaultRowHeight="16" x14ac:dyDescent="0.2"/>
  <cols>
    <col min="1" max="1" width="15.5" customWidth="1"/>
    <col min="2" max="2" width="15.6640625" customWidth="1"/>
    <col min="3" max="3" width="14.5" customWidth="1"/>
    <col min="4" max="4" width="14.33203125" customWidth="1"/>
  </cols>
  <sheetData>
    <row r="1" spans="1:8" x14ac:dyDescent="0.2">
      <c r="A1" s="67" t="s">
        <v>9</v>
      </c>
      <c r="B1" s="67"/>
      <c r="C1" s="67" t="s">
        <v>5</v>
      </c>
      <c r="D1" s="67"/>
      <c r="E1" s="67" t="s">
        <v>6</v>
      </c>
      <c r="F1" s="67"/>
      <c r="G1" s="67" t="s">
        <v>29</v>
      </c>
      <c r="H1" s="67"/>
    </row>
    <row r="2" spans="1:8" x14ac:dyDescent="0.2">
      <c r="A2" s="14" t="s">
        <v>0</v>
      </c>
      <c r="B2" s="14" t="s">
        <v>1</v>
      </c>
      <c r="C2" s="14" t="s">
        <v>0</v>
      </c>
      <c r="D2" s="14" t="s">
        <v>1</v>
      </c>
      <c r="E2" s="14" t="s">
        <v>7</v>
      </c>
      <c r="F2" s="14" t="s">
        <v>8</v>
      </c>
      <c r="G2" s="14" t="s">
        <v>7</v>
      </c>
      <c r="H2" s="14" t="s">
        <v>8</v>
      </c>
    </row>
    <row r="3" spans="1:8" x14ac:dyDescent="0.2">
      <c r="A3" s="1" t="s">
        <v>2</v>
      </c>
      <c r="B3" s="1" t="s">
        <v>3</v>
      </c>
      <c r="C3" s="1">
        <v>2.2402000000000002</v>
      </c>
      <c r="D3" s="1">
        <v>1.6818</v>
      </c>
      <c r="E3" s="1">
        <v>0.80649999999999999</v>
      </c>
      <c r="F3" s="1">
        <v>0.51980000000000004</v>
      </c>
      <c r="G3" s="1">
        <v>0.41920000000000002</v>
      </c>
      <c r="H3" s="1">
        <v>1.0628</v>
      </c>
    </row>
    <row r="4" spans="1:8" x14ac:dyDescent="0.2">
      <c r="A4" s="1" t="s">
        <v>3</v>
      </c>
      <c r="B4" s="1" t="s">
        <v>4</v>
      </c>
      <c r="C4" s="1">
        <v>0.94189999999999996</v>
      </c>
      <c r="D4" s="1">
        <v>1.3576999999999999</v>
      </c>
      <c r="E4" s="1">
        <v>5.9900000000000002E-2</v>
      </c>
      <c r="F4" s="1">
        <v>0.30580000000000002</v>
      </c>
      <c r="G4" s="1">
        <v>2.4117999999999999</v>
      </c>
      <c r="H4" s="1">
        <v>0.17949999999999999</v>
      </c>
    </row>
    <row r="5" spans="1:8" x14ac:dyDescent="0.2">
      <c r="A5" s="1" t="s">
        <v>2</v>
      </c>
      <c r="B5" s="1" t="s">
        <v>4</v>
      </c>
      <c r="C5" s="1">
        <v>1.8337000000000001</v>
      </c>
      <c r="D5" s="1">
        <v>2.0773999999999999</v>
      </c>
      <c r="E5" s="2">
        <v>0.60629999999999995</v>
      </c>
      <c r="F5" s="1">
        <v>0.73109999999999997</v>
      </c>
      <c r="G5" s="2">
        <v>0.84499999999999997</v>
      </c>
      <c r="H5" s="1">
        <v>0.56210000000000004</v>
      </c>
    </row>
  </sheetData>
  <mergeCells count="4">
    <mergeCell ref="A1:B1"/>
    <mergeCell ref="C1:D1"/>
    <mergeCell ref="E1:F1"/>
    <mergeCell ref="G1:H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43A2F-90B2-A543-BA34-F953A289E6C4}">
  <dimension ref="A1:W24"/>
  <sheetViews>
    <sheetView zoomScale="113" workbookViewId="0">
      <selection activeCell="Q21" sqref="Q21:Q24"/>
    </sheetView>
  </sheetViews>
  <sheetFormatPr baseColWidth="10" defaultRowHeight="16" x14ac:dyDescent="0.2"/>
  <sheetData>
    <row r="1" spans="1:23" x14ac:dyDescent="0.2">
      <c r="A1" s="15"/>
      <c r="B1" t="s">
        <v>38</v>
      </c>
    </row>
    <row r="2" spans="1:23" x14ac:dyDescent="0.2">
      <c r="A2" s="15"/>
      <c r="B2" t="s">
        <v>30</v>
      </c>
      <c r="C2">
        <v>351.44</v>
      </c>
      <c r="D2">
        <v>348.91</v>
      </c>
      <c r="E2">
        <v>346.65</v>
      </c>
      <c r="F2">
        <v>344.53</v>
      </c>
      <c r="G2">
        <v>342.69</v>
      </c>
      <c r="H2">
        <v>341.17</v>
      </c>
      <c r="I2">
        <v>339.81</v>
      </c>
      <c r="J2">
        <v>338.39</v>
      </c>
      <c r="K2">
        <v>337.32</v>
      </c>
      <c r="L2">
        <v>336.24</v>
      </c>
      <c r="M2">
        <v>335.37</v>
      </c>
      <c r="N2">
        <v>334.51</v>
      </c>
      <c r="O2">
        <v>333.78</v>
      </c>
      <c r="P2">
        <v>333.06</v>
      </c>
      <c r="Q2">
        <v>332.43</v>
      </c>
      <c r="R2">
        <v>331.81</v>
      </c>
      <c r="S2">
        <v>331.2</v>
      </c>
      <c r="T2">
        <v>330.66</v>
      </c>
      <c r="U2">
        <v>330.17</v>
      </c>
      <c r="V2">
        <v>329.69</v>
      </c>
      <c r="W2">
        <v>329.26</v>
      </c>
    </row>
    <row r="3" spans="1:23" x14ac:dyDescent="0.2">
      <c r="A3" s="15"/>
      <c r="B3" t="s">
        <v>31</v>
      </c>
      <c r="C3">
        <v>0</v>
      </c>
      <c r="D3">
        <v>4.3999999999999997E-2</v>
      </c>
      <c r="E3">
        <v>8.5000000000000006E-2</v>
      </c>
      <c r="F3">
        <v>0.13200000000000001</v>
      </c>
      <c r="G3">
        <v>0.17499999999999999</v>
      </c>
      <c r="H3">
        <v>0.22700000000000001</v>
      </c>
      <c r="I3">
        <v>0.27600000000000002</v>
      </c>
      <c r="J3">
        <v>0.32800000000000001</v>
      </c>
      <c r="K3">
        <v>0.38</v>
      </c>
      <c r="L3">
        <v>0.433</v>
      </c>
      <c r="M3">
        <v>0.48099999999999998</v>
      </c>
      <c r="N3">
        <v>0.53800000000000003</v>
      </c>
      <c r="O3">
        <v>0.58599999999999997</v>
      </c>
      <c r="P3">
        <v>0.63900000000000001</v>
      </c>
      <c r="Q3">
        <v>0.68799999999999994</v>
      </c>
      <c r="R3">
        <v>0.745</v>
      </c>
      <c r="S3">
        <v>0.79600000000000004</v>
      </c>
      <c r="T3">
        <v>0.84899999999999998</v>
      </c>
      <c r="U3">
        <v>0.90100000000000002</v>
      </c>
      <c r="V3">
        <v>0.95099999999999996</v>
      </c>
      <c r="W3">
        <v>1</v>
      </c>
    </row>
    <row r="4" spans="1:23" x14ac:dyDescent="0.2">
      <c r="A4" s="15"/>
      <c r="B4" t="s">
        <v>32</v>
      </c>
      <c r="C4">
        <v>0</v>
      </c>
      <c r="D4">
        <v>0.129</v>
      </c>
      <c r="E4">
        <v>0.23200000000000001</v>
      </c>
      <c r="F4">
        <v>0.32500000000000001</v>
      </c>
      <c r="G4">
        <v>0.40300000000000002</v>
      </c>
      <c r="H4">
        <v>0.46300000000000002</v>
      </c>
      <c r="I4">
        <v>0.51700000000000002</v>
      </c>
      <c r="J4">
        <v>0.57099999999999995</v>
      </c>
      <c r="K4">
        <v>0.60899999999999999</v>
      </c>
      <c r="L4">
        <v>0.65100000000000002</v>
      </c>
      <c r="M4">
        <v>0.68500000000000005</v>
      </c>
      <c r="N4">
        <v>0.71899999999999997</v>
      </c>
      <c r="O4">
        <v>0.749</v>
      </c>
      <c r="P4">
        <v>0.77700000000000002</v>
      </c>
      <c r="Q4">
        <v>0.80300000000000005</v>
      </c>
      <c r="R4">
        <v>0.83499999999999996</v>
      </c>
      <c r="S4">
        <v>0.86699999999999999</v>
      </c>
      <c r="T4">
        <v>0.89800000000000002</v>
      </c>
      <c r="U4">
        <v>0.92900000000000005</v>
      </c>
      <c r="V4">
        <v>0.96499999999999997</v>
      </c>
      <c r="W4">
        <v>1</v>
      </c>
    </row>
    <row r="5" spans="1:23" x14ac:dyDescent="0.2">
      <c r="A5" s="15"/>
      <c r="B5" t="s">
        <v>36</v>
      </c>
    </row>
    <row r="6" spans="1:23" x14ac:dyDescent="0.2">
      <c r="A6" s="15" t="s">
        <v>39</v>
      </c>
      <c r="B6" t="s">
        <v>37</v>
      </c>
      <c r="C6">
        <v>78.3</v>
      </c>
      <c r="D6">
        <v>76.400000000000006</v>
      </c>
      <c r="E6">
        <v>74</v>
      </c>
      <c r="F6">
        <v>70.8</v>
      </c>
      <c r="G6">
        <v>69.099999999999994</v>
      </c>
      <c r="H6">
        <v>65.599999999999994</v>
      </c>
      <c r="I6">
        <v>63.4</v>
      </c>
      <c r="J6">
        <v>61.3</v>
      </c>
      <c r="K6">
        <v>59</v>
      </c>
      <c r="L6">
        <v>57.3</v>
      </c>
      <c r="M6">
        <v>56.1</v>
      </c>
    </row>
    <row r="7" spans="1:23" x14ac:dyDescent="0.2">
      <c r="A7" s="15"/>
      <c r="B7" t="s">
        <v>34</v>
      </c>
      <c r="C7">
        <v>0</v>
      </c>
      <c r="D7">
        <v>3.3000000000000002E-2</v>
      </c>
      <c r="E7">
        <v>7.8E-2</v>
      </c>
      <c r="F7">
        <v>0.14899999999999999</v>
      </c>
      <c r="G7">
        <v>0.19500000000000001</v>
      </c>
      <c r="H7">
        <v>0.316</v>
      </c>
      <c r="I7">
        <v>0.41399999999999998</v>
      </c>
      <c r="J7">
        <v>0.53200000000000003</v>
      </c>
      <c r="K7">
        <v>0.69099999999999995</v>
      </c>
      <c r="L7">
        <v>0.85199999999999998</v>
      </c>
      <c r="M7">
        <v>1</v>
      </c>
    </row>
    <row r="8" spans="1:23" x14ac:dyDescent="0.2">
      <c r="A8" s="15"/>
      <c r="B8" t="s">
        <v>35</v>
      </c>
      <c r="C8">
        <v>0</v>
      </c>
      <c r="D8">
        <v>0.111</v>
      </c>
      <c r="E8">
        <v>0.216</v>
      </c>
      <c r="F8">
        <v>0.34499999999999997</v>
      </c>
      <c r="G8">
        <v>0.41</v>
      </c>
      <c r="H8">
        <v>0.53400000000000003</v>
      </c>
      <c r="I8">
        <v>0.61399999999999999</v>
      </c>
      <c r="J8">
        <v>0.69699999999999995</v>
      </c>
      <c r="K8">
        <v>0.79600000000000004</v>
      </c>
      <c r="L8">
        <v>0.89600000000000002</v>
      </c>
      <c r="M8">
        <v>1</v>
      </c>
    </row>
    <row r="9" spans="1:23" x14ac:dyDescent="0.2">
      <c r="A9" s="16"/>
      <c r="B9" t="s">
        <v>36</v>
      </c>
    </row>
    <row r="10" spans="1:23" x14ac:dyDescent="0.2">
      <c r="A10" s="16"/>
      <c r="B10" t="s">
        <v>33</v>
      </c>
      <c r="C10">
        <v>64.599999999999994</v>
      </c>
      <c r="D10">
        <v>63.5</v>
      </c>
      <c r="E10">
        <v>62.2</v>
      </c>
      <c r="F10">
        <v>60.7</v>
      </c>
      <c r="G10">
        <v>59.4</v>
      </c>
      <c r="H10">
        <v>58.1</v>
      </c>
      <c r="I10">
        <v>56.9</v>
      </c>
      <c r="J10">
        <v>56.2</v>
      </c>
      <c r="K10">
        <v>55.9</v>
      </c>
      <c r="L10">
        <v>55.8</v>
      </c>
      <c r="M10">
        <v>55.8</v>
      </c>
      <c r="N10">
        <v>55.8</v>
      </c>
      <c r="O10">
        <v>55.8</v>
      </c>
      <c r="P10">
        <v>56.1</v>
      </c>
    </row>
    <row r="11" spans="1:23" x14ac:dyDescent="0.2">
      <c r="A11" s="16"/>
      <c r="B11" t="s">
        <v>34</v>
      </c>
      <c r="C11">
        <v>0</v>
      </c>
      <c r="D11">
        <v>3.5999999999999997E-2</v>
      </c>
      <c r="E11">
        <v>8.1000000000000003E-2</v>
      </c>
      <c r="F11">
        <v>0.14099999999999999</v>
      </c>
      <c r="G11">
        <v>0.20599999999999999</v>
      </c>
      <c r="H11">
        <v>0.29299999999999998</v>
      </c>
      <c r="I11">
        <v>0.39400000000000002</v>
      </c>
      <c r="J11">
        <v>0.51300000000000001</v>
      </c>
      <c r="K11">
        <v>0.58399999999999996</v>
      </c>
      <c r="L11">
        <v>0.68300000000000005</v>
      </c>
      <c r="M11">
        <v>0.74199999999999999</v>
      </c>
      <c r="N11">
        <v>0.82299999999999995</v>
      </c>
      <c r="O11">
        <v>0.86099999999999999</v>
      </c>
      <c r="P11">
        <v>1</v>
      </c>
    </row>
    <row r="12" spans="1:23" x14ac:dyDescent="0.2">
      <c r="A12" s="16"/>
      <c r="B12" t="s">
        <v>35</v>
      </c>
      <c r="C12">
        <v>0</v>
      </c>
      <c r="D12">
        <v>8.2000000000000003E-2</v>
      </c>
      <c r="E12">
        <v>0.161</v>
      </c>
      <c r="F12">
        <v>0.251</v>
      </c>
      <c r="G12">
        <v>0.33600000000000002</v>
      </c>
      <c r="H12">
        <v>0.42299999999999999</v>
      </c>
      <c r="I12">
        <v>0.5</v>
      </c>
      <c r="J12">
        <v>0.57999999999999996</v>
      </c>
      <c r="K12">
        <v>0.63900000000000001</v>
      </c>
      <c r="L12">
        <v>0.70499999999999996</v>
      </c>
      <c r="M12">
        <v>0.745</v>
      </c>
      <c r="N12">
        <v>0.80600000000000005</v>
      </c>
      <c r="O12">
        <v>0.84299999999999997</v>
      </c>
      <c r="P12">
        <v>1</v>
      </c>
    </row>
    <row r="13" spans="1:23" x14ac:dyDescent="0.2">
      <c r="A13" s="16"/>
      <c r="B13" t="s">
        <v>44</v>
      </c>
    </row>
    <row r="14" spans="1:23" x14ac:dyDescent="0.2">
      <c r="A14" s="16" t="s">
        <v>40</v>
      </c>
      <c r="B14" t="s">
        <v>33</v>
      </c>
      <c r="C14">
        <v>62.9</v>
      </c>
      <c r="D14">
        <v>61.7</v>
      </c>
      <c r="E14">
        <v>60.8</v>
      </c>
      <c r="F14">
        <v>59.9</v>
      </c>
      <c r="G14">
        <v>59</v>
      </c>
      <c r="H14">
        <v>58.3</v>
      </c>
      <c r="I14">
        <v>57.8</v>
      </c>
      <c r="J14">
        <v>57.2</v>
      </c>
      <c r="K14">
        <v>56.8</v>
      </c>
      <c r="L14">
        <v>56.4</v>
      </c>
      <c r="M14">
        <v>56.2</v>
      </c>
      <c r="N14">
        <v>55.7</v>
      </c>
      <c r="O14">
        <v>55.5</v>
      </c>
      <c r="P14">
        <v>55.4</v>
      </c>
      <c r="Q14">
        <v>55.3</v>
      </c>
      <c r="R14">
        <v>55.3</v>
      </c>
      <c r="S14">
        <v>55.2</v>
      </c>
      <c r="T14">
        <v>55.3</v>
      </c>
      <c r="U14">
        <v>55.5</v>
      </c>
    </row>
    <row r="15" spans="1:23" x14ac:dyDescent="0.2">
      <c r="A15" s="16"/>
      <c r="B15" t="s">
        <v>42</v>
      </c>
      <c r="C15">
        <v>0.95899999999999996</v>
      </c>
      <c r="D15">
        <v>0.91100000000000003</v>
      </c>
      <c r="E15">
        <v>0.87</v>
      </c>
      <c r="F15">
        <v>0.82499999999999996</v>
      </c>
      <c r="G15">
        <v>0.77</v>
      </c>
      <c r="H15">
        <v>0.72399999999999998</v>
      </c>
      <c r="I15">
        <v>0.67600000000000005</v>
      </c>
      <c r="J15">
        <v>0.624</v>
      </c>
      <c r="K15">
        <v>0.57699999999999996</v>
      </c>
      <c r="L15">
        <v>0.52500000000000002</v>
      </c>
      <c r="M15">
        <v>0.48</v>
      </c>
      <c r="N15">
        <v>0.38200000000000001</v>
      </c>
      <c r="O15">
        <v>0.33400000000000002</v>
      </c>
      <c r="P15">
        <v>0.28499999999999998</v>
      </c>
      <c r="Q15">
        <v>0.22500000000000001</v>
      </c>
      <c r="R15">
        <v>0.192</v>
      </c>
      <c r="S15">
        <v>0.19</v>
      </c>
      <c r="T15">
        <v>0.111</v>
      </c>
      <c r="U15">
        <v>6.2E-2</v>
      </c>
    </row>
    <row r="16" spans="1:23" x14ac:dyDescent="0.2">
      <c r="A16" s="16"/>
      <c r="B16" t="s">
        <v>43</v>
      </c>
      <c r="C16">
        <v>0.91500000000000004</v>
      </c>
      <c r="D16">
        <v>0.83</v>
      </c>
      <c r="E16">
        <v>0.76800000000000002</v>
      </c>
      <c r="F16">
        <v>0.71</v>
      </c>
      <c r="G16">
        <v>0.64800000000000002</v>
      </c>
      <c r="H16">
        <v>0.60099999999999998</v>
      </c>
      <c r="I16">
        <v>0.55800000000000005</v>
      </c>
      <c r="J16">
        <v>0.51500000000000001</v>
      </c>
      <c r="K16">
        <v>0.47899999999999998</v>
      </c>
      <c r="L16">
        <v>0.44</v>
      </c>
      <c r="M16">
        <v>0.40699999999999997</v>
      </c>
      <c r="N16">
        <v>0.33700000000000002</v>
      </c>
      <c r="O16">
        <v>0.30199999999999999</v>
      </c>
      <c r="P16">
        <v>0.26600000000000001</v>
      </c>
      <c r="Q16">
        <v>0.219</v>
      </c>
      <c r="R16">
        <v>0.192</v>
      </c>
      <c r="S16">
        <v>0.19</v>
      </c>
      <c r="T16">
        <v>0.11899999999999999</v>
      </c>
      <c r="U16">
        <v>6.9000000000000006E-2</v>
      </c>
    </row>
    <row r="17" spans="1:16" x14ac:dyDescent="0.2">
      <c r="A17" s="17"/>
      <c r="B17" t="s">
        <v>36</v>
      </c>
    </row>
    <row r="18" spans="1:16" x14ac:dyDescent="0.2">
      <c r="A18" s="17"/>
      <c r="B18" t="s">
        <v>33</v>
      </c>
      <c r="C18">
        <v>78.3</v>
      </c>
      <c r="D18">
        <v>76.599999999999994</v>
      </c>
      <c r="E18">
        <v>75</v>
      </c>
      <c r="F18">
        <v>73.599999999999994</v>
      </c>
      <c r="G18">
        <v>72.3</v>
      </c>
      <c r="H18">
        <v>71.7</v>
      </c>
      <c r="I18">
        <v>70</v>
      </c>
      <c r="J18">
        <v>68.599999999999994</v>
      </c>
      <c r="K18">
        <v>67.7</v>
      </c>
      <c r="L18">
        <v>66.900000000000006</v>
      </c>
      <c r="M18">
        <v>66.599999999999994</v>
      </c>
      <c r="N18">
        <v>65.8</v>
      </c>
      <c r="O18">
        <v>65.599999999999994</v>
      </c>
      <c r="P18">
        <v>64.599999999999994</v>
      </c>
    </row>
    <row r="19" spans="1:16" x14ac:dyDescent="0.2">
      <c r="A19" s="17"/>
      <c r="B19" t="s">
        <v>34</v>
      </c>
      <c r="C19">
        <v>0</v>
      </c>
      <c r="D19">
        <v>0.13400000000000001</v>
      </c>
      <c r="E19">
        <v>0.24199999999999999</v>
      </c>
      <c r="F19">
        <v>0.32</v>
      </c>
      <c r="G19">
        <v>0.40100000000000002</v>
      </c>
      <c r="H19">
        <v>0.435</v>
      </c>
      <c r="I19">
        <v>0.54200000000000004</v>
      </c>
      <c r="J19">
        <v>0.65200000000000002</v>
      </c>
      <c r="K19">
        <v>0.72799999999999998</v>
      </c>
      <c r="L19">
        <v>0.79</v>
      </c>
      <c r="M19">
        <v>0.81399999999999995</v>
      </c>
      <c r="N19">
        <v>0.873</v>
      </c>
      <c r="O19">
        <v>0.91</v>
      </c>
      <c r="P19">
        <v>1</v>
      </c>
    </row>
    <row r="20" spans="1:16" x14ac:dyDescent="0.2">
      <c r="A20" s="17"/>
      <c r="B20" t="s">
        <v>35</v>
      </c>
      <c r="C20">
        <v>0</v>
      </c>
      <c r="D20">
        <v>0.183</v>
      </c>
      <c r="E20">
        <v>0.32600000000000001</v>
      </c>
      <c r="F20">
        <v>0.42799999999999999</v>
      </c>
      <c r="G20">
        <v>0.52900000000000003</v>
      </c>
      <c r="H20">
        <v>0.56599999999999995</v>
      </c>
      <c r="I20">
        <v>0.67600000000000005</v>
      </c>
      <c r="J20">
        <v>0.75900000000000001</v>
      </c>
      <c r="K20">
        <v>0.81299999999999994</v>
      </c>
      <c r="L20">
        <v>0.85799999999999998</v>
      </c>
      <c r="M20">
        <v>0.875</v>
      </c>
      <c r="N20">
        <v>0.91900000000000004</v>
      </c>
      <c r="O20">
        <v>0.93700000000000006</v>
      </c>
      <c r="P20">
        <v>1</v>
      </c>
    </row>
    <row r="21" spans="1:16" x14ac:dyDescent="0.2">
      <c r="A21" s="17" t="s">
        <v>41</v>
      </c>
      <c r="B21" s="18" t="s">
        <v>45</v>
      </c>
    </row>
    <row r="22" spans="1:16" x14ac:dyDescent="0.2">
      <c r="A22" s="17"/>
      <c r="B22" t="s">
        <v>33</v>
      </c>
      <c r="C22">
        <v>65.42</v>
      </c>
      <c r="D22">
        <v>66.25</v>
      </c>
      <c r="E22">
        <v>67.11</v>
      </c>
      <c r="F22">
        <v>69.17</v>
      </c>
      <c r="G22">
        <v>70.94</v>
      </c>
      <c r="H22">
        <v>72.540000000000006</v>
      </c>
      <c r="I22">
        <v>73.38</v>
      </c>
      <c r="J22">
        <v>74.040000000000006</v>
      </c>
      <c r="K22">
        <v>74.78</v>
      </c>
      <c r="L22">
        <v>75.28</v>
      </c>
      <c r="M22">
        <v>75.790000000000006</v>
      </c>
      <c r="N22">
        <v>76.39</v>
      </c>
      <c r="O22">
        <v>77.150000000000006</v>
      </c>
      <c r="P22">
        <v>77.39</v>
      </c>
    </row>
    <row r="23" spans="1:16" x14ac:dyDescent="0.2">
      <c r="A23" s="17"/>
      <c r="B23" t="s">
        <v>34</v>
      </c>
      <c r="C23">
        <v>0.85619999999999996</v>
      </c>
      <c r="D23">
        <v>0.79679999999999995</v>
      </c>
      <c r="E23">
        <v>0.65469999999999995</v>
      </c>
      <c r="F23">
        <v>0.5413</v>
      </c>
      <c r="G23">
        <v>0.48509999999999998</v>
      </c>
      <c r="H23">
        <v>0.3624</v>
      </c>
      <c r="I23">
        <v>0.32219999999999999</v>
      </c>
      <c r="J23">
        <v>0.25019999999999998</v>
      </c>
      <c r="K23">
        <v>0.22339999999999999</v>
      </c>
      <c r="L23">
        <v>0.1799</v>
      </c>
      <c r="M23">
        <v>0.12659999999999999</v>
      </c>
      <c r="N23">
        <v>0.13900000000000001</v>
      </c>
      <c r="O23">
        <v>7.6799999999999993E-2</v>
      </c>
      <c r="P23">
        <v>6.4500000000000002E-2</v>
      </c>
    </row>
    <row r="24" spans="1:16" x14ac:dyDescent="0.2">
      <c r="A24" s="17"/>
      <c r="B24" t="s">
        <v>35</v>
      </c>
      <c r="C24">
        <v>0.91279999999999994</v>
      </c>
      <c r="D24">
        <v>0.86780000000000002</v>
      </c>
      <c r="E24">
        <v>0.75590000000000002</v>
      </c>
      <c r="F24">
        <v>0.65469999999999995</v>
      </c>
      <c r="G24">
        <v>0.54390000000000005</v>
      </c>
      <c r="H24">
        <v>0.47949999999999998</v>
      </c>
      <c r="I24">
        <v>0.40350000000000003</v>
      </c>
      <c r="J24">
        <v>0.31180000000000002</v>
      </c>
      <c r="K24">
        <v>0.28339999999999999</v>
      </c>
      <c r="L24">
        <v>0.24640000000000001</v>
      </c>
      <c r="M24">
        <v>0.18790000000000001</v>
      </c>
      <c r="N24">
        <v>0.10589999999999999</v>
      </c>
      <c r="O24">
        <v>4.8000000000000001E-2</v>
      </c>
      <c r="P24">
        <v>6.4500000000000002E-2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2BC7-416F-8C48-83E4-811EFF1FB401}">
  <dimension ref="A1:T85"/>
  <sheetViews>
    <sheetView topLeftCell="G1" zoomScale="125" workbookViewId="0">
      <selection activeCell="T30" sqref="T30:T34"/>
    </sheetView>
  </sheetViews>
  <sheetFormatPr baseColWidth="10" defaultRowHeight="16" x14ac:dyDescent="0.2"/>
  <cols>
    <col min="1" max="1" width="28.5" style="21" customWidth="1"/>
    <col min="2" max="2" width="37.6640625" style="21" customWidth="1"/>
    <col min="3" max="3" width="17.83203125" style="21" customWidth="1"/>
    <col min="4" max="4" width="32" style="21" customWidth="1"/>
    <col min="5" max="5" width="38.1640625" style="21" customWidth="1"/>
    <col min="6" max="6" width="41.5" style="21" customWidth="1"/>
    <col min="7" max="7" width="32.6640625" style="21" customWidth="1"/>
    <col min="8" max="8" width="11.1640625" style="21" bestFit="1" customWidth="1"/>
    <col min="9" max="9" width="13.83203125" style="21" customWidth="1"/>
    <col min="10" max="10" width="8.5" style="21" customWidth="1"/>
    <col min="11" max="11" width="7.83203125" style="21" customWidth="1"/>
    <col min="12" max="12" width="14.83203125" style="21" customWidth="1"/>
    <col min="13" max="13" width="19" style="21" customWidth="1"/>
    <col min="14" max="14" width="12.6640625" style="21" customWidth="1"/>
    <col min="15" max="15" width="19.33203125" style="21" customWidth="1"/>
    <col min="16" max="17" width="11.33203125" style="21" bestFit="1" customWidth="1"/>
    <col min="18" max="18" width="12.5" style="21" bestFit="1" customWidth="1"/>
    <col min="19" max="19" width="11.1640625" style="21" bestFit="1" customWidth="1"/>
    <col min="20" max="20" width="13.1640625" style="21" customWidth="1"/>
    <col min="21" max="16384" width="10.83203125" style="21"/>
  </cols>
  <sheetData>
    <row r="1" spans="1:20" x14ac:dyDescent="0.2">
      <c r="A1" s="86" t="s">
        <v>65</v>
      </c>
      <c r="B1" s="86"/>
      <c r="C1" s="86"/>
      <c r="D1" s="86"/>
      <c r="E1" s="86"/>
      <c r="F1" s="86"/>
      <c r="G1" s="86"/>
      <c r="H1" s="86"/>
      <c r="I1" s="29" t="s">
        <v>81</v>
      </c>
      <c r="J1" s="29"/>
      <c r="K1" s="29"/>
      <c r="L1" s="29"/>
    </row>
    <row r="2" spans="1:20" x14ac:dyDescent="0.2">
      <c r="A2" s="30" t="s">
        <v>46</v>
      </c>
      <c r="B2" s="30" t="s">
        <v>47</v>
      </c>
      <c r="C2" s="30" t="s">
        <v>48</v>
      </c>
      <c r="D2" s="30" t="s">
        <v>49</v>
      </c>
      <c r="E2" s="30" t="s">
        <v>50</v>
      </c>
      <c r="F2" s="30" t="s">
        <v>51</v>
      </c>
      <c r="G2" s="30" t="s">
        <v>84</v>
      </c>
      <c r="H2" s="30" t="s">
        <v>52</v>
      </c>
    </row>
    <row r="3" spans="1:20" x14ac:dyDescent="0.2">
      <c r="A3" s="31">
        <v>0.22360679774997899</v>
      </c>
      <c r="B3" s="31">
        <v>6.7082039324993695E-2</v>
      </c>
      <c r="C3" s="31">
        <v>1.7320508075694899E-4</v>
      </c>
      <c r="D3" s="31">
        <v>9.9123396680838617E-3</v>
      </c>
      <c r="E3" s="31">
        <v>0.22382639361276299</v>
      </c>
      <c r="F3" s="32">
        <v>0.22360679774997899</v>
      </c>
      <c r="G3" s="21">
        <f>SQRT(E3^2+F3^2)</f>
        <v>0.31638308184492975</v>
      </c>
      <c r="H3" s="33">
        <v>3</v>
      </c>
    </row>
    <row r="4" spans="1:20" x14ac:dyDescent="0.2">
      <c r="A4" s="31">
        <v>2.2360679774997897E-2</v>
      </c>
      <c r="B4" s="31">
        <v>6.7082039324993695E-2</v>
      </c>
      <c r="C4" s="31">
        <v>1.0000000000002273E-4</v>
      </c>
      <c r="D4" s="31">
        <v>6.577669404090776E-3</v>
      </c>
      <c r="E4" s="31">
        <v>2.3308061583699146E-2</v>
      </c>
      <c r="F4" s="34">
        <v>2.2360679774997897E-2</v>
      </c>
      <c r="G4" s="21">
        <f>SQRT(E4^2+F4^2)</f>
        <v>3.2299624375362511E-2</v>
      </c>
      <c r="H4" s="33">
        <v>2</v>
      </c>
    </row>
    <row r="5" spans="1:20" x14ac:dyDescent="0.2">
      <c r="A5" s="89" t="s">
        <v>66</v>
      </c>
      <c r="B5" s="89"/>
      <c r="C5" s="89"/>
      <c r="D5" s="89"/>
      <c r="E5" s="89"/>
      <c r="F5" s="89"/>
      <c r="G5" s="89"/>
      <c r="H5" s="89"/>
    </row>
    <row r="6" spans="1:20" x14ac:dyDescent="0.2">
      <c r="A6" s="35" t="s">
        <v>63</v>
      </c>
      <c r="B6" s="35" t="s">
        <v>53</v>
      </c>
      <c r="C6" s="35" t="s">
        <v>54</v>
      </c>
      <c r="D6" s="35" t="s">
        <v>55</v>
      </c>
      <c r="E6" s="35" t="s">
        <v>56</v>
      </c>
      <c r="F6" s="35" t="s">
        <v>57</v>
      </c>
      <c r="G6" s="88" t="s">
        <v>79</v>
      </c>
      <c r="H6" s="88"/>
    </row>
    <row r="7" spans="1:20" x14ac:dyDescent="0.2">
      <c r="A7" s="36">
        <v>1E-3</v>
      </c>
      <c r="B7" s="36">
        <v>1.4142135623731E-3</v>
      </c>
      <c r="C7" s="34">
        <v>4.4139000074066796E-5</v>
      </c>
      <c r="D7" s="34">
        <v>5.0409770402049194E-5</v>
      </c>
      <c r="E7" s="34">
        <v>2.434940706565246E-5</v>
      </c>
      <c r="F7" s="34">
        <v>1.9087657077796018E-5</v>
      </c>
      <c r="G7" s="19" t="s">
        <v>77</v>
      </c>
      <c r="H7" s="19">
        <v>44.367999999999995</v>
      </c>
      <c r="J7" s="44"/>
    </row>
    <row r="8" spans="1:20" x14ac:dyDescent="0.2">
      <c r="A8" s="34" t="s">
        <v>58</v>
      </c>
      <c r="B8" s="34">
        <v>1.414213562373095E-3</v>
      </c>
      <c r="C8" s="34">
        <v>2.434940706565246E-5</v>
      </c>
      <c r="D8" s="34">
        <v>5.5982484550403443E-5</v>
      </c>
      <c r="E8" s="34">
        <v>3.4435261707988978E-5</v>
      </c>
      <c r="F8" s="34">
        <v>2.6607507765201106E-5</v>
      </c>
      <c r="G8" s="19" t="s">
        <v>78</v>
      </c>
      <c r="H8" s="20">
        <v>45.993000000000023</v>
      </c>
    </row>
    <row r="9" spans="1:20" x14ac:dyDescent="0.2">
      <c r="A9" s="34" t="s">
        <v>59</v>
      </c>
      <c r="B9" s="34">
        <v>1.414213562373095E-3</v>
      </c>
      <c r="C9" s="34">
        <v>2.4349407065652463E-5</v>
      </c>
      <c r="D9" s="34">
        <v>6.1048605232920817E-5</v>
      </c>
      <c r="E9" s="34">
        <v>4.2174410171886676E-5</v>
      </c>
      <c r="F9" s="34">
        <v>3.2106206677102855E-5</v>
      </c>
      <c r="G9" s="19" t="s">
        <v>76</v>
      </c>
      <c r="H9" s="20">
        <v>1.6250000000000284</v>
      </c>
    </row>
    <row r="10" spans="1:20" x14ac:dyDescent="0.2">
      <c r="A10" s="34" t="s">
        <v>60</v>
      </c>
      <c r="B10" s="34">
        <v>1.414213562373095E-3</v>
      </c>
      <c r="C10" s="34">
        <v>2.4349407065652463E-5</v>
      </c>
      <c r="D10" s="34">
        <v>6.5725381895686636E-5</v>
      </c>
      <c r="E10" s="34">
        <v>4.8698814131304927E-5</v>
      </c>
      <c r="F10" s="34">
        <v>3.6541926665910592E-5</v>
      </c>
      <c r="G10" s="34" t="s">
        <v>80</v>
      </c>
      <c r="H10" s="37">
        <f>H9/H8*100</f>
        <v>3.5331463483574188</v>
      </c>
      <c r="J10" s="78" t="s">
        <v>85</v>
      </c>
      <c r="K10" s="78" t="s">
        <v>82</v>
      </c>
      <c r="L10" s="78"/>
      <c r="M10" s="78"/>
      <c r="N10" s="78"/>
      <c r="O10" s="79" t="s">
        <v>83</v>
      </c>
      <c r="P10" s="80"/>
      <c r="Q10" s="80"/>
      <c r="R10" s="81"/>
      <c r="S10" s="78" t="s">
        <v>89</v>
      </c>
      <c r="T10" s="78" t="s">
        <v>88</v>
      </c>
    </row>
    <row r="11" spans="1:20" x14ac:dyDescent="0.2">
      <c r="A11" s="34" t="s">
        <v>61</v>
      </c>
      <c r="B11" s="34">
        <v>1.414213562373095E-3</v>
      </c>
      <c r="C11" s="34">
        <v>2.434940706565246E-5</v>
      </c>
      <c r="D11" s="34">
        <v>7.0090794329802673E-5</v>
      </c>
      <c r="E11" s="34">
        <v>5.4446929410612592E-5</v>
      </c>
      <c r="F11" s="34">
        <v>4.0367026588627379E-5</v>
      </c>
      <c r="J11" s="78"/>
      <c r="K11" s="27" t="s">
        <v>37</v>
      </c>
      <c r="L11" s="27" t="s">
        <v>86</v>
      </c>
      <c r="M11" s="27" t="s">
        <v>34</v>
      </c>
      <c r="N11" s="27" t="s">
        <v>87</v>
      </c>
      <c r="O11" s="27" t="s">
        <v>37</v>
      </c>
      <c r="P11" s="27" t="s">
        <v>86</v>
      </c>
      <c r="Q11" s="27" t="s">
        <v>34</v>
      </c>
      <c r="R11" s="27" t="s">
        <v>87</v>
      </c>
      <c r="S11" s="78"/>
      <c r="T11" s="78"/>
    </row>
    <row r="12" spans="1:20" x14ac:dyDescent="0.2">
      <c r="A12" s="34" t="s">
        <v>62</v>
      </c>
      <c r="B12" s="34">
        <v>1.414213562373095E-3</v>
      </c>
      <c r="C12" s="34">
        <v>2.4349407065652463E-5</v>
      </c>
      <c r="D12" s="38" t="s">
        <v>64</v>
      </c>
      <c r="E12" s="34"/>
      <c r="F12" s="34"/>
      <c r="J12" s="22">
        <v>1</v>
      </c>
      <c r="K12" s="26">
        <v>64.679583845688498</v>
      </c>
      <c r="L12" s="71">
        <v>0.31638308184493003</v>
      </c>
      <c r="M12" s="23">
        <v>1.6375963812807013E-2</v>
      </c>
      <c r="N12" s="23">
        <v>1.9087657077796018E-5</v>
      </c>
      <c r="O12" s="26">
        <v>56.215700000000005</v>
      </c>
      <c r="P12" s="72">
        <v>3.2299624375362511E-2</v>
      </c>
      <c r="Q12" s="24">
        <v>3.4405661914059041E-2</v>
      </c>
      <c r="R12" s="24">
        <v>6.3038493518897869E-5</v>
      </c>
      <c r="S12" s="75">
        <v>1.0241199999999999</v>
      </c>
      <c r="T12" s="75">
        <v>2.00000000000064E-4</v>
      </c>
    </row>
    <row r="13" spans="1:20" x14ac:dyDescent="0.2">
      <c r="A13" s="89" t="s">
        <v>67</v>
      </c>
      <c r="B13" s="89"/>
      <c r="C13" s="89"/>
      <c r="D13" s="89"/>
      <c r="E13" s="89"/>
      <c r="F13" s="89"/>
      <c r="G13" s="89"/>
      <c r="H13" s="89"/>
      <c r="J13" s="22">
        <v>2</v>
      </c>
      <c r="K13" s="26">
        <v>63.78158384568853</v>
      </c>
      <c r="L13" s="71"/>
      <c r="M13" s="23">
        <v>3.1144104233282805E-2</v>
      </c>
      <c r="N13" s="23">
        <v>2.6607507765201106E-5</v>
      </c>
      <c r="O13" s="26">
        <v>56.005699999999997</v>
      </c>
      <c r="P13" s="73"/>
      <c r="Q13" s="24">
        <v>6.6482350545973637E-2</v>
      </c>
      <c r="R13" s="24">
        <v>8.6268012168887542E-5</v>
      </c>
      <c r="S13" s="75"/>
      <c r="T13" s="75"/>
    </row>
    <row r="14" spans="1:20" x14ac:dyDescent="0.2">
      <c r="A14" s="35" t="s">
        <v>63</v>
      </c>
      <c r="B14" s="35" t="s">
        <v>53</v>
      </c>
      <c r="C14" s="35" t="s">
        <v>54</v>
      </c>
      <c r="D14" s="35" t="s">
        <v>55</v>
      </c>
      <c r="E14" s="35" t="s">
        <v>56</v>
      </c>
      <c r="F14" s="35" t="s">
        <v>57</v>
      </c>
      <c r="G14" s="88" t="s">
        <v>79</v>
      </c>
      <c r="H14" s="88"/>
      <c r="J14" s="22">
        <v>3</v>
      </c>
      <c r="K14" s="26">
        <v>63.007583845688529</v>
      </c>
      <c r="L14" s="71"/>
      <c r="M14" s="23">
        <v>4.6374133125680915E-2</v>
      </c>
      <c r="N14" s="23">
        <v>3.2106206677102855E-5</v>
      </c>
      <c r="O14" s="26">
        <v>55.847699999999996</v>
      </c>
      <c r="P14" s="73"/>
      <c r="Q14" s="24">
        <v>9.833882152690307E-2</v>
      </c>
      <c r="R14" s="24">
        <v>1.0210235356271679E-4</v>
      </c>
      <c r="S14" s="75"/>
      <c r="T14" s="75"/>
    </row>
    <row r="15" spans="1:20" x14ac:dyDescent="0.2">
      <c r="A15" s="36">
        <v>1E-3</v>
      </c>
      <c r="B15" s="36">
        <v>1.414213562373095E-3</v>
      </c>
      <c r="C15" s="34">
        <v>2.4349407065652463E-5</v>
      </c>
      <c r="D15" s="34">
        <v>5.0409770402049058E-5</v>
      </c>
      <c r="E15" s="34">
        <v>4.413900007406664E-5</v>
      </c>
      <c r="F15" s="34">
        <v>6.3038493518897869E-5</v>
      </c>
      <c r="G15" s="19" t="s">
        <v>77</v>
      </c>
      <c r="H15" s="19">
        <v>40.757999999999996</v>
      </c>
      <c r="J15" s="22">
        <v>4</v>
      </c>
      <c r="K15" s="26">
        <v>62.427583845688531</v>
      </c>
      <c r="L15" s="71"/>
      <c r="M15" s="23">
        <v>6.110857506493602E-2</v>
      </c>
      <c r="N15" s="23">
        <v>3.6541926665910592E-5</v>
      </c>
      <c r="O15" s="26">
        <v>55.793700000000001</v>
      </c>
      <c r="P15" s="73"/>
      <c r="Q15" s="24">
        <v>0.12816299349058649</v>
      </c>
      <c r="R15" s="24">
        <v>1.1404810547307647E-4</v>
      </c>
      <c r="S15" s="75"/>
      <c r="T15" s="75"/>
    </row>
    <row r="16" spans="1:20" x14ac:dyDescent="0.2">
      <c r="A16" s="34" t="s">
        <v>58</v>
      </c>
      <c r="B16" s="34">
        <v>1.414213562373095E-3</v>
      </c>
      <c r="C16" s="34">
        <v>4.413900007406664E-5</v>
      </c>
      <c r="D16" s="34">
        <v>6.7002957244630302E-5</v>
      </c>
      <c r="E16" s="34">
        <v>6.2421972534332096E-5</v>
      </c>
      <c r="F16" s="34">
        <v>8.6268012168887542E-5</v>
      </c>
      <c r="G16" s="19" t="s">
        <v>78</v>
      </c>
      <c r="H16" s="20">
        <v>43.256000000000014</v>
      </c>
      <c r="J16" s="22">
        <v>5</v>
      </c>
      <c r="K16" s="26">
        <v>61.973583845688523</v>
      </c>
      <c r="L16" s="71"/>
      <c r="M16" s="23">
        <v>7.329127138893092E-2</v>
      </c>
      <c r="N16" s="23">
        <v>4.0367026588627379E-5</v>
      </c>
      <c r="O16" s="26">
        <v>55.717700000000001</v>
      </c>
      <c r="P16" s="74"/>
      <c r="Q16" s="24">
        <v>0.15522182020487996</v>
      </c>
      <c r="R16" s="24">
        <v>1.2359601325183096E-4</v>
      </c>
      <c r="S16" s="75"/>
      <c r="T16" s="75"/>
    </row>
    <row r="17" spans="1:20" x14ac:dyDescent="0.2">
      <c r="A17" s="34" t="s">
        <v>59</v>
      </c>
      <c r="B17" s="34">
        <v>1.414213562373095E-3</v>
      </c>
      <c r="C17" s="34">
        <v>4.413900007406664E-5</v>
      </c>
      <c r="D17" s="34">
        <v>8.0234952527338178E-5</v>
      </c>
      <c r="E17" s="34">
        <v>7.6450990723569862E-5</v>
      </c>
      <c r="F17" s="34">
        <v>1.0210235356271679E-4</v>
      </c>
      <c r="G17" s="19" t="s">
        <v>76</v>
      </c>
      <c r="H17" s="20">
        <v>2.4980000000000189</v>
      </c>
    </row>
    <row r="18" spans="1:20" x14ac:dyDescent="0.2">
      <c r="A18" s="34" t="s">
        <v>60</v>
      </c>
      <c r="B18" s="34">
        <v>1.414213562373095E-3</v>
      </c>
      <c r="C18" s="34">
        <v>4.413900007406664E-5</v>
      </c>
      <c r="D18" s="34">
        <v>9.1574553968898288E-5</v>
      </c>
      <c r="E18" s="34">
        <v>8.827800014813328E-5</v>
      </c>
      <c r="F18" s="34">
        <v>1.1404810547307647E-4</v>
      </c>
      <c r="G18" s="34" t="s">
        <v>80</v>
      </c>
      <c r="H18" s="37">
        <f>H17/H16*100</f>
        <v>5.7749213981875762</v>
      </c>
    </row>
    <row r="19" spans="1:20" x14ac:dyDescent="0.2">
      <c r="A19" s="34" t="s">
        <v>61</v>
      </c>
      <c r="B19" s="34">
        <v>1.414213562373095E-3</v>
      </c>
      <c r="C19" s="34">
        <v>4.413900007406664E-5</v>
      </c>
      <c r="D19" s="34">
        <v>1.0165702268973413E-4</v>
      </c>
      <c r="E19" s="34">
        <v>9.8697804624481268E-5</v>
      </c>
      <c r="F19" s="34">
        <v>1.2359601325183096E-4</v>
      </c>
    </row>
    <row r="20" spans="1:20" x14ac:dyDescent="0.2">
      <c r="A20" s="34" t="s">
        <v>62</v>
      </c>
      <c r="B20" s="34">
        <v>1.414213562373095E-3</v>
      </c>
      <c r="C20" s="34">
        <v>4.4139000074066633E-5</v>
      </c>
      <c r="D20" s="38" t="s">
        <v>64</v>
      </c>
      <c r="E20" s="34"/>
      <c r="F20" s="34"/>
    </row>
    <row r="21" spans="1:20" s="43" customFormat="1" x14ac:dyDescent="0.2">
      <c r="A21" s="41"/>
      <c r="B21" s="41"/>
      <c r="C21" s="41"/>
      <c r="D21" s="42"/>
      <c r="E21" s="41"/>
      <c r="F21" s="41"/>
    </row>
    <row r="22" spans="1:20" s="43" customFormat="1" x14ac:dyDescent="0.2">
      <c r="A22" s="41"/>
      <c r="B22" s="41"/>
      <c r="C22" s="41"/>
      <c r="D22" s="42"/>
      <c r="E22" s="41"/>
      <c r="F22" s="41"/>
    </row>
    <row r="23" spans="1:20" s="43" customFormat="1" x14ac:dyDescent="0.2">
      <c r="A23" s="41"/>
      <c r="B23" s="41"/>
      <c r="C23" s="41"/>
      <c r="D23" s="42"/>
      <c r="E23" s="41"/>
      <c r="F23" s="41"/>
    </row>
    <row r="24" spans="1:20" s="43" customFormat="1" x14ac:dyDescent="0.2"/>
    <row r="25" spans="1:20" s="43" customFormat="1" x14ac:dyDescent="0.2"/>
    <row r="26" spans="1:20" x14ac:dyDescent="0.2">
      <c r="A26" s="86" t="s">
        <v>68</v>
      </c>
      <c r="B26" s="86"/>
      <c r="C26" s="86"/>
      <c r="D26" s="86"/>
      <c r="E26" s="86"/>
      <c r="F26" s="86"/>
      <c r="G26" s="86"/>
      <c r="H26" s="86"/>
    </row>
    <row r="27" spans="1:20" x14ac:dyDescent="0.2">
      <c r="A27" s="30" t="s">
        <v>46</v>
      </c>
      <c r="B27" s="30" t="s">
        <v>47</v>
      </c>
      <c r="C27" s="30" t="s">
        <v>48</v>
      </c>
      <c r="D27" s="30" t="s">
        <v>49</v>
      </c>
      <c r="E27" s="30" t="s">
        <v>50</v>
      </c>
      <c r="F27" s="30" t="s">
        <v>51</v>
      </c>
      <c r="G27" s="30" t="s">
        <v>84</v>
      </c>
      <c r="H27" s="30" t="s">
        <v>52</v>
      </c>
    </row>
    <row r="28" spans="1:20" x14ac:dyDescent="0.2">
      <c r="A28" s="21">
        <v>4.4721359549995794E-2</v>
      </c>
      <c r="B28" s="21">
        <v>6.7082039324993695E-2</v>
      </c>
      <c r="C28" s="21">
        <v>1.7320508075692711E-4</v>
      </c>
      <c r="D28" s="21">
        <v>9.9327586862166476E-3</v>
      </c>
      <c r="E28" s="21">
        <v>4.5811130690243958E-2</v>
      </c>
      <c r="F28" s="21">
        <v>4.4721359549995794E-2</v>
      </c>
      <c r="G28" s="21">
        <f>SQRT(E28^2+F28^2)</f>
        <v>6.402077549607324E-2</v>
      </c>
      <c r="H28" s="21">
        <v>2</v>
      </c>
      <c r="J28" s="87" t="s">
        <v>85</v>
      </c>
      <c r="K28" s="87" t="s">
        <v>90</v>
      </c>
      <c r="L28" s="87"/>
      <c r="M28" s="87"/>
      <c r="N28" s="87"/>
      <c r="O28" s="82" t="s">
        <v>92</v>
      </c>
      <c r="P28" s="83"/>
      <c r="Q28" s="83"/>
      <c r="R28" s="84"/>
      <c r="S28" s="85" t="s">
        <v>89</v>
      </c>
      <c r="T28" s="85" t="s">
        <v>88</v>
      </c>
    </row>
    <row r="29" spans="1:20" x14ac:dyDescent="0.2">
      <c r="A29" s="86" t="s">
        <v>70</v>
      </c>
      <c r="B29" s="86"/>
      <c r="C29" s="86"/>
      <c r="D29" s="86"/>
      <c r="E29" s="86"/>
      <c r="F29" s="86"/>
      <c r="G29" s="86"/>
      <c r="H29" s="86"/>
      <c r="J29" s="87"/>
      <c r="K29" s="28" t="s">
        <v>37</v>
      </c>
      <c r="L29" s="28" t="s">
        <v>86</v>
      </c>
      <c r="M29" s="28" t="s">
        <v>34</v>
      </c>
      <c r="N29" s="28" t="s">
        <v>87</v>
      </c>
      <c r="O29" s="28" t="s">
        <v>37</v>
      </c>
      <c r="P29" s="28" t="s">
        <v>86</v>
      </c>
      <c r="Q29" s="28" t="s">
        <v>34</v>
      </c>
      <c r="R29" s="28" t="s">
        <v>87</v>
      </c>
      <c r="S29" s="85"/>
      <c r="T29" s="85"/>
    </row>
    <row r="30" spans="1:20" x14ac:dyDescent="0.2">
      <c r="A30" s="21">
        <v>2.2360679774997897E-2</v>
      </c>
      <c r="B30" s="21">
        <v>6.7082039324993695E-2</v>
      </c>
      <c r="C30" s="21">
        <v>1.0327955589877052E-4</v>
      </c>
      <c r="D30" s="21">
        <v>5.8932405279117483E-3</v>
      </c>
      <c r="E30" s="21">
        <v>2.3124235855911467E-2</v>
      </c>
      <c r="F30" s="21">
        <v>2.2360679774997897E-2</v>
      </c>
      <c r="G30" s="21">
        <f>SQRT(E30^2+F30^2)</f>
        <v>3.2167223752133496E-2</v>
      </c>
      <c r="H30" s="21">
        <v>3</v>
      </c>
      <c r="J30" s="22">
        <v>1</v>
      </c>
      <c r="K30" s="66">
        <v>77.97</v>
      </c>
      <c r="L30" s="71">
        <f>G28</f>
        <v>6.402077549607324E-2</v>
      </c>
      <c r="M30" s="23">
        <v>2.0256083947854341E-2</v>
      </c>
      <c r="N30" s="23">
        <v>5.0627467761705876E-5</v>
      </c>
      <c r="O30" s="26">
        <v>64.989399999999989</v>
      </c>
      <c r="P30" s="72">
        <f>G30</f>
        <v>3.2167223752133496E-2</v>
      </c>
      <c r="Q30" s="23">
        <v>1.220611876397419E-2</v>
      </c>
      <c r="R30" s="23">
        <v>2.5023192579358406E-5</v>
      </c>
      <c r="S30" s="75">
        <v>1.0281</v>
      </c>
      <c r="T30" s="75">
        <v>1.4605900000000001E-4</v>
      </c>
    </row>
    <row r="31" spans="1:20" x14ac:dyDescent="0.2">
      <c r="A31" s="89" t="s">
        <v>69</v>
      </c>
      <c r="B31" s="89"/>
      <c r="C31" s="89"/>
      <c r="D31" s="89"/>
      <c r="E31" s="89"/>
      <c r="F31" s="89"/>
      <c r="G31" s="89"/>
      <c r="H31" s="89"/>
      <c r="J31" s="22">
        <v>2</v>
      </c>
      <c r="K31" s="66">
        <v>77.48</v>
      </c>
      <c r="L31" s="71"/>
      <c r="M31" s="23">
        <v>3.9134860183100105E-2</v>
      </c>
      <c r="N31" s="23">
        <v>7.0263781372956682E-5</v>
      </c>
      <c r="O31" s="26">
        <v>65.089399999999998</v>
      </c>
      <c r="P31" s="73"/>
      <c r="Q31" s="23">
        <v>2.3725424728914611E-2</v>
      </c>
      <c r="R31" s="23">
        <v>3.4987474199174118E-5</v>
      </c>
      <c r="S31" s="75"/>
      <c r="T31" s="75"/>
    </row>
    <row r="32" spans="1:20" x14ac:dyDescent="0.2">
      <c r="A32" s="35" t="s">
        <v>63</v>
      </c>
      <c r="B32" s="35" t="s">
        <v>53</v>
      </c>
      <c r="C32" s="35" t="s">
        <v>54</v>
      </c>
      <c r="D32" s="35" t="s">
        <v>55</v>
      </c>
      <c r="E32" s="35" t="s">
        <v>56</v>
      </c>
      <c r="F32" s="35" t="s">
        <v>57</v>
      </c>
      <c r="G32" s="88" t="s">
        <v>79</v>
      </c>
      <c r="H32" s="88"/>
      <c r="J32" s="22">
        <v>3</v>
      </c>
      <c r="K32" s="66">
        <v>77.12</v>
      </c>
      <c r="L32" s="71"/>
      <c r="M32" s="23">
        <v>5.678016053775202E-2</v>
      </c>
      <c r="N32" s="23">
        <v>8.4552502283659123E-5</v>
      </c>
      <c r="O32" s="26">
        <v>65.159399999999991</v>
      </c>
      <c r="P32" s="73"/>
      <c r="Q32" s="23">
        <v>3.4144554445161519E-2</v>
      </c>
      <c r="R32" s="23">
        <v>4.2410865965187113E-5</v>
      </c>
      <c r="S32" s="75"/>
      <c r="T32" s="75"/>
    </row>
    <row r="33" spans="1:20" x14ac:dyDescent="0.2">
      <c r="A33" s="36">
        <v>1E-3</v>
      </c>
      <c r="B33" s="36">
        <v>1.4142135623731E-3</v>
      </c>
      <c r="C33" s="34">
        <v>3.0697060177406123E-5</v>
      </c>
      <c r="D33" s="34">
        <v>5.3763936156811908E-5</v>
      </c>
      <c r="E33" s="34">
        <v>4.4139000074066633E-5</v>
      </c>
      <c r="F33" s="34">
        <v>5.0627467761705876E-5</v>
      </c>
      <c r="G33" s="19" t="s">
        <v>77</v>
      </c>
      <c r="H33" s="19">
        <v>41.573000000000008</v>
      </c>
      <c r="J33" s="22">
        <v>4</v>
      </c>
      <c r="K33" s="66">
        <v>76.72</v>
      </c>
      <c r="L33" s="71"/>
      <c r="M33" s="23">
        <v>7.5727849283779361E-2</v>
      </c>
      <c r="N33" s="23">
        <v>9.5799386254264652E-5</v>
      </c>
      <c r="O33" s="26">
        <v>65.215399999999988</v>
      </c>
      <c r="P33" s="73"/>
      <c r="Q33" s="23">
        <v>4.3312126570020183E-2</v>
      </c>
      <c r="R33" s="23">
        <v>4.8528231397427864E-5</v>
      </c>
      <c r="S33" s="75"/>
      <c r="T33" s="75"/>
    </row>
    <row r="34" spans="1:20" x14ac:dyDescent="0.2">
      <c r="A34" s="34" t="s">
        <v>58</v>
      </c>
      <c r="B34" s="34">
        <v>1.414213562373095E-3</v>
      </c>
      <c r="C34" s="34">
        <v>4.4139000074066633E-5</v>
      </c>
      <c r="D34" s="34">
        <v>6.9561570990110628E-5</v>
      </c>
      <c r="E34" s="34">
        <v>6.2421972534332083E-5</v>
      </c>
      <c r="F34" s="34">
        <v>7.0263781372956682E-5</v>
      </c>
      <c r="G34" s="19" t="s">
        <v>78</v>
      </c>
      <c r="H34" s="20">
        <v>42.147000000000013</v>
      </c>
      <c r="J34" s="22">
        <v>5</v>
      </c>
      <c r="K34" s="66">
        <v>76.34</v>
      </c>
      <c r="L34" s="71"/>
      <c r="M34" s="23">
        <v>9.227691533432042E-2</v>
      </c>
      <c r="N34" s="23">
        <v>1.053412164426446E-4</v>
      </c>
      <c r="O34" s="26">
        <v>65.281400000000005</v>
      </c>
      <c r="P34" s="74"/>
      <c r="Q34" s="23">
        <v>5.174402533224718E-2</v>
      </c>
      <c r="R34" s="23">
        <v>5.3803188911960822E-5</v>
      </c>
      <c r="S34" s="75"/>
      <c r="T34" s="75"/>
    </row>
    <row r="35" spans="1:20" x14ac:dyDescent="0.2">
      <c r="A35" s="34" t="s">
        <v>59</v>
      </c>
      <c r="B35" s="34">
        <v>1.414213562373095E-3</v>
      </c>
      <c r="C35" s="34">
        <v>4.4139000074066633E-5</v>
      </c>
      <c r="D35" s="34">
        <v>8.2383636033806217E-5</v>
      </c>
      <c r="E35" s="34">
        <v>7.6450990723569848E-5</v>
      </c>
      <c r="F35" s="34">
        <v>8.4552502283659123E-5</v>
      </c>
      <c r="G35" s="19" t="s">
        <v>76</v>
      </c>
      <c r="H35" s="20">
        <v>0.57400000000000517</v>
      </c>
    </row>
    <row r="36" spans="1:20" x14ac:dyDescent="0.2">
      <c r="A36" s="34" t="s">
        <v>60</v>
      </c>
      <c r="B36" s="34">
        <v>1.414213562373095E-3</v>
      </c>
      <c r="C36" s="34">
        <v>4.4139000074066633E-5</v>
      </c>
      <c r="D36" s="34">
        <v>9.3462906084120393E-5</v>
      </c>
      <c r="E36" s="34">
        <v>8.8278000148133266E-5</v>
      </c>
      <c r="F36" s="34">
        <v>9.5799386254264652E-5</v>
      </c>
      <c r="G36" s="34" t="s">
        <v>80</v>
      </c>
      <c r="H36" s="37">
        <f>H35/H34*100</f>
        <v>1.3619000166085486</v>
      </c>
    </row>
    <row r="37" spans="1:20" x14ac:dyDescent="0.2">
      <c r="A37" s="34" t="s">
        <v>61</v>
      </c>
      <c r="B37" s="34">
        <v>1.414213562373095E-3</v>
      </c>
      <c r="C37" s="34">
        <v>4.413900007406664E-5</v>
      </c>
      <c r="D37" s="34">
        <v>1.033613377488293E-4</v>
      </c>
      <c r="E37" s="34">
        <v>9.869780462448124E-5</v>
      </c>
      <c r="F37" s="34">
        <v>1.053412164426446E-4</v>
      </c>
      <c r="J37" s="28" t="s">
        <v>94</v>
      </c>
      <c r="K37" s="28" t="s">
        <v>95</v>
      </c>
      <c r="L37" s="28" t="s">
        <v>98</v>
      </c>
      <c r="M37" s="28" t="s">
        <v>99</v>
      </c>
      <c r="N37" s="28" t="s">
        <v>100</v>
      </c>
      <c r="O37" s="28" t="s">
        <v>101</v>
      </c>
    </row>
    <row r="38" spans="1:20" x14ac:dyDescent="0.2">
      <c r="A38" s="34" t="s">
        <v>62</v>
      </c>
      <c r="B38" s="34">
        <v>1.414213562373095E-3</v>
      </c>
      <c r="C38" s="34">
        <v>4.413900007406664E-5</v>
      </c>
      <c r="D38" s="38" t="s">
        <v>64</v>
      </c>
      <c r="E38" s="34"/>
      <c r="F38" s="34"/>
      <c r="J38" s="76" t="s">
        <v>40</v>
      </c>
      <c r="K38" s="22" t="s">
        <v>11</v>
      </c>
      <c r="L38" s="25">
        <v>44.367999999999995</v>
      </c>
      <c r="M38" s="25">
        <v>45.993000000000023</v>
      </c>
      <c r="N38" s="25">
        <v>1.6250000000000284</v>
      </c>
      <c r="O38" s="26">
        <v>3.5331463483574188</v>
      </c>
    </row>
    <row r="39" spans="1:20" x14ac:dyDescent="0.2">
      <c r="A39" s="89" t="s">
        <v>71</v>
      </c>
      <c r="B39" s="89"/>
      <c r="C39" s="89"/>
      <c r="D39" s="89"/>
      <c r="E39" s="89"/>
      <c r="F39" s="89"/>
      <c r="G39" s="89"/>
      <c r="H39" s="89"/>
      <c r="J39" s="77"/>
      <c r="K39" s="22" t="s">
        <v>96</v>
      </c>
      <c r="L39" s="25">
        <v>40.757999999999996</v>
      </c>
      <c r="M39" s="25">
        <v>43.256000000000014</v>
      </c>
      <c r="N39" s="25">
        <v>2.4980000000000189</v>
      </c>
      <c r="O39" s="26">
        <v>5.7749213981875762</v>
      </c>
    </row>
    <row r="40" spans="1:20" x14ac:dyDescent="0.2">
      <c r="A40" s="35" t="s">
        <v>63</v>
      </c>
      <c r="B40" s="35" t="s">
        <v>53</v>
      </c>
      <c r="C40" s="35" t="s">
        <v>54</v>
      </c>
      <c r="D40" s="35" t="s">
        <v>55</v>
      </c>
      <c r="E40" s="35" t="s">
        <v>56</v>
      </c>
      <c r="F40" s="35" t="s">
        <v>57</v>
      </c>
      <c r="G40" s="88" t="s">
        <v>79</v>
      </c>
      <c r="H40" s="88"/>
      <c r="J40" s="76" t="s">
        <v>41</v>
      </c>
      <c r="K40" s="22" t="s">
        <v>96</v>
      </c>
      <c r="L40" s="25">
        <v>41.573000000000008</v>
      </c>
      <c r="M40" s="25">
        <v>42.147000000000013</v>
      </c>
      <c r="N40" s="25">
        <v>0.57400000000000517</v>
      </c>
      <c r="O40" s="26">
        <v>1.3619000166085486</v>
      </c>
    </row>
    <row r="41" spans="1:20" x14ac:dyDescent="0.2">
      <c r="A41" s="36">
        <v>1E-3</v>
      </c>
      <c r="B41" s="36">
        <v>1.4142135623731E-3</v>
      </c>
      <c r="C41" s="34">
        <v>4.4139000074066789E-5</v>
      </c>
      <c r="D41" s="34">
        <v>5.3763936156811976E-5</v>
      </c>
      <c r="E41" s="34">
        <v>3.0697060177406014E-5</v>
      </c>
      <c r="F41" s="34">
        <v>2.5023192579358406E-5</v>
      </c>
      <c r="G41" s="19" t="s">
        <v>77</v>
      </c>
      <c r="H41" s="19">
        <v>41.452999999999989</v>
      </c>
      <c r="J41" s="77"/>
      <c r="K41" s="22" t="s">
        <v>97</v>
      </c>
      <c r="L41" s="25">
        <v>41.452999999999989</v>
      </c>
      <c r="M41" s="25">
        <v>41.881000000000007</v>
      </c>
      <c r="N41" s="25">
        <v>0.42800000000001859</v>
      </c>
      <c r="O41" s="26">
        <v>1.0219431245672703</v>
      </c>
    </row>
    <row r="42" spans="1:20" x14ac:dyDescent="0.2">
      <c r="A42" s="34" t="s">
        <v>58</v>
      </c>
      <c r="B42" s="34">
        <v>1.414213562373095E-3</v>
      </c>
      <c r="C42" s="34">
        <v>3.0697060177406014E-5</v>
      </c>
      <c r="D42" s="34">
        <v>6.1910179571771876E-5</v>
      </c>
      <c r="E42" s="34">
        <v>4.3412198827870628E-5</v>
      </c>
      <c r="F42" s="34">
        <v>3.4987474199174118E-5</v>
      </c>
      <c r="G42" s="19" t="s">
        <v>78</v>
      </c>
      <c r="H42" s="20">
        <v>41.881000000000007</v>
      </c>
      <c r="J42" s="76" t="s">
        <v>39</v>
      </c>
      <c r="K42" s="22" t="s">
        <v>11</v>
      </c>
      <c r="L42" s="25">
        <v>41.194000000000017</v>
      </c>
      <c r="M42" s="25">
        <v>41.247</v>
      </c>
      <c r="N42" s="25">
        <v>5.2999999999983061E-2</v>
      </c>
      <c r="O42" s="26">
        <v>0.1284941935170632</v>
      </c>
    </row>
    <row r="43" spans="1:20" x14ac:dyDescent="0.2">
      <c r="A43" s="34" t="s">
        <v>59</v>
      </c>
      <c r="B43" s="34">
        <v>1.414213562373095E-3</v>
      </c>
      <c r="C43" s="34">
        <v>3.0697060177406008E-5</v>
      </c>
      <c r="D43" s="34">
        <v>6.9102676056317282E-5</v>
      </c>
      <c r="E43" s="34">
        <v>5.3168867870266507E-5</v>
      </c>
      <c r="F43" s="34">
        <v>4.2410865965187113E-5</v>
      </c>
      <c r="G43" s="19" t="s">
        <v>76</v>
      </c>
      <c r="H43" s="20">
        <v>0.42800000000001859</v>
      </c>
      <c r="J43" s="77"/>
      <c r="K43" s="22" t="s">
        <v>97</v>
      </c>
      <c r="L43" s="25">
        <v>41.876000000000019</v>
      </c>
      <c r="M43" s="25">
        <v>44.073000000000015</v>
      </c>
      <c r="N43" s="25">
        <v>2.1969999999999956</v>
      </c>
      <c r="O43" s="26">
        <v>4.9849113970004195</v>
      </c>
    </row>
    <row r="44" spans="1:20" x14ac:dyDescent="0.2">
      <c r="A44" s="34" t="s">
        <v>60</v>
      </c>
      <c r="B44" s="34">
        <v>1.414213562373095E-3</v>
      </c>
      <c r="C44" s="34">
        <v>3.0697060177406014E-5</v>
      </c>
      <c r="D44" s="34">
        <v>7.5614081636158294E-5</v>
      </c>
      <c r="E44" s="34">
        <v>6.1394120354812029E-5</v>
      </c>
      <c r="F44" s="34">
        <v>4.8528231397427864E-5</v>
      </c>
      <c r="G44" s="34" t="s">
        <v>80</v>
      </c>
      <c r="H44" s="37">
        <f>H43/H42*100</f>
        <v>1.0219431245672703</v>
      </c>
    </row>
    <row r="45" spans="1:20" x14ac:dyDescent="0.2">
      <c r="A45" s="34" t="s">
        <v>61</v>
      </c>
      <c r="B45" s="34">
        <v>1.414213562373095E-3</v>
      </c>
      <c r="C45" s="34">
        <v>3.0697060177406014E-5</v>
      </c>
      <c r="D45" s="34">
        <v>8.1607590610278992E-5</v>
      </c>
      <c r="E45" s="34">
        <v>6.8640713266081608E-5</v>
      </c>
      <c r="F45" s="34">
        <v>5.3803188911960822E-5</v>
      </c>
    </row>
    <row r="46" spans="1:20" x14ac:dyDescent="0.2">
      <c r="A46" s="34" t="s">
        <v>62</v>
      </c>
      <c r="B46" s="34">
        <v>1.414213562373095E-3</v>
      </c>
      <c r="C46" s="34">
        <v>3.0697060177406008E-5</v>
      </c>
      <c r="D46" s="38" t="s">
        <v>64</v>
      </c>
      <c r="E46" s="34"/>
      <c r="F46" s="34"/>
    </row>
    <row r="47" spans="1:20" s="43" customFormat="1" x14ac:dyDescent="0.2">
      <c r="A47" s="41"/>
      <c r="B47" s="41"/>
      <c r="C47" s="41"/>
      <c r="D47" s="42"/>
      <c r="E47" s="41"/>
      <c r="F47" s="41"/>
    </row>
    <row r="48" spans="1:20" s="43" customFormat="1" x14ac:dyDescent="0.2">
      <c r="A48" s="41"/>
      <c r="B48" s="41"/>
      <c r="C48" s="41"/>
      <c r="D48" s="42"/>
      <c r="E48" s="41"/>
      <c r="F48" s="41"/>
    </row>
    <row r="49" spans="1:20" s="43" customFormat="1" x14ac:dyDescent="0.2"/>
    <row r="50" spans="1:20" s="43" customFormat="1" x14ac:dyDescent="0.2"/>
    <row r="51" spans="1:20" x14ac:dyDescent="0.2">
      <c r="A51" s="86" t="s">
        <v>72</v>
      </c>
      <c r="B51" s="86"/>
      <c r="C51" s="86"/>
      <c r="D51" s="86"/>
      <c r="E51" s="86"/>
      <c r="F51" s="86"/>
      <c r="G51" s="86"/>
      <c r="H51" s="86"/>
    </row>
    <row r="52" spans="1:20" x14ac:dyDescent="0.2">
      <c r="A52" s="30" t="s">
        <v>46</v>
      </c>
      <c r="B52" s="30" t="s">
        <v>47</v>
      </c>
      <c r="C52" s="30" t="s">
        <v>48</v>
      </c>
      <c r="D52" s="30" t="s">
        <v>49</v>
      </c>
      <c r="E52" s="30" t="s">
        <v>50</v>
      </c>
      <c r="F52" s="30" t="s">
        <v>51</v>
      </c>
      <c r="G52" s="30" t="s">
        <v>84</v>
      </c>
      <c r="H52" s="30" t="s">
        <v>52</v>
      </c>
    </row>
    <row r="53" spans="1:20" x14ac:dyDescent="0.2">
      <c r="A53" s="21">
        <v>0.1118033988749895</v>
      </c>
      <c r="B53" s="21">
        <v>6.7082039324993695E-2</v>
      </c>
      <c r="C53" s="21">
        <v>2.2990681342043506E-4</v>
      </c>
      <c r="D53" s="21">
        <v>1.3046282563037682E-2</v>
      </c>
      <c r="E53" s="21">
        <v>0.11256200730581621</v>
      </c>
      <c r="F53" s="21">
        <v>0.1118033988749895</v>
      </c>
      <c r="G53" s="21">
        <f>SQRT(E53^2+F53^2)</f>
        <v>0.15865120701940666</v>
      </c>
      <c r="H53" s="21">
        <v>2</v>
      </c>
    </row>
    <row r="54" spans="1:20" x14ac:dyDescent="0.2">
      <c r="A54" s="86" t="s">
        <v>73</v>
      </c>
      <c r="B54" s="86"/>
      <c r="C54" s="86"/>
      <c r="D54" s="86"/>
      <c r="E54" s="86"/>
      <c r="F54" s="86"/>
      <c r="G54" s="86"/>
      <c r="H54" s="86"/>
    </row>
    <row r="55" spans="1:20" x14ac:dyDescent="0.2">
      <c r="A55" s="21">
        <v>0.22360679774997899</v>
      </c>
      <c r="B55" s="21">
        <v>6.7082039324993695E-2</v>
      </c>
      <c r="C55" s="21">
        <v>1.8973665961009796E-4</v>
      </c>
      <c r="D55" s="21">
        <v>1.2416394341637155E-2</v>
      </c>
      <c r="E55" s="21">
        <v>0.22395125998405779</v>
      </c>
      <c r="F55" s="21">
        <v>0.22360679774997899</v>
      </c>
      <c r="G55" s="21">
        <f>SQRT(E55^2+F55^2)</f>
        <v>0.31647143133061323</v>
      </c>
      <c r="H55" s="21">
        <v>3</v>
      </c>
      <c r="J55" s="78" t="s">
        <v>85</v>
      </c>
      <c r="K55" s="78" t="s">
        <v>93</v>
      </c>
      <c r="L55" s="78"/>
      <c r="M55" s="78"/>
      <c r="N55" s="78"/>
      <c r="O55" s="79" t="s">
        <v>91</v>
      </c>
      <c r="P55" s="80"/>
      <c r="Q55" s="80"/>
      <c r="R55" s="81"/>
      <c r="S55" s="78" t="s">
        <v>89</v>
      </c>
      <c r="T55" s="78" t="s">
        <v>88</v>
      </c>
    </row>
    <row r="56" spans="1:20" x14ac:dyDescent="0.2">
      <c r="A56" s="89" t="s">
        <v>74</v>
      </c>
      <c r="B56" s="89"/>
      <c r="C56" s="89"/>
      <c r="D56" s="89"/>
      <c r="E56" s="89"/>
      <c r="F56" s="89"/>
      <c r="G56" s="89"/>
      <c r="H56" s="89"/>
      <c r="J56" s="78"/>
      <c r="K56" s="27" t="s">
        <v>37</v>
      </c>
      <c r="L56" s="27" t="s">
        <v>86</v>
      </c>
      <c r="M56" s="27" t="s">
        <v>34</v>
      </c>
      <c r="N56" s="27" t="s">
        <v>87</v>
      </c>
      <c r="O56" s="27" t="s">
        <v>37</v>
      </c>
      <c r="P56" s="27" t="s">
        <v>86</v>
      </c>
      <c r="Q56" s="27" t="s">
        <v>34</v>
      </c>
      <c r="R56" s="27" t="s">
        <v>87</v>
      </c>
      <c r="S56" s="78"/>
      <c r="T56" s="78"/>
    </row>
    <row r="57" spans="1:20" x14ac:dyDescent="0.2">
      <c r="A57" s="35" t="s">
        <v>63</v>
      </c>
      <c r="B57" s="35" t="s">
        <v>53</v>
      </c>
      <c r="C57" s="35" t="s">
        <v>54</v>
      </c>
      <c r="D57" s="35" t="s">
        <v>55</v>
      </c>
      <c r="E57" s="35" t="s">
        <v>56</v>
      </c>
      <c r="F57" s="35" t="s">
        <v>57</v>
      </c>
      <c r="G57" s="88" t="s">
        <v>79</v>
      </c>
      <c r="H57" s="88"/>
      <c r="J57" s="22">
        <v>1</v>
      </c>
      <c r="K57" s="26">
        <v>77.569099999999992</v>
      </c>
      <c r="L57" s="71">
        <f>G53</f>
        <v>0.15865120701940666</v>
      </c>
      <c r="M57" s="23">
        <v>1.1996954973008759E-2</v>
      </c>
      <c r="N57" s="23">
        <v>2.8568043083518783E-5</v>
      </c>
      <c r="O57" s="26">
        <v>56.982599999999998</v>
      </c>
      <c r="P57" s="72">
        <f>G55</f>
        <v>0.31647143133061323</v>
      </c>
      <c r="Q57" s="23">
        <v>3.0734459335775229E-2</v>
      </c>
      <c r="R57" s="23">
        <v>4.4026843708068621E-5</v>
      </c>
      <c r="S57" s="75">
        <v>1.02925</v>
      </c>
      <c r="T57" s="75">
        <v>2.9808915253181706E-4</v>
      </c>
    </row>
    <row r="58" spans="1:20" x14ac:dyDescent="0.2">
      <c r="A58" s="36">
        <v>1E-3</v>
      </c>
      <c r="B58" s="36">
        <v>1.4142135623731E-3</v>
      </c>
      <c r="C58" s="34">
        <v>3.0697060177406123E-5</v>
      </c>
      <c r="D58" s="34">
        <v>3.9181668264433803E-5</v>
      </c>
      <c r="E58" s="34">
        <v>2.4349407065652463E-5</v>
      </c>
      <c r="F58" s="34">
        <v>2.8568043083518783E-5</v>
      </c>
      <c r="G58" s="19" t="s">
        <v>77</v>
      </c>
      <c r="H58" s="19">
        <v>41.194000000000017</v>
      </c>
      <c r="J58" s="22">
        <v>2</v>
      </c>
      <c r="K58" s="26">
        <v>76.389099999999999</v>
      </c>
      <c r="L58" s="71"/>
      <c r="M58" s="23">
        <v>2.2968503784829456E-2</v>
      </c>
      <c r="N58" s="23">
        <v>3.9964129209890446E-5</v>
      </c>
      <c r="O58" s="26">
        <v>57.154599999999988</v>
      </c>
      <c r="P58" s="73"/>
      <c r="Q58" s="23">
        <v>5.923854439617067E-2</v>
      </c>
      <c r="R58" s="23">
        <v>6.0525001444472824E-5</v>
      </c>
      <c r="S58" s="75"/>
      <c r="T58" s="75"/>
    </row>
    <row r="59" spans="1:20" x14ac:dyDescent="0.2">
      <c r="A59" s="34" t="s">
        <v>58</v>
      </c>
      <c r="B59" s="34">
        <v>1.414213562373095E-3</v>
      </c>
      <c r="C59" s="34">
        <v>2.4349407065652463E-5</v>
      </c>
      <c r="D59" s="34">
        <v>4.6131299054253667E-5</v>
      </c>
      <c r="E59" s="34">
        <v>3.4435261707988978E-5</v>
      </c>
      <c r="F59" s="34">
        <v>3.9964129209890446E-5</v>
      </c>
      <c r="G59" s="19" t="s">
        <v>78</v>
      </c>
      <c r="H59" s="20">
        <v>41.247</v>
      </c>
      <c r="J59" s="22">
        <v>3</v>
      </c>
      <c r="K59" s="26">
        <v>75.6691</v>
      </c>
      <c r="L59" s="71"/>
      <c r="M59" s="23">
        <v>3.2035576594468991E-2</v>
      </c>
      <c r="N59" s="23">
        <v>4.8506726937457047E-5</v>
      </c>
      <c r="O59" s="26">
        <v>57.362599999999993</v>
      </c>
      <c r="P59" s="73"/>
      <c r="Q59" s="23">
        <v>8.44491164233383E-2</v>
      </c>
      <c r="R59" s="23">
        <v>7.2285193503735581E-5</v>
      </c>
      <c r="S59" s="75"/>
      <c r="T59" s="75"/>
    </row>
    <row r="60" spans="1:20" x14ac:dyDescent="0.2">
      <c r="A60" s="34" t="s">
        <v>59</v>
      </c>
      <c r="B60" s="34">
        <v>1.414213562373095E-3</v>
      </c>
      <c r="C60" s="34">
        <v>2.4349407065652463E-5</v>
      </c>
      <c r="D60" s="34">
        <v>5.2163113182418775E-5</v>
      </c>
      <c r="E60" s="34">
        <v>4.2174410171886676E-5</v>
      </c>
      <c r="F60" s="34">
        <v>4.8506726937457047E-5</v>
      </c>
      <c r="G60" s="19" t="s">
        <v>76</v>
      </c>
      <c r="H60" s="20">
        <v>5.2999999999983061E-2</v>
      </c>
      <c r="J60" s="22">
        <v>4</v>
      </c>
      <c r="K60" s="26">
        <v>74.9071</v>
      </c>
      <c r="L60" s="71"/>
      <c r="M60" s="23">
        <v>4.0390317651329395E-2</v>
      </c>
      <c r="N60" s="23">
        <v>5.554696784760863E-5</v>
      </c>
      <c r="O60" s="26">
        <v>57.528600000000004</v>
      </c>
      <c r="P60" s="73"/>
      <c r="Q60" s="23">
        <v>0.10974496533889044</v>
      </c>
      <c r="R60" s="23">
        <v>8.1375016151066649E-5</v>
      </c>
      <c r="S60" s="75"/>
      <c r="T60" s="75"/>
    </row>
    <row r="61" spans="1:20" x14ac:dyDescent="0.2">
      <c r="A61" s="34" t="s">
        <v>60</v>
      </c>
      <c r="B61" s="34">
        <v>1.414213562373095E-3</v>
      </c>
      <c r="C61" s="34">
        <v>2.4349407065652463E-5</v>
      </c>
      <c r="D61" s="34">
        <v>5.7566344345725806E-5</v>
      </c>
      <c r="E61" s="34">
        <v>4.8698814131304927E-5</v>
      </c>
      <c r="F61" s="34">
        <v>5.554696784760863E-5</v>
      </c>
      <c r="G61" s="34" t="s">
        <v>80</v>
      </c>
      <c r="H61" s="37">
        <f>H60/H59*100</f>
        <v>0.1284941935170632</v>
      </c>
      <c r="J61" s="22">
        <v>5</v>
      </c>
      <c r="K61" s="26">
        <v>74.347100000000012</v>
      </c>
      <c r="L61" s="71"/>
      <c r="M61" s="23">
        <v>4.7583294393058521E-2</v>
      </c>
      <c r="N61" s="23">
        <v>6.1659540097575306E-5</v>
      </c>
      <c r="O61" s="26">
        <v>57.648599999999995</v>
      </c>
      <c r="P61" s="74"/>
      <c r="Q61" s="23">
        <v>0.13329502992159903</v>
      </c>
      <c r="R61" s="23">
        <v>8.8837833396642309E-5</v>
      </c>
      <c r="S61" s="75"/>
      <c r="T61" s="75"/>
    </row>
    <row r="62" spans="1:20" x14ac:dyDescent="0.2">
      <c r="A62" s="34" t="s">
        <v>61</v>
      </c>
      <c r="B62" s="34">
        <v>1.414213562373095E-3</v>
      </c>
      <c r="C62" s="34">
        <v>2.434940706565246E-5</v>
      </c>
      <c r="D62" s="34">
        <v>6.2504220863710658E-5</v>
      </c>
      <c r="E62" s="34">
        <v>5.4446929410612592E-5</v>
      </c>
      <c r="F62" s="34">
        <v>6.1659540097575306E-5</v>
      </c>
    </row>
    <row r="63" spans="1:20" x14ac:dyDescent="0.2">
      <c r="A63" s="34" t="s">
        <v>62</v>
      </c>
      <c r="B63" s="34">
        <v>1.414213562373095E-3</v>
      </c>
      <c r="C63" s="34">
        <v>2.4349407065652467E-5</v>
      </c>
      <c r="D63" s="38" t="s">
        <v>64</v>
      </c>
      <c r="E63" s="34"/>
      <c r="F63" s="34"/>
    </row>
    <row r="64" spans="1:20" x14ac:dyDescent="0.2">
      <c r="A64" s="89" t="s">
        <v>75</v>
      </c>
      <c r="B64" s="89"/>
      <c r="C64" s="89"/>
      <c r="D64" s="89"/>
      <c r="E64" s="89"/>
      <c r="F64" s="89"/>
      <c r="G64" s="89"/>
      <c r="H64" s="89"/>
    </row>
    <row r="65" spans="1:8" x14ac:dyDescent="0.2">
      <c r="A65" s="35" t="s">
        <v>63</v>
      </c>
      <c r="B65" s="35" t="s">
        <v>53</v>
      </c>
      <c r="C65" s="35" t="s">
        <v>54</v>
      </c>
      <c r="D65" s="35" t="s">
        <v>55</v>
      </c>
      <c r="E65" s="35" t="s">
        <v>56</v>
      </c>
      <c r="F65" s="35" t="s">
        <v>57</v>
      </c>
      <c r="G65" s="88" t="s">
        <v>79</v>
      </c>
      <c r="H65" s="88"/>
    </row>
    <row r="66" spans="1:8" x14ac:dyDescent="0.2">
      <c r="A66" s="36">
        <v>1E-3</v>
      </c>
      <c r="B66" s="36">
        <v>1.4142135623731E-3</v>
      </c>
      <c r="C66" s="34">
        <v>2.4349407065652548E-5</v>
      </c>
      <c r="D66" s="34">
        <v>3.9181668264433769E-5</v>
      </c>
      <c r="E66" s="34">
        <v>3.0697060177406014E-5</v>
      </c>
      <c r="F66" s="34">
        <v>4.4026843708068621E-5</v>
      </c>
      <c r="G66" s="19" t="s">
        <v>77</v>
      </c>
      <c r="H66" s="19">
        <v>41.876000000000019</v>
      </c>
    </row>
    <row r="67" spans="1:8" x14ac:dyDescent="0.2">
      <c r="A67" s="34" t="s">
        <v>58</v>
      </c>
      <c r="B67" s="34">
        <v>1.414213562373095E-3</v>
      </c>
      <c r="C67" s="34">
        <v>3.0697060177406014E-5</v>
      </c>
      <c r="D67" s="34">
        <v>4.9774618346295961E-5</v>
      </c>
      <c r="E67" s="34">
        <v>4.3412198827870628E-5</v>
      </c>
      <c r="F67" s="34">
        <v>6.0525001444472824E-5</v>
      </c>
      <c r="G67" s="19" t="s">
        <v>78</v>
      </c>
      <c r="H67" s="20">
        <v>44.073000000000015</v>
      </c>
    </row>
    <row r="68" spans="1:8" x14ac:dyDescent="0.2">
      <c r="A68" s="34" t="s">
        <v>59</v>
      </c>
      <c r="B68" s="34">
        <v>1.414213562373095E-3</v>
      </c>
      <c r="C68" s="34">
        <v>3.0697060177406008E-5</v>
      </c>
      <c r="D68" s="34">
        <v>5.8479245335885688E-5</v>
      </c>
      <c r="E68" s="34">
        <v>5.3168867870266507E-5</v>
      </c>
      <c r="F68" s="34">
        <v>7.2285193503735581E-5</v>
      </c>
      <c r="G68" s="19" t="s">
        <v>76</v>
      </c>
      <c r="H68" s="20">
        <v>2.1969999999999956</v>
      </c>
    </row>
    <row r="69" spans="1:8" x14ac:dyDescent="0.2">
      <c r="A69" s="34" t="s">
        <v>60</v>
      </c>
      <c r="B69" s="34">
        <v>1.414213562373095E-3</v>
      </c>
      <c r="C69" s="34">
        <v>3.0697060177406014E-5</v>
      </c>
      <c r="D69" s="34">
        <v>6.6046435472249322E-5</v>
      </c>
      <c r="E69" s="34">
        <v>6.1394120354812029E-5</v>
      </c>
      <c r="F69" s="34">
        <v>8.1375016151066649E-5</v>
      </c>
      <c r="G69" s="34" t="s">
        <v>80</v>
      </c>
      <c r="H69" s="37">
        <f>H68/H67*100</f>
        <v>4.9849113970004195</v>
      </c>
    </row>
    <row r="70" spans="1:8" x14ac:dyDescent="0.2">
      <c r="A70" s="34" t="s">
        <v>61</v>
      </c>
      <c r="B70" s="34">
        <v>1.414213562373095E-3</v>
      </c>
      <c r="C70" s="34">
        <v>3.0697060177406014E-5</v>
      </c>
      <c r="D70" s="34">
        <v>7.2831594395051375E-5</v>
      </c>
      <c r="E70" s="34">
        <v>6.8640713266081608E-5</v>
      </c>
      <c r="F70" s="34">
        <v>8.8837833396642309E-5</v>
      </c>
    </row>
    <row r="71" spans="1:8" x14ac:dyDescent="0.2">
      <c r="A71" s="34" t="s">
        <v>62</v>
      </c>
      <c r="B71" s="34">
        <v>1.414213562373095E-3</v>
      </c>
      <c r="C71" s="34">
        <v>3.0697060177406014E-5</v>
      </c>
      <c r="D71" s="38" t="s">
        <v>64</v>
      </c>
      <c r="E71" s="34"/>
      <c r="F71" s="34"/>
    </row>
    <row r="72" spans="1:8" s="43" customFormat="1" x14ac:dyDescent="0.2"/>
    <row r="73" spans="1:8" s="43" customFormat="1" x14ac:dyDescent="0.2"/>
    <row r="74" spans="1:8" s="43" customFormat="1" x14ac:dyDescent="0.2"/>
    <row r="75" spans="1:8" s="43" customFormat="1" x14ac:dyDescent="0.2"/>
    <row r="76" spans="1:8" s="43" customFormat="1" x14ac:dyDescent="0.2"/>
    <row r="77" spans="1:8" s="43" customFormat="1" x14ac:dyDescent="0.2"/>
    <row r="78" spans="1:8" s="43" customFormat="1" x14ac:dyDescent="0.2"/>
    <row r="79" spans="1:8" s="43" customFormat="1" x14ac:dyDescent="0.2"/>
    <row r="80" spans="1:8" s="43" customFormat="1" x14ac:dyDescent="0.2"/>
    <row r="81" s="43" customFormat="1" x14ac:dyDescent="0.2"/>
    <row r="82" s="43" customFormat="1" x14ac:dyDescent="0.2"/>
    <row r="83" s="43" customFormat="1" x14ac:dyDescent="0.2"/>
    <row r="84" s="43" customFormat="1" x14ac:dyDescent="0.2"/>
    <row r="85" s="43" customFormat="1" x14ac:dyDescent="0.2"/>
  </sheetData>
  <mergeCells count="47">
    <mergeCell ref="G57:H57"/>
    <mergeCell ref="G65:H65"/>
    <mergeCell ref="G6:H6"/>
    <mergeCell ref="A5:H5"/>
    <mergeCell ref="A13:H13"/>
    <mergeCell ref="A39:H39"/>
    <mergeCell ref="A31:H31"/>
    <mergeCell ref="A64:H64"/>
    <mergeCell ref="A56:H56"/>
    <mergeCell ref="G14:H14"/>
    <mergeCell ref="G32:H32"/>
    <mergeCell ref="G40:H40"/>
    <mergeCell ref="A54:H54"/>
    <mergeCell ref="A51:H51"/>
    <mergeCell ref="A26:H26"/>
    <mergeCell ref="A29:H29"/>
    <mergeCell ref="A1:H1"/>
    <mergeCell ref="J28:J29"/>
    <mergeCell ref="L30:L34"/>
    <mergeCell ref="K28:N28"/>
    <mergeCell ref="L12:L16"/>
    <mergeCell ref="J10:J11"/>
    <mergeCell ref="K10:N10"/>
    <mergeCell ref="P12:P16"/>
    <mergeCell ref="O10:R10"/>
    <mergeCell ref="S12:S16"/>
    <mergeCell ref="T12:T16"/>
    <mergeCell ref="S10:S11"/>
    <mergeCell ref="T10:T11"/>
    <mergeCell ref="O28:R28"/>
    <mergeCell ref="S28:S29"/>
    <mergeCell ref="T28:T29"/>
    <mergeCell ref="P30:P34"/>
    <mergeCell ref="S30:S34"/>
    <mergeCell ref="T30:T34"/>
    <mergeCell ref="L57:L61"/>
    <mergeCell ref="P57:P61"/>
    <mergeCell ref="S57:S61"/>
    <mergeCell ref="T57:T61"/>
    <mergeCell ref="J38:J39"/>
    <mergeCell ref="J40:J41"/>
    <mergeCell ref="J42:J43"/>
    <mergeCell ref="J55:J56"/>
    <mergeCell ref="K55:N55"/>
    <mergeCell ref="O55:R55"/>
    <mergeCell ref="S55:S56"/>
    <mergeCell ref="T55:T56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C656-3F90-2F4C-98BD-8D995D0D8ECB}">
  <dimension ref="A1:M8"/>
  <sheetViews>
    <sheetView zoomScale="181" workbookViewId="0">
      <selection activeCell="E3" sqref="E3"/>
    </sheetView>
  </sheetViews>
  <sheetFormatPr baseColWidth="10" defaultRowHeight="16" x14ac:dyDescent="0.2"/>
  <cols>
    <col min="1" max="5" width="10.83203125" style="21"/>
    <col min="6" max="6" width="10.83203125" style="21" customWidth="1"/>
    <col min="7" max="12" width="10.83203125" style="21"/>
    <col min="13" max="13" width="25.83203125" style="21" customWidth="1"/>
    <col min="14" max="16384" width="10.83203125" style="21"/>
  </cols>
  <sheetData>
    <row r="1" spans="1:13" x14ac:dyDescent="0.2">
      <c r="A1" s="28" t="s">
        <v>94</v>
      </c>
      <c r="B1" s="28" t="s">
        <v>95</v>
      </c>
      <c r="C1" s="28" t="s">
        <v>103</v>
      </c>
      <c r="D1" s="28" t="s">
        <v>102</v>
      </c>
      <c r="E1" s="28" t="s">
        <v>104</v>
      </c>
      <c r="F1" s="28" t="s">
        <v>105</v>
      </c>
      <c r="G1" s="28" t="s">
        <v>106</v>
      </c>
      <c r="H1" s="34" t="s">
        <v>114</v>
      </c>
      <c r="I1" s="34" t="s">
        <v>115</v>
      </c>
    </row>
    <row r="2" spans="1:13" x14ac:dyDescent="0.2">
      <c r="A2" s="76" t="s">
        <v>40</v>
      </c>
      <c r="B2" s="22" t="s">
        <v>11</v>
      </c>
      <c r="C2" s="45">
        <v>44252</v>
      </c>
      <c r="D2" s="39">
        <v>0.79359999999999997</v>
      </c>
      <c r="E2" s="39">
        <v>0.22382639361276299</v>
      </c>
      <c r="F2" s="40">
        <v>1.0244</v>
      </c>
      <c r="G2" s="40">
        <v>1.7320508075694899E-4</v>
      </c>
      <c r="H2" s="49">
        <v>4.7642898853696991E-3</v>
      </c>
      <c r="I2" s="49">
        <v>6.7082262931418765E-2</v>
      </c>
      <c r="K2" s="22" t="s">
        <v>94</v>
      </c>
      <c r="L2" s="22" t="s">
        <v>95</v>
      </c>
      <c r="M2" s="22" t="s">
        <v>113</v>
      </c>
    </row>
    <row r="3" spans="1:13" x14ac:dyDescent="0.2">
      <c r="A3" s="77"/>
      <c r="B3" s="22" t="s">
        <v>96</v>
      </c>
      <c r="C3" s="45">
        <v>44252</v>
      </c>
      <c r="D3" s="39">
        <v>-0.24629999999999999</v>
      </c>
      <c r="E3" s="39">
        <v>2.3308061583699146E-2</v>
      </c>
      <c r="F3" s="40">
        <v>1.0238</v>
      </c>
      <c r="G3" s="40">
        <v>1.0000000000002273E-4</v>
      </c>
      <c r="H3" s="49">
        <v>4.3696095522769429E-3</v>
      </c>
      <c r="I3" s="49">
        <v>6.7082113860551532E-2</v>
      </c>
      <c r="K3" s="76" t="s">
        <v>40</v>
      </c>
      <c r="L3" s="48" t="s">
        <v>11</v>
      </c>
      <c r="M3" s="48" t="s">
        <v>107</v>
      </c>
    </row>
    <row r="4" spans="1:13" x14ac:dyDescent="0.2">
      <c r="A4" s="76" t="s">
        <v>41</v>
      </c>
      <c r="B4" s="22" t="s">
        <v>96</v>
      </c>
      <c r="C4" s="45">
        <v>44260</v>
      </c>
      <c r="D4" s="39">
        <v>0.43259999999999998</v>
      </c>
      <c r="E4" s="39">
        <v>4.5811130690243958E-2</v>
      </c>
      <c r="F4" s="47">
        <v>1.0281</v>
      </c>
      <c r="G4" s="40">
        <v>1.7320508075692711E-4</v>
      </c>
      <c r="H4" s="49">
        <v>4.7955267697872284E-3</v>
      </c>
      <c r="I4" s="49">
        <v>6.7082262931418765E-2</v>
      </c>
      <c r="K4" s="77"/>
      <c r="L4" s="22" t="s">
        <v>96</v>
      </c>
      <c r="M4" s="48" t="s">
        <v>108</v>
      </c>
    </row>
    <row r="5" spans="1:13" x14ac:dyDescent="0.2">
      <c r="A5" s="77"/>
      <c r="B5" s="22" t="s">
        <v>97</v>
      </c>
      <c r="C5" s="45">
        <v>44264</v>
      </c>
      <c r="D5" s="39">
        <v>-0.51259999999999994</v>
      </c>
      <c r="E5" s="39">
        <v>2.3124235855911467E-2</v>
      </c>
      <c r="F5" s="40">
        <v>1.0280199999999999</v>
      </c>
      <c r="G5" s="40">
        <v>1.0327955589877052E-4</v>
      </c>
      <c r="H5" s="49">
        <v>4.5579395303321224E-3</v>
      </c>
      <c r="I5" s="49">
        <v>6.7082118829585771E-2</v>
      </c>
      <c r="K5" s="76" t="s">
        <v>41</v>
      </c>
      <c r="L5" s="22" t="s">
        <v>96</v>
      </c>
      <c r="M5" s="48" t="s">
        <v>109</v>
      </c>
    </row>
    <row r="6" spans="1:13" x14ac:dyDescent="0.2">
      <c r="A6" s="76" t="s">
        <v>39</v>
      </c>
      <c r="B6" s="22" t="s">
        <v>11</v>
      </c>
      <c r="C6" s="45">
        <v>44264</v>
      </c>
      <c r="D6" s="39">
        <v>0.18110000000000001</v>
      </c>
      <c r="E6" s="39">
        <v>0.11256200730581621</v>
      </c>
      <c r="F6" s="40">
        <v>1.0281</v>
      </c>
      <c r="G6" s="40">
        <v>2.2990681342043506E-4</v>
      </c>
      <c r="H6" s="49">
        <v>4.4406225085393825E-3</v>
      </c>
      <c r="I6" s="49">
        <v>6.7082433297718541E-2</v>
      </c>
      <c r="K6" s="77"/>
      <c r="L6" s="22" t="s">
        <v>97</v>
      </c>
      <c r="M6" s="48" t="s">
        <v>110</v>
      </c>
    </row>
    <row r="7" spans="1:13" x14ac:dyDescent="0.2">
      <c r="A7" s="77"/>
      <c r="B7" s="22" t="s">
        <v>97</v>
      </c>
      <c r="C7" s="45">
        <v>44263</v>
      </c>
      <c r="D7" s="39">
        <v>7.0599999999999996E-2</v>
      </c>
      <c r="E7" s="39">
        <v>0.22395125998405779</v>
      </c>
      <c r="F7" s="40">
        <v>1.0304</v>
      </c>
      <c r="G7" s="40">
        <v>1.8973665961009796E-4</v>
      </c>
      <c r="H7" s="49">
        <v>4.5967997312224007E-3</v>
      </c>
      <c r="I7" s="49">
        <v>6.7082307652614345E-2</v>
      </c>
      <c r="K7" s="76" t="s">
        <v>39</v>
      </c>
      <c r="L7" s="22" t="s">
        <v>11</v>
      </c>
      <c r="M7" s="48" t="s">
        <v>111</v>
      </c>
    </row>
    <row r="8" spans="1:13" x14ac:dyDescent="0.2">
      <c r="K8" s="77"/>
      <c r="L8" s="22" t="s">
        <v>97</v>
      </c>
      <c r="M8" s="48" t="s">
        <v>112</v>
      </c>
    </row>
  </sheetData>
  <mergeCells count="6">
    <mergeCell ref="A2:A3"/>
    <mergeCell ref="A4:A5"/>
    <mergeCell ref="A6:A7"/>
    <mergeCell ref="K3:K4"/>
    <mergeCell ref="K5:K6"/>
    <mergeCell ref="K7:K8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E7ED2-18FE-6449-974B-CDA05BFF8CAE}">
  <dimension ref="A1:AC15"/>
  <sheetViews>
    <sheetView tabSelected="1" zoomScale="125" workbookViewId="0">
      <selection activeCell="F3" sqref="F3"/>
    </sheetView>
  </sheetViews>
  <sheetFormatPr baseColWidth="10" defaultRowHeight="16" x14ac:dyDescent="0.2"/>
  <cols>
    <col min="1" max="2" width="10.83203125" style="21"/>
    <col min="3" max="4" width="11" style="21" bestFit="1" customWidth="1"/>
    <col min="5" max="5" width="21.6640625" style="21" customWidth="1"/>
    <col min="6" max="6" width="20.1640625" style="21" customWidth="1"/>
    <col min="7" max="7" width="39.83203125" style="21" customWidth="1"/>
    <col min="8" max="8" width="20.6640625" style="21" customWidth="1"/>
    <col min="9" max="9" width="32.83203125" style="21" customWidth="1"/>
    <col min="10" max="10" width="29.1640625" style="21" customWidth="1"/>
    <col min="11" max="11" width="16" style="21" customWidth="1"/>
    <col min="12" max="14" width="14.1640625" style="21" customWidth="1"/>
    <col min="15" max="16" width="25.5" style="21" customWidth="1"/>
    <col min="17" max="17" width="14.1640625" style="21" customWidth="1"/>
    <col min="18" max="18" width="23.83203125" style="21" customWidth="1"/>
    <col min="19" max="19" width="21.1640625" style="21" bestFit="1" customWidth="1"/>
    <col min="20" max="20" width="11" style="21" bestFit="1" customWidth="1"/>
    <col min="21" max="21" width="32.6640625" style="21" customWidth="1"/>
    <col min="22" max="16384" width="10.83203125" style="21"/>
  </cols>
  <sheetData>
    <row r="1" spans="1:29" x14ac:dyDescent="0.2">
      <c r="A1" s="46" t="s">
        <v>94</v>
      </c>
      <c r="B1" s="46" t="s">
        <v>95</v>
      </c>
      <c r="C1" s="46" t="s">
        <v>103</v>
      </c>
      <c r="D1" s="54" t="s">
        <v>116</v>
      </c>
      <c r="E1" s="54" t="s">
        <v>127</v>
      </c>
      <c r="F1" s="54" t="s">
        <v>117</v>
      </c>
      <c r="G1" s="54" t="s">
        <v>128</v>
      </c>
      <c r="H1" s="50" t="s">
        <v>124</v>
      </c>
      <c r="I1" s="52" t="s">
        <v>125</v>
      </c>
      <c r="J1" s="55" t="s">
        <v>130</v>
      </c>
      <c r="K1" s="50" t="s">
        <v>131</v>
      </c>
      <c r="L1" s="50" t="s">
        <v>132</v>
      </c>
      <c r="M1" s="50" t="s">
        <v>134</v>
      </c>
      <c r="N1" s="56" t="s">
        <v>136</v>
      </c>
      <c r="O1" s="50" t="s">
        <v>138</v>
      </c>
      <c r="P1" s="50" t="s">
        <v>139</v>
      </c>
      <c r="Q1" s="56" t="s">
        <v>137</v>
      </c>
      <c r="R1" s="50" t="s">
        <v>118</v>
      </c>
      <c r="S1" s="50" t="s">
        <v>119</v>
      </c>
      <c r="T1" s="50" t="s">
        <v>120</v>
      </c>
      <c r="U1" s="50" t="s">
        <v>122</v>
      </c>
      <c r="V1" s="50" t="s">
        <v>121</v>
      </c>
      <c r="X1" s="65" t="s">
        <v>136</v>
      </c>
      <c r="Y1" s="65" t="s">
        <v>137</v>
      </c>
      <c r="Z1" s="65" t="s">
        <v>140</v>
      </c>
      <c r="AA1" s="65" t="s">
        <v>141</v>
      </c>
      <c r="AB1" s="65" t="s">
        <v>142</v>
      </c>
      <c r="AC1" s="65" t="s">
        <v>143</v>
      </c>
    </row>
    <row r="2" spans="1:29" x14ac:dyDescent="0.2">
      <c r="A2" s="76" t="s">
        <v>40</v>
      </c>
      <c r="B2" s="22" t="s">
        <v>11</v>
      </c>
      <c r="C2" s="45">
        <v>44252</v>
      </c>
      <c r="D2" s="51">
        <v>1.3504050925925899</v>
      </c>
      <c r="E2" s="53">
        <f>(10^(C10-C11/(C12+H2))*(C11*LOG(10)))/(C12+H2)^2*I2</f>
        <v>4.4611182931241378E-4</v>
      </c>
      <c r="F2" s="59">
        <v>1.0270999999999999</v>
      </c>
      <c r="G2" s="53">
        <f>(10^(D10-D11/(D12+H2))*(D11*LOG(10)))/(D12+H2)^2*I2</f>
        <v>4.1173246744332704E-4</v>
      </c>
      <c r="H2" s="21">
        <v>338.0446</v>
      </c>
      <c r="I2" s="21">
        <f>D11/($R$2*LOG(10)*(D10-LOG($R$2)/LOG(10))^2)*$V$2</f>
        <v>2.3511424635679557E-2</v>
      </c>
      <c r="J2" s="21">
        <v>2.7099999999999999E-2</v>
      </c>
      <c r="K2" s="21">
        <f>J2*SQRT((G2/F2)^2+(I2/H2)^2)</f>
        <v>1.1025846307199085E-5</v>
      </c>
      <c r="L2" s="21">
        <v>0.80679999999999996</v>
      </c>
      <c r="M2" s="91" t="s">
        <v>135</v>
      </c>
      <c r="N2" s="57">
        <v>2.2406999999999999</v>
      </c>
      <c r="O2" s="21">
        <f>F2-J2*L2</f>
        <v>1.0052357199999999</v>
      </c>
      <c r="P2" s="21">
        <f>SQRT(G2^2+K2^2)</f>
        <v>4.1188007239214712E-4</v>
      </c>
      <c r="Q2" s="60">
        <f>N2*SQRT((P2/O2)^2+(E2/D2)^2)</f>
        <v>1.1793330863396007E-3</v>
      </c>
      <c r="R2" s="91">
        <v>1.0270999999999999</v>
      </c>
      <c r="S2" s="47">
        <v>1.0244</v>
      </c>
      <c r="T2" s="47">
        <v>1.7320508075694899E-4</v>
      </c>
      <c r="U2" s="61">
        <f>T2^2</f>
        <v>3.0000000000021219E-8</v>
      </c>
      <c r="V2" s="91">
        <f>SQRT(SUM(U2:U7))</f>
        <v>4.1173269183272733E-4</v>
      </c>
      <c r="X2" s="47">
        <v>2.2406999999999999</v>
      </c>
      <c r="Y2" s="47">
        <v>1.1793330863395996E-3</v>
      </c>
      <c r="Z2" s="47">
        <v>0.80679999999999996</v>
      </c>
      <c r="AA2" s="47">
        <v>5.2632350887651166E-4</v>
      </c>
      <c r="AB2" s="47">
        <v>0.41849999999999998</v>
      </c>
      <c r="AC2" s="47">
        <v>1.0284987674770288E-3</v>
      </c>
    </row>
    <row r="3" spans="1:29" x14ac:dyDescent="0.2">
      <c r="A3" s="77"/>
      <c r="B3" s="22" t="s">
        <v>96</v>
      </c>
      <c r="C3" s="45">
        <v>44252</v>
      </c>
      <c r="D3" s="59">
        <v>1.0270999999999999</v>
      </c>
      <c r="E3" s="53">
        <f>(10^(C10-C11/(C12+H3))*(C11*LOG(10)))/(C12+H3)^2*I3</f>
        <v>4.1173273395926304E-4</v>
      </c>
      <c r="F3" s="59">
        <v>0.7369</v>
      </c>
      <c r="G3" s="53">
        <f>(10^(D10-D11/(D12+H3))*(D11*LOG(10)))/(D12+H3)^2*I3</f>
        <v>3.5850333826903619E-4</v>
      </c>
      <c r="H3" s="21">
        <v>329.81470000000002</v>
      </c>
      <c r="I3" s="21">
        <f>C11/($R$2*LOG(10)*(C10-LOG($R$2)/LOG(10))^2)*$V$2</f>
        <v>2.7013351309473823E-2</v>
      </c>
      <c r="J3" s="21">
        <v>2.3599999999999999E-2</v>
      </c>
      <c r="K3" s="21">
        <f>J3*SQRT((E3/D3)^2+(I3/H3)^2)</f>
        <v>9.6559614836129771E-6</v>
      </c>
      <c r="L3" s="21">
        <v>0.51919999999999999</v>
      </c>
      <c r="M3" s="91"/>
      <c r="N3" s="57">
        <v>1.6807000000000001</v>
      </c>
      <c r="O3" s="21">
        <f>D3-J3*L3</f>
        <v>1.0148468799999999</v>
      </c>
      <c r="P3" s="21">
        <f>SQRT(E3^2+K3^2)</f>
        <v>4.1184594426283029E-4</v>
      </c>
      <c r="Q3" s="60">
        <f>N3*SQRT((P3/O3)^2+(G3/F3)^2)</f>
        <v>1.0647930423199603E-3</v>
      </c>
      <c r="R3" s="91"/>
      <c r="S3" s="47">
        <v>1.0238</v>
      </c>
      <c r="T3" s="47">
        <v>1.0000000000002273E-4</v>
      </c>
      <c r="U3" s="61">
        <f t="shared" ref="U3:U7" si="0">T3^2</f>
        <v>1.0000000000004546E-8</v>
      </c>
      <c r="V3" s="91"/>
      <c r="X3" s="47">
        <v>1.6807000000000001</v>
      </c>
      <c r="Y3" s="47">
        <v>1.0647930423199603E-3</v>
      </c>
      <c r="Z3" s="47">
        <v>0.51919999999999999</v>
      </c>
      <c r="AA3" s="47">
        <v>6.3354140674716497E-4</v>
      </c>
      <c r="AB3" s="47">
        <v>1.0642</v>
      </c>
      <c r="AC3" s="47">
        <v>9.7268924241872897E-4</v>
      </c>
    </row>
    <row r="4" spans="1:29" x14ac:dyDescent="0.2">
      <c r="A4" s="76" t="s">
        <v>41</v>
      </c>
      <c r="B4" s="22" t="s">
        <v>96</v>
      </c>
      <c r="C4" s="45">
        <v>44260</v>
      </c>
      <c r="D4" s="51">
        <v>1.7217</v>
      </c>
      <c r="E4" s="53">
        <f>(10^(D10-D11/(D12+H4))*(D11*LOG(10)))/(D12+H4)^2*I4</f>
        <v>6.2837139029977142E-4</v>
      </c>
      <c r="F4" s="59">
        <v>1.0270999999999999</v>
      </c>
      <c r="G4" s="53">
        <f>(10^(E10-E11/(E12+H4))*(E11*LOG(10)))/(E12+H4)^2*I4</f>
        <v>4.1173285670833458E-4</v>
      </c>
      <c r="H4" s="21">
        <v>351.79649999999998</v>
      </c>
      <c r="I4" s="21">
        <f>E11/($R$2*LOG(10)*(E10-LOG($R$2)/LOG(10))^2)*$V$2</f>
        <v>2.3383138212298784E-2</v>
      </c>
      <c r="J4" s="21">
        <v>2.3800000000000002E-2</v>
      </c>
      <c r="K4" s="21">
        <f>J4*SQRT((G4/F4)^2+(I4/H4)^2)</f>
        <v>9.6709496061438802E-6</v>
      </c>
      <c r="L4" s="21">
        <v>4.99E-2</v>
      </c>
      <c r="M4" s="91"/>
      <c r="N4" s="57">
        <v>1.0459000000000001</v>
      </c>
      <c r="O4" s="21">
        <f>F4-J4*L4</f>
        <v>1.0259123799999998</v>
      </c>
      <c r="P4" s="21">
        <f>SQRT(G4^2+K4^2)</f>
        <v>4.1184641865565685E-4</v>
      </c>
      <c r="Q4" s="60">
        <f>N4*SQRT((P4/O4)^2+(E4/D4)^2)</f>
        <v>5.6745400834084928E-4</v>
      </c>
      <c r="R4" s="91"/>
      <c r="S4" s="47">
        <v>1.0281</v>
      </c>
      <c r="T4" s="47">
        <v>1.7320508075692711E-4</v>
      </c>
      <c r="U4" s="61">
        <f t="shared" si="0"/>
        <v>3.0000000000013642E-8</v>
      </c>
      <c r="V4" s="91"/>
      <c r="X4" s="47">
        <v>1.0459000000000001</v>
      </c>
      <c r="Y4" s="47">
        <v>5.6745400834084928E-4</v>
      </c>
      <c r="Z4" s="47">
        <v>4.4900000000000002E-2</v>
      </c>
      <c r="AA4" s="47">
        <v>5.4255092106401113E-4</v>
      </c>
      <c r="AB4" s="47">
        <v>1.9607000000000001</v>
      </c>
      <c r="AC4" s="47">
        <v>7.1081584701225054E-4</v>
      </c>
    </row>
    <row r="5" spans="1:29" x14ac:dyDescent="0.2">
      <c r="A5" s="77"/>
      <c r="B5" s="22" t="s">
        <v>97</v>
      </c>
      <c r="C5" s="45">
        <v>44264</v>
      </c>
      <c r="D5" s="51">
        <f>F4</f>
        <v>1.0270999999999999</v>
      </c>
      <c r="E5" s="53">
        <f>(10^(D10-D11/(D12+H5))*(D11*LOG(10)))/(D12+H5)^2*I5</f>
        <v>3.1202808280940246E-4</v>
      </c>
      <c r="F5" s="59">
        <v>0.58179999999999998</v>
      </c>
      <c r="G5" s="53">
        <f>(10^(E10-E11/(E12+H5))*(E11*LOG(10)))/(E12+H5)^2*I5</f>
        <v>1.8871407264481685E-4</v>
      </c>
      <c r="H5" s="21">
        <v>329.81470000000002</v>
      </c>
      <c r="I5" s="21">
        <f>D11/($R$2*LOG(10)*(D10-LOG($R$2)/LOG(10))^2)*$V$2</f>
        <v>2.3511424635679557E-2</v>
      </c>
      <c r="J5" s="21">
        <v>2.7099999999999999E-2</v>
      </c>
      <c r="K5" s="21">
        <f>J5*SQRT((E5/D5)^2+(I5/H5)^2)</f>
        <v>8.456474410222671E-6</v>
      </c>
      <c r="L5" s="21">
        <v>0.30580000000000002</v>
      </c>
      <c r="M5" s="91"/>
      <c r="N5" s="57">
        <v>1.3577999999999999</v>
      </c>
      <c r="O5" s="21">
        <f>D5-J5*L5</f>
        <v>1.01881282</v>
      </c>
      <c r="P5" s="21">
        <f>SQRT(E5^2+K5^2)</f>
        <v>3.1214265395995157E-4</v>
      </c>
      <c r="Q5" s="60">
        <f>N5*SQRT((P5/O5)^2+(G5/F5)^2)</f>
        <v>6.0582682179572409E-4</v>
      </c>
      <c r="R5" s="91"/>
      <c r="S5" s="47">
        <v>1.0280199999999999</v>
      </c>
      <c r="T5" s="47">
        <v>1.0327955589877052E-4</v>
      </c>
      <c r="U5" s="61">
        <f t="shared" si="0"/>
        <v>1.0666666666647266E-8</v>
      </c>
      <c r="V5" s="91"/>
      <c r="X5" s="47">
        <v>1.3577999999999999</v>
      </c>
      <c r="Y5" s="47">
        <v>6.0582682179572409E-4</v>
      </c>
      <c r="Z5" s="47">
        <v>0.30580000000000002</v>
      </c>
      <c r="AA5" s="47">
        <v>4.461826644540611E-4</v>
      </c>
      <c r="AB5" s="47">
        <v>0.28179999999999999</v>
      </c>
      <c r="AC5" s="47">
        <v>7.4773218397699193E-4</v>
      </c>
    </row>
    <row r="6" spans="1:29" x14ac:dyDescent="0.2">
      <c r="A6" s="76" t="s">
        <v>39</v>
      </c>
      <c r="B6" s="22" t="s">
        <v>11</v>
      </c>
      <c r="C6" s="45">
        <v>44264</v>
      </c>
      <c r="D6" s="51">
        <v>2.0670999999999999</v>
      </c>
      <c r="E6" s="53">
        <f>(10^(C10-C11/(C12+H6))*(C11*LOG(10)))/(C12+H6)^2*I6</f>
        <v>6.2193420219029314E-4</v>
      </c>
      <c r="F6" s="59">
        <v>1.0270999999999999</v>
      </c>
      <c r="G6" s="53">
        <f>(10^(E10-E11/(E12+H6))*(E11*LOG(10)))/(E12+H6)^2*I6</f>
        <v>4.1173285670833458E-4</v>
      </c>
      <c r="H6" s="21">
        <v>351.79649999999998</v>
      </c>
      <c r="I6" s="21">
        <f>E11/($R$2*LOG(10)*(E10-LOG($R$2)/LOG(10))^2)*$V$2</f>
        <v>2.3383138212298784E-2</v>
      </c>
      <c r="J6" s="21">
        <v>2.3800000000000002E-2</v>
      </c>
      <c r="K6" s="21">
        <f>J6*SQRT((G6/F6)^2+(I6/H6)^2)</f>
        <v>9.6709496061438802E-6</v>
      </c>
      <c r="L6" s="21">
        <v>0.60619999999999996</v>
      </c>
      <c r="M6" s="91"/>
      <c r="N6" s="57">
        <v>1.8333999999999999</v>
      </c>
      <c r="O6" s="21">
        <f>F6-J6*L6</f>
        <v>1.01267244</v>
      </c>
      <c r="P6" s="21">
        <f>SQRT(G6^2+K6^2)</f>
        <v>4.1184641865565685E-4</v>
      </c>
      <c r="Q6" s="60">
        <f>N6*SQRT((P6/O6)^2+(E6/D6)^2)</f>
        <v>9.2749629132557888E-4</v>
      </c>
      <c r="R6" s="91"/>
      <c r="S6" s="47">
        <v>1.0281</v>
      </c>
      <c r="T6" s="47">
        <v>2.2990681342043506E-4</v>
      </c>
      <c r="U6" s="61">
        <f t="shared" si="0"/>
        <v>5.2857142857138739E-8</v>
      </c>
      <c r="V6" s="91"/>
      <c r="X6" s="47">
        <v>1.8333999999999999</v>
      </c>
      <c r="Y6" s="47">
        <v>9.2749629132557888E-4</v>
      </c>
      <c r="Z6" s="47">
        <v>0.60619999999999996</v>
      </c>
      <c r="AA6" s="47">
        <v>5.0588867204405964E-4</v>
      </c>
      <c r="AB6" s="47">
        <v>0.84619999999999995</v>
      </c>
      <c r="AC6" s="47">
        <v>9.6281318505507226E-4</v>
      </c>
    </row>
    <row r="7" spans="1:29" x14ac:dyDescent="0.2">
      <c r="A7" s="77"/>
      <c r="B7" s="22" t="s">
        <v>97</v>
      </c>
      <c r="C7" s="45">
        <v>44263</v>
      </c>
      <c r="D7" s="51">
        <f>F6</f>
        <v>1.0270999999999999</v>
      </c>
      <c r="E7" s="53">
        <f>(10^(C10-C11/(C12+H7))*(C11*LOG(10)))/(C12+H7)^2*I7</f>
        <v>4.1173273395926304E-4</v>
      </c>
      <c r="F7" s="59">
        <v>0.4032</v>
      </c>
      <c r="G7" s="53">
        <f>(10^(E10-E11/(E12+H7))*(E11*LOG(10)))/(E12+H7)^2*I7</f>
        <v>2.1682223091066462E-4</v>
      </c>
      <c r="H7" s="21">
        <v>329.81470000000002</v>
      </c>
      <c r="I7" s="21">
        <f>C11/($R$2*LOG(10)*(C10-LOG($R$2)/LOG(10))^2)*$V$2</f>
        <v>2.7013351309473823E-2</v>
      </c>
      <c r="J7" s="21">
        <v>2.3599999999999999E-2</v>
      </c>
      <c r="K7" s="21">
        <f>J7*SQRT((E7/D7)^2+(I7/H7)^2)</f>
        <v>9.6559614836129771E-6</v>
      </c>
      <c r="L7" s="21">
        <v>0.73219999999999996</v>
      </c>
      <c r="M7" s="91"/>
      <c r="N7" s="57">
        <v>2.0796999999999999</v>
      </c>
      <c r="O7" s="21">
        <f>D7-J7*L7</f>
        <v>1.0098200799999999</v>
      </c>
      <c r="P7" s="21">
        <f>SQRT(E7^2+K7^2)</f>
        <v>4.1184594426283029E-4</v>
      </c>
      <c r="Q7" s="60">
        <f>N7*SQRT((P7/O7)^2+(G7/F7)^2)</f>
        <v>1.4036250905372996E-3</v>
      </c>
      <c r="R7" s="91"/>
      <c r="S7" s="47">
        <v>1.0304</v>
      </c>
      <c r="T7" s="47">
        <v>1.8973665961009796E-4</v>
      </c>
      <c r="U7" s="61">
        <f t="shared" si="0"/>
        <v>3.5999999999998178E-8</v>
      </c>
      <c r="V7" s="91"/>
      <c r="X7" s="47">
        <v>2.0796999999999999</v>
      </c>
      <c r="Y7" s="47">
        <v>1.4036250905372996E-3</v>
      </c>
      <c r="Z7" s="47">
        <v>0.73219999999999996</v>
      </c>
      <c r="AA7" s="47">
        <v>6.7491709887834771E-4</v>
      </c>
      <c r="AB7" s="47">
        <v>0.56079999999999997</v>
      </c>
      <c r="AC7" s="47">
        <v>1.1114235118325014E-3</v>
      </c>
    </row>
    <row r="8" spans="1:29" x14ac:dyDescent="0.2">
      <c r="G8" s="62" t="s">
        <v>129</v>
      </c>
      <c r="I8" s="63" t="s">
        <v>126</v>
      </c>
      <c r="J8" s="64" t="s">
        <v>133</v>
      </c>
    </row>
    <row r="9" spans="1:29" x14ac:dyDescent="0.2">
      <c r="B9" s="34" t="s">
        <v>14</v>
      </c>
      <c r="C9" s="34" t="s">
        <v>11</v>
      </c>
      <c r="D9" s="34" t="s">
        <v>96</v>
      </c>
      <c r="E9" s="34" t="s">
        <v>97</v>
      </c>
      <c r="L9" s="22" t="s">
        <v>136</v>
      </c>
      <c r="M9" s="22" t="s">
        <v>137</v>
      </c>
      <c r="N9" s="22" t="s">
        <v>140</v>
      </c>
      <c r="O9" s="22" t="s">
        <v>141</v>
      </c>
      <c r="P9" s="22" t="s">
        <v>142</v>
      </c>
      <c r="Q9" s="22" t="s">
        <v>143</v>
      </c>
    </row>
    <row r="10" spans="1:29" x14ac:dyDescent="0.2">
      <c r="B10" s="34" t="s">
        <v>11</v>
      </c>
      <c r="C10" s="34">
        <v>4.42448</v>
      </c>
      <c r="D10" s="34">
        <v>5.2040899999999999</v>
      </c>
      <c r="E10" s="34">
        <v>5.2467699999999997</v>
      </c>
      <c r="L10" s="47">
        <v>2.2406999999999999</v>
      </c>
      <c r="M10" s="47">
        <v>1.1793330863395996E-3</v>
      </c>
      <c r="N10" s="58">
        <v>0.80679999999999996</v>
      </c>
      <c r="O10" s="47">
        <f>1/N2*Q2</f>
        <v>5.263235088765122E-4</v>
      </c>
      <c r="P10" s="58">
        <v>0.41849999999999998</v>
      </c>
      <c r="Q10" s="47">
        <f>SQRT((-1/N3*Q3)^2+(-1/(N2*(LOG(N2)-1))*Q2)^2)</f>
        <v>1.0284987674770295E-3</v>
      </c>
    </row>
    <row r="11" spans="1:29" x14ac:dyDescent="0.2">
      <c r="B11" s="34" t="s">
        <v>12</v>
      </c>
      <c r="C11" s="34">
        <v>1312.2529999999999</v>
      </c>
      <c r="D11" s="34">
        <v>1581.3409999999999</v>
      </c>
      <c r="E11" s="34">
        <v>1598.673</v>
      </c>
      <c r="L11" s="47">
        <v>1.6807000000000001</v>
      </c>
      <c r="M11" s="47">
        <v>1.0647930423199603E-3</v>
      </c>
      <c r="N11" s="58">
        <v>0.51919999999999999</v>
      </c>
      <c r="O11" s="47">
        <f t="shared" ref="O11:O15" si="1">1/N3*Q3</f>
        <v>6.3354140674716497E-4</v>
      </c>
      <c r="P11" s="58">
        <v>1.0642</v>
      </c>
      <c r="Q11" s="47">
        <f>SQRT((-1/(N3*(LOG(N3)-1))*Q3)^2+(-1/N2*Q2)^2)</f>
        <v>9.7268924241872918E-4</v>
      </c>
    </row>
    <row r="12" spans="1:29" x14ac:dyDescent="0.2">
      <c r="B12" s="34" t="s">
        <v>13</v>
      </c>
      <c r="C12" s="34">
        <v>-32.445</v>
      </c>
      <c r="D12" s="34">
        <v>-33.5</v>
      </c>
      <c r="E12" s="34">
        <v>-46.423999999999999</v>
      </c>
      <c r="L12" s="47">
        <v>1.0459000000000001</v>
      </c>
      <c r="M12" s="47">
        <v>5.6745400834084928E-4</v>
      </c>
      <c r="N12" s="58">
        <v>4.4900000000000002E-2</v>
      </c>
      <c r="O12" s="47">
        <f t="shared" si="1"/>
        <v>5.4255092106401113E-4</v>
      </c>
      <c r="P12" s="58">
        <v>1.9607000000000001</v>
      </c>
      <c r="Q12" s="47">
        <f>SQRT((-1/N5*Q5)^2+(-1/(N4*(LOG(N4)-1))*Q4)^2)</f>
        <v>7.1081584701225054E-4</v>
      </c>
    </row>
    <row r="13" spans="1:29" x14ac:dyDescent="0.2">
      <c r="B13" s="90" t="s">
        <v>123</v>
      </c>
      <c r="C13" s="90"/>
      <c r="D13" s="90"/>
      <c r="E13" s="90"/>
      <c r="L13" s="47">
        <v>1.3577999999999999</v>
      </c>
      <c r="M13" s="47">
        <v>6.0582682179572409E-4</v>
      </c>
      <c r="N13" s="58">
        <v>0.30580000000000002</v>
      </c>
      <c r="O13" s="47">
        <f t="shared" si="1"/>
        <v>4.461826644540611E-4</v>
      </c>
      <c r="P13" s="58">
        <v>0.28179999999999999</v>
      </c>
      <c r="Q13" s="47">
        <f>SQRT((-1/(N5*(LOG(N5)-1))*Q5)^2+(-1/N4*Q4)^2)</f>
        <v>7.4773218397699193E-4</v>
      </c>
    </row>
    <row r="14" spans="1:29" x14ac:dyDescent="0.2">
      <c r="L14" s="47">
        <v>1.8333999999999999</v>
      </c>
      <c r="M14" s="47">
        <v>9.2749629132557888E-4</v>
      </c>
      <c r="N14" s="58">
        <v>0.60619999999999996</v>
      </c>
      <c r="O14" s="47">
        <f t="shared" si="1"/>
        <v>5.0588867204405964E-4</v>
      </c>
      <c r="P14" s="58">
        <v>0.84619999999999995</v>
      </c>
      <c r="Q14" s="47">
        <f>SQRT((-1/N7*Q7)^2+(-1/(N6*(LOG(N6)-1))*Q6)^2)</f>
        <v>9.6281318505507226E-4</v>
      </c>
    </row>
    <row r="15" spans="1:29" x14ac:dyDescent="0.2">
      <c r="L15" s="47">
        <v>2.0796999999999999</v>
      </c>
      <c r="M15" s="47">
        <v>1.4036250905372996E-3</v>
      </c>
      <c r="N15" s="58">
        <v>0.73219999999999996</v>
      </c>
      <c r="O15" s="47">
        <f t="shared" si="1"/>
        <v>6.7491709887834771E-4</v>
      </c>
      <c r="P15" s="58">
        <v>0.56079999999999997</v>
      </c>
      <c r="Q15" s="47">
        <f>SQRT((-1/(N7*(LOG(N7)-1))*Q7)^2+(-1/N6*Q6)^2)</f>
        <v>1.1114235118325014E-3</v>
      </c>
    </row>
  </sheetData>
  <mergeCells count="7">
    <mergeCell ref="R2:R7"/>
    <mergeCell ref="V2:V7"/>
    <mergeCell ref="B13:E13"/>
    <mergeCell ref="M2:M7"/>
    <mergeCell ref="A2:A3"/>
    <mergeCell ref="A4:A5"/>
    <mergeCell ref="A6:A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prelab sheet</vt:lpstr>
      <vt:lpstr>old New Parameters</vt:lpstr>
      <vt:lpstr>Literature Data</vt:lpstr>
      <vt:lpstr>Table of Errors</vt:lpstr>
      <vt:lpstr>T offsets</vt:lpstr>
      <vt:lpstr>More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2021-02-22T17:42:02Z</dcterms:created>
  <dcterms:modified xsi:type="dcterms:W3CDTF">2021-05-03T02:57:13Z</dcterms:modified>
</cp:coreProperties>
</file>