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eed/Desktop/FALL 2021/CHEM438 - Instrumental Lab/HPC - /"/>
    </mc:Choice>
  </mc:AlternateContent>
  <xr:revisionPtr revIDLastSave="0" documentId="13_ncr:1_{E532DE9F-3D52-7B45-AD27-E167E817B29E}" xr6:coauthVersionLast="47" xr6:coauthVersionMax="47" xr10:uidLastSave="{00000000-0000-0000-0000-000000000000}"/>
  <bookViews>
    <workbookView xWindow="0" yWindow="500" windowWidth="28800" windowHeight="16320" xr2:uid="{10414E39-90F9-40C7-A623-9DEEC9175ED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1" l="1"/>
  <c r="X4" i="1"/>
  <c r="U3" i="1"/>
  <c r="W4" i="1"/>
  <c r="W3" i="1"/>
  <c r="V4" i="1"/>
  <c r="V3" i="1"/>
  <c r="U4" i="1"/>
  <c r="W20" i="1"/>
  <c r="W19" i="1"/>
  <c r="U20" i="1"/>
  <c r="U19" i="1"/>
  <c r="V20" i="1"/>
  <c r="T20" i="1"/>
  <c r="V19" i="1"/>
  <c r="T19" i="1"/>
  <c r="T8" i="1"/>
  <c r="M3" i="1"/>
  <c r="C13" i="1"/>
  <c r="C10" i="1"/>
  <c r="C6" i="1"/>
  <c r="C3" i="1"/>
  <c r="G2" i="1" a="1"/>
  <c r="G2" i="1" s="1"/>
  <c r="T3" i="1"/>
  <c r="H4" i="1" l="1"/>
  <c r="G4" i="1"/>
  <c r="G5" i="1"/>
  <c r="H3" i="1"/>
  <c r="H6" i="1"/>
  <c r="G3" i="1"/>
  <c r="H5" i="1"/>
  <c r="H2" i="1"/>
  <c r="N3" i="1" s="1"/>
  <c r="O3" i="1" s="1"/>
  <c r="P3" i="1" s="1"/>
  <c r="G6" i="1"/>
  <c r="C11" i="1"/>
  <c r="C12" i="1"/>
  <c r="G9" i="1" a="1"/>
  <c r="C4" i="1"/>
  <c r="C5" i="1"/>
  <c r="H12" i="1" l="1"/>
  <c r="H11" i="1"/>
  <c r="G11" i="1"/>
  <c r="G9" i="1"/>
  <c r="H10" i="1"/>
  <c r="G12" i="1"/>
  <c r="G13" i="1"/>
  <c r="H9" i="1"/>
  <c r="H13" i="1"/>
  <c r="G10" i="1"/>
  <c r="M4" i="1" l="1"/>
  <c r="N4" i="1" s="1"/>
  <c r="O4" i="1" s="1"/>
  <c r="P4" i="1" s="1"/>
  <c r="M10" i="1"/>
  <c r="M11" i="1"/>
  <c r="N11" i="1" s="1"/>
  <c r="O11" i="1" s="1"/>
  <c r="N10" i="1" l="1"/>
  <c r="O10" i="1" s="1"/>
  <c r="P10" i="1" s="1"/>
  <c r="Q10" i="1" s="1"/>
  <c r="P11" i="1" l="1"/>
  <c r="Q11" i="1" s="1"/>
  <c r="Q4" i="1"/>
  <c r="Q3" i="1"/>
</calcChain>
</file>

<file path=xl/sharedStrings.xml><?xml version="1.0" encoding="utf-8"?>
<sst xmlns="http://schemas.openxmlformats.org/spreadsheetml/2006/main" count="73" uniqueCount="44">
  <si>
    <t>Caffeine</t>
  </si>
  <si>
    <t>Standard</t>
  </si>
  <si>
    <t>Chlorogenic acid</t>
  </si>
  <si>
    <t>Stock Solutions (mg/mL)</t>
  </si>
  <si>
    <t>Concentrations (mg/mL)</t>
  </si>
  <si>
    <t>Additions (mL)</t>
  </si>
  <si>
    <t>Area (mAU*s)</t>
  </si>
  <si>
    <t>m </t>
  </si>
  <si>
    <t>b </t>
  </si>
  <si>
    <r>
      <t>u</t>
    </r>
    <r>
      <rPr>
        <b/>
        <vertAlign val="subscript"/>
        <sz val="12"/>
        <color theme="1"/>
        <rFont val="Times New Roman"/>
        <family val="1"/>
      </rPr>
      <t>m</t>
    </r>
    <r>
      <rPr>
        <b/>
        <sz val="12"/>
        <color theme="1"/>
        <rFont val="Times New Roman"/>
        <family val="1"/>
      </rPr>
      <t> </t>
    </r>
  </si>
  <si>
    <r>
      <t>u</t>
    </r>
    <r>
      <rPr>
        <b/>
        <vertAlign val="subscript"/>
        <sz val="12"/>
        <color theme="1"/>
        <rFont val="Times New Roman"/>
        <family val="1"/>
      </rPr>
      <t>b </t>
    </r>
  </si>
  <si>
    <r>
      <t>R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 </t>
    </r>
  </si>
  <si>
    <r>
      <t>s</t>
    </r>
    <r>
      <rPr>
        <b/>
        <vertAlign val="subscript"/>
        <sz val="12"/>
        <color theme="1"/>
        <rFont val="Times New Roman"/>
        <family val="1"/>
      </rPr>
      <t>y</t>
    </r>
  </si>
  <si>
    <t>Fisher value </t>
  </si>
  <si>
    <t>df </t>
  </si>
  <si>
    <t>Regression SOS </t>
  </si>
  <si>
    <t>Residual SOS </t>
  </si>
  <si>
    <t>LINEST For Direct Calibration Plot of Caffeine</t>
  </si>
  <si>
    <t>LINEST For Direct Calibration Plot of Chlorogenic Acid</t>
  </si>
  <si>
    <t>Green beans - San Salvador</t>
  </si>
  <si>
    <t>Compound</t>
  </si>
  <si>
    <t>Chlorogenic Acid</t>
  </si>
  <si>
    <t>Roasted Beans - Nicaragua</t>
  </si>
  <si>
    <t>Concentration (mg/mL)</t>
  </si>
  <si>
    <t>Actual concentraton (mg/mL)</t>
  </si>
  <si>
    <t>Error act. conc (mg/mL)</t>
  </si>
  <si>
    <t>(%w/w)</t>
  </si>
  <si>
    <t>Mass of bean (mg)</t>
  </si>
  <si>
    <t>Type of bean</t>
  </si>
  <si>
    <t>Green</t>
  </si>
  <si>
    <t>Roasted</t>
  </si>
  <si>
    <t>error in wt%</t>
  </si>
  <si>
    <t>N</t>
  </si>
  <si>
    <r>
      <t>t</t>
    </r>
    <r>
      <rPr>
        <b/>
        <vertAlign val="subscript"/>
        <sz val="11"/>
        <color theme="1"/>
        <rFont val="Times New Roman"/>
        <family val="1"/>
      </rPr>
      <t>R</t>
    </r>
    <r>
      <rPr>
        <b/>
        <sz val="11"/>
        <color theme="1"/>
        <rFont val="Times New Roman"/>
        <family val="1"/>
      </rPr>
      <t xml:space="preserve"> (min)</t>
    </r>
  </si>
  <si>
    <r>
      <t>w</t>
    </r>
    <r>
      <rPr>
        <b/>
        <vertAlign val="subscript"/>
        <sz val="11"/>
        <color theme="1"/>
        <rFont val="Times New Roman"/>
        <family val="1"/>
      </rPr>
      <t>h/2</t>
    </r>
    <r>
      <rPr>
        <b/>
        <sz val="11"/>
        <color theme="1"/>
        <rFont val="Times New Roman"/>
        <family val="1"/>
      </rPr>
      <t xml:space="preserve"> (min)</t>
    </r>
  </si>
  <si>
    <t>Type of Beans</t>
  </si>
  <si>
    <t>Roast</t>
  </si>
  <si>
    <t>[Caffeine] (mg/mL)</t>
  </si>
  <si>
    <t>[Chlorogenic Acid] (mg/mL)</t>
  </si>
  <si>
    <t>Sigma caffeine (mg/mL)</t>
  </si>
  <si>
    <t>Sigma chlorogenic acid (mg/mL)</t>
  </si>
  <si>
    <t>(% w/w)Caffeine</t>
  </si>
  <si>
    <t xml:space="preserve">Error in </t>
  </si>
  <si>
    <t>(% w/w)Chlorogenic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</si>
</sst>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"/>
    <numFmt numFmtId="170" formatCode="0.00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6" fontId="6" fillId="0" borderId="1" xfId="0" applyNumberFormat="1" applyFont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17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Data!$D$2</c:f>
              <c:strCache>
                <c:ptCount val="1"/>
                <c:pt idx="0">
                  <c:v>Area (mAU*s)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Data!$C$3:$C$6</c:f>
              <c:numCache>
                <c:formatCode>0.000</c:formatCode>
                <c:ptCount val="4"/>
                <c:pt idx="0">
                  <c:v>2.5000000000000001E-2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Data!$D$3:$D$6</c:f>
              <c:numCache>
                <c:formatCode>0.00</c:formatCode>
                <c:ptCount val="4"/>
                <c:pt idx="0">
                  <c:v>118.85975999999999</c:v>
                </c:pt>
                <c:pt idx="1">
                  <c:v>223.46184</c:v>
                </c:pt>
                <c:pt idx="2">
                  <c:v>451.17187999999999</c:v>
                </c:pt>
                <c:pt idx="3">
                  <c:v>681.70141999999998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AF-4576-89DB-005807009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23471"/>
        <c:axId val="141152463"/>
      </c:scatterChart>
      <c:valAx>
        <c:axId val="38823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Concentrations (mg/mL)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52463"/>
        <c:crosses val="autoZero"/>
        <c:crossBetween val="midCat"/>
      </c:valAx>
      <c:valAx>
        <c:axId val="14115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Area (mAU*s)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82347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Data!$D$2</c:f>
              <c:strCache>
                <c:ptCount val="1"/>
                <c:pt idx="0">
                  <c:v>Area (mAU*s)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Data!$C$10:$C$13</c:f>
              <c:numCache>
                <c:formatCode>0.000</c:formatCode>
                <c:ptCount val="4"/>
                <c:pt idx="0">
                  <c:v>1.7499999999999998E-2</c:v>
                </c:pt>
                <c:pt idx="1">
                  <c:v>3.4999999999999996E-2</c:v>
                </c:pt>
                <c:pt idx="2">
                  <c:v>6.9999999999999993E-2</c:v>
                </c:pt>
                <c:pt idx="3">
                  <c:v>0.10499999999999998</c:v>
                </c:pt>
              </c:numCache>
            </c:numRef>
          </c:xVal>
          <c:yVal>
            <c:numRef>
              <c:f>Data!$D$10:$D$13</c:f>
              <c:numCache>
                <c:formatCode>0.00</c:formatCode>
                <c:ptCount val="4"/>
                <c:pt idx="0">
                  <c:v>24.657550000000001</c:v>
                </c:pt>
                <c:pt idx="1">
                  <c:v>37.284469999999999</c:v>
                </c:pt>
                <c:pt idx="2">
                  <c:v>103.00823</c:v>
                </c:pt>
                <c:pt idx="3">
                  <c:v>213.411171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AB-4F37-A83E-2651494C0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23471"/>
        <c:axId val="141152463"/>
      </c:scatterChart>
      <c:valAx>
        <c:axId val="38823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Concentrations (mg/mL)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52463"/>
        <c:crosses val="autoZero"/>
        <c:crossBetween val="midCat"/>
      </c:valAx>
      <c:valAx>
        <c:axId val="14115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Area (mAU*s)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82347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183932</xdr:colOff>
      <xdr:row>17</xdr:row>
      <xdr:rowOff>44012</xdr:rowOff>
    </xdr:from>
    <xdr:to>
      <xdr:col>3</xdr:col>
      <xdr:colOff>943110</xdr:colOff>
      <xdr:row>43</xdr:row>
      <xdr:rowOff>29900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4B1919-1767-476F-8C67-2B2E64E33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538370</xdr:colOff>
      <xdr:row>17</xdr:row>
      <xdr:rowOff>66260</xdr:rowOff>
    </xdr:from>
    <xdr:to>
      <xdr:col>9</xdr:col>
      <xdr:colOff>580233</xdr:colOff>
      <xdr:row>43</xdr:row>
      <xdr:rowOff>52148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323B9B-C13F-40A8-AB5A-A087E75B28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751019</xdr:colOff>
      <xdr:row>12</xdr:row>
      <xdr:rowOff>149553</xdr:rowOff>
    </xdr:from>
    <xdr:to>
      <xdr:col>13</xdr:col>
      <xdr:colOff>169335</xdr:colOff>
      <xdr:row>41</xdr:row>
      <xdr:rowOff>17107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114A73-9C97-1944-9933-53A1025D7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24486" y="2706486"/>
          <a:ext cx="3973382" cy="5286221"/>
        </a:xfrm>
        <a:prstGeom prst="rect">
          <a:avLst/>
        </a:prstGeom>
      </xdr:spPr>
    </xdr:pic>
    <xdr:clientData/>
  </xdr:twoCellAnchor>
  <xdr:twoCellAnchor editAs="oneCell">
    <xdr:from>
      <xdr:col>13</xdr:col>
      <xdr:colOff>221703</xdr:colOff>
      <xdr:row>12</xdr:row>
      <xdr:rowOff>124963</xdr:rowOff>
    </xdr:from>
    <xdr:to>
      <xdr:col>15</xdr:col>
      <xdr:colOff>643466</xdr:colOff>
      <xdr:row>41</xdr:row>
      <xdr:rowOff>34527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3C7D82-20A2-9643-B295-809EA8603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850236" y="2681896"/>
          <a:ext cx="4096297" cy="5328231"/>
        </a:xfrm>
        <a:prstGeom prst="rect">
          <a:avLst/>
        </a:prstGeom>
      </xdr:spPr>
    </xdr:pic>
    <xdr:clientData/>
  </xdr:twoCellAnchor>
  <xdr:twoCellAnchor editAs="oneCell">
    <xdr:from>
      <xdr:col>17</xdr:col>
      <xdr:colOff>482129</xdr:colOff>
      <xdr:row>9</xdr:row>
      <xdr:rowOff>105833</xdr:rowOff>
    </xdr:from>
    <xdr:to>
      <xdr:col>20</xdr:col>
      <xdr:colOff>765292</xdr:colOff>
      <xdr:row>15</xdr:row>
      <xdr:rowOff>140170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588A9C8-D6DA-0442-AD99-A50B5AA3F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518981" y="1952037"/>
          <a:ext cx="3162300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67E2-AE77-4EDC-98F0-DBA3D1902A7E}">
  <dimension ref="A1:X20"/>
  <sheetViews>
    <sheetView tabSelected="1" topLeftCell="P1" zoomScale="158" zoomScaleNormal="115" workbookViewId="0">
      <selection activeCell="O12" sqref="O12"/>
    </sheetView>
  </sheetViews>
  <sheetFormatPr baseColWidth="10" defaultColWidth="9.1640625" defaultRowHeight="14" x14ac:dyDescent="0.15"/>
  <cols>
    <col min="1" max="1" width="16.83203125" style="6" customWidth="1"/>
    <col min="2" max="2" width="22.5" style="6" customWidth="1"/>
    <col min="3" max="3" width="22.6640625" style="6" customWidth="1"/>
    <col min="4" max="4" width="15.6640625" style="6" customWidth="1"/>
    <col min="5" max="5" width="9.1640625" style="6"/>
    <col min="6" max="6" width="20.83203125" style="6" customWidth="1"/>
    <col min="7" max="7" width="12" style="6" bestFit="1" customWidth="1"/>
    <col min="8" max="8" width="10.6640625" style="6" bestFit="1" customWidth="1"/>
    <col min="9" max="9" width="18.83203125" style="6" customWidth="1"/>
    <col min="10" max="10" width="9.1640625" style="6"/>
    <col min="11" max="11" width="18.83203125" style="6" customWidth="1"/>
    <col min="12" max="12" width="18.5" style="6" customWidth="1"/>
    <col min="13" max="13" width="22.5" style="6" customWidth="1"/>
    <col min="14" max="14" width="26.1640625" style="6" customWidth="1"/>
    <col min="15" max="15" width="22" style="6" customWidth="1"/>
    <col min="16" max="16" width="11.1640625" style="6" customWidth="1"/>
    <col min="17" max="17" width="11.5" style="6" customWidth="1"/>
    <col min="18" max="18" width="9.1640625" style="6"/>
    <col min="19" max="19" width="12.33203125" style="6" customWidth="1"/>
    <col min="20" max="20" width="16.33203125" style="6" customWidth="1"/>
    <col min="21" max="21" width="19.5" style="6" customWidth="1"/>
    <col min="22" max="22" width="10.6640625" style="6" bestFit="1" customWidth="1"/>
    <col min="23" max="23" width="25.83203125" style="6" customWidth="1"/>
    <col min="24" max="16384" width="9.1640625" style="6"/>
  </cols>
  <sheetData>
    <row r="1" spans="1:24" ht="16" x14ac:dyDescent="0.2">
      <c r="A1" s="14" t="s">
        <v>0</v>
      </c>
      <c r="B1" s="15"/>
      <c r="C1" s="15"/>
      <c r="D1" s="16"/>
      <c r="F1" s="17" t="s">
        <v>17</v>
      </c>
      <c r="G1" s="17"/>
      <c r="H1" s="17"/>
      <c r="I1" s="17"/>
      <c r="K1" s="14" t="s">
        <v>19</v>
      </c>
      <c r="L1" s="15"/>
      <c r="M1" s="15"/>
      <c r="N1" s="15"/>
      <c r="O1" s="15"/>
      <c r="P1" s="15"/>
      <c r="Q1" s="16"/>
    </row>
    <row r="2" spans="1:24" ht="16" x14ac:dyDescent="0.2">
      <c r="A2" s="11" t="s">
        <v>1</v>
      </c>
      <c r="B2" s="11" t="s">
        <v>5</v>
      </c>
      <c r="C2" s="11" t="s">
        <v>4</v>
      </c>
      <c r="D2" s="11" t="s">
        <v>6</v>
      </c>
      <c r="F2" s="1" t="s">
        <v>7</v>
      </c>
      <c r="G2" s="2">
        <f t="array" ref="G2:H6">LINEST(D3:D6,C3:C6,TRUE,TRUE)</f>
        <v>4518.7689627118625</v>
      </c>
      <c r="H2" s="2">
        <v>1.6487467796611668</v>
      </c>
      <c r="I2" s="1" t="s">
        <v>8</v>
      </c>
      <c r="K2" s="12" t="s">
        <v>20</v>
      </c>
      <c r="L2" s="12" t="s">
        <v>6</v>
      </c>
      <c r="M2" s="12" t="s">
        <v>23</v>
      </c>
      <c r="N2" s="12" t="s">
        <v>24</v>
      </c>
      <c r="O2" s="12" t="s">
        <v>25</v>
      </c>
      <c r="P2" s="12" t="s">
        <v>26</v>
      </c>
      <c r="Q2" s="12" t="s">
        <v>31</v>
      </c>
      <c r="S2" s="12" t="s">
        <v>28</v>
      </c>
      <c r="T2" s="12" t="s">
        <v>27</v>
      </c>
      <c r="U2" s="12" t="s">
        <v>41</v>
      </c>
      <c r="V2" s="12" t="s">
        <v>42</v>
      </c>
      <c r="W2" s="12" t="s">
        <v>43</v>
      </c>
      <c r="X2" s="12" t="s">
        <v>42</v>
      </c>
    </row>
    <row r="3" spans="1:24" ht="18" x14ac:dyDescent="0.25">
      <c r="A3" s="7">
        <v>1</v>
      </c>
      <c r="B3" s="18">
        <v>0.5</v>
      </c>
      <c r="C3" s="8">
        <f>B3*$B$16/10</f>
        <v>2.5000000000000001E-2</v>
      </c>
      <c r="D3" s="9">
        <v>118.85975999999999</v>
      </c>
      <c r="F3" s="1" t="s">
        <v>9</v>
      </c>
      <c r="G3" s="2">
        <v>49.708121144465302</v>
      </c>
      <c r="H3" s="2">
        <v>4.6911010591136773</v>
      </c>
      <c r="I3" s="1" t="s">
        <v>10</v>
      </c>
      <c r="K3" s="7" t="s">
        <v>0</v>
      </c>
      <c r="L3" s="7">
        <v>121.58208</v>
      </c>
      <c r="M3" s="7">
        <f>(L3-$H$2)/$G$2</f>
        <v>2.6541151851313699E-2</v>
      </c>
      <c r="N3" s="7">
        <f>M3*10/2</f>
        <v>0.1327057592565685</v>
      </c>
      <c r="O3" s="7">
        <f>N3*SQRT((G3/G2)^2+(H3/H2)^2+(0.02/10)^2+(0.006/2)^2)</f>
        <v>0.37758453149248328</v>
      </c>
      <c r="P3" s="7">
        <f>O3*100/$T$3*100</f>
        <v>3.5963856699922205</v>
      </c>
      <c r="Q3" s="7">
        <f>P3*SQRT((0.1/$T$3)^2+(O3/N3)^2+(0.08/100)^2)</f>
        <v>10.232710775437717</v>
      </c>
      <c r="S3" s="7" t="s">
        <v>29</v>
      </c>
      <c r="T3" s="7">
        <f>1.0499*1000</f>
        <v>1049.9000000000001</v>
      </c>
      <c r="U3" s="9">
        <f>P3</f>
        <v>3.5963856699922205</v>
      </c>
      <c r="V3" s="9">
        <f>Q3</f>
        <v>10.232710775437717</v>
      </c>
      <c r="W3" s="9">
        <f>P4</f>
        <v>3.1309164397168514</v>
      </c>
      <c r="X3" s="9">
        <f>Q4</f>
        <v>2.3357750516743421</v>
      </c>
    </row>
    <row r="4" spans="1:24" ht="19" x14ac:dyDescent="0.25">
      <c r="A4" s="7">
        <v>2</v>
      </c>
      <c r="B4" s="18">
        <v>1</v>
      </c>
      <c r="C4" s="8">
        <f t="shared" ref="C4:C6" si="0">B4*$B$16/10</f>
        <v>0.05</v>
      </c>
      <c r="D4" s="9">
        <v>223.46184</v>
      </c>
      <c r="F4" s="1" t="s">
        <v>11</v>
      </c>
      <c r="G4" s="20">
        <v>0.99975804236882393</v>
      </c>
      <c r="H4" s="2">
        <v>4.7726915420418417</v>
      </c>
      <c r="I4" s="1" t="s">
        <v>12</v>
      </c>
      <c r="K4" s="7" t="s">
        <v>21</v>
      </c>
      <c r="L4" s="7">
        <v>162.63139000000001</v>
      </c>
      <c r="M4" s="7">
        <f>(L4-$H$9)/$G$9</f>
        <v>8.8123172392987073E-2</v>
      </c>
      <c r="N4" s="7">
        <f>M4*10/2</f>
        <v>0.44061586196493535</v>
      </c>
      <c r="O4" s="7">
        <f>N4*SQRT((G10/G9)^2+(H10/H9)^2+(0.02/10)^2+(0.006/2)^2)</f>
        <v>0.3287149170058723</v>
      </c>
      <c r="P4" s="7">
        <f>O4*100/$T$3*100</f>
        <v>3.1309164397168514</v>
      </c>
      <c r="Q4" s="7">
        <f>P4*SQRT((0.1/$T$3)^2+(O4/N4)^2+(0.08/100)^2)</f>
        <v>2.3357750516743421</v>
      </c>
      <c r="S4" s="7" t="s">
        <v>30</v>
      </c>
      <c r="T4" s="7">
        <v>1096.5</v>
      </c>
      <c r="U4" s="9">
        <f>P10</f>
        <v>3.4819085484072767</v>
      </c>
      <c r="V4" s="9">
        <f>Q10</f>
        <v>9.906991738400551</v>
      </c>
      <c r="W4" s="9">
        <f>P11</f>
        <v>0.7456403627312993</v>
      </c>
      <c r="X4" s="9">
        <f>Q11</f>
        <v>0.55627423763689909</v>
      </c>
    </row>
    <row r="5" spans="1:24" ht="16" x14ac:dyDescent="0.2">
      <c r="A5" s="7">
        <v>3</v>
      </c>
      <c r="B5" s="18">
        <v>2</v>
      </c>
      <c r="C5" s="8">
        <f t="shared" si="0"/>
        <v>0.1</v>
      </c>
      <c r="D5" s="9">
        <v>451.17187999999999</v>
      </c>
      <c r="F5" s="1" t="s">
        <v>13</v>
      </c>
      <c r="G5" s="3">
        <v>8263.9099871248618</v>
      </c>
      <c r="H5" s="4">
        <v>2</v>
      </c>
      <c r="I5" s="1" t="s">
        <v>14</v>
      </c>
    </row>
    <row r="6" spans="1:24" ht="18" x14ac:dyDescent="0.25">
      <c r="A6" s="7">
        <v>4</v>
      </c>
      <c r="B6" s="18">
        <v>3</v>
      </c>
      <c r="C6" s="8">
        <f>B6*$B$16/10</f>
        <v>0.15</v>
      </c>
      <c r="D6" s="9">
        <v>681.70141999999998</v>
      </c>
      <c r="F6" s="1" t="s">
        <v>15</v>
      </c>
      <c r="G6" s="2">
        <v>188240.17240058054</v>
      </c>
      <c r="H6" s="5">
        <v>45.557169110955464</v>
      </c>
      <c r="I6" s="1" t="s">
        <v>16</v>
      </c>
      <c r="S6" s="12" t="s">
        <v>33</v>
      </c>
      <c r="T6" s="19">
        <v>1.778</v>
      </c>
    </row>
    <row r="7" spans="1:24" ht="18" x14ac:dyDescent="0.25">
      <c r="A7" s="10"/>
      <c r="B7" s="10"/>
      <c r="C7" s="10"/>
      <c r="D7" s="10"/>
      <c r="S7" s="12" t="s">
        <v>34</v>
      </c>
      <c r="T7" s="19">
        <v>0.13270000000000001</v>
      </c>
    </row>
    <row r="8" spans="1:24" ht="16" x14ac:dyDescent="0.2">
      <c r="A8" s="13" t="s">
        <v>2</v>
      </c>
      <c r="B8" s="13"/>
      <c r="C8" s="13"/>
      <c r="D8" s="13"/>
      <c r="F8" s="17" t="s">
        <v>18</v>
      </c>
      <c r="G8" s="17"/>
      <c r="H8" s="17"/>
      <c r="I8" s="17"/>
      <c r="K8" s="14" t="s">
        <v>22</v>
      </c>
      <c r="L8" s="15"/>
      <c r="M8" s="15"/>
      <c r="N8" s="15"/>
      <c r="O8" s="15"/>
      <c r="P8" s="15"/>
      <c r="Q8" s="16"/>
      <c r="S8" s="12" t="s">
        <v>32</v>
      </c>
      <c r="T8" s="9">
        <f>5.54*(T6/T7)^2</f>
        <v>994.56101637260781</v>
      </c>
    </row>
    <row r="9" spans="1:24" ht="16" x14ac:dyDescent="0.2">
      <c r="A9" s="11" t="s">
        <v>1</v>
      </c>
      <c r="B9" s="11" t="s">
        <v>5</v>
      </c>
      <c r="C9" s="11" t="s">
        <v>4</v>
      </c>
      <c r="D9" s="11" t="s">
        <v>6</v>
      </c>
      <c r="F9" s="1" t="s">
        <v>7</v>
      </c>
      <c r="G9" s="2">
        <f t="array" ref="G9:H13">LINEST(D10:D13,C10:C13,TRUE,TRUE)</f>
        <v>2177.440456174334</v>
      </c>
      <c r="H9" s="2">
        <v>-29.251570694915245</v>
      </c>
      <c r="I9" s="1" t="s">
        <v>8</v>
      </c>
      <c r="K9" s="12" t="s">
        <v>20</v>
      </c>
      <c r="L9" s="12" t="s">
        <v>6</v>
      </c>
      <c r="M9" s="12" t="s">
        <v>23</v>
      </c>
      <c r="N9" s="12" t="s">
        <v>24</v>
      </c>
      <c r="O9" s="12" t="s">
        <v>25</v>
      </c>
      <c r="P9" s="12" t="s">
        <v>26</v>
      </c>
      <c r="Q9" s="12" t="s">
        <v>31</v>
      </c>
    </row>
    <row r="10" spans="1:24" ht="18" x14ac:dyDescent="0.25">
      <c r="A10" s="7">
        <v>1</v>
      </c>
      <c r="B10" s="18">
        <v>0.5</v>
      </c>
      <c r="C10" s="8">
        <f>B10*$B$17/10</f>
        <v>1.7499999999999998E-2</v>
      </c>
      <c r="D10" s="9">
        <v>24.657550000000001</v>
      </c>
      <c r="F10" s="1" t="s">
        <v>9</v>
      </c>
      <c r="G10" s="2">
        <v>323.71198708512719</v>
      </c>
      <c r="H10" s="2">
        <v>21.384754188045612</v>
      </c>
      <c r="I10" s="1" t="s">
        <v>10</v>
      </c>
      <c r="K10" s="7" t="s">
        <v>0</v>
      </c>
      <c r="L10" s="7">
        <v>122.91828</v>
      </c>
      <c r="M10" s="7">
        <f>(L10-$H$2)/$G$2</f>
        <v>2.683685185523647E-2</v>
      </c>
      <c r="N10" s="7">
        <f>M10*10/2</f>
        <v>0.13418425927618235</v>
      </c>
      <c r="O10" s="7">
        <f>N10*SQRT((G3/G2)^2+(H3/H2)^2+(0.02/10)^2+(0.006/2)^2)</f>
        <v>0.38179127233285787</v>
      </c>
      <c r="P10" s="7">
        <f>O10*100/$T$4*100</f>
        <v>3.4819085484072767</v>
      </c>
      <c r="Q10" s="7">
        <f>P10*SQRT((0.1/$T$4)^2+(O10/N10)^2+(0.08/100)^2)</f>
        <v>9.906991738400551</v>
      </c>
    </row>
    <row r="11" spans="1:24" ht="19" x14ac:dyDescent="0.25">
      <c r="A11" s="7">
        <v>2</v>
      </c>
      <c r="B11" s="18">
        <v>1</v>
      </c>
      <c r="C11" s="8">
        <f t="shared" ref="C11:C13" si="1">B11*$B$17/10</f>
        <v>3.4999999999999996E-2</v>
      </c>
      <c r="D11" s="9">
        <v>37.284469999999999</v>
      </c>
      <c r="F11" s="1" t="s">
        <v>11</v>
      </c>
      <c r="G11" s="2">
        <v>0.95766789059417623</v>
      </c>
      <c r="H11" s="2">
        <v>21.756690839913944</v>
      </c>
      <c r="I11" s="1" t="s">
        <v>12</v>
      </c>
      <c r="K11" s="7" t="s">
        <v>21</v>
      </c>
      <c r="L11" s="7">
        <v>18.474430000000002</v>
      </c>
      <c r="M11" s="7">
        <f>(L11-$H$9)/$G$9</f>
        <v>2.1918395315740438E-2</v>
      </c>
      <c r="N11" s="7">
        <f>M11*10/2</f>
        <v>0.10959197657870219</v>
      </c>
      <c r="O11" s="7">
        <f>N11*SQRT((G10/G9)^2+(H10/H9)^2+(0.02/10)^2+(0.006/2)^2)</f>
        <v>8.1759465773486972E-2</v>
      </c>
      <c r="P11" s="7">
        <f>O11*100/$T$4*100</f>
        <v>0.7456403627312993</v>
      </c>
      <c r="Q11" s="7">
        <f>P11*SQRT((0.1/$T$4)^2+(O11/N11)^2+(0.08/100)^2)</f>
        <v>0.55627423763689909</v>
      </c>
    </row>
    <row r="12" spans="1:24" ht="16" x14ac:dyDescent="0.2">
      <c r="A12" s="7">
        <v>3</v>
      </c>
      <c r="B12" s="18">
        <v>2</v>
      </c>
      <c r="C12" s="8">
        <f t="shared" si="1"/>
        <v>6.9999999999999993E-2</v>
      </c>
      <c r="D12" s="9">
        <v>103.00823</v>
      </c>
      <c r="F12" s="1" t="s">
        <v>13</v>
      </c>
      <c r="G12" s="3">
        <v>45.24546043351328</v>
      </c>
      <c r="H12" s="4">
        <v>2</v>
      </c>
      <c r="I12" s="1" t="s">
        <v>14</v>
      </c>
      <c r="O12" s="7"/>
    </row>
    <row r="13" spans="1:24" ht="16" x14ac:dyDescent="0.2">
      <c r="A13" s="7">
        <v>4</v>
      </c>
      <c r="B13" s="18">
        <v>3</v>
      </c>
      <c r="C13" s="8">
        <f>B13*$B$17/10</f>
        <v>0.10499999999999998</v>
      </c>
      <c r="D13" s="9">
        <v>213.411171</v>
      </c>
      <c r="F13" s="1" t="s">
        <v>15</v>
      </c>
      <c r="G13" s="2">
        <v>21417.101412615539</v>
      </c>
      <c r="H13" s="5">
        <v>946.70719260719056</v>
      </c>
      <c r="I13" s="1" t="s">
        <v>16</v>
      </c>
    </row>
    <row r="14" spans="1:24" x14ac:dyDescent="0.15">
      <c r="A14" s="10"/>
      <c r="B14" s="10"/>
      <c r="C14" s="10"/>
      <c r="D14" s="10"/>
    </row>
    <row r="15" spans="1:24" x14ac:dyDescent="0.15">
      <c r="A15" s="14" t="s">
        <v>3</v>
      </c>
      <c r="B15" s="16"/>
      <c r="D15" s="10"/>
    </row>
    <row r="16" spans="1:24" x14ac:dyDescent="0.15">
      <c r="A16" s="7" t="s">
        <v>0</v>
      </c>
      <c r="B16" s="9">
        <v>0.5</v>
      </c>
      <c r="C16" s="10"/>
      <c r="D16" s="10"/>
    </row>
    <row r="17" spans="1:23" x14ac:dyDescent="0.15">
      <c r="A17" s="7" t="s">
        <v>2</v>
      </c>
      <c r="B17" s="7">
        <v>0.35</v>
      </c>
      <c r="C17" s="10"/>
      <c r="D17" s="10"/>
    </row>
    <row r="18" spans="1:23" x14ac:dyDescent="0.15">
      <c r="S18" s="12" t="s">
        <v>35</v>
      </c>
      <c r="T18" s="12" t="s">
        <v>37</v>
      </c>
      <c r="U18" s="12" t="s">
        <v>39</v>
      </c>
      <c r="V18" s="12" t="s">
        <v>38</v>
      </c>
      <c r="W18" s="12" t="s">
        <v>40</v>
      </c>
    </row>
    <row r="19" spans="1:23" x14ac:dyDescent="0.15">
      <c r="S19" s="7" t="s">
        <v>29</v>
      </c>
      <c r="T19" s="8">
        <f>N3</f>
        <v>0.1327057592565685</v>
      </c>
      <c r="U19" s="8">
        <f>O3</f>
        <v>0.37758453149248328</v>
      </c>
      <c r="V19" s="8">
        <f>N4</f>
        <v>0.44061586196493535</v>
      </c>
      <c r="W19" s="8">
        <f>O4</f>
        <v>0.3287149170058723</v>
      </c>
    </row>
    <row r="20" spans="1:23" x14ac:dyDescent="0.15">
      <c r="S20" s="7" t="s">
        <v>36</v>
      </c>
      <c r="T20" s="8">
        <f>N10</f>
        <v>0.13418425927618235</v>
      </c>
      <c r="U20" s="8">
        <f>O10</f>
        <v>0.38179127233285787</v>
      </c>
      <c r="V20" s="8">
        <f>N11</f>
        <v>0.10959197657870219</v>
      </c>
      <c r="W20" s="8">
        <f>O11</f>
        <v>8.1759465773486972E-2</v>
      </c>
    </row>
  </sheetData>
  <mergeCells count="7">
    <mergeCell ref="A15:B15"/>
    <mergeCell ref="K1:Q1"/>
    <mergeCell ref="K8:Q8"/>
    <mergeCell ref="A1:D1"/>
    <mergeCell ref="A8:D8"/>
    <mergeCell ref="F1:I1"/>
    <mergeCell ref="F8:I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Fayeed, Abdul</dc:creator>
  <cp:lastModifiedBy>Microsoft Office User</cp:lastModifiedBy>
  <dcterms:created xsi:type="dcterms:W3CDTF">2021-11-11T21:53:46Z</dcterms:created>
  <dcterms:modified xsi:type="dcterms:W3CDTF">2021-11-13T01:08:36Z</dcterms:modified>
</cp:coreProperties>
</file>