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ed/Desktop/FALL 2021/CHEM438 - Instrumental Lab/XRF - Dispersive X-ray Fluorescence for Zn Determination/"/>
    </mc:Choice>
  </mc:AlternateContent>
  <xr:revisionPtr revIDLastSave="0" documentId="13_ncr:1_{86613452-3F96-084E-919D-52BF831EB04A}" xr6:coauthVersionLast="47" xr6:coauthVersionMax="47" xr10:uidLastSave="{00000000-0000-0000-0000-000000000000}"/>
  <bookViews>
    <workbookView xWindow="0" yWindow="0" windowWidth="28800" windowHeight="18000" xr2:uid="{3CCCA4C2-D989-3543-8A1C-FCCB4C14DCFE}"/>
  </bookViews>
  <sheets>
    <sheet name="CPS" sheetId="1" r:id="rId1"/>
    <sheet name="Calibration Wa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P2" i="1" s="1"/>
  <c r="G10" i="1"/>
  <c r="F8" i="1"/>
  <c r="F5" i="1"/>
  <c r="I2" i="1"/>
  <c r="D3" i="2"/>
  <c r="D8" i="2"/>
  <c r="D14" i="2"/>
  <c r="C3" i="2"/>
  <c r="C2" i="2"/>
  <c r="I3" i="1"/>
  <c r="I4" i="1"/>
  <c r="E2" i="1" l="1"/>
  <c r="D9" i="2"/>
  <c r="D10" i="2"/>
  <c r="C4" i="2"/>
  <c r="D4" i="2" s="1"/>
  <c r="C5" i="2"/>
  <c r="D5" i="2" s="1"/>
  <c r="C6" i="2"/>
  <c r="D6" i="2" s="1"/>
  <c r="C7" i="2"/>
  <c r="D7" i="2" s="1"/>
  <c r="C8" i="2"/>
  <c r="C9" i="2"/>
  <c r="C10" i="2"/>
  <c r="C11" i="2"/>
  <c r="D11" i="2" s="1"/>
  <c r="C12" i="2"/>
  <c r="D12" i="2" s="1"/>
  <c r="D2" i="2"/>
  <c r="E7" i="1"/>
  <c r="A4" i="2"/>
  <c r="A5" i="2" s="1"/>
  <c r="A6" i="2" s="1"/>
  <c r="A7" i="2" s="1"/>
  <c r="A8" i="2" s="1"/>
  <c r="A9" i="2" s="1"/>
  <c r="A10" i="2" s="1"/>
  <c r="A11" i="2" s="1"/>
  <c r="A12" i="2" s="1"/>
  <c r="A3" i="2"/>
  <c r="E6" i="1"/>
  <c r="E5" i="1"/>
  <c r="E3" i="1"/>
  <c r="E4" i="1"/>
  <c r="F9" i="1" l="1"/>
  <c r="F4" i="1"/>
  <c r="F6" i="1"/>
  <c r="F3" i="1"/>
  <c r="F2" i="1"/>
  <c r="D15" i="2"/>
  <c r="F7" i="1"/>
  <c r="B14" i="1" l="1" a="1"/>
  <c r="B14" i="1" s="1"/>
  <c r="F10" i="1" l="1"/>
  <c r="F11" i="1" l="1"/>
  <c r="G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<sst xmlns="http://schemas.openxmlformats.org/spreadsheetml/2006/main" count="41" uniqueCount="40">
  <si>
    <t>Conc</t>
  </si>
  <si>
    <t>cps 1</t>
  </si>
  <si>
    <t>cps 2</t>
  </si>
  <si>
    <t>cps 3</t>
  </si>
  <si>
    <t>cps avg</t>
  </si>
  <si>
    <t>cps avg - blank</t>
  </si>
  <si>
    <t>Addition</t>
  </si>
  <si>
    <t>Mass (g)</t>
  </si>
  <si>
    <t>Mass of water (g)</t>
  </si>
  <si>
    <t>Density (g/mL)</t>
  </si>
  <si>
    <t>Volume of water (uL)</t>
  </si>
  <si>
    <t>Average</t>
  </si>
  <si>
    <t>Std. Dev</t>
  </si>
  <si>
    <t>A</t>
  </si>
  <si>
    <t>Blank</t>
  </si>
  <si>
    <t>B</t>
  </si>
  <si>
    <t>m </t>
  </si>
  <si>
    <t>b </t>
  </si>
  <si>
    <r>
      <t>u</t>
    </r>
    <r>
      <rPr>
        <b/>
        <vertAlign val="subscript"/>
        <sz val="12"/>
        <color theme="1"/>
        <rFont val="Times New Roman"/>
        <family val="1"/>
      </rPr>
      <t>m</t>
    </r>
    <r>
      <rPr>
        <b/>
        <sz val="12"/>
        <color theme="1"/>
        <rFont val="Times New Roman"/>
        <family val="1"/>
      </rPr>
      <t> </t>
    </r>
  </si>
  <si>
    <r>
      <t>u</t>
    </r>
    <r>
      <rPr>
        <b/>
        <vertAlign val="subscript"/>
        <sz val="12"/>
        <color theme="1"/>
        <rFont val="Times New Roman"/>
        <family val="1"/>
      </rPr>
      <t>b </t>
    </r>
  </si>
  <si>
    <r>
      <t>R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 </t>
    </r>
  </si>
  <si>
    <r>
      <t>s</t>
    </r>
    <r>
      <rPr>
        <b/>
        <vertAlign val="subscript"/>
        <sz val="12"/>
        <color theme="1"/>
        <rFont val="Times New Roman"/>
        <family val="1"/>
      </rPr>
      <t>y</t>
    </r>
  </si>
  <si>
    <t>Fisher value </t>
  </si>
  <si>
    <t>df </t>
  </si>
  <si>
    <t>Regression SOS </t>
  </si>
  <si>
    <t>Residual SOS </t>
  </si>
  <si>
    <t>Avg Unk</t>
  </si>
  <si>
    <t>Conc. Unk (ppm)</t>
  </si>
  <si>
    <t>Error Conc (ppm)</t>
  </si>
  <si>
    <t>Error avg</t>
  </si>
  <si>
    <t>LINEST For CPS vs. Conc. Plot</t>
  </si>
  <si>
    <t>Concentration of Zn (ppm)</t>
  </si>
  <si>
    <t>CPScorrected</t>
  </si>
  <si>
    <r>
      <t>CPS</t>
    </r>
    <r>
      <rPr>
        <b/>
        <vertAlign val="subscript"/>
        <sz val="12"/>
        <color theme="1"/>
        <rFont val="Times New Roman"/>
        <family val="1"/>
      </rPr>
      <t>corrected</t>
    </r>
  </si>
  <si>
    <t>Mass of Zn (μg)</t>
  </si>
  <si>
    <t>Error in mass of Zn (μg)</t>
  </si>
  <si>
    <t>CPS1</t>
  </si>
  <si>
    <t>CPS2</t>
  </si>
  <si>
    <t>CPS3</t>
  </si>
  <si>
    <t>CPSaverage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</si>
</sst>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0.0000"/>
    <numFmt numFmtId="172" formatCode="0.000"/>
    <numFmt numFmtId="173" formatCode="0.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17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1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2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73" fontId="3" fillId="0" borderId="1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CPS!$A$2:$A$4</c:f>
              <c:numCache>
                <c:formatCode>General</c:formatCode>
                <c:ptCount val="3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</c:numCache>
            </c:numRef>
          </c:xVal>
          <c:yVal>
            <c:numRef>
              <c:f>CPS!$F$2:$F$4</c:f>
              <c:numCache>
                <c:formatCode>0.00</c:formatCode>
                <c:ptCount val="3"/>
                <c:pt idx="0">
                  <c:v>0.3333333333333286</c:v>
                </c:pt>
                <c:pt idx="1">
                  <c:v>7.6666666666666572</c:v>
                </c:pt>
                <c:pt idx="2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7F-E845-9B6E-DD8151580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517712"/>
        <c:axId val="415519360"/>
      </c:scatterChart>
      <c:valAx>
        <c:axId val="41551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Concentration of Zn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15519360"/>
        <c:crossesAt val="-10"/>
        <c:crossBetween val="midCat"/>
      </c:valAx>
      <c:valAx>
        <c:axId val="4155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Counts per second (cps)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1551771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467045</xdr:colOff>
      <xdr:row>12</xdr:row>
      <xdr:rowOff>102896</xdr:rowOff>
    </xdr:from>
    <xdr:to>
      <xdr:col>8</xdr:col>
      <xdr:colOff>509319</xdr:colOff>
      <xdr:row>34</xdr:row>
      <xdr:rowOff>118882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C3936C-43AD-D94A-97DF-9670AF036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569-0613-5245-942C-FC7705967F8D}">
  <dimension ref="A1:P18"/>
  <sheetViews>
    <sheetView tabSelected="1" zoomScale="125" workbookViewId="0">
      <selection activeCell="B6" sqref="B6:F7"/>
    </sheetView>
  </sheetViews>
  <sheetFormatPr baseColWidth="10" defaultRowHeight="16" x14ac:dyDescent="0.2"/>
  <cols>
    <col min="1" max="1" width="15.6640625" style="7" customWidth="1"/>
    <col min="2" max="2" width="16.6640625" style="7" customWidth="1"/>
    <col min="3" max="3" width="10.83203125" style="7"/>
    <col min="4" max="4" width="15" style="7" customWidth="1"/>
    <col min="5" max="5" width="18.1640625" style="7" customWidth="1"/>
    <col min="6" max="6" width="13.33203125" style="7" customWidth="1"/>
    <col min="7" max="7" width="16" style="7" customWidth="1"/>
    <col min="8" max="8" width="24" style="7" customWidth="1"/>
    <col min="9" max="9" width="14.1640625" style="7" customWidth="1"/>
    <col min="10" max="14" width="10.83203125" style="7"/>
    <col min="15" max="16" width="13.5" style="7" customWidth="1"/>
    <col min="17" max="16384" width="10.83203125" style="7"/>
  </cols>
  <sheetData>
    <row r="1" spans="1:16" ht="1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H1" s="6" t="s">
        <v>31</v>
      </c>
      <c r="I1" s="6" t="s">
        <v>33</v>
      </c>
      <c r="K1" s="6" t="s">
        <v>0</v>
      </c>
      <c r="L1" s="6" t="s">
        <v>36</v>
      </c>
      <c r="M1" s="6" t="s">
        <v>37</v>
      </c>
      <c r="N1" s="6" t="s">
        <v>38</v>
      </c>
      <c r="O1" s="13" t="s">
        <v>39</v>
      </c>
      <c r="P1" s="6" t="s">
        <v>32</v>
      </c>
    </row>
    <row r="2" spans="1:16" x14ac:dyDescent="0.2">
      <c r="A2" s="4">
        <v>100</v>
      </c>
      <c r="B2" s="3">
        <v>62</v>
      </c>
      <c r="C2" s="3">
        <v>66</v>
      </c>
      <c r="D2" s="3">
        <v>70</v>
      </c>
      <c r="E2" s="3">
        <f>AVERAGE(B2:D2)</f>
        <v>66</v>
      </c>
      <c r="F2" s="3">
        <f>E2-$E$5</f>
        <v>0.3333333333333286</v>
      </c>
      <c r="H2" s="4">
        <v>100</v>
      </c>
      <c r="I2" s="3">
        <f>F2</f>
        <v>0.3333333333333286</v>
      </c>
      <c r="K2" s="4">
        <v>100</v>
      </c>
      <c r="L2" s="4">
        <v>62</v>
      </c>
      <c r="M2" s="4">
        <v>66</v>
      </c>
      <c r="N2" s="4">
        <v>70</v>
      </c>
      <c r="O2" s="3">
        <f>AVERAGE(L2:N2)</f>
        <v>66</v>
      </c>
      <c r="P2" s="3">
        <f>O2-$E$5</f>
        <v>0.3333333333333286</v>
      </c>
    </row>
    <row r="3" spans="1:16" x14ac:dyDescent="0.2">
      <c r="A3" s="4">
        <v>250</v>
      </c>
      <c r="B3" s="3">
        <v>87</v>
      </c>
      <c r="C3" s="3">
        <v>74</v>
      </c>
      <c r="D3" s="3">
        <v>59</v>
      </c>
      <c r="E3" s="3">
        <f t="shared" ref="E3:E4" si="0">AVERAGE(B3:D3)</f>
        <v>73.333333333333329</v>
      </c>
      <c r="F3" s="3">
        <f>E3-$E$5</f>
        <v>7.6666666666666572</v>
      </c>
      <c r="H3" s="4">
        <v>250</v>
      </c>
      <c r="I3" s="3">
        <f t="shared" ref="I3:I4" si="1">F3</f>
        <v>7.6666666666666572</v>
      </c>
    </row>
    <row r="4" spans="1:16" x14ac:dyDescent="0.2">
      <c r="A4" s="4">
        <v>500</v>
      </c>
      <c r="B4" s="3">
        <v>128</v>
      </c>
      <c r="C4" s="3">
        <v>122</v>
      </c>
      <c r="D4" s="3">
        <v>109</v>
      </c>
      <c r="E4" s="3">
        <f t="shared" si="0"/>
        <v>119.66666666666667</v>
      </c>
      <c r="F4" s="3">
        <f>E4-$E$5</f>
        <v>54</v>
      </c>
      <c r="H4" s="4">
        <v>500</v>
      </c>
      <c r="I4" s="3">
        <f t="shared" si="1"/>
        <v>54</v>
      </c>
    </row>
    <row r="5" spans="1:16" x14ac:dyDescent="0.2">
      <c r="A5" s="4" t="s">
        <v>14</v>
      </c>
      <c r="B5" s="3">
        <v>65</v>
      </c>
      <c r="C5" s="3">
        <v>62</v>
      </c>
      <c r="D5" s="3">
        <v>70</v>
      </c>
      <c r="E5" s="3">
        <f>AVERAGE(B5:D5)</f>
        <v>65.666666666666671</v>
      </c>
      <c r="F5" s="3">
        <f>E5-$E$5</f>
        <v>0</v>
      </c>
    </row>
    <row r="6" spans="1:16" x14ac:dyDescent="0.2">
      <c r="A6" s="4" t="s">
        <v>13</v>
      </c>
      <c r="B6" s="3">
        <v>72</v>
      </c>
      <c r="C6" s="3">
        <v>74</v>
      </c>
      <c r="D6" s="3">
        <v>72</v>
      </c>
      <c r="E6" s="3">
        <f>AVERAGE(B6:D6)</f>
        <v>72.666666666666671</v>
      </c>
      <c r="F6" s="3">
        <f>E6-$E$5</f>
        <v>7</v>
      </c>
    </row>
    <row r="7" spans="1:16" x14ac:dyDescent="0.2">
      <c r="A7" s="4" t="s">
        <v>15</v>
      </c>
      <c r="B7" s="3">
        <v>69</v>
      </c>
      <c r="C7" s="3">
        <v>77</v>
      </c>
      <c r="D7" s="3">
        <v>85</v>
      </c>
      <c r="E7" s="3">
        <f>AVERAGE(B7:D7)</f>
        <v>77</v>
      </c>
      <c r="F7" s="3">
        <f>E7-$E$5</f>
        <v>11.333333333333329</v>
      </c>
    </row>
    <row r="8" spans="1:16" x14ac:dyDescent="0.2">
      <c r="E8" s="6" t="s">
        <v>26</v>
      </c>
      <c r="F8" s="3">
        <f>AVERAGE(E6:E7)-E5</f>
        <v>9.1666666666666714</v>
      </c>
    </row>
    <row r="9" spans="1:16" x14ac:dyDescent="0.2">
      <c r="E9" s="6" t="s">
        <v>29</v>
      </c>
      <c r="F9" s="3">
        <f>_xlfn.STDEV.S(E6:E7)</f>
        <v>3.0641293851417024</v>
      </c>
    </row>
    <row r="10" spans="1:16" x14ac:dyDescent="0.2">
      <c r="E10" s="8" t="s">
        <v>27</v>
      </c>
      <c r="F10" s="3">
        <f>(F8-C14)/B14</f>
        <v>200.82967301122505</v>
      </c>
      <c r="G10" s="3">
        <f>F10/10^6*100/1000*'Calibration Water'!D13/0.000001</f>
        <v>20.023722547584196</v>
      </c>
      <c r="H10" s="6" t="s">
        <v>34</v>
      </c>
    </row>
    <row r="11" spans="1:16" x14ac:dyDescent="0.2">
      <c r="E11" s="6" t="s">
        <v>28</v>
      </c>
      <c r="F11" s="3">
        <f>F10*SQRT((SQRT(F9^2+C15^2)/(F8-C14))^2+(B15/B14)^2)</f>
        <v>102.17253087582962</v>
      </c>
      <c r="G11" s="3">
        <f>F11/10^6*100/1000*'Calibration Water'!D13/0.000001</f>
        <v>10.187112190974592</v>
      </c>
      <c r="H11" s="6" t="s">
        <v>35</v>
      </c>
    </row>
    <row r="13" spans="1:16" x14ac:dyDescent="0.2">
      <c r="A13" s="9" t="s">
        <v>30</v>
      </c>
      <c r="B13" s="10"/>
      <c r="C13" s="10"/>
      <c r="D13" s="11"/>
    </row>
    <row r="14" spans="1:16" x14ac:dyDescent="0.2">
      <c r="A14" s="1" t="s">
        <v>16</v>
      </c>
      <c r="B14" s="2" cm="1">
        <f t="array" ref="B14:C18">LINEST(F2:F4,A2:A4,TRUE,TRUE)</f>
        <v>0.13938775510204082</v>
      </c>
      <c r="C14" s="3">
        <v>-18.826530612244905</v>
      </c>
      <c r="D14" s="1" t="s">
        <v>17</v>
      </c>
    </row>
    <row r="15" spans="1:16" ht="18" x14ac:dyDescent="0.25">
      <c r="A15" s="1" t="s">
        <v>18</v>
      </c>
      <c r="B15" s="2">
        <v>3.6172761763513306E-2</v>
      </c>
      <c r="C15" s="3">
        <v>11.860033075923027</v>
      </c>
      <c r="D15" s="1" t="s">
        <v>19</v>
      </c>
    </row>
    <row r="16" spans="1:16" ht="19" x14ac:dyDescent="0.25">
      <c r="A16" s="1" t="s">
        <v>20</v>
      </c>
      <c r="B16" s="2">
        <v>0.93690299896365836</v>
      </c>
      <c r="C16" s="2">
        <v>10.337227705917631</v>
      </c>
      <c r="D16" s="1" t="s">
        <v>21</v>
      </c>
    </row>
    <row r="17" spans="1:4" x14ac:dyDescent="0.2">
      <c r="A17" s="1" t="s">
        <v>22</v>
      </c>
      <c r="B17" s="3">
        <v>14.84861377839551</v>
      </c>
      <c r="C17" s="4">
        <v>1</v>
      </c>
      <c r="D17" s="1" t="s">
        <v>23</v>
      </c>
    </row>
    <row r="18" spans="1:4" x14ac:dyDescent="0.2">
      <c r="A18" s="1" t="s">
        <v>24</v>
      </c>
      <c r="B18" s="2">
        <v>1586.697278911565</v>
      </c>
      <c r="C18" s="5">
        <v>106.85827664399108</v>
      </c>
      <c r="D18" s="1" t="s">
        <v>25</v>
      </c>
    </row>
  </sheetData>
  <mergeCells count="1">
    <mergeCell ref="A13:D13"/>
  </mergeCells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19A0-D3A6-B64A-A169-EB955871DDB3}">
  <dimension ref="A1:D15"/>
  <sheetViews>
    <sheetView zoomScale="200" workbookViewId="0">
      <selection activeCell="F7" sqref="F7"/>
    </sheetView>
  </sheetViews>
  <sheetFormatPr baseColWidth="10" defaultRowHeight="16" x14ac:dyDescent="0.2"/>
  <cols>
    <col min="1" max="2" width="10.83203125" style="7"/>
    <col min="3" max="3" width="15.6640625" style="7" customWidth="1"/>
    <col min="4" max="4" width="19.1640625" style="7" customWidth="1"/>
    <col min="5" max="16384" width="10.83203125" style="7"/>
  </cols>
  <sheetData>
    <row r="1" spans="1:4" x14ac:dyDescent="0.2">
      <c r="A1" s="6" t="s">
        <v>6</v>
      </c>
      <c r="B1" s="6" t="s">
        <v>7</v>
      </c>
      <c r="C1" s="6" t="s">
        <v>8</v>
      </c>
      <c r="D1" s="6" t="s">
        <v>10</v>
      </c>
    </row>
    <row r="2" spans="1:4" x14ac:dyDescent="0.2">
      <c r="A2" s="4">
        <v>0</v>
      </c>
      <c r="B2" s="5">
        <v>16.481100000000001</v>
      </c>
      <c r="C2" s="5">
        <f>B2-B2</f>
        <v>0</v>
      </c>
      <c r="D2" s="5">
        <f>C2/$D$13*1000</f>
        <v>0</v>
      </c>
    </row>
    <row r="3" spans="1:4" x14ac:dyDescent="0.2">
      <c r="A3" s="4">
        <f>A2+1</f>
        <v>1</v>
      </c>
      <c r="B3" s="5">
        <v>16.5779</v>
      </c>
      <c r="C3" s="5">
        <f>B3-B2</f>
        <v>9.6799999999998221E-2</v>
      </c>
      <c r="D3" s="5">
        <f>C3/$D$13*1000</f>
        <v>97.086404894436797</v>
      </c>
    </row>
    <row r="4" spans="1:4" x14ac:dyDescent="0.2">
      <c r="A4" s="4">
        <f t="shared" ref="A4:A12" si="0">A3+1</f>
        <v>2</v>
      </c>
      <c r="B4" s="5">
        <v>16.676100000000002</v>
      </c>
      <c r="C4" s="5">
        <f t="shared" ref="C4:C12" si="1">B4-B3</f>
        <v>9.8200000000002063E-2</v>
      </c>
      <c r="D4" s="5">
        <f>C4/$D$13*1000</f>
        <v>98.490547113988328</v>
      </c>
    </row>
    <row r="5" spans="1:4" x14ac:dyDescent="0.2">
      <c r="A5" s="4">
        <f t="shared" si="0"/>
        <v>3</v>
      </c>
      <c r="B5" s="5">
        <v>16.777699999999999</v>
      </c>
      <c r="C5" s="5">
        <f t="shared" si="1"/>
        <v>0.10159999999999769</v>
      </c>
      <c r="D5" s="5">
        <f>C5/$D$13*1000</f>
        <v>101.90060679002826</v>
      </c>
    </row>
    <row r="6" spans="1:4" x14ac:dyDescent="0.2">
      <c r="A6" s="4">
        <f t="shared" si="0"/>
        <v>4</v>
      </c>
      <c r="B6" s="5">
        <v>16.877500000000001</v>
      </c>
      <c r="C6" s="5">
        <f t="shared" si="1"/>
        <v>9.9800000000001887E-2</v>
      </c>
      <c r="D6" s="5">
        <f>C6/$D$13*1000</f>
        <v>100.09528107918548</v>
      </c>
    </row>
    <row r="7" spans="1:4" x14ac:dyDescent="0.2">
      <c r="A7" s="4">
        <f t="shared" si="0"/>
        <v>5</v>
      </c>
      <c r="B7" s="5">
        <v>16.9771</v>
      </c>
      <c r="C7" s="5">
        <f t="shared" si="1"/>
        <v>9.9599999999998801E-2</v>
      </c>
      <c r="D7" s="5">
        <f>C7/$D$13*1000</f>
        <v>99.894689333532725</v>
      </c>
    </row>
    <row r="8" spans="1:4" x14ac:dyDescent="0.2">
      <c r="A8" s="4">
        <f t="shared" si="0"/>
        <v>6</v>
      </c>
      <c r="B8" s="5">
        <v>17.077400000000001</v>
      </c>
      <c r="C8" s="5">
        <f t="shared" si="1"/>
        <v>0.10030000000000072</v>
      </c>
      <c r="D8" s="5">
        <f>C8/$D$13*1000</f>
        <v>100.59676044330848</v>
      </c>
    </row>
    <row r="9" spans="1:4" x14ac:dyDescent="0.2">
      <c r="A9" s="4">
        <f t="shared" si="0"/>
        <v>7</v>
      </c>
      <c r="B9" s="5">
        <v>17.177700000000002</v>
      </c>
      <c r="C9" s="5">
        <f t="shared" si="1"/>
        <v>0.10030000000000072</v>
      </c>
      <c r="D9" s="5">
        <f>C9/$D$13*1000</f>
        <v>100.59676044330848</v>
      </c>
    </row>
    <row r="10" spans="1:4" x14ac:dyDescent="0.2">
      <c r="A10" s="4">
        <f t="shared" si="0"/>
        <v>8</v>
      </c>
      <c r="B10" s="5">
        <v>17.277899999999999</v>
      </c>
      <c r="C10" s="5">
        <f t="shared" si="1"/>
        <v>0.1001999999999974</v>
      </c>
      <c r="D10" s="5">
        <f>C10/$D$13*1000</f>
        <v>100.49646457048033</v>
      </c>
    </row>
    <row r="11" spans="1:4" x14ac:dyDescent="0.2">
      <c r="A11" s="4">
        <f t="shared" si="0"/>
        <v>9</v>
      </c>
      <c r="B11" s="5">
        <v>17.377400000000002</v>
      </c>
      <c r="C11" s="5">
        <f t="shared" si="1"/>
        <v>9.9500000000002586E-2</v>
      </c>
      <c r="D11" s="5">
        <f>C11/$D$13*1000</f>
        <v>99.794393460711689</v>
      </c>
    </row>
    <row r="12" spans="1:4" x14ac:dyDescent="0.2">
      <c r="A12" s="4">
        <f t="shared" si="0"/>
        <v>10</v>
      </c>
      <c r="B12" s="5">
        <v>17.4771</v>
      </c>
      <c r="C12" s="5">
        <f t="shared" si="1"/>
        <v>9.9699999999998568E-2</v>
      </c>
      <c r="D12" s="5">
        <f>C12/$D$13*1000</f>
        <v>99.994985206357327</v>
      </c>
    </row>
    <row r="13" spans="1:4" x14ac:dyDescent="0.2">
      <c r="C13" s="6" t="s">
        <v>9</v>
      </c>
      <c r="D13" s="5">
        <v>0.99704999999999999</v>
      </c>
    </row>
    <row r="14" spans="1:4" x14ac:dyDescent="0.2">
      <c r="C14" s="6" t="s">
        <v>11</v>
      </c>
      <c r="D14" s="12">
        <f>AVERAGE(D3:D12)</f>
        <v>99.894689333533805</v>
      </c>
    </row>
    <row r="15" spans="1:4" x14ac:dyDescent="0.2">
      <c r="C15" s="6" t="s">
        <v>12</v>
      </c>
      <c r="D15" s="12">
        <f>_xlfn.STDEV.S(D3:D12)</f>
        <v>1.3034176614087547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CPS</vt:lpstr>
      <vt:lpstr>Calibration 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2021-10-25T22:15:26Z</dcterms:created>
  <dcterms:modified xsi:type="dcterms:W3CDTF">2021-11-06T00:32:15Z</dcterms:modified>
</cp:coreProperties>
</file>