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fayeed/Desktop/FALL 2021/CHEG401 - Process Control/Lab/Lab 3/10122021 9.49pm Download/"/>
    </mc:Choice>
  </mc:AlternateContent>
  <xr:revisionPtr revIDLastSave="0" documentId="13_ncr:1_{C743F61D-3B0F-534F-BD59-4DD99279F8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art 2" sheetId="1" r:id="rId1"/>
    <sheet name="Part 3" sheetId="2" r:id="rId2"/>
  </sheets>
  <definedNames>
    <definedName name="solver_adj" localSheetId="1" hidden="1">'Part 3'!$I$4:$I$6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'Part 3'!#REF!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opt" localSheetId="1" hidden="1">'Part 3'!#REF!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1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I9" i="2"/>
  <c r="N2" i="2" a="1"/>
  <c r="N2" i="2" s="1"/>
  <c r="B36" i="1"/>
  <c r="D12" i="1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2" i="2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I10" i="2"/>
  <c r="I8" i="2"/>
  <c r="E32" i="2"/>
  <c r="E3" i="2"/>
  <c r="E2" i="2"/>
  <c r="D4" i="2"/>
  <c r="E4" i="2" s="1"/>
  <c r="D11" i="1"/>
  <c r="D14" i="1"/>
  <c r="D28" i="1"/>
  <c r="D29" i="1"/>
  <c r="D30" i="1"/>
  <c r="D13" i="2"/>
  <c r="E13" i="2" s="1"/>
  <c r="F32" i="2"/>
  <c r="D32" i="2"/>
  <c r="F31" i="2"/>
  <c r="F30" i="2"/>
  <c r="F29" i="2"/>
  <c r="F28" i="2"/>
  <c r="D28" i="2"/>
  <c r="E28" i="2" s="1"/>
  <c r="F27" i="2"/>
  <c r="D27" i="2"/>
  <c r="E27" i="2" s="1"/>
  <c r="F26" i="2"/>
  <c r="F25" i="2"/>
  <c r="F24" i="2"/>
  <c r="D24" i="2"/>
  <c r="E24" i="2" s="1"/>
  <c r="F23" i="2"/>
  <c r="F22" i="2"/>
  <c r="D22" i="2"/>
  <c r="E22" i="2" s="1"/>
  <c r="F21" i="2"/>
  <c r="F20" i="2"/>
  <c r="F19" i="2"/>
  <c r="D19" i="2"/>
  <c r="E19" i="2" s="1"/>
  <c r="F18" i="2"/>
  <c r="F17" i="2"/>
  <c r="F16" i="2"/>
  <c r="D16" i="2"/>
  <c r="E16" i="2" s="1"/>
  <c r="F15" i="2"/>
  <c r="F14" i="2"/>
  <c r="F13" i="2"/>
  <c r="F12" i="2"/>
  <c r="F11" i="2"/>
  <c r="F10" i="2"/>
  <c r="F9" i="2"/>
  <c r="F8" i="2"/>
  <c r="F7" i="2"/>
  <c r="F6" i="2"/>
  <c r="F5" i="2"/>
  <c r="F4" i="2"/>
  <c r="F3" i="2"/>
  <c r="B3" i="2"/>
  <c r="B4" i="2" s="1"/>
  <c r="B5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F2" i="2"/>
  <c r="D5" i="1" l="1"/>
  <c r="D22" i="1"/>
  <c r="D21" i="1"/>
  <c r="D20" i="1"/>
  <c r="D4" i="1"/>
  <c r="D10" i="1"/>
  <c r="D6" i="1"/>
  <c r="D19" i="1"/>
  <c r="D3" i="1"/>
  <c r="D18" i="1"/>
  <c r="D27" i="1"/>
  <c r="D13" i="1"/>
  <c r="D7" i="1"/>
  <c r="D26" i="1"/>
  <c r="D17" i="1"/>
  <c r="D25" i="1"/>
  <c r="D32" i="1"/>
  <c r="D24" i="1"/>
  <c r="D16" i="1"/>
  <c r="D8" i="1"/>
  <c r="D2" i="1"/>
  <c r="D9" i="1"/>
  <c r="D31" i="1"/>
  <c r="D23" i="1"/>
  <c r="B35" i="1" s="1"/>
  <c r="D15" i="1"/>
  <c r="D5" i="2"/>
  <c r="E5" i="2" s="1"/>
  <c r="B6" i="2"/>
  <c r="B7" i="2" l="1"/>
  <c r="D6" i="2"/>
  <c r="E6" i="2" s="1"/>
  <c r="E9" i="1" l="1"/>
  <c r="H6" i="1" s="1"/>
  <c r="E13" i="1"/>
  <c r="H10" i="1" s="1"/>
  <c r="E24" i="1"/>
  <c r="H21" i="1" s="1"/>
  <c r="E14" i="1"/>
  <c r="H11" i="1" s="1"/>
  <c r="E28" i="1"/>
  <c r="H25" i="1" s="1"/>
  <c r="E4" i="1"/>
  <c r="E15" i="1"/>
  <c r="H12" i="1" s="1"/>
  <c r="E29" i="1"/>
  <c r="H26" i="1" s="1"/>
  <c r="E21" i="1"/>
  <c r="H18" i="1" s="1"/>
  <c r="E32" i="1"/>
  <c r="H29" i="1" s="1"/>
  <c r="E8" i="1"/>
  <c r="H5" i="1" s="1"/>
  <c r="E12" i="1"/>
  <c r="H9" i="1" s="1"/>
  <c r="E5" i="1"/>
  <c r="H2" i="1" s="1"/>
  <c r="E16" i="1"/>
  <c r="H13" i="1" s="1"/>
  <c r="E30" i="1"/>
  <c r="H27" i="1" s="1"/>
  <c r="E31" i="1"/>
  <c r="H28" i="1" s="1"/>
  <c r="E7" i="1"/>
  <c r="H4" i="1" s="1"/>
  <c r="E22" i="1"/>
  <c r="H19" i="1" s="1"/>
  <c r="E23" i="1"/>
  <c r="H20" i="1" s="1"/>
  <c r="E6" i="1"/>
  <c r="H3" i="1" s="1"/>
  <c r="E20" i="1"/>
  <c r="H17" i="1" s="1"/>
  <c r="E26" i="1"/>
  <c r="H23" i="1" s="1"/>
  <c r="E18" i="1"/>
  <c r="H15" i="1" s="1"/>
  <c r="E25" i="1"/>
  <c r="H22" i="1" s="1"/>
  <c r="E10" i="1"/>
  <c r="H7" i="1" s="1"/>
  <c r="E27" i="1"/>
  <c r="H24" i="1" s="1"/>
  <c r="E2" i="1"/>
  <c r="E19" i="1"/>
  <c r="H16" i="1" s="1"/>
  <c r="E11" i="1"/>
  <c r="H8" i="1" s="1"/>
  <c r="E17" i="1"/>
  <c r="H14" i="1" s="1"/>
  <c r="E3" i="1"/>
  <c r="B8" i="2"/>
  <c r="D7" i="2"/>
  <c r="E7" i="2" s="1"/>
  <c r="H33" i="1" l="1"/>
  <c r="H32" i="1"/>
  <c r="H34" i="1" s="1"/>
  <c r="H35" i="1" s="1"/>
  <c r="D8" i="2"/>
  <c r="E8" i="2" s="1"/>
  <c r="B9" i="2"/>
  <c r="D9" i="2" l="1"/>
  <c r="E9" i="2" s="1"/>
  <c r="B10" i="2"/>
  <c r="D10" i="2" l="1"/>
  <c r="E10" i="2" s="1"/>
  <c r="B11" i="2"/>
  <c r="D11" i="2" l="1"/>
  <c r="E11" i="2" s="1"/>
  <c r="B12" i="2"/>
  <c r="D12" i="2" l="1"/>
  <c r="E12" i="2" s="1"/>
  <c r="B13" i="2"/>
  <c r="B14" i="2" s="1"/>
  <c r="B15" i="2" l="1"/>
  <c r="D14" i="2"/>
  <c r="E14" i="2" s="1"/>
  <c r="B16" i="2" l="1"/>
  <c r="B17" i="2" s="1"/>
  <c r="D15" i="2"/>
  <c r="E15" i="2" s="1"/>
  <c r="B18" i="2" l="1"/>
  <c r="D17" i="2"/>
  <c r="E17" i="2" s="1"/>
  <c r="D18" i="2" l="1"/>
  <c r="E18" i="2" s="1"/>
  <c r="B19" i="2"/>
  <c r="B20" i="2" s="1"/>
  <c r="B21" i="2" l="1"/>
  <c r="D20" i="2"/>
  <c r="E20" i="2" s="1"/>
  <c r="D21" i="2" l="1"/>
  <c r="E21" i="2" s="1"/>
  <c r="B22" i="2"/>
  <c r="B23" i="2" s="1"/>
  <c r="B24" i="2" l="1"/>
  <c r="B25" i="2" s="1"/>
  <c r="D23" i="2"/>
  <c r="E23" i="2" s="1"/>
  <c r="B26" i="2" l="1"/>
  <c r="D25" i="2"/>
  <c r="E25" i="2" s="1"/>
  <c r="D26" i="2" l="1"/>
  <c r="E26" i="2" s="1"/>
  <c r="B27" i="2"/>
  <c r="B28" i="2" s="1"/>
  <c r="B29" i="2" s="1"/>
  <c r="D29" i="2" l="1"/>
  <c r="E29" i="2" s="1"/>
  <c r="B30" i="2"/>
  <c r="B31" i="2" l="1"/>
  <c r="D30" i="2"/>
  <c r="E30" i="2" s="1"/>
  <c r="D31" i="2" l="1"/>
  <c r="E31" i="2" s="1"/>
  <c r="B3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<sst xmlns="http://schemas.openxmlformats.org/spreadsheetml/2006/main" count="37" uniqueCount="30">
  <si>
    <t>Time [min]</t>
  </si>
  <si>
    <t>Flow Rate in [gal/min]</t>
  </si>
  <si>
    <t>Tank Height [ft]</t>
  </si>
  <si>
    <t>k</t>
  </si>
  <si>
    <t>t</t>
  </si>
  <si>
    <t>At t = 0, height = 95 ft</t>
  </si>
  <si>
    <t>y(t) (ft)</t>
  </si>
  <si>
    <t>M (gal/min)</t>
  </si>
  <si>
    <t>K = y(t-&gt;∞)/M</t>
  </si>
  <si>
    <r>
      <t>y</t>
    </r>
    <r>
      <rPr>
        <b/>
        <vertAlign val="subscript"/>
        <sz val="12"/>
        <color theme="1"/>
        <rFont val="Times New Roman"/>
        <family val="1"/>
      </rPr>
      <t>∞</t>
    </r>
    <r>
      <rPr>
        <b/>
        <sz val="12"/>
        <color theme="1"/>
        <rFont val="Times New Roman"/>
        <family val="1"/>
      </rPr>
      <t xml:space="preserve"> (ft)</t>
    </r>
  </si>
  <si>
    <t>For linearization of the FOPTD</t>
  </si>
  <si>
    <t>Slope</t>
  </si>
  <si>
    <t>y-intercept</t>
  </si>
  <si>
    <t>𝜏</t>
  </si>
  <si>
    <t>α</t>
  </si>
  <si>
    <t>y(t)</t>
  </si>
  <si>
    <t>u(t)</t>
  </si>
  <si>
    <t>m</t>
  </si>
  <si>
    <t>K</t>
  </si>
  <si>
    <t>φ</t>
  </si>
  <si>
    <t>β</t>
  </si>
  <si>
    <t>Δt</t>
  </si>
  <si>
    <r>
      <t>h</t>
    </r>
    <r>
      <rPr>
        <b/>
        <vertAlign val="subscript"/>
        <sz val="12"/>
        <color theme="1"/>
        <rFont val="Times New Roman"/>
        <family val="1"/>
      </rPr>
      <t>0</t>
    </r>
    <r>
      <rPr>
        <b/>
        <sz val="12"/>
        <color theme="1"/>
        <rFont val="Times New Roman"/>
        <family val="1"/>
      </rPr>
      <t xml:space="preserve"> (ft)</t>
    </r>
  </si>
  <si>
    <t>The first 4 data, before pulse of 5</t>
  </si>
  <si>
    <r>
      <t>K (min/ft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</si>
  <si>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r>
      <t>The last 10 data of y(t), y(t) = h - h</t>
    </r>
    <r>
      <rPr>
        <vertAlign val="subscript"/>
        <sz val="12"/>
        <color theme="1"/>
        <rFont val="Times New Roman"/>
        <family val="1"/>
      </rPr>
      <t>0</t>
    </r>
  </si>
  <si>
    <r>
      <t>ln{|[y</t>
    </r>
    <r>
      <rPr>
        <b/>
        <vertAlign val="subscript"/>
        <sz val="12"/>
        <color theme="1"/>
        <rFont val="Times New Roman"/>
        <family val="1"/>
      </rPr>
      <t>∞</t>
    </r>
    <r>
      <rPr>
        <b/>
        <sz val="12"/>
        <color theme="1"/>
        <rFont val="Times New Roman"/>
        <family val="1"/>
      </rPr>
      <t xml:space="preserve"> - y(t)] / y</t>
    </r>
    <r>
      <rPr>
        <b/>
        <vertAlign val="subscript"/>
        <sz val="12"/>
        <color theme="1"/>
        <rFont val="Times New Roman"/>
        <family val="1"/>
      </rPr>
      <t>∞</t>
    </r>
    <r>
      <rPr>
        <b/>
        <sz val="12"/>
        <color theme="1"/>
        <rFont val="Times New Roman"/>
        <family val="1"/>
      </rPr>
      <t>|}</t>
    </r>
  </si>
  <si>
    <r>
      <t>F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>(k) (gal/min)</t>
    </r>
  </si>
  <si>
    <t>L(k) (ft)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</si>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</sst>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"/>
    <numFmt numFmtId="166" formatCode="0.000"/>
    <numFmt numFmtId="168" formatCode="0.0000"/>
    <numFmt numFmtId="172" formatCode="0.0000000000"/>
    <numFmt numFmtId="173" formatCode="0.0000000000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1"/>
      <color rgb="FF4D5156"/>
      <name val="Arial"/>
      <family val="2"/>
    </font>
    <font>
      <sz val="12"/>
      <color theme="1"/>
      <name val="Times Roman"/>
    </font>
    <font>
      <b/>
      <sz val="12"/>
      <color theme="1"/>
      <name val="Times Roman"/>
    </font>
    <font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7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6" fontId="6" fillId="0" borderId="1" xfId="0" applyNumberFormat="1" applyFont="1" applyBorder="1" applyAlignment="1">
      <alignment horizontal="center"/>
    </xf>
    <xf numFmtId="172" fontId="2" fillId="0" borderId="1" xfId="0" applyNumberFormat="1" applyFont="1" applyBorder="1" applyAlignment="1">
      <alignment horizontal="center"/>
    </xf>
    <xf numFmtId="173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/>
    <xf numFmtId="2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="116" zoomScaleNormal="115" workbookViewId="0">
      <selection activeCell="B38" sqref="B38"/>
    </sheetView>
  </sheetViews>
  <sheetFormatPr baseColWidth="10" defaultColWidth="9.1640625" defaultRowHeight="16"/>
  <cols>
    <col min="1" max="1" width="15.5" style="2" customWidth="1"/>
    <col min="2" max="3" width="22.6640625" style="2" customWidth="1"/>
    <col min="4" max="4" width="9.1640625" style="2"/>
    <col min="5" max="5" width="19.6640625" style="2" customWidth="1"/>
    <col min="6" max="6" width="9.1640625" style="2"/>
    <col min="7" max="7" width="14" style="2" customWidth="1"/>
    <col min="8" max="8" width="31.33203125" style="2" customWidth="1"/>
    <col min="9" max="11" width="9.1640625" style="2"/>
    <col min="12" max="12" width="20.5" style="2" customWidth="1"/>
    <col min="13" max="13" width="18.5" style="2" customWidth="1"/>
    <col min="14" max="16384" width="9.1640625" style="2"/>
  </cols>
  <sheetData>
    <row r="1" spans="1:20" ht="18">
      <c r="A1" s="7" t="s">
        <v>0</v>
      </c>
      <c r="B1" s="7" t="s">
        <v>1</v>
      </c>
      <c r="C1" s="7" t="s">
        <v>2</v>
      </c>
      <c r="D1" s="13" t="s">
        <v>6</v>
      </c>
      <c r="E1" s="13" t="s">
        <v>26</v>
      </c>
      <c r="F1" s="1"/>
      <c r="G1" s="7" t="s">
        <v>0</v>
      </c>
      <c r="H1" s="13" t="s">
        <v>26</v>
      </c>
      <c r="I1" s="1"/>
      <c r="Q1"/>
      <c r="R1"/>
      <c r="S1" s="19"/>
      <c r="T1" s="19"/>
    </row>
    <row r="2" spans="1:20">
      <c r="A2" s="8">
        <v>0.5</v>
      </c>
      <c r="B2" s="5">
        <v>50</v>
      </c>
      <c r="C2" s="8">
        <v>95.1</v>
      </c>
      <c r="D2" s="12">
        <f>C2-$B$36</f>
        <v>0.40000000000000568</v>
      </c>
      <c r="E2" s="16">
        <f>LN(ABS(($B$35-D2)/$B$35))</f>
        <v>-2.6043138536020319E-2</v>
      </c>
      <c r="F2" s="3"/>
      <c r="G2" s="9">
        <v>2</v>
      </c>
      <c r="H2" s="18">
        <f>E5</f>
        <v>1.2771565679486882E-2</v>
      </c>
      <c r="Q2"/>
      <c r="R2"/>
      <c r="S2"/>
      <c r="T2"/>
    </row>
    <row r="3" spans="1:20">
      <c r="A3" s="8">
        <v>1</v>
      </c>
      <c r="B3" s="5">
        <v>50</v>
      </c>
      <c r="C3" s="8">
        <v>95.8</v>
      </c>
      <c r="D3" s="12">
        <f t="shared" ref="D3:D32" si="0">C3-$B$36</f>
        <v>1.1000000000000085</v>
      </c>
      <c r="E3" s="16">
        <f t="shared" ref="E3:E32" si="1">LN(ABS(($B$35-D3)/$B$35))</f>
        <v>-7.3317302019627481E-2</v>
      </c>
      <c r="F3" s="3"/>
      <c r="G3" s="9">
        <v>2</v>
      </c>
      <c r="H3" s="18">
        <f t="shared" ref="H3:H29" si="2">E6</f>
        <v>0</v>
      </c>
      <c r="Q3"/>
      <c r="R3"/>
      <c r="S3"/>
      <c r="T3"/>
    </row>
    <row r="4" spans="1:20">
      <c r="A4" s="8">
        <v>1.5</v>
      </c>
      <c r="B4" s="5">
        <v>50</v>
      </c>
      <c r="C4" s="8">
        <v>93.4</v>
      </c>
      <c r="D4" s="12">
        <f t="shared" si="0"/>
        <v>-1.2999999999999829</v>
      </c>
      <c r="E4" s="16">
        <f t="shared" si="1"/>
        <v>8.0240433823462923E-2</v>
      </c>
      <c r="F4" s="3"/>
      <c r="G4" s="9">
        <v>2.5</v>
      </c>
      <c r="H4" s="18">
        <f t="shared" si="2"/>
        <v>-0.15995153399252984</v>
      </c>
      <c r="Q4"/>
      <c r="R4"/>
      <c r="S4"/>
      <c r="T4"/>
    </row>
    <row r="5" spans="1:20">
      <c r="A5" s="9">
        <v>2</v>
      </c>
      <c r="B5" s="6">
        <v>50</v>
      </c>
      <c r="C5" s="9">
        <v>94.5</v>
      </c>
      <c r="D5" s="12">
        <f t="shared" si="0"/>
        <v>-0.19999999999998863</v>
      </c>
      <c r="E5" s="16">
        <f t="shared" si="1"/>
        <v>1.2771565679486882E-2</v>
      </c>
      <c r="F5" s="3"/>
      <c r="G5" s="9">
        <v>4</v>
      </c>
      <c r="H5" s="18">
        <f t="shared" si="2"/>
        <v>-3.2661296378498982E-2</v>
      </c>
      <c r="Q5"/>
      <c r="R5"/>
      <c r="S5"/>
      <c r="T5"/>
    </row>
    <row r="6" spans="1:20">
      <c r="A6" s="9">
        <v>2</v>
      </c>
      <c r="B6" s="6">
        <v>55</v>
      </c>
      <c r="C6" s="9">
        <v>94.7</v>
      </c>
      <c r="D6" s="12">
        <f t="shared" si="0"/>
        <v>0</v>
      </c>
      <c r="E6" s="16">
        <f t="shared" si="1"/>
        <v>0</v>
      </c>
      <c r="F6" s="3"/>
      <c r="G6" s="9">
        <v>5</v>
      </c>
      <c r="H6" s="18">
        <f t="shared" si="2"/>
        <v>5.0135812424354456E-2</v>
      </c>
      <c r="Q6"/>
      <c r="R6"/>
      <c r="S6"/>
      <c r="T6"/>
    </row>
    <row r="7" spans="1:20">
      <c r="A7" s="9">
        <v>2.5</v>
      </c>
      <c r="B7" s="6">
        <v>55</v>
      </c>
      <c r="C7" s="9">
        <v>97</v>
      </c>
      <c r="D7" s="12">
        <f t="shared" si="0"/>
        <v>2.3000000000000114</v>
      </c>
      <c r="E7" s="16">
        <f t="shared" si="1"/>
        <v>-0.15995153399252984</v>
      </c>
      <c r="F7" s="3"/>
      <c r="G7" s="9">
        <v>6.9</v>
      </c>
      <c r="H7" s="18">
        <f t="shared" si="2"/>
        <v>-8.0256955130168603E-2</v>
      </c>
      <c r="Q7"/>
      <c r="R7"/>
      <c r="S7"/>
      <c r="T7"/>
    </row>
    <row r="8" spans="1:20">
      <c r="A8" s="9">
        <v>4</v>
      </c>
      <c r="B8" s="6">
        <v>55</v>
      </c>
      <c r="C8" s="9">
        <v>95.2</v>
      </c>
      <c r="D8" s="12">
        <f t="shared" si="0"/>
        <v>0.50000000000001421</v>
      </c>
      <c r="E8" s="16">
        <f t="shared" si="1"/>
        <v>-3.2661296378498982E-2</v>
      </c>
      <c r="F8" s="3"/>
      <c r="G8" s="9">
        <v>7.6</v>
      </c>
      <c r="H8" s="18">
        <f t="shared" si="2"/>
        <v>-0.29715265550601516</v>
      </c>
      <c r="Q8"/>
      <c r="R8"/>
      <c r="S8"/>
      <c r="T8"/>
    </row>
    <row r="9" spans="1:20">
      <c r="A9" s="9">
        <v>5</v>
      </c>
      <c r="B9" s="6">
        <v>55</v>
      </c>
      <c r="C9" s="9">
        <v>93.9</v>
      </c>
      <c r="D9" s="12">
        <f t="shared" si="0"/>
        <v>-0.79999999999998295</v>
      </c>
      <c r="E9" s="16">
        <f t="shared" si="1"/>
        <v>5.0135812424354456E-2</v>
      </c>
      <c r="F9" s="3"/>
      <c r="G9" s="9">
        <v>9.6</v>
      </c>
      <c r="H9" s="18">
        <f t="shared" si="2"/>
        <v>-7.3317302019627481E-2</v>
      </c>
      <c r="Q9"/>
      <c r="R9"/>
      <c r="S9"/>
      <c r="T9"/>
    </row>
    <row r="10" spans="1:20">
      <c r="A10" s="9">
        <v>6.9</v>
      </c>
      <c r="B10" s="6">
        <v>55</v>
      </c>
      <c r="C10" s="9">
        <v>95.9</v>
      </c>
      <c r="D10" s="12">
        <f t="shared" si="0"/>
        <v>1.2000000000000171</v>
      </c>
      <c r="E10" s="16">
        <f t="shared" si="1"/>
        <v>-8.0256955130168603E-2</v>
      </c>
      <c r="F10" s="3"/>
      <c r="G10" s="9">
        <v>11.7</v>
      </c>
      <c r="H10" s="18">
        <f t="shared" si="2"/>
        <v>-0.41645067900762289</v>
      </c>
      <c r="Q10"/>
      <c r="R10"/>
      <c r="S10"/>
      <c r="T10"/>
    </row>
    <row r="11" spans="1:20">
      <c r="A11" s="9">
        <v>7.6</v>
      </c>
      <c r="B11" s="6">
        <v>55</v>
      </c>
      <c r="C11" s="9">
        <v>98.7</v>
      </c>
      <c r="D11" s="12">
        <f t="shared" si="0"/>
        <v>4.0000000000000142</v>
      </c>
      <c r="E11" s="16">
        <f t="shared" si="1"/>
        <v>-0.29715265550601516</v>
      </c>
      <c r="F11" s="3"/>
      <c r="G11" s="9">
        <v>13.5</v>
      </c>
      <c r="H11" s="18">
        <f t="shared" si="2"/>
        <v>-0.31460510545724163</v>
      </c>
      <c r="Q11"/>
      <c r="R11"/>
      <c r="S11"/>
      <c r="T11"/>
    </row>
    <row r="12" spans="1:20">
      <c r="A12" s="9">
        <v>9.6</v>
      </c>
      <c r="B12" s="6">
        <v>55</v>
      </c>
      <c r="C12" s="9">
        <v>95.8</v>
      </c>
      <c r="D12" s="12">
        <f t="shared" si="0"/>
        <v>1.1000000000000085</v>
      </c>
      <c r="E12" s="16">
        <f t="shared" si="1"/>
        <v>-7.3317302019627481E-2</v>
      </c>
      <c r="F12" s="3"/>
      <c r="G12" s="9">
        <v>15.2</v>
      </c>
      <c r="H12" s="18">
        <f t="shared" si="2"/>
        <v>-0.63327893121735979</v>
      </c>
      <c r="Q12"/>
      <c r="R12"/>
      <c r="S12"/>
      <c r="T12"/>
    </row>
    <row r="13" spans="1:20">
      <c r="A13" s="9">
        <v>11.7</v>
      </c>
      <c r="B13" s="6">
        <v>55</v>
      </c>
      <c r="C13" s="9">
        <v>100</v>
      </c>
      <c r="D13" s="12">
        <f t="shared" si="0"/>
        <v>5.3000000000000114</v>
      </c>
      <c r="E13" s="16">
        <f t="shared" si="1"/>
        <v>-0.41645067900762289</v>
      </c>
      <c r="F13" s="3"/>
      <c r="G13" s="9">
        <v>16.8</v>
      </c>
      <c r="H13" s="18">
        <f t="shared" si="2"/>
        <v>-0.77619353777769151</v>
      </c>
      <c r="Q13"/>
      <c r="R13"/>
      <c r="S13"/>
      <c r="T13"/>
    </row>
    <row r="14" spans="1:20">
      <c r="A14" s="9">
        <v>13.5</v>
      </c>
      <c r="B14" s="6">
        <v>55</v>
      </c>
      <c r="C14" s="9">
        <v>98.9</v>
      </c>
      <c r="D14" s="12">
        <f t="shared" si="0"/>
        <v>4.2000000000000171</v>
      </c>
      <c r="E14" s="16">
        <f t="shared" si="1"/>
        <v>-0.31460510545724163</v>
      </c>
      <c r="F14" s="3"/>
      <c r="G14" s="9">
        <v>16.899999999999999</v>
      </c>
      <c r="H14" s="18">
        <f t="shared" si="2"/>
        <v>-0.79025846724509619</v>
      </c>
      <c r="Q14"/>
      <c r="R14"/>
      <c r="S14"/>
      <c r="T14"/>
    </row>
    <row r="15" spans="1:20">
      <c r="A15" s="9">
        <v>15.2</v>
      </c>
      <c r="B15" s="6">
        <v>55</v>
      </c>
      <c r="C15" s="9">
        <v>102</v>
      </c>
      <c r="D15" s="12">
        <f t="shared" si="0"/>
        <v>7.3000000000000114</v>
      </c>
      <c r="E15" s="16">
        <f t="shared" si="1"/>
        <v>-0.63327893121735979</v>
      </c>
      <c r="F15" s="3"/>
      <c r="G15" s="9">
        <v>19.5</v>
      </c>
      <c r="H15" s="18">
        <f t="shared" si="2"/>
        <v>-0.86371291579424936</v>
      </c>
      <c r="Q15"/>
      <c r="R15"/>
      <c r="S15"/>
      <c r="T15"/>
    </row>
    <row r="16" spans="1:20">
      <c r="A16" s="9">
        <v>16.8</v>
      </c>
      <c r="B16" s="6">
        <v>55</v>
      </c>
      <c r="C16" s="9">
        <v>103.1</v>
      </c>
      <c r="D16" s="12">
        <f t="shared" si="0"/>
        <v>8.4000000000000057</v>
      </c>
      <c r="E16" s="16">
        <f t="shared" si="1"/>
        <v>-0.77619353777769151</v>
      </c>
      <c r="F16" s="3"/>
      <c r="G16" s="9">
        <v>22</v>
      </c>
      <c r="H16" s="18">
        <f t="shared" si="2"/>
        <v>-1.394036335273509</v>
      </c>
      <c r="Q16"/>
      <c r="R16"/>
      <c r="S16"/>
      <c r="T16"/>
    </row>
    <row r="17" spans="1:20">
      <c r="A17" s="9">
        <v>16.899999999999999</v>
      </c>
      <c r="B17" s="6">
        <v>55</v>
      </c>
      <c r="C17" s="9">
        <v>103.2</v>
      </c>
      <c r="D17" s="12">
        <f t="shared" si="0"/>
        <v>8.5000000000000142</v>
      </c>
      <c r="E17" s="16">
        <f t="shared" si="1"/>
        <v>-0.79025846724509619</v>
      </c>
      <c r="F17" s="3"/>
      <c r="G17" s="9">
        <v>25</v>
      </c>
      <c r="H17" s="18">
        <f t="shared" si="2"/>
        <v>-1.6262886027859589</v>
      </c>
      <c r="Q17"/>
      <c r="R17"/>
      <c r="S17"/>
      <c r="T17"/>
    </row>
    <row r="18" spans="1:20">
      <c r="A18" s="9">
        <v>19.5</v>
      </c>
      <c r="B18" s="6">
        <v>55</v>
      </c>
      <c r="C18" s="9">
        <v>103.7</v>
      </c>
      <c r="D18" s="12">
        <f t="shared" si="0"/>
        <v>9.0000000000000142</v>
      </c>
      <c r="E18" s="16">
        <f t="shared" si="1"/>
        <v>-0.86371291579424936</v>
      </c>
      <c r="F18" s="3"/>
      <c r="G18" s="9">
        <v>28</v>
      </c>
      <c r="H18" s="18">
        <f t="shared" si="2"/>
        <v>-2.237885916381793</v>
      </c>
      <c r="Q18"/>
      <c r="R18"/>
      <c r="S18"/>
      <c r="T18"/>
    </row>
    <row r="19" spans="1:20">
      <c r="A19" s="9">
        <v>22</v>
      </c>
      <c r="B19" s="6">
        <v>55</v>
      </c>
      <c r="C19" s="9">
        <v>106.4</v>
      </c>
      <c r="D19" s="12">
        <f t="shared" si="0"/>
        <v>11.700000000000017</v>
      </c>
      <c r="E19" s="16">
        <f t="shared" si="1"/>
        <v>-1.394036335273509</v>
      </c>
      <c r="F19" s="3"/>
      <c r="G19" s="9">
        <v>31</v>
      </c>
      <c r="H19" s="18">
        <f t="shared" si="2"/>
        <v>-2.4372188190022923</v>
      </c>
      <c r="Q19"/>
      <c r="R19"/>
      <c r="S19"/>
      <c r="T19"/>
    </row>
    <row r="20" spans="1:20">
      <c r="A20" s="9">
        <v>25</v>
      </c>
      <c r="B20" s="6">
        <v>55</v>
      </c>
      <c r="C20" s="9">
        <v>107.2</v>
      </c>
      <c r="D20" s="12">
        <f t="shared" si="0"/>
        <v>12.500000000000014</v>
      </c>
      <c r="E20" s="16">
        <f t="shared" si="1"/>
        <v>-1.6262886027859589</v>
      </c>
      <c r="F20" s="3"/>
      <c r="G20" s="9">
        <v>34</v>
      </c>
      <c r="H20" s="18">
        <f t="shared" si="2"/>
        <v>-2.0717590455078208</v>
      </c>
      <c r="Q20"/>
      <c r="R20"/>
      <c r="S20"/>
      <c r="T20"/>
    </row>
    <row r="21" spans="1:20">
      <c r="A21" s="9">
        <v>28</v>
      </c>
      <c r="B21" s="6">
        <v>55</v>
      </c>
      <c r="C21" s="9">
        <v>108.6</v>
      </c>
      <c r="D21" s="12">
        <f t="shared" si="0"/>
        <v>13.900000000000006</v>
      </c>
      <c r="E21" s="16">
        <f t="shared" si="1"/>
        <v>-2.237885916381793</v>
      </c>
      <c r="F21" s="3"/>
      <c r="G21" s="9">
        <v>37</v>
      </c>
      <c r="H21" s="18">
        <f t="shared" si="2"/>
        <v>-3.1602189627119088</v>
      </c>
      <c r="Q21"/>
      <c r="R21"/>
      <c r="S21"/>
      <c r="T21"/>
    </row>
    <row r="22" spans="1:20">
      <c r="A22" s="9">
        <v>31</v>
      </c>
      <c r="B22" s="6">
        <v>55</v>
      </c>
      <c r="C22" s="9">
        <v>108.9</v>
      </c>
      <c r="D22" s="12">
        <f t="shared" si="0"/>
        <v>14.200000000000017</v>
      </c>
      <c r="E22" s="16">
        <f t="shared" si="1"/>
        <v>-2.4372188190022923</v>
      </c>
      <c r="F22" s="3"/>
      <c r="G22" s="9">
        <v>40</v>
      </c>
      <c r="H22" s="18">
        <f t="shared" si="2"/>
        <v>-4.5772849824985444</v>
      </c>
      <c r="Q22"/>
      <c r="R22"/>
      <c r="S22"/>
      <c r="T22"/>
    </row>
    <row r="23" spans="1:20">
      <c r="A23" s="9">
        <v>34</v>
      </c>
      <c r="B23" s="6">
        <v>55</v>
      </c>
      <c r="C23" s="9">
        <v>108.3</v>
      </c>
      <c r="D23" s="12">
        <f t="shared" si="0"/>
        <v>13.600000000000009</v>
      </c>
      <c r="E23" s="16">
        <f t="shared" si="1"/>
        <v>-2.0717590455078208</v>
      </c>
      <c r="F23" s="3"/>
      <c r="G23" s="9">
        <v>44</v>
      </c>
      <c r="H23" s="18">
        <f t="shared" si="2"/>
        <v>-4.0917771667168701</v>
      </c>
      <c r="Q23"/>
      <c r="R23"/>
      <c r="S23"/>
      <c r="T23"/>
    </row>
    <row r="24" spans="1:20">
      <c r="A24" s="9">
        <v>37</v>
      </c>
      <c r="B24" s="6">
        <v>55</v>
      </c>
      <c r="C24" s="9">
        <v>109.6</v>
      </c>
      <c r="D24" s="12">
        <f t="shared" si="0"/>
        <v>14.900000000000006</v>
      </c>
      <c r="E24" s="16">
        <f t="shared" si="1"/>
        <v>-3.1602189627119088</v>
      </c>
      <c r="F24" s="3"/>
      <c r="G24" s="9">
        <v>47</v>
      </c>
      <c r="H24" s="18">
        <f t="shared" si="2"/>
        <v>-5.9635793436184237</v>
      </c>
      <c r="Q24"/>
      <c r="R24"/>
      <c r="S24"/>
      <c r="T24"/>
    </row>
    <row r="25" spans="1:20">
      <c r="A25" s="9">
        <v>40</v>
      </c>
      <c r="B25" s="6">
        <v>55</v>
      </c>
      <c r="C25" s="9">
        <v>110.1</v>
      </c>
      <c r="D25" s="12">
        <f t="shared" si="0"/>
        <v>15.400000000000006</v>
      </c>
      <c r="E25" s="16">
        <f t="shared" si="1"/>
        <v>-4.5772849824985444</v>
      </c>
      <c r="F25" s="3"/>
      <c r="G25" s="9">
        <v>50</v>
      </c>
      <c r="H25" s="18">
        <f t="shared" si="2"/>
        <v>-2.4520339047874273</v>
      </c>
      <c r="Q25"/>
      <c r="R25"/>
      <c r="S25"/>
      <c r="T25"/>
    </row>
    <row r="26" spans="1:20">
      <c r="A26" s="9">
        <v>44</v>
      </c>
      <c r="B26" s="6">
        <v>55</v>
      </c>
      <c r="C26" s="9">
        <v>110</v>
      </c>
      <c r="D26" s="12">
        <f t="shared" si="0"/>
        <v>15.300000000000011</v>
      </c>
      <c r="E26" s="16">
        <f t="shared" si="1"/>
        <v>-4.0917771667168701</v>
      </c>
      <c r="F26" s="3"/>
      <c r="G26" s="9">
        <v>52</v>
      </c>
      <c r="H26" s="18">
        <f t="shared" si="2"/>
        <v>-2.8955264084848404</v>
      </c>
      <c r="Q26"/>
      <c r="R26"/>
      <c r="S26"/>
      <c r="T26"/>
    </row>
    <row r="27" spans="1:20">
      <c r="A27" s="9">
        <v>47</v>
      </c>
      <c r="B27" s="6">
        <v>55</v>
      </c>
      <c r="C27" s="9">
        <v>110.3</v>
      </c>
      <c r="D27" s="12">
        <f t="shared" si="0"/>
        <v>15.600000000000009</v>
      </c>
      <c r="E27" s="16">
        <f t="shared" si="1"/>
        <v>-5.9635793436184237</v>
      </c>
      <c r="F27" s="3"/>
      <c r="G27" s="9">
        <v>55</v>
      </c>
      <c r="H27" s="18">
        <f t="shared" si="2"/>
        <v>-5.5581142355103923</v>
      </c>
      <c r="Q27"/>
      <c r="R27"/>
      <c r="S27"/>
      <c r="T27"/>
    </row>
    <row r="28" spans="1:20">
      <c r="A28" s="9">
        <v>50</v>
      </c>
      <c r="B28" s="6">
        <v>55</v>
      </c>
      <c r="C28" s="9">
        <v>111.6</v>
      </c>
      <c r="D28" s="12">
        <f t="shared" si="0"/>
        <v>16.900000000000006</v>
      </c>
      <c r="E28" s="16">
        <f t="shared" si="1"/>
        <v>-2.4520339047874273</v>
      </c>
      <c r="F28" s="3"/>
      <c r="G28" s="9">
        <v>57</v>
      </c>
      <c r="H28" s="18">
        <f t="shared" si="2"/>
        <v>-1.8945525893806368</v>
      </c>
      <c r="Q28"/>
      <c r="R28"/>
      <c r="S28"/>
      <c r="T28"/>
    </row>
    <row r="29" spans="1:20">
      <c r="A29" s="9">
        <v>52</v>
      </c>
      <c r="B29" s="6">
        <v>55</v>
      </c>
      <c r="C29" s="9">
        <v>109.4</v>
      </c>
      <c r="D29" s="12">
        <f t="shared" si="0"/>
        <v>14.700000000000017</v>
      </c>
      <c r="E29" s="16">
        <f t="shared" si="1"/>
        <v>-2.8955264084848404</v>
      </c>
      <c r="F29" s="3"/>
      <c r="G29" s="9">
        <v>60</v>
      </c>
      <c r="H29" s="18">
        <f t="shared" si="2"/>
        <v>-4.1718198743903763</v>
      </c>
      <c r="Q29"/>
      <c r="R29"/>
      <c r="S29"/>
      <c r="T29"/>
    </row>
    <row r="30" spans="1:20">
      <c r="A30" s="9">
        <v>55</v>
      </c>
      <c r="B30" s="6">
        <v>55</v>
      </c>
      <c r="C30" s="9">
        <v>110.2</v>
      </c>
      <c r="D30" s="12">
        <f t="shared" si="0"/>
        <v>15.500000000000014</v>
      </c>
      <c r="E30" s="16">
        <f t="shared" si="1"/>
        <v>-5.5581142355103923</v>
      </c>
      <c r="F30" s="4"/>
      <c r="Q30"/>
      <c r="R30"/>
      <c r="S30"/>
      <c r="T30"/>
    </row>
    <row r="31" spans="1:20">
      <c r="A31" s="9">
        <v>57</v>
      </c>
      <c r="B31" s="6">
        <v>55</v>
      </c>
      <c r="C31" s="9">
        <v>112.6</v>
      </c>
      <c r="D31" s="12">
        <f t="shared" si="0"/>
        <v>17.900000000000006</v>
      </c>
      <c r="E31" s="16">
        <f t="shared" si="1"/>
        <v>-1.8945525893806368</v>
      </c>
      <c r="G31" s="29" t="s">
        <v>10</v>
      </c>
      <c r="H31" s="30"/>
      <c r="Q31"/>
      <c r="R31"/>
      <c r="S31"/>
      <c r="T31"/>
    </row>
    <row r="32" spans="1:20">
      <c r="A32" s="9">
        <v>60</v>
      </c>
      <c r="B32" s="6">
        <v>55</v>
      </c>
      <c r="C32" s="9">
        <v>110.5</v>
      </c>
      <c r="D32" s="12">
        <f t="shared" si="0"/>
        <v>15.800000000000011</v>
      </c>
      <c r="E32" s="16">
        <f t="shared" si="1"/>
        <v>-4.1718198743903763</v>
      </c>
      <c r="G32" s="13" t="s">
        <v>11</v>
      </c>
      <c r="H32" s="31">
        <f>SLOPE(H2:H29,G2:G29)</f>
        <v>-8.1986001260909602E-2</v>
      </c>
      <c r="Q32"/>
      <c r="R32"/>
      <c r="S32"/>
      <c r="T32"/>
    </row>
    <row r="33" spans="1:8">
      <c r="G33" s="13" t="s">
        <v>12</v>
      </c>
      <c r="H33" s="31">
        <f>INTERCEPT(H2:H29,G2:G29)</f>
        <v>0.34747713976176731</v>
      </c>
    </row>
    <row r="34" spans="1:8">
      <c r="A34" s="29" t="s">
        <v>5</v>
      </c>
      <c r="B34" s="30"/>
      <c r="G34" s="17" t="s">
        <v>13</v>
      </c>
      <c r="H34" s="33">
        <f>-1/H32</f>
        <v>12.197204213163566</v>
      </c>
    </row>
    <row r="35" spans="1:8" ht="18">
      <c r="A35" s="13" t="s">
        <v>9</v>
      </c>
      <c r="B35" s="14">
        <f>AVERAGE(D23:D32)</f>
        <v>15.560000000000008</v>
      </c>
      <c r="C35" s="10" t="s">
        <v>25</v>
      </c>
      <c r="G35" s="17" t="s">
        <v>14</v>
      </c>
      <c r="H35" s="34">
        <f>H34*H33</f>
        <v>4.2382496330802537</v>
      </c>
    </row>
    <row r="36" spans="1:8" ht="18">
      <c r="A36" s="13" t="s">
        <v>22</v>
      </c>
      <c r="B36" s="12">
        <f>AVERAGE(C2:C6)</f>
        <v>94.699999999999989</v>
      </c>
      <c r="C36" s="2" t="s">
        <v>23</v>
      </c>
    </row>
    <row r="37" spans="1:8">
      <c r="A37" s="13" t="s">
        <v>7</v>
      </c>
      <c r="B37" s="11">
        <v>5</v>
      </c>
    </row>
    <row r="38" spans="1:8" ht="18">
      <c r="A38" s="13" t="s">
        <v>24</v>
      </c>
      <c r="B38" s="11">
        <f>B35/B37*7.4805</f>
        <v>23.279316000000012</v>
      </c>
      <c r="C38" s="2" t="s">
        <v>8</v>
      </c>
    </row>
  </sheetData>
  <mergeCells count="2">
    <mergeCell ref="A34:B34"/>
    <mergeCell ref="G31:H31"/>
  </mergeCells>
  <conditionalFormatting sqref="H1">
    <cfRule type="containsErrors" dxfId="2" priority="2">
      <formula>ISERROR(H1)</formula>
    </cfRule>
  </conditionalFormatting>
  <conditionalFormatting sqref="E2:E32">
    <cfRule type="containsErrors" dxfId="1" priority="3">
      <formula>ISERROR(E2)</formula>
    </cfRule>
  </conditionalFormatting>
  <conditionalFormatting sqref="E1">
    <cfRule type="containsErrors" dxfId="0" priority="1">
      <formula>ISERROR(E1)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EF5D-449F-6143-A0EC-36DF67F698C6}">
  <dimension ref="A1:N32"/>
  <sheetViews>
    <sheetView zoomScale="111" workbookViewId="0">
      <selection activeCell="I10" sqref="I10"/>
    </sheetView>
  </sheetViews>
  <sheetFormatPr baseColWidth="10" defaultRowHeight="16"/>
  <cols>
    <col min="1" max="2" width="10.83203125" style="36"/>
    <col min="3" max="3" width="21.1640625" style="36" customWidth="1"/>
    <col min="4" max="4" width="17.83203125" style="36" customWidth="1"/>
    <col min="5" max="8" width="10.83203125" style="36"/>
    <col min="9" max="10" width="10.83203125" style="36" customWidth="1"/>
    <col min="11" max="12" width="10.83203125" style="36"/>
    <col min="13" max="13" width="14" style="36" customWidth="1"/>
    <col min="14" max="16384" width="10.83203125" style="36"/>
  </cols>
  <sheetData>
    <row r="1" spans="1:14" ht="18">
      <c r="A1" s="7" t="s">
        <v>3</v>
      </c>
      <c r="B1" s="7" t="s">
        <v>4</v>
      </c>
      <c r="C1" s="7" t="s">
        <v>1</v>
      </c>
      <c r="D1" s="7" t="s">
        <v>2</v>
      </c>
      <c r="E1" s="7" t="s">
        <v>15</v>
      </c>
      <c r="F1" s="7" t="s">
        <v>16</v>
      </c>
      <c r="H1" s="26"/>
      <c r="I1" s="26"/>
      <c r="J1" s="26"/>
      <c r="K1" s="7" t="s">
        <v>29</v>
      </c>
      <c r="L1" s="7" t="s">
        <v>3</v>
      </c>
      <c r="M1" s="13" t="s">
        <v>27</v>
      </c>
      <c r="N1" s="13" t="s">
        <v>28</v>
      </c>
    </row>
    <row r="2" spans="1:14">
      <c r="A2" s="11">
        <v>0</v>
      </c>
      <c r="B2" s="11">
        <v>0</v>
      </c>
      <c r="C2" s="11">
        <v>50</v>
      </c>
      <c r="D2" s="14">
        <v>95</v>
      </c>
      <c r="E2" s="37">
        <f>D2-95</f>
        <v>0</v>
      </c>
      <c r="F2" s="35">
        <f t="shared" ref="F2:F32" si="0">C2-$C$2</f>
        <v>0</v>
      </c>
      <c r="H2" s="26"/>
      <c r="I2" s="26"/>
      <c r="J2" s="26"/>
      <c r="K2" s="35">
        <v>0</v>
      </c>
      <c r="L2" s="35">
        <v>0</v>
      </c>
      <c r="M2" s="35">
        <f>C2</f>
        <v>50</v>
      </c>
      <c r="N2" s="37" cm="1">
        <f t="array" ref="N2:N32">D2:D32</f>
        <v>95</v>
      </c>
    </row>
    <row r="3" spans="1:14">
      <c r="A3" s="11">
        <f t="shared" ref="A3:A32" si="1">A2+1</f>
        <v>1</v>
      </c>
      <c r="B3" s="11">
        <f t="shared" ref="B3:B32" si="2">B2+2</f>
        <v>2</v>
      </c>
      <c r="C3" s="6">
        <v>55</v>
      </c>
      <c r="D3" s="23">
        <v>94.7</v>
      </c>
      <c r="E3" s="37">
        <f>D3-95</f>
        <v>-0.29999999999999716</v>
      </c>
      <c r="F3" s="35">
        <f t="shared" si="0"/>
        <v>5</v>
      </c>
      <c r="H3" s="26"/>
      <c r="I3" s="26"/>
      <c r="J3" s="26"/>
      <c r="K3" s="35">
        <f t="shared" ref="K3:K32" si="3">K2+2</f>
        <v>2</v>
      </c>
      <c r="L3" s="35">
        <f t="shared" ref="L3:L32" si="4">L2+1</f>
        <v>1</v>
      </c>
      <c r="M3" s="35">
        <f t="shared" ref="M3:M32" si="5">C3</f>
        <v>55</v>
      </c>
      <c r="N3" s="37">
        <v>94.7</v>
      </c>
    </row>
    <row r="4" spans="1:14">
      <c r="A4" s="20">
        <f t="shared" si="1"/>
        <v>2</v>
      </c>
      <c r="B4" s="20">
        <f t="shared" si="2"/>
        <v>4</v>
      </c>
      <c r="C4" s="15">
        <v>55</v>
      </c>
      <c r="D4" s="24">
        <f>'Part 2'!C8</f>
        <v>95.2</v>
      </c>
      <c r="E4" s="37">
        <f t="shared" ref="E2:E32" si="6">D4-95</f>
        <v>0.20000000000000284</v>
      </c>
      <c r="F4" s="35">
        <f t="shared" si="0"/>
        <v>5</v>
      </c>
      <c r="H4" s="27" t="s">
        <v>19</v>
      </c>
      <c r="I4" s="28">
        <v>0.81</v>
      </c>
      <c r="J4" s="26"/>
      <c r="K4" s="35">
        <f t="shared" si="3"/>
        <v>4</v>
      </c>
      <c r="L4" s="35">
        <f t="shared" si="4"/>
        <v>2</v>
      </c>
      <c r="M4" s="35">
        <f t="shared" si="5"/>
        <v>55</v>
      </c>
      <c r="N4" s="37">
        <v>95.2</v>
      </c>
    </row>
    <row r="5" spans="1:14">
      <c r="A5" s="11">
        <f t="shared" si="1"/>
        <v>3</v>
      </c>
      <c r="B5" s="11">
        <f t="shared" si="2"/>
        <v>6</v>
      </c>
      <c r="C5" s="6">
        <v>55</v>
      </c>
      <c r="D5" s="14">
        <f>_xlfn.FORECAST.LINEAR(B5,'Part 2'!C9:C10,'Part 2'!A9:A10)</f>
        <v>94.952631578947376</v>
      </c>
      <c r="E5" s="37">
        <f t="shared" si="6"/>
        <v>-4.7368421052624399E-2</v>
      </c>
      <c r="F5" s="35">
        <f t="shared" si="0"/>
        <v>5</v>
      </c>
      <c r="H5" s="27" t="s">
        <v>20</v>
      </c>
      <c r="I5" s="28">
        <v>0.57999999999999996</v>
      </c>
      <c r="J5" s="26"/>
      <c r="K5" s="35">
        <f t="shared" si="3"/>
        <v>6</v>
      </c>
      <c r="L5" s="35">
        <f t="shared" si="4"/>
        <v>3</v>
      </c>
      <c r="M5" s="35">
        <f t="shared" si="5"/>
        <v>55</v>
      </c>
      <c r="N5" s="37">
        <v>94.952631578947376</v>
      </c>
    </row>
    <row r="6" spans="1:14">
      <c r="A6" s="11">
        <f t="shared" si="1"/>
        <v>4</v>
      </c>
      <c r="B6" s="11">
        <f t="shared" si="2"/>
        <v>8</v>
      </c>
      <c r="C6" s="6">
        <v>55</v>
      </c>
      <c r="D6" s="14">
        <f>_xlfn.FORECAST.LINEAR(B6,'Part 2'!C11:C12,'Part 2'!A11:A12)</f>
        <v>98.12</v>
      </c>
      <c r="E6" s="37">
        <f t="shared" si="6"/>
        <v>3.1200000000000045</v>
      </c>
      <c r="F6" s="35">
        <f t="shared" si="0"/>
        <v>5</v>
      </c>
      <c r="H6" s="27" t="s">
        <v>17</v>
      </c>
      <c r="I6" s="28">
        <v>4</v>
      </c>
      <c r="J6" s="26"/>
      <c r="K6" s="35">
        <f t="shared" si="3"/>
        <v>8</v>
      </c>
      <c r="L6" s="35">
        <f t="shared" si="4"/>
        <v>4</v>
      </c>
      <c r="M6" s="35">
        <f t="shared" si="5"/>
        <v>55</v>
      </c>
      <c r="N6" s="37">
        <v>98.12</v>
      </c>
    </row>
    <row r="7" spans="1:14">
      <c r="A7" s="11">
        <f t="shared" si="1"/>
        <v>5</v>
      </c>
      <c r="B7" s="11">
        <f t="shared" si="2"/>
        <v>10</v>
      </c>
      <c r="C7" s="6">
        <v>55</v>
      </c>
      <c r="D7" s="14">
        <f>_xlfn.FORECAST.LINEAR(B7,'Part 2'!C12:C13,'Part 2'!A12:A13)</f>
        <v>96.600000000000009</v>
      </c>
      <c r="E7" s="37">
        <f t="shared" si="6"/>
        <v>1.6000000000000085</v>
      </c>
      <c r="F7" s="35">
        <f t="shared" si="0"/>
        <v>5</v>
      </c>
      <c r="H7" s="27" t="s">
        <v>21</v>
      </c>
      <c r="I7" s="28">
        <v>2</v>
      </c>
      <c r="J7" s="26"/>
      <c r="K7" s="35">
        <f t="shared" si="3"/>
        <v>10</v>
      </c>
      <c r="L7" s="35">
        <f t="shared" si="4"/>
        <v>5</v>
      </c>
      <c r="M7" s="35">
        <f t="shared" si="5"/>
        <v>55</v>
      </c>
      <c r="N7" s="37">
        <v>96.600000000000009</v>
      </c>
    </row>
    <row r="8" spans="1:14">
      <c r="A8" s="11">
        <f t="shared" si="1"/>
        <v>6</v>
      </c>
      <c r="B8" s="11">
        <f t="shared" si="2"/>
        <v>12</v>
      </c>
      <c r="C8" s="6">
        <v>55</v>
      </c>
      <c r="D8" s="14">
        <f>_xlfn.FORECAST.LINEAR(B8,'Part 2'!C13:C14,'Part 2'!A13:A14)</f>
        <v>99.816666666666663</v>
      </c>
      <c r="E8" s="37">
        <f t="shared" si="6"/>
        <v>4.8166666666666629</v>
      </c>
      <c r="F8" s="35">
        <f t="shared" si="0"/>
        <v>5</v>
      </c>
      <c r="H8" s="27" t="s">
        <v>13</v>
      </c>
      <c r="I8" s="32">
        <f>-I7/LN(I4)</f>
        <v>9.4912215810299063</v>
      </c>
      <c r="J8" s="26"/>
      <c r="K8" s="35">
        <f t="shared" si="3"/>
        <v>12</v>
      </c>
      <c r="L8" s="35">
        <f t="shared" si="4"/>
        <v>6</v>
      </c>
      <c r="M8" s="35">
        <f t="shared" si="5"/>
        <v>55</v>
      </c>
      <c r="N8" s="37">
        <v>99.816666666666663</v>
      </c>
    </row>
    <row r="9" spans="1:14">
      <c r="A9" s="11">
        <f t="shared" si="1"/>
        <v>7</v>
      </c>
      <c r="B9" s="11">
        <f t="shared" si="2"/>
        <v>14</v>
      </c>
      <c r="C9" s="6">
        <v>55</v>
      </c>
      <c r="D9" s="14">
        <f>_xlfn.FORECAST.LINEAR(B9,'Part 2'!C14:C15,'Part 2'!A14:A15)</f>
        <v>99.811764705882354</v>
      </c>
      <c r="E9" s="37">
        <f t="shared" si="6"/>
        <v>4.8117647058823536</v>
      </c>
      <c r="F9" s="35">
        <f t="shared" si="0"/>
        <v>5</v>
      </c>
      <c r="H9" s="27" t="s">
        <v>18</v>
      </c>
      <c r="I9" s="32">
        <f>I5/(1-I4)</f>
        <v>3.052631578947369</v>
      </c>
      <c r="J9" s="26"/>
      <c r="K9" s="35">
        <f t="shared" si="3"/>
        <v>14</v>
      </c>
      <c r="L9" s="35">
        <f t="shared" si="4"/>
        <v>7</v>
      </c>
      <c r="M9" s="35">
        <f t="shared" si="5"/>
        <v>55</v>
      </c>
      <c r="N9" s="37">
        <v>99.811764705882354</v>
      </c>
    </row>
    <row r="10" spans="1:14">
      <c r="A10" s="11">
        <f t="shared" si="1"/>
        <v>8</v>
      </c>
      <c r="B10" s="11">
        <f t="shared" si="2"/>
        <v>16</v>
      </c>
      <c r="C10" s="6">
        <v>55</v>
      </c>
      <c r="D10" s="14">
        <f>_xlfn.FORECAST.LINEAR(B10,'Part 2'!C15:C16,'Part 2'!A15:A16)</f>
        <v>102.55</v>
      </c>
      <c r="E10" s="37">
        <f t="shared" si="6"/>
        <v>7.5499999999999972</v>
      </c>
      <c r="F10" s="35">
        <f t="shared" si="0"/>
        <v>5</v>
      </c>
      <c r="H10" s="27" t="s">
        <v>14</v>
      </c>
      <c r="I10" s="28">
        <f>I6*I7</f>
        <v>8</v>
      </c>
      <c r="J10" s="26"/>
      <c r="K10" s="35">
        <f t="shared" si="3"/>
        <v>16</v>
      </c>
      <c r="L10" s="35">
        <f t="shared" si="4"/>
        <v>8</v>
      </c>
      <c r="M10" s="35">
        <f t="shared" si="5"/>
        <v>55</v>
      </c>
      <c r="N10" s="37">
        <v>102.55</v>
      </c>
    </row>
    <row r="11" spans="1:14">
      <c r="A11" s="11">
        <f t="shared" si="1"/>
        <v>9</v>
      </c>
      <c r="B11" s="11">
        <f t="shared" si="2"/>
        <v>18</v>
      </c>
      <c r="C11" s="6">
        <v>55</v>
      </c>
      <c r="D11" s="14">
        <f>_xlfn.FORECAST.LINEAR(B11,'Part 2'!C17:C18,'Part 2'!A17:A18)</f>
        <v>103.41153846153846</v>
      </c>
      <c r="E11" s="37">
        <f t="shared" si="6"/>
        <v>8.4115384615384556</v>
      </c>
      <c r="F11" s="35">
        <f t="shared" si="0"/>
        <v>5</v>
      </c>
      <c r="H11" s="26"/>
      <c r="I11" s="26"/>
      <c r="J11" s="26"/>
      <c r="K11" s="35">
        <f t="shared" si="3"/>
        <v>18</v>
      </c>
      <c r="L11" s="35">
        <f t="shared" si="4"/>
        <v>9</v>
      </c>
      <c r="M11" s="35">
        <f t="shared" si="5"/>
        <v>55</v>
      </c>
      <c r="N11" s="37">
        <v>103.41153846153846</v>
      </c>
    </row>
    <row r="12" spans="1:14">
      <c r="A12" s="11">
        <f t="shared" si="1"/>
        <v>10</v>
      </c>
      <c r="B12" s="11">
        <f t="shared" si="2"/>
        <v>20</v>
      </c>
      <c r="C12" s="6">
        <v>55</v>
      </c>
      <c r="D12" s="14">
        <f>_xlfn.FORECAST.LINEAR(B12,'Part 2'!C18:C19,'Part 2'!A18:A19)</f>
        <v>104.24000000000001</v>
      </c>
      <c r="E12" s="37">
        <f t="shared" si="6"/>
        <v>9.2400000000000091</v>
      </c>
      <c r="F12" s="35">
        <f t="shared" si="0"/>
        <v>5</v>
      </c>
      <c r="H12" s="26"/>
      <c r="I12" s="26"/>
      <c r="J12" s="26"/>
      <c r="K12" s="35">
        <f t="shared" si="3"/>
        <v>20</v>
      </c>
      <c r="L12" s="35">
        <f t="shared" si="4"/>
        <v>10</v>
      </c>
      <c r="M12" s="35">
        <f t="shared" si="5"/>
        <v>55</v>
      </c>
      <c r="N12" s="37">
        <v>104.24000000000001</v>
      </c>
    </row>
    <row r="13" spans="1:14">
      <c r="A13" s="20">
        <f t="shared" si="1"/>
        <v>11</v>
      </c>
      <c r="B13" s="20">
        <f t="shared" si="2"/>
        <v>22</v>
      </c>
      <c r="C13" s="15">
        <v>55</v>
      </c>
      <c r="D13" s="24">
        <f>'Part 2'!C19</f>
        <v>106.4</v>
      </c>
      <c r="E13" s="37">
        <f t="shared" si="6"/>
        <v>11.400000000000006</v>
      </c>
      <c r="F13" s="35">
        <f t="shared" si="0"/>
        <v>5</v>
      </c>
      <c r="H13" s="26"/>
      <c r="I13" s="26"/>
      <c r="J13" s="26"/>
      <c r="K13" s="35">
        <f t="shared" si="3"/>
        <v>22</v>
      </c>
      <c r="L13" s="35">
        <f t="shared" si="4"/>
        <v>11</v>
      </c>
      <c r="M13" s="35">
        <f t="shared" si="5"/>
        <v>55</v>
      </c>
      <c r="N13" s="37">
        <v>106.4</v>
      </c>
    </row>
    <row r="14" spans="1:14">
      <c r="A14" s="11">
        <f t="shared" si="1"/>
        <v>12</v>
      </c>
      <c r="B14" s="11">
        <f t="shared" si="2"/>
        <v>24</v>
      </c>
      <c r="C14" s="6">
        <v>55</v>
      </c>
      <c r="D14" s="14">
        <f>_xlfn.FORECAST.LINEAR(B14,'Part 2'!C19:C20,'Part 2'!A19:A20)</f>
        <v>106.93333333333334</v>
      </c>
      <c r="E14" s="37">
        <f t="shared" si="6"/>
        <v>11.933333333333337</v>
      </c>
      <c r="F14" s="35">
        <f t="shared" si="0"/>
        <v>5</v>
      </c>
      <c r="K14" s="35">
        <f t="shared" si="3"/>
        <v>24</v>
      </c>
      <c r="L14" s="35">
        <f t="shared" si="4"/>
        <v>12</v>
      </c>
      <c r="M14" s="35">
        <f t="shared" si="5"/>
        <v>55</v>
      </c>
      <c r="N14" s="37">
        <v>106.93333333333334</v>
      </c>
    </row>
    <row r="15" spans="1:14">
      <c r="A15" s="11">
        <f t="shared" si="1"/>
        <v>13</v>
      </c>
      <c r="B15" s="11">
        <f t="shared" si="2"/>
        <v>26</v>
      </c>
      <c r="C15" s="6">
        <v>55</v>
      </c>
      <c r="D15" s="14">
        <f>_xlfn.FORECAST.LINEAR(B15,'Part 2'!C20:C21,'Part 2'!A20:A21)</f>
        <v>107.66666666666667</v>
      </c>
      <c r="E15" s="37">
        <f t="shared" si="6"/>
        <v>12.666666666666671</v>
      </c>
      <c r="F15" s="35">
        <f t="shared" si="0"/>
        <v>5</v>
      </c>
      <c r="K15" s="35">
        <f t="shared" si="3"/>
        <v>26</v>
      </c>
      <c r="L15" s="35">
        <f t="shared" si="4"/>
        <v>13</v>
      </c>
      <c r="M15" s="35">
        <f t="shared" si="5"/>
        <v>55</v>
      </c>
      <c r="N15" s="37">
        <v>107.66666666666667</v>
      </c>
    </row>
    <row r="16" spans="1:14">
      <c r="A16" s="20">
        <f t="shared" si="1"/>
        <v>14</v>
      </c>
      <c r="B16" s="20">
        <f t="shared" si="2"/>
        <v>28</v>
      </c>
      <c r="C16" s="15">
        <v>55</v>
      </c>
      <c r="D16" s="24">
        <f>'Part 2'!C21</f>
        <v>108.6</v>
      </c>
      <c r="E16" s="37">
        <f t="shared" si="6"/>
        <v>13.599999999999994</v>
      </c>
      <c r="F16" s="35">
        <f t="shared" si="0"/>
        <v>5</v>
      </c>
      <c r="K16" s="35">
        <f t="shared" si="3"/>
        <v>28</v>
      </c>
      <c r="L16" s="35">
        <f t="shared" si="4"/>
        <v>14</v>
      </c>
      <c r="M16" s="35">
        <f t="shared" si="5"/>
        <v>55</v>
      </c>
      <c r="N16" s="37">
        <v>108.6</v>
      </c>
    </row>
    <row r="17" spans="1:14">
      <c r="A17" s="11">
        <f t="shared" si="1"/>
        <v>15</v>
      </c>
      <c r="B17" s="11">
        <f t="shared" si="2"/>
        <v>30</v>
      </c>
      <c r="C17" s="6">
        <v>55</v>
      </c>
      <c r="D17" s="14">
        <f>_xlfn.FORECAST.LINEAR(B17,'Part 2'!C21:C22,'Part 2'!A21:A22)</f>
        <v>108.8</v>
      </c>
      <c r="E17" s="37">
        <f t="shared" si="6"/>
        <v>13.799999999999997</v>
      </c>
      <c r="F17" s="35">
        <f t="shared" si="0"/>
        <v>5</v>
      </c>
      <c r="K17" s="35">
        <f t="shared" si="3"/>
        <v>30</v>
      </c>
      <c r="L17" s="35">
        <f t="shared" si="4"/>
        <v>15</v>
      </c>
      <c r="M17" s="35">
        <f t="shared" si="5"/>
        <v>55</v>
      </c>
      <c r="N17" s="37">
        <v>108.8</v>
      </c>
    </row>
    <row r="18" spans="1:14">
      <c r="A18" s="11">
        <f t="shared" si="1"/>
        <v>16</v>
      </c>
      <c r="B18" s="11">
        <f t="shared" si="2"/>
        <v>32</v>
      </c>
      <c r="C18" s="6">
        <v>55</v>
      </c>
      <c r="D18" s="14">
        <f>_xlfn.FORECAST.LINEAR(B18,'Part 2'!C22:C23,'Part 2'!A22:A23)</f>
        <v>108.69999999999999</v>
      </c>
      <c r="E18" s="37">
        <f t="shared" si="6"/>
        <v>13.699999999999989</v>
      </c>
      <c r="F18" s="35">
        <f t="shared" si="0"/>
        <v>5</v>
      </c>
      <c r="K18" s="35">
        <f t="shared" si="3"/>
        <v>32</v>
      </c>
      <c r="L18" s="35">
        <f t="shared" si="4"/>
        <v>16</v>
      </c>
      <c r="M18" s="35">
        <f t="shared" si="5"/>
        <v>55</v>
      </c>
      <c r="N18" s="37">
        <v>108.69999999999999</v>
      </c>
    </row>
    <row r="19" spans="1:14">
      <c r="A19" s="20">
        <f t="shared" si="1"/>
        <v>17</v>
      </c>
      <c r="B19" s="20">
        <f t="shared" si="2"/>
        <v>34</v>
      </c>
      <c r="C19" s="15">
        <v>55</v>
      </c>
      <c r="D19" s="24">
        <f>'Part 2'!C23</f>
        <v>108.3</v>
      </c>
      <c r="E19" s="37">
        <f t="shared" si="6"/>
        <v>13.299999999999997</v>
      </c>
      <c r="F19" s="35">
        <f t="shared" si="0"/>
        <v>5</v>
      </c>
      <c r="K19" s="35">
        <f t="shared" si="3"/>
        <v>34</v>
      </c>
      <c r="L19" s="35">
        <f t="shared" si="4"/>
        <v>17</v>
      </c>
      <c r="M19" s="35">
        <f t="shared" si="5"/>
        <v>55</v>
      </c>
      <c r="N19" s="37">
        <v>108.3</v>
      </c>
    </row>
    <row r="20" spans="1:14">
      <c r="A20" s="11">
        <f t="shared" si="1"/>
        <v>18</v>
      </c>
      <c r="B20" s="11">
        <f t="shared" si="2"/>
        <v>36</v>
      </c>
      <c r="C20" s="6">
        <v>55</v>
      </c>
      <c r="D20" s="14">
        <f>_xlfn.FORECAST.LINEAR(B20,'Part 2'!C23:C24,'Part 2'!A23:A24)</f>
        <v>109.16666666666666</v>
      </c>
      <c r="E20" s="37">
        <f t="shared" si="6"/>
        <v>14.166666666666657</v>
      </c>
      <c r="F20" s="35">
        <f t="shared" si="0"/>
        <v>5</v>
      </c>
      <c r="K20" s="35">
        <f t="shared" si="3"/>
        <v>36</v>
      </c>
      <c r="L20" s="35">
        <f t="shared" si="4"/>
        <v>18</v>
      </c>
      <c r="M20" s="35">
        <f t="shared" si="5"/>
        <v>55</v>
      </c>
      <c r="N20" s="37">
        <v>109.16666666666666</v>
      </c>
    </row>
    <row r="21" spans="1:14">
      <c r="A21" s="11">
        <f t="shared" si="1"/>
        <v>19</v>
      </c>
      <c r="B21" s="11">
        <f t="shared" si="2"/>
        <v>38</v>
      </c>
      <c r="C21" s="6">
        <v>55</v>
      </c>
      <c r="D21" s="14">
        <f>_xlfn.FORECAST.LINEAR(B21,'Part 2'!C24:C25,'Part 2'!A24:A25)</f>
        <v>109.76666666666665</v>
      </c>
      <c r="E21" s="37">
        <f t="shared" si="6"/>
        <v>14.766666666666652</v>
      </c>
      <c r="F21" s="35">
        <f t="shared" si="0"/>
        <v>5</v>
      </c>
      <c r="K21" s="35">
        <f t="shared" si="3"/>
        <v>38</v>
      </c>
      <c r="L21" s="35">
        <f t="shared" si="4"/>
        <v>19</v>
      </c>
      <c r="M21" s="35">
        <f t="shared" si="5"/>
        <v>55</v>
      </c>
      <c r="N21" s="37">
        <v>109.76666666666665</v>
      </c>
    </row>
    <row r="22" spans="1:14">
      <c r="A22" s="20">
        <f t="shared" si="1"/>
        <v>20</v>
      </c>
      <c r="B22" s="20">
        <f t="shared" si="2"/>
        <v>40</v>
      </c>
      <c r="C22" s="15">
        <v>55</v>
      </c>
      <c r="D22" s="24">
        <f>'Part 2'!C25</f>
        <v>110.1</v>
      </c>
      <c r="E22" s="37">
        <f t="shared" si="6"/>
        <v>15.099999999999994</v>
      </c>
      <c r="F22" s="35">
        <f t="shared" si="0"/>
        <v>5</v>
      </c>
      <c r="K22" s="35">
        <f t="shared" si="3"/>
        <v>40</v>
      </c>
      <c r="L22" s="35">
        <f t="shared" si="4"/>
        <v>20</v>
      </c>
      <c r="M22" s="35">
        <f t="shared" si="5"/>
        <v>55</v>
      </c>
      <c r="N22" s="37">
        <v>110.1</v>
      </c>
    </row>
    <row r="23" spans="1:14">
      <c r="A23" s="21">
        <f t="shared" si="1"/>
        <v>21</v>
      </c>
      <c r="B23" s="21">
        <f t="shared" si="2"/>
        <v>42</v>
      </c>
      <c r="C23" s="22">
        <v>55</v>
      </c>
      <c r="D23" s="14">
        <f>_xlfn.FORECAST.LINEAR(B23,'Part 2'!C25:C26,'Part 2'!A25:A26)</f>
        <v>110.05</v>
      </c>
      <c r="E23" s="37">
        <f t="shared" si="6"/>
        <v>15.049999999999997</v>
      </c>
      <c r="F23" s="35">
        <f t="shared" si="0"/>
        <v>5</v>
      </c>
      <c r="K23" s="35">
        <f t="shared" si="3"/>
        <v>42</v>
      </c>
      <c r="L23" s="35">
        <f t="shared" si="4"/>
        <v>21</v>
      </c>
      <c r="M23" s="35">
        <f t="shared" si="5"/>
        <v>55</v>
      </c>
      <c r="N23" s="37">
        <v>110.05</v>
      </c>
    </row>
    <row r="24" spans="1:14">
      <c r="A24" s="20">
        <f t="shared" si="1"/>
        <v>22</v>
      </c>
      <c r="B24" s="20">
        <f t="shared" si="2"/>
        <v>44</v>
      </c>
      <c r="C24" s="15">
        <v>55</v>
      </c>
      <c r="D24" s="25">
        <f>'Part 2'!C26</f>
        <v>110</v>
      </c>
      <c r="E24" s="37">
        <f t="shared" si="6"/>
        <v>15</v>
      </c>
      <c r="F24" s="35">
        <f t="shared" si="0"/>
        <v>5</v>
      </c>
      <c r="K24" s="35">
        <f t="shared" si="3"/>
        <v>44</v>
      </c>
      <c r="L24" s="35">
        <f t="shared" si="4"/>
        <v>22</v>
      </c>
      <c r="M24" s="35">
        <f t="shared" si="5"/>
        <v>55</v>
      </c>
      <c r="N24" s="37">
        <v>110</v>
      </c>
    </row>
    <row r="25" spans="1:14">
      <c r="A25" s="11">
        <f t="shared" si="1"/>
        <v>23</v>
      </c>
      <c r="B25" s="11">
        <f t="shared" si="2"/>
        <v>46</v>
      </c>
      <c r="C25" s="6">
        <v>55</v>
      </c>
      <c r="D25" s="14">
        <f>_xlfn.FORECAST.LINEAR(B25,'Part 2'!C26:C27,'Part 2'!A26:A27)</f>
        <v>110.2</v>
      </c>
      <c r="E25" s="37">
        <f t="shared" si="6"/>
        <v>15.200000000000003</v>
      </c>
      <c r="F25" s="35">
        <f t="shared" si="0"/>
        <v>5</v>
      </c>
      <c r="K25" s="35">
        <f t="shared" si="3"/>
        <v>46</v>
      </c>
      <c r="L25" s="35">
        <f t="shared" si="4"/>
        <v>23</v>
      </c>
      <c r="M25" s="35">
        <f t="shared" si="5"/>
        <v>55</v>
      </c>
      <c r="N25" s="37">
        <v>110.2</v>
      </c>
    </row>
    <row r="26" spans="1:14">
      <c r="A26" s="11">
        <f t="shared" si="1"/>
        <v>24</v>
      </c>
      <c r="B26" s="11">
        <f t="shared" si="2"/>
        <v>48</v>
      </c>
      <c r="C26" s="6">
        <v>55</v>
      </c>
      <c r="D26" s="14">
        <f>FORECAST(B26,'Part 2'!C27:C28,'Part 2'!A27:A28)</f>
        <v>110.73333333333332</v>
      </c>
      <c r="E26" s="37">
        <f t="shared" si="6"/>
        <v>15.73333333333332</v>
      </c>
      <c r="F26" s="35">
        <f t="shared" si="0"/>
        <v>5</v>
      </c>
      <c r="K26" s="35">
        <f t="shared" si="3"/>
        <v>48</v>
      </c>
      <c r="L26" s="35">
        <f t="shared" si="4"/>
        <v>24</v>
      </c>
      <c r="M26" s="35">
        <f t="shared" si="5"/>
        <v>55</v>
      </c>
      <c r="N26" s="37">
        <v>110.73333333333332</v>
      </c>
    </row>
    <row r="27" spans="1:14">
      <c r="A27" s="20">
        <f t="shared" si="1"/>
        <v>25</v>
      </c>
      <c r="B27" s="20">
        <f t="shared" si="2"/>
        <v>50</v>
      </c>
      <c r="C27" s="15">
        <v>55</v>
      </c>
      <c r="D27" s="25">
        <f>'Part 2'!C28</f>
        <v>111.6</v>
      </c>
      <c r="E27" s="37">
        <f t="shared" si="6"/>
        <v>16.599999999999994</v>
      </c>
      <c r="F27" s="35">
        <f t="shared" si="0"/>
        <v>5</v>
      </c>
      <c r="K27" s="35">
        <f t="shared" si="3"/>
        <v>50</v>
      </c>
      <c r="L27" s="35">
        <f t="shared" si="4"/>
        <v>25</v>
      </c>
      <c r="M27" s="35">
        <f t="shared" si="5"/>
        <v>55</v>
      </c>
      <c r="N27" s="37">
        <v>111.6</v>
      </c>
    </row>
    <row r="28" spans="1:14">
      <c r="A28" s="20">
        <f t="shared" si="1"/>
        <v>26</v>
      </c>
      <c r="B28" s="20">
        <f t="shared" si="2"/>
        <v>52</v>
      </c>
      <c r="C28" s="15">
        <v>55</v>
      </c>
      <c r="D28" s="25">
        <f>'Part 2'!C29</f>
        <v>109.4</v>
      </c>
      <c r="E28" s="37">
        <f t="shared" si="6"/>
        <v>14.400000000000006</v>
      </c>
      <c r="F28" s="35">
        <f t="shared" si="0"/>
        <v>5</v>
      </c>
      <c r="K28" s="35">
        <f t="shared" si="3"/>
        <v>52</v>
      </c>
      <c r="L28" s="35">
        <f t="shared" si="4"/>
        <v>26</v>
      </c>
      <c r="M28" s="35">
        <f t="shared" si="5"/>
        <v>55</v>
      </c>
      <c r="N28" s="37">
        <v>109.4</v>
      </c>
    </row>
    <row r="29" spans="1:14">
      <c r="A29" s="11">
        <f t="shared" si="1"/>
        <v>27</v>
      </c>
      <c r="B29" s="11">
        <f t="shared" si="2"/>
        <v>54</v>
      </c>
      <c r="C29" s="6">
        <v>55</v>
      </c>
      <c r="D29" s="14">
        <f>FORECAST(B29,'Part 2'!C29:C30,'Part 2'!A29:A30)</f>
        <v>109.93333333333334</v>
      </c>
      <c r="E29" s="37">
        <f t="shared" si="6"/>
        <v>14.933333333333337</v>
      </c>
      <c r="F29" s="35">
        <f t="shared" si="0"/>
        <v>5</v>
      </c>
      <c r="K29" s="35">
        <f t="shared" si="3"/>
        <v>54</v>
      </c>
      <c r="L29" s="35">
        <f t="shared" si="4"/>
        <v>27</v>
      </c>
      <c r="M29" s="35">
        <f t="shared" si="5"/>
        <v>55</v>
      </c>
      <c r="N29" s="37">
        <v>109.93333333333334</v>
      </c>
    </row>
    <row r="30" spans="1:14">
      <c r="A30" s="11">
        <f t="shared" si="1"/>
        <v>28</v>
      </c>
      <c r="B30" s="11">
        <f t="shared" si="2"/>
        <v>56</v>
      </c>
      <c r="C30" s="6">
        <v>55</v>
      </c>
      <c r="D30" s="14">
        <f>FORECAST(B30,'Part 2'!C30:C31,'Part 2'!A30:A31)</f>
        <v>111.4</v>
      </c>
      <c r="E30" s="37">
        <f t="shared" si="6"/>
        <v>16.400000000000006</v>
      </c>
      <c r="F30" s="35">
        <f t="shared" si="0"/>
        <v>5</v>
      </c>
      <c r="K30" s="35">
        <f t="shared" si="3"/>
        <v>56</v>
      </c>
      <c r="L30" s="35">
        <f t="shared" si="4"/>
        <v>28</v>
      </c>
      <c r="M30" s="35">
        <f t="shared" si="5"/>
        <v>55</v>
      </c>
      <c r="N30" s="37">
        <v>111.4</v>
      </c>
    </row>
    <row r="31" spans="1:14">
      <c r="A31" s="11">
        <f t="shared" si="1"/>
        <v>29</v>
      </c>
      <c r="B31" s="11">
        <f t="shared" si="2"/>
        <v>58</v>
      </c>
      <c r="C31" s="6">
        <v>55</v>
      </c>
      <c r="D31" s="14">
        <f>FORECAST(B31,'Part 2'!C31:C32,'Part 2'!A31:A32)</f>
        <v>111.9</v>
      </c>
      <c r="E31" s="37">
        <f t="shared" si="6"/>
        <v>16.900000000000006</v>
      </c>
      <c r="F31" s="35">
        <f t="shared" si="0"/>
        <v>5</v>
      </c>
      <c r="K31" s="35">
        <f t="shared" si="3"/>
        <v>58</v>
      </c>
      <c r="L31" s="35">
        <f t="shared" si="4"/>
        <v>29</v>
      </c>
      <c r="M31" s="35">
        <f t="shared" si="5"/>
        <v>55</v>
      </c>
      <c r="N31" s="37">
        <v>111.9</v>
      </c>
    </row>
    <row r="32" spans="1:14">
      <c r="A32" s="20">
        <f t="shared" si="1"/>
        <v>30</v>
      </c>
      <c r="B32" s="20">
        <f t="shared" si="2"/>
        <v>60</v>
      </c>
      <c r="C32" s="15">
        <v>55</v>
      </c>
      <c r="D32" s="24">
        <f>'Part 2'!C32</f>
        <v>110.5</v>
      </c>
      <c r="E32" s="37">
        <f>D32-95</f>
        <v>15.5</v>
      </c>
      <c r="F32" s="35">
        <f t="shared" si="0"/>
        <v>5</v>
      </c>
      <c r="K32" s="35">
        <f t="shared" si="3"/>
        <v>60</v>
      </c>
      <c r="L32" s="35">
        <f t="shared" si="4"/>
        <v>30</v>
      </c>
      <c r="M32" s="35">
        <f t="shared" si="5"/>
        <v>55</v>
      </c>
      <c r="N32" s="37">
        <v>110.5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Chaoying Ding</dc:creator>
  <cp:lastModifiedBy>Microsoft Office User</cp:lastModifiedBy>
  <dcterms:created xsi:type="dcterms:W3CDTF">2015-06-05T18:17:20Z</dcterms:created>
  <dcterms:modified xsi:type="dcterms:W3CDTF">2021-10-15T22:43:10Z</dcterms:modified>
</cp:coreProperties>
</file>