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AGRILAB-DOM\Users\Administrador.WIN-HDQQDQJPECC\Documents\EQUIPOS\AREA DE INVESTIGACIÓN Y DESARROLLO\Quimicos I+D\AFBR\Colorimetria Si\"/>
    </mc:Choice>
  </mc:AlternateContent>
  <xr:revisionPtr revIDLastSave="0" documentId="13_ncr:1_{1F75D4E7-FF05-43CF-9927-AF4EA2055E5D}" xr6:coauthVersionLast="45" xr6:coauthVersionMax="45" xr10:uidLastSave="{00000000-0000-0000-0000-000000000000}"/>
  <bookViews>
    <workbookView xWindow="-120" yWindow="-120" windowWidth="19440" windowHeight="15000" activeTab="2" xr2:uid="{00000000-000D-0000-FFFF-FFFF00000000}"/>
  </bookViews>
  <sheets>
    <sheet name="44" sheetId="1" r:id="rId1"/>
    <sheet name="Diluciones MRC" sheetId="3" r:id="rId2"/>
    <sheet name="curv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" l="1"/>
  <c r="F35" i="2"/>
  <c r="F22" i="2"/>
  <c r="F23" i="2"/>
  <c r="F24" i="2"/>
  <c r="F25" i="2"/>
  <c r="F26" i="2"/>
  <c r="F27" i="2"/>
  <c r="F28" i="2"/>
  <c r="F29" i="2"/>
  <c r="F21" i="2"/>
  <c r="F15" i="3" l="1"/>
  <c r="G15" i="3"/>
  <c r="F7" i="3"/>
  <c r="G7" i="3"/>
  <c r="F14" i="3" l="1"/>
  <c r="G14" i="3" s="1"/>
  <c r="F13" i="3"/>
  <c r="G13" i="3" s="1"/>
  <c r="G12" i="3"/>
  <c r="F12" i="3"/>
  <c r="F4" i="3" l="1"/>
  <c r="G4" i="3" s="1"/>
  <c r="F6" i="3"/>
  <c r="G6" i="3" s="1"/>
  <c r="F5" i="3"/>
  <c r="G5" i="3" s="1"/>
  <c r="N22" i="1"/>
  <c r="N16" i="1"/>
  <c r="G3" i="2" l="1"/>
  <c r="G4" i="2"/>
  <c r="G5" i="2"/>
  <c r="G6" i="2"/>
  <c r="G7" i="2"/>
  <c r="G8" i="2"/>
  <c r="G9" i="2"/>
  <c r="G10" i="2"/>
  <c r="G2" i="2"/>
  <c r="E36" i="2" l="1"/>
  <c r="E22" i="2"/>
  <c r="E23" i="2"/>
  <c r="E24" i="2"/>
  <c r="E25" i="2"/>
  <c r="E26" i="2"/>
  <c r="E27" i="2"/>
  <c r="E28" i="2"/>
  <c r="E29" i="2"/>
  <c r="E21" i="2"/>
  <c r="E3" i="2" l="1"/>
  <c r="E4" i="2"/>
  <c r="E5" i="2"/>
  <c r="E6" i="2"/>
  <c r="E7" i="2"/>
  <c r="E8" i="2"/>
  <c r="E9" i="2"/>
  <c r="E10" i="2"/>
  <c r="E2" i="2"/>
  <c r="E15" i="2" l="1"/>
  <c r="D15" i="2"/>
  <c r="H3" i="2" l="1"/>
  <c r="H5" i="2"/>
  <c r="H7" i="2"/>
  <c r="H9" i="2"/>
  <c r="H2" i="2"/>
  <c r="H6" i="2"/>
  <c r="H8" i="2"/>
  <c r="H10" i="2"/>
  <c r="H4" i="2"/>
  <c r="B11" i="2"/>
  <c r="G22" i="1" l="1"/>
  <c r="H22" i="1" s="1"/>
  <c r="G23" i="1"/>
  <c r="H23" i="1" s="1"/>
  <c r="G17" i="1"/>
  <c r="H17" i="1" s="1"/>
  <c r="G28" i="1"/>
  <c r="H28" i="1" s="1"/>
  <c r="G24" i="1"/>
  <c r="H24" i="1" s="1"/>
  <c r="G25" i="1"/>
  <c r="H25" i="1" s="1"/>
  <c r="G26" i="1"/>
  <c r="H26" i="1" s="1"/>
  <c r="G18" i="1"/>
  <c r="H18" i="1" s="1"/>
  <c r="G19" i="1"/>
  <c r="H19" i="1" s="1"/>
  <c r="G16" i="1"/>
  <c r="H16" i="1" s="1"/>
  <c r="G20" i="1"/>
  <c r="H20" i="1" s="1"/>
  <c r="G21" i="1"/>
  <c r="H21" i="1" s="1"/>
  <c r="G27" i="1"/>
  <c r="H27" i="1" s="1"/>
</calcChain>
</file>

<file path=xl/sharedStrings.xml><?xml version="1.0" encoding="utf-8"?>
<sst xmlns="http://schemas.openxmlformats.org/spreadsheetml/2006/main" count="307" uniqueCount="103">
  <si>
    <t>DATOS PRIMARIOS DE DIGESTIONES CERRADAS</t>
  </si>
  <si>
    <t>FECHA DE EXTRACCION</t>
  </si>
  <si>
    <t xml:space="preserve">AREA </t>
  </si>
  <si>
    <t xml:space="preserve">MEZCLA </t>
  </si>
  <si>
    <t xml:space="preserve">EXTRACTO </t>
  </si>
  <si>
    <t xml:space="preserve">FECHA DE ENTREGA </t>
  </si>
  <si>
    <t xml:space="preserve">REALIZADO POR </t>
  </si>
  <si>
    <t>EQUIPO</t>
  </si>
  <si>
    <t>METODO</t>
  </si>
  <si>
    <t xml:space="preserve">CAJA DE TUBOS </t>
  </si>
  <si>
    <t xml:space="preserve">#Tubo </t>
  </si>
  <si>
    <t xml:space="preserve">Muestra </t>
  </si>
  <si>
    <t>Masa inicial Tubo (g)</t>
  </si>
  <si>
    <t>Masa final tubo (g)</t>
  </si>
  <si>
    <t>Masa afore (g)</t>
  </si>
  <si>
    <t>NOTA:</t>
  </si>
  <si>
    <t>BLANCO - 2</t>
  </si>
  <si>
    <t>BLANCO - 3</t>
  </si>
  <si>
    <t>E-4,3,7</t>
  </si>
  <si>
    <t>AFM-Si-I+D</t>
  </si>
  <si>
    <t>AFM</t>
  </si>
  <si>
    <t>MRC 1</t>
  </si>
  <si>
    <t>MRC 2</t>
  </si>
  <si>
    <t>2,5g NaOH+5ml H2O       (12h)                     -&gt;  3ml H2O2 (1h predigestion)</t>
  </si>
  <si>
    <t>AFM-00402 1</t>
  </si>
  <si>
    <t>AFM-00402 2</t>
  </si>
  <si>
    <t>AFM-00402 3</t>
  </si>
  <si>
    <t>AFM-00402 4</t>
  </si>
  <si>
    <t>AFM-00402 5</t>
  </si>
  <si>
    <t>AFM-00402 6</t>
  </si>
  <si>
    <t>AFM-00402 7</t>
  </si>
  <si>
    <t>AFM-00402 8</t>
  </si>
  <si>
    <t>AFM-00402 9</t>
  </si>
  <si>
    <t>0.1g /20g</t>
  </si>
  <si>
    <t xml:space="preserve">NA </t>
  </si>
  <si>
    <t>TAR - 1</t>
  </si>
  <si>
    <t>masa inicial
papel filtro
(g)</t>
  </si>
  <si>
    <t>NaOH
(g)</t>
  </si>
  <si>
    <t>masa final
papel filtro
(g)</t>
  </si>
  <si>
    <t xml:space="preserve"> </t>
  </si>
  <si>
    <t xml:space="preserve">Masa alicuota (g) </t>
  </si>
  <si>
    <t xml:space="preserve">Nivel </t>
  </si>
  <si>
    <t>Soluciòn stock 100 mg/kg</t>
  </si>
  <si>
    <t>solucion de partida (mg/kg)</t>
  </si>
  <si>
    <t>target=30 + tubo</t>
  </si>
  <si>
    <t>masa alicuota target</t>
  </si>
  <si>
    <t>masa final (g)</t>
  </si>
  <si>
    <t>concentracion
 (mg/kg)</t>
  </si>
  <si>
    <t>masa tarro vacio</t>
  </si>
  <si>
    <t>masa alicuota (g)
target=  0.5</t>
  </si>
  <si>
    <t>masa tarro final  (g)
target=  25 + tubo</t>
  </si>
  <si>
    <t>SILICIO SOLUBLE</t>
  </si>
  <si>
    <t>masa muestra (g)</t>
  </si>
  <si>
    <t>volumen final(mL)</t>
  </si>
  <si>
    <t>Dilucion 2(MRC)</t>
  </si>
  <si>
    <t>orden 
de digestion</t>
  </si>
  <si>
    <t>target</t>
  </si>
  <si>
    <t>Dilucion 2(Silicio Solubl)</t>
  </si>
  <si>
    <t>Dilucion 2(Silicio Soluble)</t>
  </si>
  <si>
    <t>Estas son volumetricas</t>
  </si>
  <si>
    <t>Concentración real
(mg/kg)</t>
  </si>
  <si>
    <t>Masa aforo (g)</t>
  </si>
  <si>
    <t>Dilucion 50(para la muestra 402)</t>
  </si>
  <si>
    <t>Masa final 
tubo (g)
09/03/2020</t>
  </si>
  <si>
    <t>Masa restante 
 (g)
09/03/2020</t>
  </si>
  <si>
    <t>D</t>
  </si>
  <si>
    <t>MRC-1 D5</t>
  </si>
  <si>
    <t>MRC-1 D 25</t>
  </si>
  <si>
    <t>MRC-1 D 250</t>
  </si>
  <si>
    <t>Factor de Dilución</t>
  </si>
  <si>
    <t>Masa Alicuota (g)</t>
  </si>
  <si>
    <t>MRC-2 D5</t>
  </si>
  <si>
    <t>MRC-2 D 25</t>
  </si>
  <si>
    <t>MRC-2 D 250</t>
  </si>
  <si>
    <t>MRC-1 D2</t>
  </si>
  <si>
    <t>Factor de Extracción</t>
  </si>
  <si>
    <t>Zn</t>
  </si>
  <si>
    <t>D2 Extracto</t>
  </si>
  <si>
    <t>K</t>
  </si>
  <si>
    <t xml:space="preserve">Si </t>
  </si>
  <si>
    <t>Extracto (MRC)</t>
  </si>
  <si>
    <t xml:space="preserve">Ca </t>
  </si>
  <si>
    <t xml:space="preserve">D200 </t>
  </si>
  <si>
    <t xml:space="preserve">P </t>
  </si>
  <si>
    <t>D25</t>
  </si>
  <si>
    <t>Na</t>
  </si>
  <si>
    <t>Mg</t>
  </si>
  <si>
    <t>Al</t>
  </si>
  <si>
    <t>D5</t>
  </si>
  <si>
    <t>Al 
(mg/L)</t>
  </si>
  <si>
    <t>Mg 
(mg/L)</t>
  </si>
  <si>
    <t>Na
(mg/L)</t>
  </si>
  <si>
    <t>P 
(mg/L)</t>
  </si>
  <si>
    <t>Ca
(mg/L)</t>
  </si>
  <si>
    <t>Si
(mg/L)</t>
  </si>
  <si>
    <t>K
(mg/L)</t>
  </si>
  <si>
    <t>Zn
(mg/L)</t>
  </si>
  <si>
    <t>NA</t>
  </si>
  <si>
    <t>MRC-2 D2</t>
  </si>
  <si>
    <t>MRC-1</t>
  </si>
  <si>
    <t xml:space="preserve">MRC-2 </t>
  </si>
  <si>
    <t>Estas columnas son 
para calcular cuanto
 queda para realizar 
las diluciones registradas
 en la hoja
 Diluciones MRC</t>
  </si>
  <si>
    <t>dilucion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</si>
</sst>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164" fontId="1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164" fontId="0" fillId="0" borderId="20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ill="1"/>
    <xf numFmtId="0" fontId="0" fillId="0" borderId="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/>
    <xf numFmtId="0" fontId="1" fillId="2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/>
    <xf numFmtId="0" fontId="0" fillId="0" borderId="28" xfId="0" applyBorder="1"/>
    <xf numFmtId="164" fontId="0" fillId="0" borderId="30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0" fillId="6" borderId="7" xfId="0" applyFill="1" applyBorder="1"/>
    <xf numFmtId="0" fontId="0" fillId="6" borderId="28" xfId="0" applyFill="1" applyBorder="1"/>
    <xf numFmtId="0" fontId="7" fillId="0" borderId="0" xfId="0" applyFont="1"/>
    <xf numFmtId="0" fontId="0" fillId="0" borderId="19" xfId="0" applyBorder="1"/>
    <xf numFmtId="0" fontId="0" fillId="6" borderId="19" xfId="0" applyFill="1" applyBorder="1"/>
    <xf numFmtId="0" fontId="1" fillId="7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164" fontId="1" fillId="7" borderId="23" xfId="0" applyNumberFormat="1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wrapText="1"/>
    </xf>
    <xf numFmtId="0" fontId="1" fillId="7" borderId="22" xfId="0" applyFont="1" applyFill="1" applyBorder="1" applyAlignment="1">
      <alignment wrapText="1"/>
    </xf>
    <xf numFmtId="0" fontId="1" fillId="7" borderId="23" xfId="0" applyFont="1" applyFill="1" applyBorder="1" applyAlignment="1">
      <alignment wrapText="1"/>
    </xf>
    <xf numFmtId="164" fontId="1" fillId="7" borderId="2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"/>
  <sheetViews>
    <sheetView zoomScale="90" zoomScaleNormal="90" workbookViewId="0">
      <selection activeCell="D35" sqref="D35"/>
    </sheetView>
  </sheetViews>
  <sheetFormatPr baseColWidth="10" defaultRowHeight="15" x14ac:dyDescent="0.25"/>
  <cols>
    <col min="1" max="1" width="3.7109375" customWidth="1"/>
    <col min="2" max="2" width="6.42578125" style="1" customWidth="1"/>
    <col min="3" max="3" width="21.85546875" style="15" customWidth="1"/>
    <col min="4" max="4" width="21.140625" style="1" bestFit="1" customWidth="1"/>
    <col min="5" max="6" width="16.7109375" style="1" customWidth="1"/>
    <col min="7" max="8" width="16.7109375" customWidth="1"/>
    <col min="9" max="9" width="5.42578125" customWidth="1"/>
    <col min="11" max="11" width="15.85546875" customWidth="1"/>
    <col min="12" max="12" width="11" bestFit="1" customWidth="1"/>
  </cols>
  <sheetData>
    <row r="1" spans="2:14" ht="15.75" thickBot="1" x14ac:dyDescent="0.3"/>
    <row r="2" spans="2:14" ht="15.75" thickBot="1" x14ac:dyDescent="0.3">
      <c r="B2" s="55" t="s">
        <v>0</v>
      </c>
      <c r="C2" s="56"/>
      <c r="D2" s="56"/>
      <c r="E2" s="56"/>
      <c r="F2" s="56"/>
      <c r="G2" s="56"/>
      <c r="H2" s="57"/>
    </row>
    <row r="3" spans="2:14" ht="30" x14ac:dyDescent="0.25">
      <c r="B3" s="2"/>
      <c r="C3" s="16"/>
      <c r="D3" s="3" t="s">
        <v>1</v>
      </c>
      <c r="E3" s="58"/>
      <c r="F3" s="59"/>
      <c r="G3" s="4"/>
      <c r="H3" s="5"/>
    </row>
    <row r="4" spans="2:14" x14ac:dyDescent="0.25">
      <c r="B4" s="6"/>
      <c r="C4" s="17"/>
      <c r="D4" s="8" t="s">
        <v>2</v>
      </c>
      <c r="E4" s="60" t="s">
        <v>20</v>
      </c>
      <c r="F4" s="61"/>
      <c r="G4" s="7"/>
      <c r="H4" s="9"/>
    </row>
    <row r="5" spans="2:14" ht="30" customHeight="1" x14ac:dyDescent="0.25">
      <c r="B5" s="6"/>
      <c r="C5" s="17"/>
      <c r="D5" s="8" t="s">
        <v>3</v>
      </c>
      <c r="E5" s="62" t="s">
        <v>23</v>
      </c>
      <c r="F5" s="63"/>
      <c r="G5" s="7"/>
      <c r="H5" s="9"/>
    </row>
    <row r="6" spans="2:14" x14ac:dyDescent="0.25">
      <c r="B6" s="6"/>
      <c r="C6" s="17"/>
      <c r="D6" s="8" t="s">
        <v>4</v>
      </c>
      <c r="E6" s="60" t="s">
        <v>33</v>
      </c>
      <c r="F6" s="61"/>
      <c r="G6" s="7"/>
      <c r="H6" s="9"/>
    </row>
    <row r="7" spans="2:14" ht="15" customHeight="1" x14ac:dyDescent="0.25">
      <c r="B7" s="6"/>
      <c r="C7" s="17"/>
      <c r="D7" s="8" t="s">
        <v>5</v>
      </c>
      <c r="E7" s="53" t="s">
        <v>34</v>
      </c>
      <c r="F7" s="54"/>
      <c r="G7" s="10"/>
      <c r="H7" s="9"/>
      <c r="M7" s="100" t="s">
        <v>101</v>
      </c>
      <c r="N7" s="100"/>
    </row>
    <row r="8" spans="2:14" x14ac:dyDescent="0.25">
      <c r="B8" s="6"/>
      <c r="C8" s="17"/>
      <c r="D8" s="8" t="s">
        <v>6</v>
      </c>
      <c r="E8" s="53"/>
      <c r="F8" s="54"/>
      <c r="G8" s="10"/>
      <c r="H8" s="9"/>
      <c r="M8" s="100"/>
      <c r="N8" s="100"/>
    </row>
    <row r="9" spans="2:14" ht="15" customHeight="1" x14ac:dyDescent="0.25">
      <c r="B9" s="6"/>
      <c r="C9" s="17"/>
      <c r="D9" s="11" t="s">
        <v>7</v>
      </c>
      <c r="E9" s="71" t="s">
        <v>18</v>
      </c>
      <c r="F9" s="72"/>
      <c r="G9" s="10"/>
      <c r="H9" s="9"/>
      <c r="M9" s="100"/>
      <c r="N9" s="100"/>
    </row>
    <row r="10" spans="2:14" x14ac:dyDescent="0.25">
      <c r="B10" s="6"/>
      <c r="C10" s="17"/>
      <c r="D10" s="11" t="s">
        <v>8</v>
      </c>
      <c r="E10" s="60" t="s">
        <v>19</v>
      </c>
      <c r="F10" s="61"/>
      <c r="G10" s="12"/>
      <c r="H10" s="9"/>
      <c r="M10" s="100"/>
      <c r="N10" s="100"/>
    </row>
    <row r="11" spans="2:14" ht="15.75" thickBot="1" x14ac:dyDescent="0.3">
      <c r="B11" s="6"/>
      <c r="C11" s="17"/>
      <c r="D11" s="13" t="s">
        <v>9</v>
      </c>
      <c r="E11" s="73" t="s">
        <v>35</v>
      </c>
      <c r="F11" s="74"/>
      <c r="G11" s="10"/>
      <c r="H11" s="9"/>
      <c r="M11" s="100"/>
      <c r="N11" s="100"/>
    </row>
    <row r="12" spans="2:14" x14ac:dyDescent="0.25">
      <c r="B12" s="75"/>
      <c r="C12" s="76"/>
      <c r="D12" s="76"/>
      <c r="E12" s="76"/>
      <c r="F12" s="76"/>
      <c r="G12" s="76"/>
      <c r="H12" s="77"/>
      <c r="M12" s="100"/>
      <c r="N12" s="100"/>
    </row>
    <row r="13" spans="2:14" ht="15.75" thickBot="1" x14ac:dyDescent="0.3">
      <c r="B13" s="78"/>
      <c r="C13" s="79"/>
      <c r="D13" s="79"/>
      <c r="E13" s="79"/>
      <c r="F13" s="79"/>
      <c r="G13" s="79"/>
      <c r="H13" s="80"/>
      <c r="M13" s="100"/>
      <c r="N13" s="100"/>
    </row>
    <row r="14" spans="2:14" ht="60.75" thickBot="1" x14ac:dyDescent="0.3">
      <c r="B14" s="20" t="s">
        <v>10</v>
      </c>
      <c r="C14" s="21" t="s">
        <v>11</v>
      </c>
      <c r="D14" s="22" t="s">
        <v>70</v>
      </c>
      <c r="E14" s="22" t="s">
        <v>12</v>
      </c>
      <c r="F14" s="23" t="s">
        <v>13</v>
      </c>
      <c r="G14" s="22" t="s">
        <v>14</v>
      </c>
      <c r="H14" s="24" t="s">
        <v>75</v>
      </c>
      <c r="J14" s="34" t="s">
        <v>37</v>
      </c>
      <c r="K14" s="33" t="s">
        <v>36</v>
      </c>
      <c r="L14" s="33" t="s">
        <v>38</v>
      </c>
      <c r="M14" s="49" t="s">
        <v>63</v>
      </c>
      <c r="N14" s="49" t="s">
        <v>64</v>
      </c>
    </row>
    <row r="15" spans="2:14" x14ac:dyDescent="0.25">
      <c r="F15" s="83"/>
      <c r="J15">
        <v>2.5991</v>
      </c>
      <c r="K15">
        <v>0.81330000000000002</v>
      </c>
      <c r="L15">
        <v>1.4655</v>
      </c>
    </row>
    <row r="16" spans="2:14" s="29" customFormat="1" x14ac:dyDescent="0.25">
      <c r="B16" s="14">
        <v>2</v>
      </c>
      <c r="C16" s="28" t="s">
        <v>21</v>
      </c>
      <c r="D16" s="30">
        <v>0.10100000000000001</v>
      </c>
      <c r="E16" s="30">
        <v>9.9713999999999992</v>
      </c>
      <c r="F16" s="25">
        <v>34.977800000000002</v>
      </c>
      <c r="G16" s="25">
        <f t="shared" ref="G16:G28" si="0">(F16-E16)</f>
        <v>25.006400000000003</v>
      </c>
      <c r="H16" s="26">
        <f t="shared" ref="H16:H28" si="1">G16/D16</f>
        <v>247.5881188118812</v>
      </c>
      <c r="J16" s="29">
        <v>2.6042999999999998</v>
      </c>
      <c r="K16">
        <v>0.78320000000000001</v>
      </c>
      <c r="L16">
        <v>1.2561</v>
      </c>
      <c r="M16">
        <v>26.8811</v>
      </c>
      <c r="N16" s="29">
        <f>M16-E16</f>
        <v>16.909700000000001</v>
      </c>
    </row>
    <row r="17" spans="2:14" s="29" customFormat="1" x14ac:dyDescent="0.25">
      <c r="B17" s="14">
        <v>3</v>
      </c>
      <c r="C17" s="28" t="s">
        <v>24</v>
      </c>
      <c r="D17" s="27">
        <v>0.1027</v>
      </c>
      <c r="E17" s="27">
        <v>9.8460999999999999</v>
      </c>
      <c r="F17" s="25">
        <v>34.875100000000003</v>
      </c>
      <c r="G17" s="25">
        <f t="shared" si="0"/>
        <v>25.029000000000003</v>
      </c>
      <c r="H17" s="26">
        <f t="shared" si="1"/>
        <v>243.70983446932817</v>
      </c>
      <c r="J17" s="29">
        <v>2.5367999999999999</v>
      </c>
      <c r="K17">
        <v>0.77959999999999996</v>
      </c>
      <c r="L17">
        <v>1.421</v>
      </c>
      <c r="M17"/>
    </row>
    <row r="18" spans="2:14" s="29" customFormat="1" x14ac:dyDescent="0.25">
      <c r="B18" s="14">
        <v>4</v>
      </c>
      <c r="C18" s="28" t="s">
        <v>25</v>
      </c>
      <c r="D18" s="30">
        <v>0.10009999999999999</v>
      </c>
      <c r="E18" s="30">
        <v>9.8435000000000006</v>
      </c>
      <c r="F18" s="25">
        <v>34.866399999999999</v>
      </c>
      <c r="G18" s="25">
        <f t="shared" si="0"/>
        <v>25.0229</v>
      </c>
      <c r="H18" s="26">
        <f t="shared" si="1"/>
        <v>249.97902097902099</v>
      </c>
      <c r="J18" s="29">
        <v>2.6017000000000001</v>
      </c>
      <c r="K18">
        <v>0.82350000000000001</v>
      </c>
      <c r="L18">
        <v>1.6415999999999999</v>
      </c>
      <c r="M18"/>
    </row>
    <row r="19" spans="2:14" s="29" customFormat="1" x14ac:dyDescent="0.25">
      <c r="B19" s="14">
        <v>5</v>
      </c>
      <c r="C19" s="28" t="s">
        <v>26</v>
      </c>
      <c r="D19" s="30">
        <v>0.1023</v>
      </c>
      <c r="E19" s="30">
        <v>9.8411000000000008</v>
      </c>
      <c r="F19" s="25">
        <v>34.848100000000002</v>
      </c>
      <c r="G19" s="25">
        <f t="shared" si="0"/>
        <v>25.007000000000001</v>
      </c>
      <c r="H19" s="26">
        <f t="shared" si="1"/>
        <v>244.44770283479963</v>
      </c>
      <c r="J19" s="29">
        <v>2.5495000000000001</v>
      </c>
      <c r="K19" s="29">
        <v>0.80769999999999997</v>
      </c>
      <c r="L19" s="29">
        <v>1.4</v>
      </c>
    </row>
    <row r="20" spans="2:14" s="29" customFormat="1" x14ac:dyDescent="0.25">
      <c r="B20" s="14">
        <v>6</v>
      </c>
      <c r="C20" s="31" t="s">
        <v>16</v>
      </c>
      <c r="D20" s="30"/>
      <c r="E20" s="30">
        <v>9.3820999999999994</v>
      </c>
      <c r="F20" s="25">
        <v>34.894300000000001</v>
      </c>
      <c r="G20" s="25">
        <f t="shared" si="0"/>
        <v>25.5122</v>
      </c>
      <c r="H20" s="26" t="e">
        <f t="shared" si="1"/>
        <v>#DIV/0!</v>
      </c>
      <c r="J20" s="29">
        <v>2.5695999999999999</v>
      </c>
      <c r="K20" s="29">
        <v>0.80959999999999999</v>
      </c>
      <c r="L20" s="29">
        <v>1.385</v>
      </c>
      <c r="M20"/>
    </row>
    <row r="21" spans="2:14" s="29" customFormat="1" x14ac:dyDescent="0.25">
      <c r="B21" s="14">
        <v>7</v>
      </c>
      <c r="C21" s="28" t="s">
        <v>27</v>
      </c>
      <c r="D21" s="30">
        <v>0.10539999999999999</v>
      </c>
      <c r="E21" s="30">
        <v>9.8344000000000005</v>
      </c>
      <c r="F21" s="25">
        <v>34.862099999999998</v>
      </c>
      <c r="G21" s="25">
        <f t="shared" si="0"/>
        <v>25.027699999999996</v>
      </c>
      <c r="H21" s="26">
        <f t="shared" si="1"/>
        <v>237.45445920303604</v>
      </c>
      <c r="J21" s="29">
        <v>2.6017999999999999</v>
      </c>
      <c r="K21" s="29">
        <v>0.7843</v>
      </c>
      <c r="L21" s="29">
        <v>1.3680000000000001</v>
      </c>
      <c r="M21"/>
    </row>
    <row r="22" spans="2:14" s="29" customFormat="1" x14ac:dyDescent="0.25">
      <c r="B22" s="14">
        <v>8</v>
      </c>
      <c r="C22" s="28" t="s">
        <v>22</v>
      </c>
      <c r="D22" s="27">
        <v>0.10340000000000001</v>
      </c>
      <c r="E22" s="27">
        <v>9.8559999999999999</v>
      </c>
      <c r="F22" s="25">
        <v>34.8889</v>
      </c>
      <c r="G22" s="25">
        <f t="shared" si="0"/>
        <v>25.032899999999998</v>
      </c>
      <c r="H22" s="26">
        <f t="shared" si="1"/>
        <v>242.09767891682782</v>
      </c>
      <c r="J22" s="29">
        <v>2.6086</v>
      </c>
      <c r="K22" s="29">
        <v>0.79100000000000004</v>
      </c>
      <c r="L22" s="29">
        <v>1.9990000000000001</v>
      </c>
      <c r="M22" s="50">
        <v>24.738600000000002</v>
      </c>
      <c r="N22" s="29">
        <f>M22-E22</f>
        <v>14.882600000000002</v>
      </c>
    </row>
    <row r="23" spans="2:14" s="29" customFormat="1" x14ac:dyDescent="0.25">
      <c r="B23" s="14">
        <v>9</v>
      </c>
      <c r="C23" s="28" t="s">
        <v>28</v>
      </c>
      <c r="D23" s="27">
        <v>0.1031</v>
      </c>
      <c r="E23" s="27">
        <v>9.4420000000000002</v>
      </c>
      <c r="F23" s="25">
        <v>34.807400000000001</v>
      </c>
      <c r="G23" s="25">
        <f t="shared" si="0"/>
        <v>25.365400000000001</v>
      </c>
      <c r="H23" s="26">
        <f t="shared" si="1"/>
        <v>246.02715809893309</v>
      </c>
      <c r="J23" s="29">
        <v>2.5642</v>
      </c>
      <c r="K23" s="29">
        <v>0.78159999999999996</v>
      </c>
      <c r="L23" s="29">
        <v>1.3711</v>
      </c>
      <c r="M23"/>
    </row>
    <row r="24" spans="2:14" s="29" customFormat="1" x14ac:dyDescent="0.25">
      <c r="B24" s="14">
        <v>10</v>
      </c>
      <c r="C24" s="31" t="s">
        <v>17</v>
      </c>
      <c r="D24" s="27"/>
      <c r="E24" s="27">
        <v>9.9713999999999992</v>
      </c>
      <c r="F24" s="25">
        <v>34.984900000000003</v>
      </c>
      <c r="G24" s="25">
        <f t="shared" si="0"/>
        <v>25.013500000000004</v>
      </c>
      <c r="H24" s="26" t="e">
        <f t="shared" si="1"/>
        <v>#DIV/0!</v>
      </c>
      <c r="J24" s="29">
        <v>2.6591999999999998</v>
      </c>
      <c r="K24" s="29">
        <v>0.80700000000000005</v>
      </c>
      <c r="L24" s="29">
        <v>1.6679999999999999</v>
      </c>
    </row>
    <row r="25" spans="2:14" s="29" customFormat="1" x14ac:dyDescent="0.25">
      <c r="B25" s="14">
        <v>11</v>
      </c>
      <c r="C25" s="28" t="s">
        <v>29</v>
      </c>
      <c r="D25" s="27">
        <v>0.10100000000000001</v>
      </c>
      <c r="E25" s="27">
        <v>9.8461999999999996</v>
      </c>
      <c r="F25" s="25">
        <v>35.534199999999998</v>
      </c>
      <c r="G25" s="25">
        <f t="shared" si="0"/>
        <v>25.687999999999999</v>
      </c>
      <c r="H25" s="26">
        <f t="shared" si="1"/>
        <v>254.33663366336631</v>
      </c>
      <c r="J25" s="29">
        <v>2.6101999999999999</v>
      </c>
      <c r="K25" s="29">
        <v>0.80940000000000001</v>
      </c>
      <c r="L25" s="29">
        <v>1.3745000000000001</v>
      </c>
    </row>
    <row r="26" spans="2:14" s="29" customFormat="1" x14ac:dyDescent="0.25">
      <c r="B26" s="14">
        <v>12</v>
      </c>
      <c r="C26" s="28" t="s">
        <v>30</v>
      </c>
      <c r="D26" s="30">
        <v>0.1011</v>
      </c>
      <c r="E26" s="30">
        <v>9.8481000000000005</v>
      </c>
      <c r="F26" s="25">
        <v>34.8461</v>
      </c>
      <c r="G26" s="25">
        <f t="shared" si="0"/>
        <v>24.997999999999998</v>
      </c>
      <c r="H26" s="26">
        <f t="shared" si="1"/>
        <v>247.26013847675569</v>
      </c>
      <c r="J26" s="29">
        <v>2.5234000000000001</v>
      </c>
      <c r="K26" s="29">
        <v>0.8296</v>
      </c>
      <c r="L26" s="29">
        <v>1.3569</v>
      </c>
    </row>
    <row r="27" spans="2:14" s="29" customFormat="1" x14ac:dyDescent="0.25">
      <c r="B27" s="14">
        <v>13</v>
      </c>
      <c r="C27" s="28" t="s">
        <v>31</v>
      </c>
      <c r="D27" s="18">
        <v>0.10249999999999999</v>
      </c>
      <c r="E27" s="27">
        <v>9.8493999999999993</v>
      </c>
      <c r="F27" s="25">
        <v>34.867600000000003</v>
      </c>
      <c r="G27" s="25">
        <f t="shared" si="0"/>
        <v>25.018200000000004</v>
      </c>
      <c r="H27" s="26">
        <f t="shared" si="1"/>
        <v>244.08000000000004</v>
      </c>
      <c r="J27" s="29">
        <v>2.6661999999999999</v>
      </c>
      <c r="K27" s="29">
        <v>0.83340000000000003</v>
      </c>
      <c r="L27" s="29">
        <v>1.5163</v>
      </c>
    </row>
    <row r="28" spans="2:14" s="29" customFormat="1" x14ac:dyDescent="0.25">
      <c r="B28" s="14">
        <v>14</v>
      </c>
      <c r="C28" s="28" t="s">
        <v>32</v>
      </c>
      <c r="D28" s="27">
        <v>0.1113</v>
      </c>
      <c r="E28" s="27">
        <v>9.8911999999999995</v>
      </c>
      <c r="F28" s="25">
        <v>35.1081</v>
      </c>
      <c r="G28" s="25">
        <f t="shared" si="0"/>
        <v>25.216900000000003</v>
      </c>
      <c r="H28" s="26">
        <f t="shared" si="1"/>
        <v>226.56693620844567</v>
      </c>
      <c r="J28" s="29">
        <v>2.4529000000000001</v>
      </c>
      <c r="K28" s="29">
        <v>0.79749999999999999</v>
      </c>
      <c r="L28" s="29">
        <v>1.2326999999999999</v>
      </c>
    </row>
    <row r="29" spans="2:14" x14ac:dyDescent="0.25">
      <c r="B29" s="64" t="s">
        <v>15</v>
      </c>
      <c r="C29" s="65"/>
      <c r="D29" s="68"/>
      <c r="E29" s="65"/>
      <c r="F29" s="65"/>
      <c r="G29" s="65"/>
      <c r="H29" s="69"/>
    </row>
    <row r="30" spans="2:14" ht="15.75" thickBot="1" x14ac:dyDescent="0.3">
      <c r="B30" s="66"/>
      <c r="C30" s="67"/>
      <c r="D30" s="67"/>
      <c r="E30" s="67"/>
      <c r="F30" s="67"/>
      <c r="G30" s="67"/>
      <c r="H30" s="70"/>
    </row>
  </sheetData>
  <sortState xmlns:xlrd2="http://schemas.microsoft.com/office/spreadsheetml/2017/richdata2" ref="C15:H28">
    <sortCondition ref="C15"/>
  </sortState>
  <mergeCells count="14">
    <mergeCell ref="M7:N13"/>
    <mergeCell ref="B29:C30"/>
    <mergeCell ref="D29:H30"/>
    <mergeCell ref="E8:F8"/>
    <mergeCell ref="E9:F9"/>
    <mergeCell ref="E10:F10"/>
    <mergeCell ref="E11:F11"/>
    <mergeCell ref="B12:H13"/>
    <mergeCell ref="E7:F7"/>
    <mergeCell ref="B2:H2"/>
    <mergeCell ref="E3:F3"/>
    <mergeCell ref="E4:F4"/>
    <mergeCell ref="E5:F5"/>
    <mergeCell ref="E6:F6"/>
  </mergeCells>
  <phoneticPr fontId="3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70" zoomScaleNormal="70" workbookViewId="0">
      <selection activeCell="H22" sqref="H22"/>
    </sheetView>
  </sheetViews>
  <sheetFormatPr baseColWidth="10" defaultRowHeight="15" x14ac:dyDescent="0.25"/>
  <cols>
    <col min="1" max="1" width="14.140625" bestFit="1" customWidth="1"/>
    <col min="2" max="2" width="18.7109375" customWidth="1"/>
  </cols>
  <sheetData>
    <row r="1" spans="1:15" x14ac:dyDescent="0.25">
      <c r="A1" t="s">
        <v>65</v>
      </c>
    </row>
    <row r="2" spans="1:15" ht="15.75" thickBot="1" x14ac:dyDescent="0.3"/>
    <row r="3" spans="1:15" ht="30.75" thickBot="1" x14ac:dyDescent="0.3">
      <c r="A3" s="20" t="s">
        <v>10</v>
      </c>
      <c r="B3" s="93" t="s">
        <v>11</v>
      </c>
      <c r="C3" s="94" t="s">
        <v>70</v>
      </c>
      <c r="D3" s="94" t="s">
        <v>12</v>
      </c>
      <c r="E3" s="94" t="s">
        <v>13</v>
      </c>
      <c r="F3" s="94" t="s">
        <v>14</v>
      </c>
      <c r="G3" s="99" t="s">
        <v>69</v>
      </c>
      <c r="H3" s="96" t="s">
        <v>89</v>
      </c>
      <c r="I3" s="97" t="s">
        <v>90</v>
      </c>
      <c r="J3" s="97" t="s">
        <v>91</v>
      </c>
      <c r="K3" s="97" t="s">
        <v>92</v>
      </c>
      <c r="L3" s="97" t="s">
        <v>93</v>
      </c>
      <c r="M3" s="97" t="s">
        <v>94</v>
      </c>
      <c r="N3" s="97" t="s">
        <v>95</v>
      </c>
      <c r="O3" s="98" t="s">
        <v>96</v>
      </c>
    </row>
    <row r="4" spans="1:15" x14ac:dyDescent="0.25">
      <c r="A4" s="19">
        <v>1</v>
      </c>
      <c r="B4" s="31" t="s">
        <v>66</v>
      </c>
      <c r="C4" s="25">
        <v>3.0268000000000002</v>
      </c>
      <c r="D4" s="25">
        <v>10.352</v>
      </c>
      <c r="E4" s="25">
        <v>25.345400000000001</v>
      </c>
      <c r="F4" s="25">
        <f>(E4-D4)</f>
        <v>14.993400000000001</v>
      </c>
      <c r="G4" s="86">
        <f>F4/C4</f>
        <v>4.953548301836924</v>
      </c>
      <c r="H4" s="91"/>
      <c r="I4" s="91"/>
      <c r="J4" s="91"/>
      <c r="K4" s="92" t="s">
        <v>97</v>
      </c>
      <c r="L4" s="92" t="s">
        <v>97</v>
      </c>
      <c r="M4" s="92" t="s">
        <v>97</v>
      </c>
      <c r="N4" s="92" t="s">
        <v>97</v>
      </c>
      <c r="O4" s="92" t="s">
        <v>97</v>
      </c>
    </row>
    <row r="5" spans="1:15" x14ac:dyDescent="0.25">
      <c r="A5" s="19">
        <v>2</v>
      </c>
      <c r="B5" s="31" t="s">
        <v>67</v>
      </c>
      <c r="C5" s="25">
        <v>1.0061</v>
      </c>
      <c r="D5" s="25">
        <v>9.8328000000000007</v>
      </c>
      <c r="E5" s="25">
        <v>34.8401</v>
      </c>
      <c r="F5" s="25">
        <f>(E5-D5)</f>
        <v>25.007300000000001</v>
      </c>
      <c r="G5" s="86">
        <f t="shared" ref="G5:G6" si="0">F5/C5</f>
        <v>24.855680349865818</v>
      </c>
      <c r="H5" s="88" t="s">
        <v>97</v>
      </c>
      <c r="I5" s="88" t="s">
        <v>97</v>
      </c>
      <c r="J5" s="88" t="s">
        <v>97</v>
      </c>
      <c r="K5" s="37"/>
      <c r="L5" s="88" t="s">
        <v>97</v>
      </c>
      <c r="M5" s="88" t="s">
        <v>97</v>
      </c>
      <c r="N5" s="88" t="s">
        <v>97</v>
      </c>
      <c r="O5" s="88" t="s">
        <v>97</v>
      </c>
    </row>
    <row r="6" spans="1:15" x14ac:dyDescent="0.25">
      <c r="A6" s="19">
        <v>3</v>
      </c>
      <c r="B6" s="31" t="s">
        <v>68</v>
      </c>
      <c r="C6" s="25">
        <v>0.1234</v>
      </c>
      <c r="D6" s="25">
        <v>10.356999999999999</v>
      </c>
      <c r="E6" s="25">
        <v>35.332000000000001</v>
      </c>
      <c r="F6" s="25">
        <f>(E6-D6)</f>
        <v>24.975000000000001</v>
      </c>
      <c r="G6" s="86">
        <f t="shared" si="0"/>
        <v>202.39059967585092</v>
      </c>
      <c r="H6" s="88" t="s">
        <v>97</v>
      </c>
      <c r="I6" s="88" t="s">
        <v>97</v>
      </c>
      <c r="J6" s="88" t="s">
        <v>97</v>
      </c>
      <c r="K6" s="88" t="s">
        <v>97</v>
      </c>
      <c r="L6" s="37"/>
      <c r="M6" s="88" t="s">
        <v>97</v>
      </c>
      <c r="N6" s="88" t="s">
        <v>97</v>
      </c>
      <c r="O6" s="88" t="s">
        <v>97</v>
      </c>
    </row>
    <row r="7" spans="1:15" x14ac:dyDescent="0.25">
      <c r="A7" s="51">
        <v>7</v>
      </c>
      <c r="B7" s="31" t="s">
        <v>74</v>
      </c>
      <c r="C7" s="52">
        <v>2.0017999999999998</v>
      </c>
      <c r="D7" s="52">
        <v>9.8313000000000006</v>
      </c>
      <c r="E7" s="52">
        <v>13.855399999999999</v>
      </c>
      <c r="F7" s="52">
        <f>(E7-D7)</f>
        <v>4.0240999999999989</v>
      </c>
      <c r="G7" s="87">
        <f t="shared" ref="G7:G8" si="1">F7/C7</f>
        <v>2.0102407832950342</v>
      </c>
      <c r="H7" s="89" t="s">
        <v>97</v>
      </c>
      <c r="I7" s="88" t="s">
        <v>97</v>
      </c>
      <c r="J7" s="88" t="s">
        <v>97</v>
      </c>
      <c r="K7" s="88" t="s">
        <v>97</v>
      </c>
      <c r="L7" s="88" t="s">
        <v>97</v>
      </c>
      <c r="M7" s="88" t="s">
        <v>97</v>
      </c>
      <c r="N7" s="88" t="s">
        <v>97</v>
      </c>
      <c r="O7" s="37"/>
    </row>
    <row r="8" spans="1:15" x14ac:dyDescent="0.25">
      <c r="B8" s="31" t="s">
        <v>99</v>
      </c>
      <c r="C8" s="88" t="s">
        <v>97</v>
      </c>
      <c r="D8" s="88" t="s">
        <v>97</v>
      </c>
      <c r="E8" s="88" t="s">
        <v>97</v>
      </c>
      <c r="F8" s="88" t="s">
        <v>97</v>
      </c>
      <c r="G8" s="88" t="s">
        <v>97</v>
      </c>
      <c r="H8" s="88" t="s">
        <v>97</v>
      </c>
      <c r="I8" s="88" t="s">
        <v>97</v>
      </c>
      <c r="J8" s="88" t="s">
        <v>97</v>
      </c>
      <c r="K8" s="88" t="s">
        <v>97</v>
      </c>
      <c r="L8" s="88" t="s">
        <v>97</v>
      </c>
      <c r="M8" s="37"/>
      <c r="N8" s="37"/>
      <c r="O8" s="88" t="s">
        <v>97</v>
      </c>
    </row>
    <row r="10" spans="1:15" ht="15.75" thickBot="1" x14ac:dyDescent="0.3"/>
    <row r="11" spans="1:15" ht="30.75" thickBot="1" x14ac:dyDescent="0.3">
      <c r="A11" s="20" t="s">
        <v>10</v>
      </c>
      <c r="B11" s="93" t="s">
        <v>11</v>
      </c>
      <c r="C11" s="94" t="s">
        <v>70</v>
      </c>
      <c r="D11" s="94" t="s">
        <v>12</v>
      </c>
      <c r="E11" s="94" t="s">
        <v>13</v>
      </c>
      <c r="F11" s="94" t="s">
        <v>14</v>
      </c>
      <c r="G11" s="95" t="s">
        <v>69</v>
      </c>
      <c r="H11" s="96" t="s">
        <v>89</v>
      </c>
      <c r="I11" s="97" t="s">
        <v>90</v>
      </c>
      <c r="J11" s="97" t="s">
        <v>91</v>
      </c>
      <c r="K11" s="97" t="s">
        <v>92</v>
      </c>
      <c r="L11" s="97" t="s">
        <v>93</v>
      </c>
      <c r="M11" s="97" t="s">
        <v>94</v>
      </c>
      <c r="N11" s="97" t="s">
        <v>95</v>
      </c>
      <c r="O11" s="98" t="s">
        <v>96</v>
      </c>
    </row>
    <row r="12" spans="1:15" x14ac:dyDescent="0.25">
      <c r="A12" s="19">
        <v>4</v>
      </c>
      <c r="B12" s="31" t="s">
        <v>71</v>
      </c>
      <c r="C12" s="25">
        <v>3.0398000000000001</v>
      </c>
      <c r="D12" s="25">
        <v>9.8339999999999996</v>
      </c>
      <c r="E12" s="25">
        <v>24.842500000000001</v>
      </c>
      <c r="F12" s="25">
        <f>(E12-D12)</f>
        <v>15.008500000000002</v>
      </c>
      <c r="G12" s="26">
        <f>F12/C12</f>
        <v>4.9373314033818021</v>
      </c>
      <c r="H12" s="91"/>
      <c r="I12" s="91"/>
      <c r="J12" s="91"/>
      <c r="K12" s="92" t="s">
        <v>97</v>
      </c>
      <c r="L12" s="92" t="s">
        <v>97</v>
      </c>
      <c r="M12" s="92" t="s">
        <v>97</v>
      </c>
      <c r="N12" s="92" t="s">
        <v>97</v>
      </c>
      <c r="O12" s="92" t="s">
        <v>97</v>
      </c>
    </row>
    <row r="13" spans="1:15" x14ac:dyDescent="0.25">
      <c r="A13" s="19">
        <v>5</v>
      </c>
      <c r="B13" s="31" t="s">
        <v>72</v>
      </c>
      <c r="C13" s="25">
        <v>1.0279</v>
      </c>
      <c r="D13" s="25">
        <v>9.8315000000000001</v>
      </c>
      <c r="E13" s="25">
        <v>34.810099999999998</v>
      </c>
      <c r="F13" s="25">
        <f>(E13-D13)</f>
        <v>24.9786</v>
      </c>
      <c r="G13" s="26">
        <f t="shared" ref="G13:G14" si="2">F13/C13</f>
        <v>24.300612900087557</v>
      </c>
      <c r="H13" s="88" t="s">
        <v>97</v>
      </c>
      <c r="I13" s="88" t="s">
        <v>97</v>
      </c>
      <c r="J13" s="88" t="s">
        <v>97</v>
      </c>
      <c r="K13" s="37"/>
      <c r="L13" s="88" t="s">
        <v>97</v>
      </c>
      <c r="M13" s="88" t="s">
        <v>97</v>
      </c>
      <c r="N13" s="88" t="s">
        <v>97</v>
      </c>
      <c r="O13" s="88" t="s">
        <v>97</v>
      </c>
    </row>
    <row r="14" spans="1:15" x14ac:dyDescent="0.25">
      <c r="A14" s="19">
        <v>6</v>
      </c>
      <c r="B14" s="31" t="s">
        <v>73</v>
      </c>
      <c r="C14" s="25">
        <v>0.12470000000000001</v>
      </c>
      <c r="D14" s="25">
        <v>9.8317999999999994</v>
      </c>
      <c r="E14" s="25">
        <v>34.8718</v>
      </c>
      <c r="F14" s="25">
        <f>(E14-D14)</f>
        <v>25.04</v>
      </c>
      <c r="G14" s="26">
        <f t="shared" si="2"/>
        <v>200.80192461908578</v>
      </c>
      <c r="H14" s="88" t="s">
        <v>97</v>
      </c>
      <c r="I14" s="88" t="s">
        <v>97</v>
      </c>
      <c r="J14" s="88" t="s">
        <v>97</v>
      </c>
      <c r="K14" s="88" t="s">
        <v>97</v>
      </c>
      <c r="L14" s="37"/>
      <c r="M14" s="88" t="s">
        <v>97</v>
      </c>
      <c r="N14" s="88" t="s">
        <v>97</v>
      </c>
      <c r="O14" s="88" t="s">
        <v>97</v>
      </c>
    </row>
    <row r="15" spans="1:15" x14ac:dyDescent="0.25">
      <c r="A15" s="51">
        <v>8</v>
      </c>
      <c r="B15" s="31" t="s">
        <v>98</v>
      </c>
      <c r="C15" s="52">
        <v>2.016</v>
      </c>
      <c r="D15" s="52">
        <v>9.8393999999999995</v>
      </c>
      <c r="E15" s="52">
        <v>13.868499999999999</v>
      </c>
      <c r="F15" s="52">
        <f>(E15-D15)</f>
        <v>4.0290999999999997</v>
      </c>
      <c r="G15" s="87">
        <f t="shared" ref="G15" si="3">F15/C15</f>
        <v>1.9985615079365078</v>
      </c>
      <c r="H15" s="89" t="s">
        <v>97</v>
      </c>
      <c r="I15" s="88" t="s">
        <v>97</v>
      </c>
      <c r="J15" s="88" t="s">
        <v>97</v>
      </c>
      <c r="K15" s="88" t="s">
        <v>97</v>
      </c>
      <c r="L15" s="88" t="s">
        <v>97</v>
      </c>
      <c r="M15" s="88" t="s">
        <v>97</v>
      </c>
      <c r="N15" s="88" t="s">
        <v>97</v>
      </c>
      <c r="O15" s="37"/>
    </row>
    <row r="16" spans="1:15" x14ac:dyDescent="0.25">
      <c r="B16" s="31" t="s">
        <v>100</v>
      </c>
      <c r="C16" s="88" t="s">
        <v>97</v>
      </c>
      <c r="D16" s="88" t="s">
        <v>97</v>
      </c>
      <c r="E16" s="88" t="s">
        <v>97</v>
      </c>
      <c r="F16" s="88" t="s">
        <v>97</v>
      </c>
      <c r="G16" s="88" t="s">
        <v>97</v>
      </c>
      <c r="H16" s="88" t="s">
        <v>97</v>
      </c>
      <c r="I16" s="88" t="s">
        <v>97</v>
      </c>
      <c r="J16" s="88" t="s">
        <v>97</v>
      </c>
      <c r="K16" s="88" t="s">
        <v>97</v>
      </c>
      <c r="L16" s="88" t="s">
        <v>97</v>
      </c>
      <c r="M16" s="37"/>
      <c r="N16" s="37"/>
      <c r="O16" s="88" t="s">
        <v>97</v>
      </c>
    </row>
    <row r="19" spans="1:9" x14ac:dyDescent="0.25">
      <c r="C19" s="84" t="s">
        <v>88</v>
      </c>
      <c r="D19" s="37" t="s">
        <v>87</v>
      </c>
      <c r="E19" s="85" t="s">
        <v>86</v>
      </c>
      <c r="F19" s="37" t="s">
        <v>85</v>
      </c>
    </row>
    <row r="20" spans="1:9" x14ac:dyDescent="0.25">
      <c r="C20" s="84" t="s">
        <v>84</v>
      </c>
      <c r="D20" s="37" t="s">
        <v>83</v>
      </c>
      <c r="F20" s="90"/>
    </row>
    <row r="21" spans="1:9" x14ac:dyDescent="0.25">
      <c r="C21" s="84" t="s">
        <v>82</v>
      </c>
      <c r="D21" s="37" t="s">
        <v>81</v>
      </c>
    </row>
    <row r="23" spans="1:9" x14ac:dyDescent="0.25">
      <c r="C23" s="84" t="s">
        <v>80</v>
      </c>
      <c r="D23" s="37" t="s">
        <v>79</v>
      </c>
      <c r="E23" s="37" t="s">
        <v>78</v>
      </c>
    </row>
    <row r="24" spans="1:9" x14ac:dyDescent="0.25">
      <c r="C24" s="84" t="s">
        <v>77</v>
      </c>
      <c r="D24" s="37" t="s">
        <v>76</v>
      </c>
    </row>
    <row r="25" spans="1:9" ht="15.75" thickBot="1" x14ac:dyDescent="0.3"/>
    <row r="26" spans="1:9" ht="30.75" thickBot="1" x14ac:dyDescent="0.3">
      <c r="A26" s="93" t="s">
        <v>11</v>
      </c>
      <c r="B26" s="96" t="s">
        <v>89</v>
      </c>
      <c r="C26" s="97" t="s">
        <v>90</v>
      </c>
      <c r="D26" s="97" t="s">
        <v>91</v>
      </c>
      <c r="E26" s="97" t="s">
        <v>92</v>
      </c>
      <c r="F26" s="97" t="s">
        <v>93</v>
      </c>
      <c r="G26" s="97" t="s">
        <v>94</v>
      </c>
      <c r="H26" s="97" t="s">
        <v>95</v>
      </c>
      <c r="I26" s="98" t="s">
        <v>96</v>
      </c>
    </row>
    <row r="27" spans="1:9" x14ac:dyDescent="0.25">
      <c r="A27" s="31" t="s">
        <v>66</v>
      </c>
      <c r="B27" s="91"/>
      <c r="C27" s="91"/>
      <c r="D27" s="91"/>
      <c r="E27" s="92" t="s">
        <v>97</v>
      </c>
      <c r="F27" s="92" t="s">
        <v>97</v>
      </c>
      <c r="G27" s="92" t="s">
        <v>97</v>
      </c>
      <c r="H27" s="92" t="s">
        <v>97</v>
      </c>
      <c r="I27" s="92" t="s">
        <v>97</v>
      </c>
    </row>
    <row r="28" spans="1:9" x14ac:dyDescent="0.25">
      <c r="A28" s="31" t="s">
        <v>67</v>
      </c>
      <c r="B28" s="88" t="s">
        <v>97</v>
      </c>
      <c r="C28" s="88" t="s">
        <v>97</v>
      </c>
      <c r="D28" s="88" t="s">
        <v>97</v>
      </c>
      <c r="E28" s="37"/>
      <c r="F28" s="88" t="s">
        <v>97</v>
      </c>
      <c r="G28" s="88" t="s">
        <v>97</v>
      </c>
      <c r="H28" s="88" t="s">
        <v>97</v>
      </c>
      <c r="I28" s="88" t="s">
        <v>97</v>
      </c>
    </row>
    <row r="29" spans="1:9" x14ac:dyDescent="0.25">
      <c r="A29" s="31" t="s">
        <v>68</v>
      </c>
      <c r="B29" s="88" t="s">
        <v>97</v>
      </c>
      <c r="C29" s="88" t="s">
        <v>97</v>
      </c>
      <c r="D29" s="88" t="s">
        <v>97</v>
      </c>
      <c r="E29" s="88" t="s">
        <v>97</v>
      </c>
      <c r="F29" s="37"/>
      <c r="G29" s="88" t="s">
        <v>97</v>
      </c>
      <c r="H29" s="88" t="s">
        <v>97</v>
      </c>
      <c r="I29" s="88" t="s">
        <v>97</v>
      </c>
    </row>
    <row r="30" spans="1:9" x14ac:dyDescent="0.25">
      <c r="A30" s="31" t="s">
        <v>74</v>
      </c>
      <c r="B30" s="89" t="s">
        <v>97</v>
      </c>
      <c r="C30" s="88" t="s">
        <v>97</v>
      </c>
      <c r="D30" s="88" t="s">
        <v>97</v>
      </c>
      <c r="E30" s="88" t="s">
        <v>97</v>
      </c>
      <c r="F30" s="88" t="s">
        <v>97</v>
      </c>
      <c r="G30" s="88" t="s">
        <v>97</v>
      </c>
      <c r="H30" s="88" t="s">
        <v>97</v>
      </c>
      <c r="I30" s="37"/>
    </row>
    <row r="31" spans="1:9" x14ac:dyDescent="0.25">
      <c r="A31" s="31" t="s">
        <v>99</v>
      </c>
      <c r="B31" s="88" t="s">
        <v>97</v>
      </c>
      <c r="C31" s="88" t="s">
        <v>97</v>
      </c>
      <c r="D31" s="88" t="s">
        <v>97</v>
      </c>
      <c r="E31" s="88" t="s">
        <v>97</v>
      </c>
      <c r="F31" s="88" t="s">
        <v>97</v>
      </c>
      <c r="G31" s="37"/>
      <c r="H31" s="37"/>
      <c r="I31" s="88" t="s">
        <v>97</v>
      </c>
    </row>
    <row r="33" spans="1:9" ht="15.75" thickBot="1" x14ac:dyDescent="0.3"/>
    <row r="34" spans="1:9" ht="30.75" thickBot="1" x14ac:dyDescent="0.3">
      <c r="A34" s="93" t="s">
        <v>11</v>
      </c>
      <c r="B34" s="96" t="s">
        <v>89</v>
      </c>
      <c r="C34" s="97" t="s">
        <v>90</v>
      </c>
      <c r="D34" s="97" t="s">
        <v>91</v>
      </c>
      <c r="E34" s="97" t="s">
        <v>92</v>
      </c>
      <c r="F34" s="97" t="s">
        <v>93</v>
      </c>
      <c r="G34" s="97" t="s">
        <v>94</v>
      </c>
      <c r="H34" s="97" t="s">
        <v>95</v>
      </c>
      <c r="I34" s="98" t="s">
        <v>96</v>
      </c>
    </row>
    <row r="35" spans="1:9" x14ac:dyDescent="0.25">
      <c r="A35" s="31" t="s">
        <v>71</v>
      </c>
      <c r="B35" s="91"/>
      <c r="C35" s="91"/>
      <c r="D35" s="91"/>
      <c r="E35" s="92" t="s">
        <v>97</v>
      </c>
      <c r="F35" s="92" t="s">
        <v>97</v>
      </c>
      <c r="G35" s="92" t="s">
        <v>97</v>
      </c>
      <c r="H35" s="92" t="s">
        <v>97</v>
      </c>
      <c r="I35" s="92" t="s">
        <v>97</v>
      </c>
    </row>
    <row r="36" spans="1:9" x14ac:dyDescent="0.25">
      <c r="A36" s="31" t="s">
        <v>72</v>
      </c>
      <c r="B36" s="88" t="s">
        <v>97</v>
      </c>
      <c r="C36" s="88" t="s">
        <v>97</v>
      </c>
      <c r="D36" s="88" t="s">
        <v>97</v>
      </c>
      <c r="E36" s="37"/>
      <c r="F36" s="88" t="s">
        <v>97</v>
      </c>
      <c r="G36" s="88" t="s">
        <v>97</v>
      </c>
      <c r="H36" s="88" t="s">
        <v>97</v>
      </c>
      <c r="I36" s="88" t="s">
        <v>97</v>
      </c>
    </row>
    <row r="37" spans="1:9" x14ac:dyDescent="0.25">
      <c r="A37" s="31" t="s">
        <v>73</v>
      </c>
      <c r="B37" s="88" t="s">
        <v>97</v>
      </c>
      <c r="C37" s="88" t="s">
        <v>97</v>
      </c>
      <c r="D37" s="88" t="s">
        <v>97</v>
      </c>
      <c r="E37" s="88" t="s">
        <v>97</v>
      </c>
      <c r="F37" s="37"/>
      <c r="G37" s="88" t="s">
        <v>97</v>
      </c>
      <c r="H37" s="88" t="s">
        <v>97</v>
      </c>
      <c r="I37" s="88" t="s">
        <v>97</v>
      </c>
    </row>
    <row r="38" spans="1:9" x14ac:dyDescent="0.25">
      <c r="A38" s="31" t="s">
        <v>98</v>
      </c>
      <c r="B38" s="89" t="s">
        <v>97</v>
      </c>
      <c r="C38" s="88" t="s">
        <v>97</v>
      </c>
      <c r="D38" s="88" t="s">
        <v>97</v>
      </c>
      <c r="E38" s="88" t="s">
        <v>97</v>
      </c>
      <c r="F38" s="88" t="s">
        <v>97</v>
      </c>
      <c r="G38" s="88" t="s">
        <v>97</v>
      </c>
      <c r="H38" s="88" t="s">
        <v>97</v>
      </c>
      <c r="I38" s="37"/>
    </row>
    <row r="39" spans="1:9" x14ac:dyDescent="0.25">
      <c r="A39" s="31" t="s">
        <v>100</v>
      </c>
      <c r="B39" s="88" t="s">
        <v>97</v>
      </c>
      <c r="C39" s="88" t="s">
        <v>97</v>
      </c>
      <c r="D39" s="88" t="s">
        <v>97</v>
      </c>
      <c r="E39" s="88" t="s">
        <v>97</v>
      </c>
      <c r="F39" s="88" t="s">
        <v>97</v>
      </c>
      <c r="G39" s="37"/>
      <c r="H39" s="37"/>
      <c r="I39" s="88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tabSelected="1" topLeftCell="A7" workbookViewId="0">
      <selection activeCell="G21" sqref="G21"/>
    </sheetView>
  </sheetViews>
  <sheetFormatPr baseColWidth="10" defaultRowHeight="15" x14ac:dyDescent="0.25"/>
  <cols>
    <col min="1" max="1" width="16.85546875" customWidth="1"/>
    <col min="2" max="2" width="14.42578125" customWidth="1"/>
    <col min="3" max="3" width="19.42578125" customWidth="1"/>
    <col min="4" max="5" width="15.7109375" customWidth="1"/>
    <col min="7" max="7" width="18.85546875" bestFit="1" customWidth="1"/>
  </cols>
  <sheetData>
    <row r="1" spans="1:18" ht="45" x14ac:dyDescent="0.25">
      <c r="A1" s="38" t="s">
        <v>41</v>
      </c>
      <c r="B1" s="38" t="s">
        <v>40</v>
      </c>
      <c r="C1" s="38" t="s">
        <v>40</v>
      </c>
      <c r="D1" s="38" t="s">
        <v>12</v>
      </c>
      <c r="E1" s="40" t="s">
        <v>44</v>
      </c>
      <c r="F1" s="39" t="s">
        <v>13</v>
      </c>
      <c r="G1" s="39" t="s">
        <v>61</v>
      </c>
      <c r="H1" s="40" t="s">
        <v>60</v>
      </c>
    </row>
    <row r="2" spans="1:18" x14ac:dyDescent="0.25">
      <c r="A2" s="37">
        <v>1</v>
      </c>
      <c r="B2">
        <v>0</v>
      </c>
      <c r="C2" s="42">
        <v>0</v>
      </c>
      <c r="D2" s="32">
        <v>9.8344000000000005</v>
      </c>
      <c r="E2">
        <f t="shared" ref="E2:E10" si="0">30+D2</f>
        <v>39.834400000000002</v>
      </c>
      <c r="F2" s="32">
        <v>39.805999999999997</v>
      </c>
      <c r="G2">
        <f>F2-D2</f>
        <v>29.971599999999995</v>
      </c>
      <c r="H2" s="47">
        <f>(C2*$E$15)/G2</f>
        <v>0</v>
      </c>
      <c r="I2">
        <v>0</v>
      </c>
      <c r="J2">
        <v>0</v>
      </c>
      <c r="K2">
        <v>1.2805757879476625</v>
      </c>
      <c r="L2">
        <v>2.1375592300393444</v>
      </c>
      <c r="M2">
        <v>5.4241535515909964</v>
      </c>
      <c r="N2">
        <v>10.009366143124291</v>
      </c>
      <c r="O2">
        <v>19.841885546592909</v>
      </c>
      <c r="P2">
        <v>49.355502837786048</v>
      </c>
      <c r="Q2">
        <v>74.049785925892522</v>
      </c>
      <c r="R2">
        <v>101.27143943349249</v>
      </c>
    </row>
    <row r="3" spans="1:18" x14ac:dyDescent="0.25">
      <c r="A3" s="37">
        <v>2</v>
      </c>
      <c r="B3">
        <v>0.1255</v>
      </c>
      <c r="C3" s="42">
        <v>0.158</v>
      </c>
      <c r="D3" s="41">
        <v>10.353400000000001</v>
      </c>
      <c r="E3">
        <f t="shared" si="0"/>
        <v>40.353400000000001</v>
      </c>
      <c r="F3" s="41">
        <v>39.850200000000001</v>
      </c>
      <c r="G3">
        <f t="shared" ref="G3:G10" si="1">F3-D3</f>
        <v>29.4968</v>
      </c>
      <c r="H3" s="47">
        <f t="shared" ref="H3:H10" si="2">(C3*$E$15)/G3</f>
        <v>1.2805757879476625</v>
      </c>
      <c r="I3">
        <v>1.2805757879476625</v>
      </c>
    </row>
    <row r="4" spans="1:18" x14ac:dyDescent="0.25">
      <c r="A4" s="37">
        <v>3</v>
      </c>
      <c r="B4">
        <v>0.251</v>
      </c>
      <c r="C4" s="42">
        <v>0.26329999999999998</v>
      </c>
      <c r="D4" s="27">
        <v>10.382</v>
      </c>
      <c r="E4">
        <f t="shared" si="0"/>
        <v>40.381999999999998</v>
      </c>
      <c r="F4" s="32">
        <v>39.83</v>
      </c>
      <c r="G4">
        <f t="shared" si="1"/>
        <v>29.448</v>
      </c>
      <c r="H4" s="47">
        <f t="shared" si="2"/>
        <v>2.1375592300393444</v>
      </c>
      <c r="I4">
        <v>2.1375592300393444</v>
      </c>
    </row>
    <row r="5" spans="1:18" x14ac:dyDescent="0.25">
      <c r="A5" s="37">
        <v>4</v>
      </c>
      <c r="B5">
        <v>0.62739999999999996</v>
      </c>
      <c r="C5" s="42">
        <v>0.68110000000000004</v>
      </c>
      <c r="D5" s="32">
        <v>9.8336000000000006</v>
      </c>
      <c r="E5">
        <f t="shared" si="0"/>
        <v>39.833600000000004</v>
      </c>
      <c r="F5" s="32">
        <v>39.853000000000002</v>
      </c>
      <c r="G5">
        <f t="shared" si="1"/>
        <v>30.019400000000001</v>
      </c>
      <c r="H5" s="47">
        <f t="shared" si="2"/>
        <v>5.4241535515909964</v>
      </c>
      <c r="I5">
        <v>5.4241535515909964</v>
      </c>
    </row>
    <row r="6" spans="1:18" x14ac:dyDescent="0.25">
      <c r="A6" s="37">
        <v>5</v>
      </c>
      <c r="B6">
        <v>1.2548999999999999</v>
      </c>
      <c r="C6" s="41">
        <v>1.2565</v>
      </c>
      <c r="D6" s="32">
        <v>9.8323</v>
      </c>
      <c r="E6">
        <f t="shared" si="0"/>
        <v>39.832300000000004</v>
      </c>
      <c r="F6" s="32">
        <v>39.843200000000003</v>
      </c>
      <c r="G6">
        <f t="shared" si="1"/>
        <v>30.010900000000003</v>
      </c>
      <c r="H6" s="47">
        <f t="shared" si="2"/>
        <v>10.009366143124291</v>
      </c>
      <c r="I6">
        <v>10.009366143124291</v>
      </c>
    </row>
    <row r="7" spans="1:18" x14ac:dyDescent="0.25">
      <c r="A7" s="37">
        <v>6</v>
      </c>
      <c r="B7">
        <v>2.5097</v>
      </c>
      <c r="C7" s="42">
        <v>2.4908000000000001</v>
      </c>
      <c r="D7" s="32">
        <v>9.8316999999999997</v>
      </c>
      <c r="E7">
        <f t="shared" si="0"/>
        <v>39.831699999999998</v>
      </c>
      <c r="F7" s="32">
        <v>39.842599999999997</v>
      </c>
      <c r="G7">
        <f t="shared" si="1"/>
        <v>30.010899999999999</v>
      </c>
      <c r="H7" s="47">
        <f t="shared" si="2"/>
        <v>19.841885546592909</v>
      </c>
      <c r="I7">
        <v>19.841885546592909</v>
      </c>
    </row>
    <row r="8" spans="1:18" x14ac:dyDescent="0.25">
      <c r="A8" s="37">
        <v>7</v>
      </c>
      <c r="B8">
        <v>6.2743000000000002</v>
      </c>
      <c r="C8" s="42">
        <v>6.2778</v>
      </c>
      <c r="D8" s="32">
        <v>9.8259000000000007</v>
      </c>
      <c r="E8">
        <f t="shared" si="0"/>
        <v>39.825900000000004</v>
      </c>
      <c r="F8" s="41">
        <v>40.234400000000001</v>
      </c>
      <c r="G8">
        <f t="shared" si="1"/>
        <v>30.4085</v>
      </c>
      <c r="H8" s="47">
        <f t="shared" si="2"/>
        <v>49.355502837786048</v>
      </c>
      <c r="I8">
        <v>49.355502837786048</v>
      </c>
    </row>
    <row r="9" spans="1:18" x14ac:dyDescent="0.25">
      <c r="A9" s="37">
        <v>8</v>
      </c>
      <c r="B9">
        <v>9.4115000000000002</v>
      </c>
      <c r="C9" s="42">
        <v>9.4148999999999994</v>
      </c>
      <c r="D9" s="27">
        <v>10.378399999999999</v>
      </c>
      <c r="E9">
        <f t="shared" si="0"/>
        <v>40.378399999999999</v>
      </c>
      <c r="F9" s="32">
        <v>40.774299999999997</v>
      </c>
      <c r="G9">
        <f t="shared" si="1"/>
        <v>30.395899999999997</v>
      </c>
      <c r="H9" s="47">
        <f t="shared" si="2"/>
        <v>74.049785925892522</v>
      </c>
      <c r="I9">
        <v>74.049785925892522</v>
      </c>
    </row>
    <row r="10" spans="1:18" x14ac:dyDescent="0.25">
      <c r="A10" s="37">
        <v>9</v>
      </c>
      <c r="B10">
        <v>12.5486</v>
      </c>
      <c r="C10" s="32">
        <v>12.541499999999999</v>
      </c>
      <c r="D10" s="27">
        <v>9.8345000000000002</v>
      </c>
      <c r="E10">
        <f t="shared" si="0"/>
        <v>39.834499999999998</v>
      </c>
      <c r="F10" s="45">
        <v>39.440899999999999</v>
      </c>
      <c r="G10">
        <f t="shared" si="1"/>
        <v>29.606400000000001</v>
      </c>
      <c r="H10" s="47">
        <f t="shared" si="2"/>
        <v>101.27143943349249</v>
      </c>
      <c r="I10">
        <v>101.27143943349249</v>
      </c>
    </row>
    <row r="11" spans="1:18" x14ac:dyDescent="0.25">
      <c r="B11" s="35">
        <f>SUM(B2:B10)</f>
        <v>33.002899999999997</v>
      </c>
      <c r="C11" s="35"/>
      <c r="D11" s="36"/>
    </row>
    <row r="12" spans="1:18" x14ac:dyDescent="0.25">
      <c r="A12" s="81" t="s">
        <v>42</v>
      </c>
      <c r="B12" s="81"/>
      <c r="C12" s="81"/>
      <c r="D12" s="81"/>
      <c r="E12" s="81"/>
      <c r="F12" s="81"/>
      <c r="G12" s="81"/>
      <c r="H12" s="81"/>
    </row>
    <row r="13" spans="1:18" x14ac:dyDescent="0.25">
      <c r="A13" s="81"/>
      <c r="B13" s="81"/>
      <c r="C13" s="81"/>
      <c r="D13" s="81"/>
      <c r="E13" s="81"/>
      <c r="F13" s="81"/>
      <c r="G13" s="81"/>
      <c r="H13" s="81"/>
    </row>
    <row r="14" spans="1:18" ht="45" x14ac:dyDescent="0.25">
      <c r="A14" s="38" t="s">
        <v>40</v>
      </c>
      <c r="B14" s="38" t="s">
        <v>12</v>
      </c>
      <c r="C14" s="39" t="s">
        <v>13</v>
      </c>
      <c r="D14" s="46" t="s">
        <v>46</v>
      </c>
      <c r="E14" s="48" t="s">
        <v>47</v>
      </c>
      <c r="F14" s="36" t="s">
        <v>43</v>
      </c>
      <c r="G14" t="s">
        <v>45</v>
      </c>
    </row>
    <row r="15" spans="1:18" x14ac:dyDescent="0.25">
      <c r="A15">
        <v>2.8400000000000002E-2</v>
      </c>
      <c r="B15" s="35">
        <v>18.7834</v>
      </c>
      <c r="C15">
        <v>118.7942</v>
      </c>
      <c r="D15" s="43">
        <f>C15-B15</f>
        <v>100.0108</v>
      </c>
      <c r="E15" s="44">
        <f>(A15*1000)/(C15/1000)</f>
        <v>239.06891077173802</v>
      </c>
      <c r="F15" s="36">
        <v>1000</v>
      </c>
      <c r="G15">
        <v>0.01</v>
      </c>
    </row>
    <row r="18" spans="1:7" x14ac:dyDescent="0.25">
      <c r="A18" s="82" t="s">
        <v>62</v>
      </c>
      <c r="B18" s="82"/>
      <c r="C18" s="82"/>
      <c r="D18" s="82"/>
      <c r="E18" s="82"/>
      <c r="F18" s="82"/>
    </row>
    <row r="19" spans="1:7" x14ac:dyDescent="0.25">
      <c r="A19" s="82"/>
      <c r="B19" s="82"/>
      <c r="C19" s="82"/>
      <c r="D19" s="82"/>
      <c r="E19" s="82"/>
      <c r="F19" s="82"/>
    </row>
    <row r="20" spans="1:7" ht="61.5" customHeight="1" x14ac:dyDescent="0.25">
      <c r="B20" s="34" t="s">
        <v>49</v>
      </c>
      <c r="C20" s="46" t="s">
        <v>48</v>
      </c>
      <c r="D20" s="34" t="s">
        <v>50</v>
      </c>
      <c r="E20" s="46" t="s">
        <v>56</v>
      </c>
      <c r="F20" t="s">
        <v>102</v>
      </c>
    </row>
    <row r="21" spans="1:7" x14ac:dyDescent="0.25">
      <c r="A21" s="14">
        <v>3</v>
      </c>
      <c r="B21">
        <v>0.56379999999999997</v>
      </c>
      <c r="C21">
        <v>10.3567</v>
      </c>
      <c r="D21">
        <v>35.445599999999999</v>
      </c>
      <c r="E21">
        <f>C21+25</f>
        <v>35.356700000000004</v>
      </c>
      <c r="F21">
        <f>(D21-C21)/B21</f>
        <v>44.499645264278115</v>
      </c>
      <c r="G21" s="90"/>
    </row>
    <row r="22" spans="1:7" x14ac:dyDescent="0.25">
      <c r="A22" s="14">
        <v>4</v>
      </c>
      <c r="B22">
        <v>0.56520000000000004</v>
      </c>
      <c r="C22">
        <v>10.3842</v>
      </c>
      <c r="D22">
        <v>35.568100000000001</v>
      </c>
      <c r="E22">
        <f t="shared" ref="E22:E29" si="3">C22+25</f>
        <v>35.3842</v>
      </c>
      <c r="F22">
        <f t="shared" ref="F22:F29" si="4">(D22-C22)/B22</f>
        <v>44.55750176928521</v>
      </c>
    </row>
    <row r="23" spans="1:7" x14ac:dyDescent="0.25">
      <c r="A23" s="14">
        <v>5</v>
      </c>
      <c r="B23">
        <v>0.56699999999999995</v>
      </c>
      <c r="C23">
        <v>10.3813</v>
      </c>
      <c r="D23">
        <v>35.576799999999999</v>
      </c>
      <c r="E23">
        <f t="shared" si="3"/>
        <v>35.381299999999996</v>
      </c>
      <c r="F23">
        <f t="shared" si="4"/>
        <v>44.436507936507937</v>
      </c>
    </row>
    <row r="24" spans="1:7" x14ac:dyDescent="0.25">
      <c r="A24" s="14">
        <v>7</v>
      </c>
      <c r="B24">
        <v>0.5655</v>
      </c>
      <c r="C24">
        <v>10.3566</v>
      </c>
      <c r="D24">
        <v>35.512700000000002</v>
      </c>
      <c r="E24">
        <f t="shared" si="3"/>
        <v>35.3566</v>
      </c>
      <c r="F24">
        <f t="shared" si="4"/>
        <v>44.484703801945187</v>
      </c>
    </row>
    <row r="25" spans="1:7" x14ac:dyDescent="0.25">
      <c r="A25" s="14">
        <v>9</v>
      </c>
      <c r="B25">
        <v>0.56730000000000003</v>
      </c>
      <c r="C25">
        <v>9.35</v>
      </c>
      <c r="D25">
        <v>34.351700000000001</v>
      </c>
      <c r="E25">
        <f t="shared" si="3"/>
        <v>34.35</v>
      </c>
      <c r="F25">
        <f t="shared" si="4"/>
        <v>44.071390798519296</v>
      </c>
    </row>
    <row r="26" spans="1:7" x14ac:dyDescent="0.25">
      <c r="A26" s="14">
        <v>11</v>
      </c>
      <c r="B26">
        <v>0.57289999999999996</v>
      </c>
      <c r="C26">
        <v>10.384</v>
      </c>
      <c r="D26">
        <v>35.338299999999997</v>
      </c>
      <c r="E26">
        <f t="shared" si="3"/>
        <v>35.384</v>
      </c>
      <c r="F26">
        <f t="shared" si="4"/>
        <v>43.557863501483673</v>
      </c>
    </row>
    <row r="27" spans="1:7" x14ac:dyDescent="0.25">
      <c r="A27" s="14">
        <v>12</v>
      </c>
      <c r="B27">
        <v>0.57240000000000002</v>
      </c>
      <c r="C27">
        <v>9.8343000000000007</v>
      </c>
      <c r="D27">
        <v>34.773499999999999</v>
      </c>
      <c r="E27">
        <f t="shared" si="3"/>
        <v>34.834299999999999</v>
      </c>
      <c r="F27">
        <f t="shared" si="4"/>
        <v>43.569531795946887</v>
      </c>
    </row>
    <row r="28" spans="1:7" x14ac:dyDescent="0.25">
      <c r="A28" s="14">
        <v>13</v>
      </c>
      <c r="B28">
        <v>0.56459999999999999</v>
      </c>
      <c r="C28">
        <v>9.8353999999999999</v>
      </c>
      <c r="D28">
        <v>35.140799999999999</v>
      </c>
      <c r="E28">
        <f t="shared" si="3"/>
        <v>34.8354</v>
      </c>
      <c r="F28">
        <f t="shared" si="4"/>
        <v>44.820049592631953</v>
      </c>
    </row>
    <row r="29" spans="1:7" x14ac:dyDescent="0.25">
      <c r="A29" s="14">
        <v>14</v>
      </c>
      <c r="B29">
        <v>0.56840000000000002</v>
      </c>
      <c r="C29">
        <v>10.355</v>
      </c>
      <c r="D29">
        <v>35.842799999999997</v>
      </c>
      <c r="E29">
        <f t="shared" si="3"/>
        <v>35.355000000000004</v>
      </c>
      <c r="F29">
        <f t="shared" si="4"/>
        <v>44.841308937368041</v>
      </c>
    </row>
    <row r="32" spans="1:7" x14ac:dyDescent="0.25">
      <c r="A32" s="82" t="s">
        <v>54</v>
      </c>
      <c r="B32" s="82"/>
      <c r="C32" s="82"/>
      <c r="D32" s="82"/>
      <c r="E32" s="82"/>
      <c r="F32" s="82"/>
    </row>
    <row r="33" spans="1:6" x14ac:dyDescent="0.25">
      <c r="A33" s="82"/>
      <c r="B33" s="82"/>
      <c r="C33" s="82"/>
      <c r="D33" s="82"/>
      <c r="E33" s="82"/>
      <c r="F33" s="82"/>
    </row>
    <row r="34" spans="1:6" ht="60" x14ac:dyDescent="0.25">
      <c r="A34" s="34" t="s">
        <v>55</v>
      </c>
      <c r="B34" s="34" t="s">
        <v>49</v>
      </c>
      <c r="C34" s="46" t="s">
        <v>48</v>
      </c>
      <c r="D34" s="34" t="s">
        <v>50</v>
      </c>
      <c r="E34" s="34" t="s">
        <v>56</v>
      </c>
    </row>
    <row r="35" spans="1:6" ht="18.75" customHeight="1" x14ac:dyDescent="0.25">
      <c r="A35">
        <v>2</v>
      </c>
      <c r="B35">
        <v>5.5578000000000003</v>
      </c>
      <c r="C35">
        <v>10.353999999999999</v>
      </c>
      <c r="D35">
        <v>20.379200000000001</v>
      </c>
      <c r="E35">
        <v>20.353999999999999</v>
      </c>
      <c r="F35">
        <f t="shared" ref="F35:F36" si="5">(D35-C35)/B35</f>
        <v>1.8038072618662062</v>
      </c>
    </row>
    <row r="36" spans="1:6" ht="17.25" customHeight="1" x14ac:dyDescent="0.25">
      <c r="A36">
        <v>8</v>
      </c>
      <c r="B36">
        <v>5.3532999999999999</v>
      </c>
      <c r="C36">
        <v>9.8336000000000006</v>
      </c>
      <c r="D36">
        <v>19.739000000000001</v>
      </c>
      <c r="E36">
        <f>C36+10</f>
        <v>19.833600000000001</v>
      </c>
      <c r="F36">
        <f t="shared" si="5"/>
        <v>1.8503353071936937</v>
      </c>
    </row>
    <row r="43" spans="1:6" x14ac:dyDescent="0.25">
      <c r="A43" s="82" t="s">
        <v>51</v>
      </c>
      <c r="B43" s="82"/>
      <c r="C43" s="82"/>
      <c r="D43" s="82"/>
      <c r="E43" s="82"/>
      <c r="F43" s="82"/>
    </row>
    <row r="44" spans="1:6" x14ac:dyDescent="0.25">
      <c r="A44" s="82"/>
      <c r="B44" s="82"/>
      <c r="C44" s="82"/>
      <c r="D44" s="82"/>
      <c r="E44" s="82"/>
      <c r="F44" s="82"/>
    </row>
    <row r="45" spans="1:6" x14ac:dyDescent="0.25">
      <c r="A45" t="s">
        <v>52</v>
      </c>
      <c r="B45">
        <v>1.0182</v>
      </c>
      <c r="C45" t="s">
        <v>39</v>
      </c>
    </row>
    <row r="46" spans="1:6" x14ac:dyDescent="0.25">
      <c r="A46" t="s">
        <v>53</v>
      </c>
      <c r="B46">
        <v>250</v>
      </c>
    </row>
    <row r="48" spans="1:6" x14ac:dyDescent="0.25">
      <c r="A48" s="82" t="s">
        <v>57</v>
      </c>
      <c r="B48" s="82"/>
      <c r="C48" s="82"/>
      <c r="D48" s="82"/>
      <c r="E48" s="82"/>
      <c r="F48" s="82"/>
    </row>
    <row r="49" spans="1:6" x14ac:dyDescent="0.25">
      <c r="A49" s="82"/>
      <c r="B49" s="82"/>
      <c r="C49" s="82"/>
      <c r="D49" s="82"/>
      <c r="E49" s="82"/>
      <c r="F49" s="82"/>
    </row>
    <row r="50" spans="1:6" ht="60" x14ac:dyDescent="0.25">
      <c r="B50" s="34" t="s">
        <v>49</v>
      </c>
      <c r="C50" s="46" t="s">
        <v>48</v>
      </c>
      <c r="D50" s="34" t="s">
        <v>50</v>
      </c>
      <c r="E50" s="34" t="s">
        <v>56</v>
      </c>
    </row>
    <row r="51" spans="1:6" x14ac:dyDescent="0.25">
      <c r="A51" t="s">
        <v>59</v>
      </c>
    </row>
    <row r="52" spans="1:6" x14ac:dyDescent="0.25">
      <c r="A52" s="82" t="s">
        <v>58</v>
      </c>
      <c r="B52" s="82"/>
      <c r="C52" s="82"/>
      <c r="D52" s="82"/>
      <c r="E52" s="82"/>
      <c r="F52" s="82"/>
    </row>
    <row r="53" spans="1:6" x14ac:dyDescent="0.25">
      <c r="A53" s="82"/>
      <c r="B53" s="82"/>
      <c r="C53" s="82"/>
      <c r="D53" s="82"/>
      <c r="E53" s="82"/>
      <c r="F53" s="82"/>
    </row>
    <row r="54" spans="1:6" ht="60" x14ac:dyDescent="0.25">
      <c r="B54" s="34" t="s">
        <v>49</v>
      </c>
      <c r="C54" s="46" t="s">
        <v>48</v>
      </c>
      <c r="D54" s="34" t="s">
        <v>50</v>
      </c>
      <c r="E54" s="34" t="s">
        <v>56</v>
      </c>
    </row>
  </sheetData>
  <mergeCells count="6">
    <mergeCell ref="A12:H13"/>
    <mergeCell ref="A48:F49"/>
    <mergeCell ref="A52:F53"/>
    <mergeCell ref="A18:F19"/>
    <mergeCell ref="A43:F44"/>
    <mergeCell ref="A32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44</vt:lpstr>
      <vt:lpstr>Diluciones MRC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Huertas</dc:creator>
  <cp:lastModifiedBy>Andres Beltran</cp:lastModifiedBy>
  <dcterms:created xsi:type="dcterms:W3CDTF">2020-06-13T21:03:41Z</dcterms:created>
  <dcterms:modified xsi:type="dcterms:W3CDTF">2021-03-15T12:56:47Z</dcterms:modified>
</cp:coreProperties>
</file>