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af_diaz27_uniandes_edu_co/Documents/Maestría en Economía Aplicada/Big Data y Machine Learning/Taller 1/"/>
    </mc:Choice>
  </mc:AlternateContent>
  <xr:revisionPtr revIDLastSave="753" documentId="8_{B4AC8A73-EC0E-428A-9C61-4943208BEAF8}" xr6:coauthVersionLast="47" xr6:coauthVersionMax="47" xr10:uidLastSave="{91702174-952A-466C-A881-B0A478D0083A}"/>
  <bookViews>
    <workbookView xWindow="-120" yWindow="-120" windowWidth="20730" windowHeight="11160" xr2:uid="{3765BFBA-0A20-477E-A7A0-93771B9E2F80}"/>
  </bookViews>
  <sheets>
    <sheet name="Plan de trabajo" sheetId="1" r:id="rId1"/>
    <sheet name="Hoja5" sheetId="10" r:id="rId2"/>
    <sheet name="Plan de trabajo (2)" sheetId="9" r:id="rId3"/>
    <sheet name="Listas" sheetId="2" state="hidden" r:id="rId4"/>
  </sheets>
  <definedNames>
    <definedName name="_xlnm._FilterDatabase" localSheetId="0" hidden="1">'Plan de trabajo'!$A$3:$J$19</definedName>
    <definedName name="_xlnm._FilterDatabase" localSheetId="2" hidden="1">'Plan de trabajo (2)'!$A$3:$J$48</definedName>
  </definedNames>
  <calcPr calcId="191028"/>
  <pivotCaches>
    <pivotCache cacheId="1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G7" i="1"/>
  <c r="I7" i="1" s="1"/>
  <c r="C50" i="9"/>
  <c r="I48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3" i="9"/>
  <c r="A12" i="9"/>
  <c r="A11" i="9"/>
  <c r="G9" i="9"/>
  <c r="I9" i="9" s="1"/>
  <c r="A9" i="9"/>
  <c r="I6" i="9"/>
  <c r="G11" i="9" s="1"/>
  <c r="I11" i="9" s="1"/>
  <c r="A6" i="9"/>
  <c r="I5" i="9"/>
  <c r="A5" i="9"/>
  <c r="I4" i="9"/>
  <c r="A4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G8" i="1" l="1"/>
  <c r="I8" i="1" s="1"/>
  <c r="G15" i="1" s="1"/>
  <c r="I15" i="1" s="1"/>
  <c r="G19" i="9"/>
  <c r="I19" i="9" s="1"/>
  <c r="G15" i="9"/>
  <c r="I15" i="9" s="1"/>
  <c r="G20" i="9"/>
  <c r="I20" i="9" s="1"/>
  <c r="G16" i="9"/>
  <c r="I16" i="9" s="1"/>
  <c r="G21" i="9"/>
  <c r="I21" i="9" s="1"/>
  <c r="G22" i="9" s="1"/>
  <c r="I22" i="9" s="1"/>
  <c r="G23" i="9" s="1"/>
  <c r="I23" i="9" s="1"/>
  <c r="G17" i="9"/>
  <c r="I17" i="9" s="1"/>
  <c r="G12" i="9"/>
  <c r="I12" i="9" s="1"/>
  <c r="G18" i="9"/>
  <c r="I18" i="9" s="1"/>
  <c r="G13" i="9"/>
  <c r="I13" i="9" s="1"/>
  <c r="A16" i="1"/>
  <c r="A15" i="1"/>
  <c r="A14" i="1"/>
  <c r="A19" i="1"/>
  <c r="A18" i="1"/>
  <c r="A17" i="1"/>
  <c r="A9" i="1"/>
  <c r="A7" i="1"/>
  <c r="A13" i="1"/>
  <c r="A12" i="1"/>
  <c r="A11" i="1"/>
  <c r="A8" i="1"/>
  <c r="A10" i="1"/>
  <c r="A6" i="1"/>
  <c r="A4" i="1"/>
  <c r="A5" i="1"/>
  <c r="G16" i="1" l="1"/>
  <c r="I16" i="1" s="1"/>
  <c r="G9" i="1"/>
  <c r="I9" i="1" s="1"/>
  <c r="G17" i="1"/>
  <c r="I17" i="1" s="1"/>
  <c r="G5" i="1" s="1"/>
  <c r="I5" i="1" s="1"/>
  <c r="G12" i="1"/>
  <c r="I12" i="1" s="1"/>
  <c r="G10" i="1"/>
  <c r="I10" i="1" s="1"/>
  <c r="G14" i="1"/>
  <c r="I14" i="1" s="1"/>
  <c r="G13" i="1"/>
  <c r="I13" i="1" s="1"/>
  <c r="G11" i="1"/>
  <c r="I11" i="1" s="1"/>
  <c r="G18" i="1" l="1"/>
  <c r="I18" i="1" s="1"/>
  <c r="G4" i="1"/>
  <c r="I4" i="1" s="1"/>
  <c r="G19" i="1"/>
  <c r="I19" i="1" s="1"/>
</calcChain>
</file>

<file path=xl/sharedStrings.xml><?xml version="1.0" encoding="utf-8"?>
<sst xmlns="http://schemas.openxmlformats.org/spreadsheetml/2006/main" count="144" uniqueCount="70">
  <si>
    <t>Septiembre</t>
  </si>
  <si>
    <t>ID hito</t>
  </si>
  <si>
    <t>Hito</t>
  </si>
  <si>
    <t>ID actividad</t>
  </si>
  <si>
    <t>Actividades</t>
  </si>
  <si>
    <t>Precursora</t>
  </si>
  <si>
    <t>Fecha de inicio</t>
  </si>
  <si>
    <t>Duración [días]</t>
  </si>
  <si>
    <t>Fecha final</t>
  </si>
  <si>
    <t>Responsable(s)</t>
  </si>
  <si>
    <t>Participación de Sustentar</t>
  </si>
  <si>
    <t>Fecha definida</t>
  </si>
  <si>
    <t>Expositores confirmados</t>
  </si>
  <si>
    <t>Lugar reservado</t>
  </si>
  <si>
    <t>Presupuesto aprobado</t>
  </si>
  <si>
    <t>Invitaciones enviadas</t>
  </si>
  <si>
    <t>Cronógrama definido</t>
  </si>
  <si>
    <t>Asistentes confirmados</t>
  </si>
  <si>
    <t>Reservas de tiquetes y hoteles</t>
  </si>
  <si>
    <t>Proveedores contratados</t>
  </si>
  <si>
    <t>Asistentes registrados</t>
  </si>
  <si>
    <t>Hitos</t>
  </si>
  <si>
    <t xml:space="preserve">Introducción </t>
  </si>
  <si>
    <t xml:space="preserve">Descripción de las fuentes de datos </t>
  </si>
  <si>
    <t xml:space="preserve">Adquisición de los datos </t>
  </si>
  <si>
    <t xml:space="preserve">Descripción del proceso de limpieza de datos. </t>
  </si>
  <si>
    <t xml:space="preserve">Análisis descriptivo de los datos. </t>
  </si>
  <si>
    <t xml:space="preserve">Estimación de perfil edad – salarios. </t>
  </si>
  <si>
    <t xml:space="preserve">Presentación perfiles edad-salarios y “edad-pico” </t>
  </si>
  <si>
    <t xml:space="preserve">Estimación de la brecha salarial de género. </t>
  </si>
  <si>
    <t xml:space="preserve">Perfiles edad-salarios y “edad-pico” por género </t>
  </si>
  <si>
    <t xml:space="preserve">Interpretación de las estimaciones de la brecha salarial de género. </t>
  </si>
  <si>
    <t xml:space="preserve">Construcción de Muestra para predicción. </t>
  </si>
  <si>
    <t xml:space="preserve">Desempeño predictivo </t>
  </si>
  <si>
    <t xml:space="preserve">Interpretación del desempeño predictivo. </t>
  </si>
  <si>
    <t xml:space="preserve">LOOCV </t>
  </si>
  <si>
    <t xml:space="preserve">Repositorio de GitHub </t>
  </si>
  <si>
    <t>Porcentaje de la calificación</t>
  </si>
  <si>
    <t>Andrés</t>
  </si>
  <si>
    <t>Javier</t>
  </si>
  <si>
    <t>Angie</t>
  </si>
  <si>
    <t>Daniel</t>
  </si>
  <si>
    <t>Etiquetas de fila</t>
  </si>
  <si>
    <t>Total general</t>
  </si>
  <si>
    <t>Suma de Porcentaje de la calificación</t>
  </si>
  <si>
    <t>Punto 1</t>
  </si>
  <si>
    <t>Punto 2</t>
  </si>
  <si>
    <t>Punto 3</t>
  </si>
  <si>
    <t>Punto 4</t>
  </si>
  <si>
    <t>Punto 5</t>
  </si>
  <si>
    <t>Entrega</t>
  </si>
  <si>
    <t>Todos</t>
  </si>
  <si>
    <t>Revisión del informe</t>
  </si>
  <si>
    <t xml:space="preserve">Redactar introducción </t>
  </si>
  <si>
    <t xml:space="preserve">Realizar descripción de las fuentes de datos </t>
  </si>
  <si>
    <t>Revisión del informe (formato y contenido)</t>
  </si>
  <si>
    <t>Redactar adquisición de los datos</t>
  </si>
  <si>
    <t>Generar base de datos definitiva</t>
  </si>
  <si>
    <t>Incluir parte en el informe</t>
  </si>
  <si>
    <t>Generar base de datos sin limpieza</t>
  </si>
  <si>
    <t>Punto 5.b.</t>
  </si>
  <si>
    <t>Punto 5.a.</t>
  </si>
  <si>
    <t>Punto 5.c.</t>
  </si>
  <si>
    <t>Punto 5.d.</t>
  </si>
  <si>
    <t>Puntos 4.a. y 4.b.</t>
  </si>
  <si>
    <t>Punto 4.c.</t>
  </si>
  <si>
    <t>Punto 2.d.</t>
  </si>
  <si>
    <t>Punto 2.c.</t>
  </si>
  <si>
    <t>Punto 2.b.</t>
  </si>
  <si>
    <t>Punto 2.a.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</si>
</sst>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2" borderId="6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4" fontId="1" fillId="2" borderId="0" xfId="0" applyNumberFormat="1" applyFont="1" applyFill="1"/>
    <xf numFmtId="14" fontId="1" fillId="2" borderId="3" xfId="0" applyNumberFormat="1" applyFont="1" applyFill="1" applyBorder="1"/>
    <xf numFmtId="0" fontId="0" fillId="3" borderId="0" xfId="0" applyFill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6" xfId="0" applyFill="1" applyBorder="1"/>
    <xf numFmtId="0" fontId="0" fillId="0" borderId="6" xfId="0" applyFill="1" applyBorder="1" applyAlignment="1">
      <alignment horizontal="center"/>
    </xf>
    <xf numFmtId="14" fontId="0" fillId="0" borderId="6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ill="1" applyBorder="1"/>
    <xf numFmtId="9" fontId="0" fillId="0" borderId="6" xfId="1" applyFont="1" applyFill="1" applyBorder="1" applyAlignment="1">
      <alignment horizontal="center"/>
    </xf>
    <xf numFmtId="9" fontId="0" fillId="0" borderId="7" xfId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 applyAlignment="1">
      <alignment horizontal="center" vertical="center"/>
    </xf>
    <xf numFmtId="9" fontId="0" fillId="0" borderId="8" xfId="1" applyFont="1" applyFill="1" applyBorder="1" applyAlignment="1">
      <alignment horizontal="center" vertical="center"/>
    </xf>
    <xf numFmtId="9" fontId="0" fillId="0" borderId="7" xfId="1" applyFont="1" applyFill="1" applyBorder="1" applyAlignment="1">
      <alignment horizontal="center" vertical="center"/>
    </xf>
    <xf numFmtId="9" fontId="0" fillId="0" borderId="6" xfId="1" applyFont="1" applyFill="1" applyBorder="1" applyAlignment="1">
      <alignment horizontal="center" vertical="center"/>
    </xf>
    <xf numFmtId="9" fontId="0" fillId="0" borderId="7" xfId="1" applyFont="1" applyFill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9" fontId="0" fillId="0" borderId="9" xfId="1" applyFont="1" applyFill="1" applyBorder="1" applyAlignment="1">
      <alignment horizontal="center" vertical="center"/>
    </xf>
    <xf numFmtId="9" fontId="0" fillId="0" borderId="8" xfId="1" applyFont="1" applyFill="1" applyBorder="1" applyAlignment="1">
      <alignment vertical="center"/>
    </xf>
    <xf numFmtId="9" fontId="0" fillId="0" borderId="7" xfId="1" applyFont="1" applyFill="1" applyBorder="1" applyAlignment="1">
      <alignment vertical="center"/>
    </xf>
    <xf numFmtId="0" fontId="0" fillId="4" borderId="0" xfId="0" applyFill="1"/>
  </cellXfs>
  <cellStyles count="2">
    <cellStyle name="Normal" xfId="0" builtinId="0"/>
    <cellStyle name="Porcentaje" xfId="1" builtinId="5"/>
  </cellStyles>
  <dxfs count="2">
    <dxf>
      <fill>
        <patternFill>
          <bgColor rgb="FF002060"/>
        </patternFill>
      </fill>
    </dxf>
    <dxf>
      <fill>
        <patternFill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s Felipe Díaz Barreto" refreshedDate="45179.553814467596" createdVersion="8" refreshedVersion="8" minRefreshableVersion="3" recordCount="16" xr:uid="{846D2B57-7FE7-4364-A376-3A53B3408019}">
  <cacheSource type="worksheet">
    <worksheetSource ref="B3:AN19" sheet="Plan de trabajo"/>
  </cacheSource>
  <cacheFields count="39">
    <cacheField name="Hito" numFmtId="0">
      <sharedItems/>
    </cacheField>
    <cacheField name="ID actividad" numFmtId="0">
      <sharedItems containsSemiMixedTypes="0" containsString="0" containsNumber="1" containsInteger="1" minValue="1" maxValue="16"/>
    </cacheField>
    <cacheField name="Actividades" numFmtId="0">
      <sharedItems/>
    </cacheField>
    <cacheField name="Porcentaje de la calificación" numFmtId="0">
      <sharedItems containsString="0" containsBlank="1" containsNumber="1" minValue="0.03" maxValue="0.1"/>
    </cacheField>
    <cacheField name="Precursora" numFmtId="0">
      <sharedItems containsString="0" containsBlank="1" containsNumber="1" containsInteger="1" minValue="3" maxValue="15"/>
    </cacheField>
    <cacheField name="Fecha de inicio" numFmtId="14">
      <sharedItems containsSemiMixedTypes="0" containsNonDate="0" containsDate="1" containsString="0" minDate="2023-09-08T00:00:00" maxDate="2023-09-18T00:00:00"/>
    </cacheField>
    <cacheField name="Duración [días]" numFmtId="0">
      <sharedItems containsSemiMixedTypes="0" containsString="0" containsNumber="1" containsInteger="1" minValue="1" maxValue="5"/>
    </cacheField>
    <cacheField name="Fecha final" numFmtId="14">
      <sharedItems containsSemiMixedTypes="0" containsNonDate="0" containsDate="1" containsString="0" minDate="2023-09-08T00:00:00" maxDate="2023-09-18T00:00:00"/>
    </cacheField>
    <cacheField name="Responsable(s)" numFmtId="14">
      <sharedItems count="5">
        <s v="Daniel"/>
        <s v="Andrés"/>
        <s v="Javier"/>
        <s v="Angie"/>
        <s v="Todos"/>
      </sharedItems>
    </cacheField>
    <cacheField name="1" numFmtId="0">
      <sharedItems containsNonDate="0" containsString="0" containsBlank="1"/>
    </cacheField>
    <cacheField name="2" numFmtId="0">
      <sharedItems containsNonDate="0" containsString="0" containsBlank="1"/>
    </cacheField>
    <cacheField name="3" numFmtId="0">
      <sharedItems containsNonDate="0" containsString="0" containsBlank="1"/>
    </cacheField>
    <cacheField name="4" numFmtId="0">
      <sharedItems containsNonDate="0" containsString="0" containsBlank="1"/>
    </cacheField>
    <cacheField name="5" numFmtId="0">
      <sharedItems containsNonDate="0" containsString="0" containsBlank="1"/>
    </cacheField>
    <cacheField name="6" numFmtId="0">
      <sharedItems containsNonDate="0" containsString="0" containsBlank="1"/>
    </cacheField>
    <cacheField name="7" numFmtId="0">
      <sharedItems containsNonDate="0" containsString="0" containsBlank="1"/>
    </cacheField>
    <cacheField name="8" numFmtId="0">
      <sharedItems containsNonDate="0" containsString="0" containsBlank="1"/>
    </cacheField>
    <cacheField name="9" numFmtId="0">
      <sharedItems containsNonDate="0" containsString="0" containsBlank="1"/>
    </cacheField>
    <cacheField name="10" numFmtId="0">
      <sharedItems containsNonDate="0" containsString="0" containsBlank="1"/>
    </cacheField>
    <cacheField name="11" numFmtId="0">
      <sharedItems containsNonDate="0" containsString="0" containsBlank="1"/>
    </cacheField>
    <cacheField name="12" numFmtId="0">
      <sharedItems containsNonDate="0" containsString="0" containsBlank="1"/>
    </cacheField>
    <cacheField name="13" numFmtId="0">
      <sharedItems containsNonDate="0" containsString="0" containsBlank="1"/>
    </cacheField>
    <cacheField name="14" numFmtId="0">
      <sharedItems containsNonDate="0" containsString="0" containsBlank="1"/>
    </cacheField>
    <cacheField name="15" numFmtId="0">
      <sharedItems containsNonDate="0" containsString="0" containsBlank="1"/>
    </cacheField>
    <cacheField name="16" numFmtId="0">
      <sharedItems containsNonDate="0" containsString="0" containsBlank="1"/>
    </cacheField>
    <cacheField name="17" numFmtId="0">
      <sharedItems containsNonDate="0" containsString="0" containsBlank="1"/>
    </cacheField>
    <cacheField name="18" numFmtId="0">
      <sharedItems containsNonDate="0" containsString="0" containsBlank="1"/>
    </cacheField>
    <cacheField name="19" numFmtId="0">
      <sharedItems containsNonDate="0" containsString="0" containsBlank="1"/>
    </cacheField>
    <cacheField name="20" numFmtId="0">
      <sharedItems containsNonDate="0" containsString="0" containsBlank="1"/>
    </cacheField>
    <cacheField name="21" numFmtId="0">
      <sharedItems containsNonDate="0" containsString="0" containsBlank="1"/>
    </cacheField>
    <cacheField name="22" numFmtId="0">
      <sharedItems containsNonDate="0" containsString="0" containsBlank="1"/>
    </cacheField>
    <cacheField name="23" numFmtId="0">
      <sharedItems containsNonDate="0" containsString="0" containsBlank="1"/>
    </cacheField>
    <cacheField name="24" numFmtId="0">
      <sharedItems containsNonDate="0" containsString="0" containsBlank="1"/>
    </cacheField>
    <cacheField name="25" numFmtId="0">
      <sharedItems containsNonDate="0" containsString="0" containsBlank="1"/>
    </cacheField>
    <cacheField name="26" numFmtId="0">
      <sharedItems containsNonDate="0" containsString="0" containsBlank="1"/>
    </cacheField>
    <cacheField name="27" numFmtId="0">
      <sharedItems containsNonDate="0" containsString="0" containsBlank="1"/>
    </cacheField>
    <cacheField name="28" numFmtId="0">
      <sharedItems containsNonDate="0" containsString="0" containsBlank="1"/>
    </cacheField>
    <cacheField name="29" numFmtId="0">
      <sharedItems containsNonDate="0" containsString="0" containsBlank="1"/>
    </cacheField>
    <cacheField name="30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Punto 1"/>
    <n v="1"/>
    <s v="Introducción "/>
    <n v="0.05"/>
    <n v="14"/>
    <d v="2023-09-16T00:00:00"/>
    <n v="1"/>
    <d v="2023-09-16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unto 2.a."/>
    <n v="2"/>
    <s v="Descripción de las fuentes de datos "/>
    <n v="0.03"/>
    <n v="14"/>
    <d v="2023-09-16T00:00:00"/>
    <n v="1"/>
    <d v="2023-09-16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unto 2.b."/>
    <n v="3"/>
    <s v="Adquisición de los datos "/>
    <n v="0.05"/>
    <m/>
    <d v="2023-09-08T00:00:00"/>
    <n v="1"/>
    <d v="2023-09-08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unto 2.c."/>
    <n v="4"/>
    <s v="Descripción del proceso de limpieza de datos. "/>
    <n v="0.05"/>
    <n v="3"/>
    <d v="2023-09-09T00:00:00"/>
    <n v="1"/>
    <d v="2023-09-09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unto 2.d."/>
    <n v="5"/>
    <s v="Análisis descriptivo de los datos. "/>
    <n v="0.08"/>
    <n v="4"/>
    <d v="2023-09-10T00:00:00"/>
    <n v="1"/>
    <d v="2023-09-10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unto 3"/>
    <n v="6"/>
    <s v="Estimación de perfil edad – salarios. "/>
    <n v="0.05"/>
    <n v="5"/>
    <d v="2023-09-11T00:00:00"/>
    <n v="5"/>
    <d v="2023-09-15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unto 3"/>
    <n v="7"/>
    <s v="Presentación perfiles edad-salarios y “edad-pico” "/>
    <n v="0.05"/>
    <n v="5"/>
    <d v="2023-09-11T00:00:00"/>
    <n v="5"/>
    <d v="2023-09-15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untos 4.a. y 4.b."/>
    <n v="8"/>
    <s v="Estimación de la brecha salarial de género. "/>
    <n v="0.1"/>
    <n v="5"/>
    <d v="2023-09-11T00:00:00"/>
    <n v="5"/>
    <d v="2023-09-15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unto 4.c."/>
    <n v="9"/>
    <s v="Perfiles edad-salarios y “edad-pico” por género "/>
    <n v="0.08"/>
    <n v="5"/>
    <d v="2023-09-11T00:00:00"/>
    <n v="5"/>
    <d v="2023-09-15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unto 4.c."/>
    <n v="10"/>
    <s v="Interpretación de las estimaciones de la brecha salarial de género. "/>
    <n v="0.1"/>
    <n v="5"/>
    <d v="2023-09-11T00:00:00"/>
    <n v="5"/>
    <d v="2023-09-15T00:00:00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unto 5.a."/>
    <n v="11"/>
    <s v="Construcción de Muestra para predicción. "/>
    <n v="0.03"/>
    <n v="5"/>
    <d v="2023-09-11T00:00:00"/>
    <n v="5"/>
    <d v="2023-09-15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unto 5.b."/>
    <n v="12"/>
    <s v="Desempeño predictivo "/>
    <n v="7.0000000000000007E-2"/>
    <n v="5"/>
    <d v="2023-09-11T00:00:00"/>
    <n v="5"/>
    <d v="2023-09-15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unto 5.c."/>
    <n v="13"/>
    <s v="Interpretación del desempeño predictivo. "/>
    <n v="0.1"/>
    <n v="5"/>
    <d v="2023-09-11T00:00:00"/>
    <n v="5"/>
    <d v="2023-09-15T00:00:0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unto 5.d."/>
    <n v="14"/>
    <s v="LOOCV "/>
    <n v="0.1"/>
    <n v="5"/>
    <d v="2023-09-11T00:00:00"/>
    <n v="5"/>
    <d v="2023-09-15T00:00:0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ntrega"/>
    <n v="15"/>
    <s v="Repositorio de GitHub "/>
    <n v="0.06"/>
    <n v="14"/>
    <d v="2023-09-16T00:00:00"/>
    <n v="1"/>
    <d v="2023-09-16T00:00:0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ntrega"/>
    <n v="16"/>
    <s v="Revisión del informe"/>
    <m/>
    <n v="15"/>
    <d v="2023-09-17T00:00:00"/>
    <n v="1"/>
    <d v="2023-09-17T00:00:00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5EE21B-D460-49D6-B438-89EFD4D374BA}" name="TablaDinámica2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9" firstHeaderRow="1" firstDataRow="1" firstDataCol="1"/>
  <pivotFields count="39"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6">
        <item x="1"/>
        <item x="3"/>
        <item x="0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Porcentaje de la calificació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51F0C-8B56-459D-88E5-AC2F22B3F7E8}">
  <dimension ref="A1:AN19"/>
  <sheetViews>
    <sheetView tabSelected="1" zoomScale="70" zoomScaleNormal="70" workbookViewId="0">
      <pane xSplit="4" ySplit="3" topLeftCell="E4" activePane="bottomRight" state="frozen"/>
      <selection pane="topRight" activeCell="E1" sqref="E1"/>
      <selection pane="bottomLeft" activeCell="A3" sqref="A3"/>
      <selection pane="bottomRight" activeCell="F16" sqref="F16"/>
    </sheetView>
  </sheetViews>
  <sheetFormatPr baseColWidth="10" defaultColWidth="11.42578125" defaultRowHeight="15" x14ac:dyDescent="0.25"/>
  <cols>
    <col min="1" max="1" width="11.42578125" style="1" hidden="1" customWidth="1"/>
    <col min="2" max="2" width="29.85546875" bestFit="1" customWidth="1"/>
    <col min="3" max="3" width="14.140625" style="1" customWidth="1"/>
    <col min="4" max="4" width="67.5703125" bestFit="1" customWidth="1"/>
    <col min="5" max="5" width="31.7109375" customWidth="1"/>
    <col min="6" max="6" width="11.5703125" style="1" customWidth="1"/>
    <col min="7" max="7" width="22.140625" style="1" bestFit="1" customWidth="1"/>
    <col min="8" max="8" width="11.5703125" style="1" customWidth="1"/>
    <col min="9" max="9" width="18.28515625" style="1" bestFit="1" customWidth="1"/>
    <col min="10" max="10" width="32.28515625" style="1" bestFit="1" customWidth="1"/>
    <col min="11" max="40" width="3.7109375" customWidth="1"/>
    <col min="41" max="41" width="11.85546875" bestFit="1" customWidth="1"/>
  </cols>
  <sheetData>
    <row r="1" spans="1:40" x14ac:dyDescent="0.25">
      <c r="K1" s="12" t="s">
        <v>0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3"/>
    </row>
    <row r="2" spans="1:40" hidden="1" x14ac:dyDescent="0.25">
      <c r="K2" s="6">
        <v>45170</v>
      </c>
      <c r="L2" s="6">
        <v>45171</v>
      </c>
      <c r="M2" s="6">
        <v>45172</v>
      </c>
      <c r="N2" s="6">
        <v>45173</v>
      </c>
      <c r="O2" s="6">
        <v>45174</v>
      </c>
      <c r="P2" s="6">
        <v>45175</v>
      </c>
      <c r="Q2" s="6">
        <v>45176</v>
      </c>
      <c r="R2" s="6">
        <v>45177</v>
      </c>
      <c r="S2" s="6">
        <v>45178</v>
      </c>
      <c r="T2" s="6">
        <v>45179</v>
      </c>
      <c r="U2" s="6">
        <v>45180</v>
      </c>
      <c r="V2" s="6">
        <v>45181</v>
      </c>
      <c r="W2" s="6">
        <v>45182</v>
      </c>
      <c r="X2" s="6">
        <v>45183</v>
      </c>
      <c r="Y2" s="6">
        <v>45184</v>
      </c>
      <c r="Z2" s="6">
        <v>45185</v>
      </c>
      <c r="AA2" s="6">
        <v>45186</v>
      </c>
      <c r="AB2" s="6">
        <v>45187</v>
      </c>
      <c r="AC2" s="6">
        <v>45188</v>
      </c>
      <c r="AD2" s="6">
        <v>45189</v>
      </c>
      <c r="AE2" s="6">
        <v>45190</v>
      </c>
      <c r="AF2" s="6">
        <v>45191</v>
      </c>
      <c r="AG2" s="6">
        <v>45192</v>
      </c>
      <c r="AH2" s="6">
        <v>45193</v>
      </c>
      <c r="AI2" s="6">
        <v>45194</v>
      </c>
      <c r="AJ2" s="6">
        <v>45195</v>
      </c>
      <c r="AK2" s="6">
        <v>45196</v>
      </c>
      <c r="AL2" s="6">
        <v>45197</v>
      </c>
      <c r="AM2" s="6">
        <v>45198</v>
      </c>
      <c r="AN2" s="7">
        <v>45199</v>
      </c>
    </row>
    <row r="3" spans="1:40" ht="26.25" customHeight="1" x14ac:dyDescent="0.25">
      <c r="A3" s="3" t="s">
        <v>1</v>
      </c>
      <c r="B3" s="2" t="s">
        <v>2</v>
      </c>
      <c r="C3" s="3" t="s">
        <v>3</v>
      </c>
      <c r="D3" s="2" t="s">
        <v>4</v>
      </c>
      <c r="E3" s="3" t="s">
        <v>37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24">
        <f>+DAY(K2)</f>
        <v>1</v>
      </c>
      <c r="L3" s="24">
        <f t="shared" ref="L3:AN3" si="0">+DAY(L2)</f>
        <v>2</v>
      </c>
      <c r="M3" s="24">
        <f t="shared" si="0"/>
        <v>3</v>
      </c>
      <c r="N3" s="24">
        <f t="shared" si="0"/>
        <v>4</v>
      </c>
      <c r="O3" s="24">
        <f t="shared" si="0"/>
        <v>5</v>
      </c>
      <c r="P3" s="24">
        <f t="shared" si="0"/>
        <v>6</v>
      </c>
      <c r="Q3" s="24">
        <f t="shared" si="0"/>
        <v>7</v>
      </c>
      <c r="R3" s="24">
        <f t="shared" si="0"/>
        <v>8</v>
      </c>
      <c r="S3" s="24">
        <f t="shared" si="0"/>
        <v>9</v>
      </c>
      <c r="T3" s="24">
        <f t="shared" si="0"/>
        <v>10</v>
      </c>
      <c r="U3" s="24">
        <f t="shared" si="0"/>
        <v>11</v>
      </c>
      <c r="V3" s="24">
        <f t="shared" si="0"/>
        <v>12</v>
      </c>
      <c r="W3" s="24">
        <f t="shared" si="0"/>
        <v>13</v>
      </c>
      <c r="X3" s="24">
        <f t="shared" si="0"/>
        <v>14</v>
      </c>
      <c r="Y3" s="24">
        <f t="shared" si="0"/>
        <v>15</v>
      </c>
      <c r="Z3" s="24">
        <f t="shared" si="0"/>
        <v>16</v>
      </c>
      <c r="AA3" s="24">
        <f t="shared" si="0"/>
        <v>17</v>
      </c>
      <c r="AB3" s="24">
        <f t="shared" si="0"/>
        <v>18</v>
      </c>
      <c r="AC3" s="24">
        <f t="shared" si="0"/>
        <v>19</v>
      </c>
      <c r="AD3" s="24">
        <f t="shared" si="0"/>
        <v>20</v>
      </c>
      <c r="AE3" s="24">
        <f t="shared" si="0"/>
        <v>21</v>
      </c>
      <c r="AF3" s="24">
        <f t="shared" si="0"/>
        <v>22</v>
      </c>
      <c r="AG3" s="24">
        <f t="shared" si="0"/>
        <v>23</v>
      </c>
      <c r="AH3" s="24">
        <f t="shared" si="0"/>
        <v>24</v>
      </c>
      <c r="AI3" s="24">
        <f t="shared" si="0"/>
        <v>25</v>
      </c>
      <c r="AJ3" s="24">
        <f t="shared" si="0"/>
        <v>26</v>
      </c>
      <c r="AK3" s="24">
        <f t="shared" si="0"/>
        <v>27</v>
      </c>
      <c r="AL3" s="24">
        <f t="shared" si="0"/>
        <v>28</v>
      </c>
      <c r="AM3" s="24">
        <f t="shared" si="0"/>
        <v>29</v>
      </c>
      <c r="AN3" s="24">
        <f t="shared" si="0"/>
        <v>30</v>
      </c>
    </row>
    <row r="4" spans="1:40" x14ac:dyDescent="0.25">
      <c r="A4" s="4" t="e">
        <f>+INDEX(Listas!$A$2:$A$12,MATCH(B4,Listas!$B$2:$B$12,0),1)</f>
        <v>#N/A</v>
      </c>
      <c r="B4" s="14" t="s">
        <v>45</v>
      </c>
      <c r="C4" s="15">
        <v>1</v>
      </c>
      <c r="D4" s="14" t="s">
        <v>22</v>
      </c>
      <c r="E4" s="19">
        <v>0.05</v>
      </c>
      <c r="F4" s="15">
        <v>14</v>
      </c>
      <c r="G4" s="16">
        <f>+VLOOKUP(F4,C:I,7,0)+1</f>
        <v>45185</v>
      </c>
      <c r="H4" s="15">
        <v>1</v>
      </c>
      <c r="I4" s="16">
        <f t="shared" ref="I4:I8" si="1">+G4+H4-1</f>
        <v>45185</v>
      </c>
      <c r="J4" s="16" t="s">
        <v>41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33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1:40" x14ac:dyDescent="0.25">
      <c r="A5" s="4" t="e">
        <f>+INDEX(Listas!$A$2:$A$12,MATCH(B5,Listas!$B$2:$B$12,0),1)</f>
        <v>#N/A</v>
      </c>
      <c r="B5" s="14" t="s">
        <v>69</v>
      </c>
      <c r="C5" s="15">
        <v>2</v>
      </c>
      <c r="D5" s="14" t="s">
        <v>23</v>
      </c>
      <c r="E5" s="19">
        <v>0.03</v>
      </c>
      <c r="F5" s="15">
        <v>14</v>
      </c>
      <c r="G5" s="16">
        <f>+VLOOKUP(F5,C:I,7,0)+1</f>
        <v>45185</v>
      </c>
      <c r="H5" s="15">
        <v>1</v>
      </c>
      <c r="I5" s="16">
        <f t="shared" si="1"/>
        <v>45185</v>
      </c>
      <c r="J5" s="16" t="s">
        <v>41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33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1:40" x14ac:dyDescent="0.25">
      <c r="A6" s="4" t="e">
        <f>+INDEX(Listas!$A$2:$A$12,MATCH(B6,Listas!$B$2:$B$12,0),1)</f>
        <v>#N/A</v>
      </c>
      <c r="B6" s="14" t="s">
        <v>68</v>
      </c>
      <c r="C6" s="15">
        <v>3</v>
      </c>
      <c r="D6" s="14" t="s">
        <v>24</v>
      </c>
      <c r="E6" s="19">
        <v>0.05</v>
      </c>
      <c r="F6" s="15"/>
      <c r="G6" s="16">
        <v>45177</v>
      </c>
      <c r="H6" s="15">
        <v>1</v>
      </c>
      <c r="I6" s="16">
        <f t="shared" si="1"/>
        <v>45177</v>
      </c>
      <c r="J6" s="16" t="s">
        <v>38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33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1:40" x14ac:dyDescent="0.25">
      <c r="A7" s="4" t="e">
        <f>+INDEX(Listas!$A$2:$A$12,MATCH(B7,Listas!$B$2:$B$12,0),1)</f>
        <v>#N/A</v>
      </c>
      <c r="B7" s="14" t="s">
        <v>67</v>
      </c>
      <c r="C7" s="15">
        <v>4</v>
      </c>
      <c r="D7" s="14" t="s">
        <v>25</v>
      </c>
      <c r="E7" s="19">
        <v>0.05</v>
      </c>
      <c r="F7" s="15">
        <v>3</v>
      </c>
      <c r="G7" s="16">
        <f>+VLOOKUP(F7,C:I,7,0)+1</f>
        <v>45178</v>
      </c>
      <c r="H7" s="15">
        <v>1</v>
      </c>
      <c r="I7" s="16">
        <f t="shared" si="1"/>
        <v>45178</v>
      </c>
      <c r="J7" s="16" t="s">
        <v>39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33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1:40" x14ac:dyDescent="0.25">
      <c r="A8" s="4" t="e">
        <f>+INDEX(Listas!$A$2:$A$12,MATCH(B8,Listas!$B$2:$B$12,0),1)</f>
        <v>#N/A</v>
      </c>
      <c r="B8" s="14" t="s">
        <v>66</v>
      </c>
      <c r="C8" s="15">
        <v>5</v>
      </c>
      <c r="D8" s="14" t="s">
        <v>26</v>
      </c>
      <c r="E8" s="19">
        <v>0.08</v>
      </c>
      <c r="F8" s="15">
        <v>4</v>
      </c>
      <c r="G8" s="16">
        <f>+VLOOKUP(F8,C:I,7,0)+1</f>
        <v>45179</v>
      </c>
      <c r="H8" s="15">
        <v>1</v>
      </c>
      <c r="I8" s="16">
        <f t="shared" si="1"/>
        <v>45179</v>
      </c>
      <c r="J8" s="16" t="s">
        <v>39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33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1:40" x14ac:dyDescent="0.25">
      <c r="A9" s="4" t="e">
        <f>+INDEX(Listas!$A$2:$A$12,MATCH(B9,Listas!$B$2:$B$12,0),1)</f>
        <v>#N/A</v>
      </c>
      <c r="B9" s="14" t="s">
        <v>47</v>
      </c>
      <c r="C9" s="15">
        <v>6</v>
      </c>
      <c r="D9" s="14" t="s">
        <v>27</v>
      </c>
      <c r="E9" s="19">
        <v>0.05</v>
      </c>
      <c r="F9" s="15">
        <v>5</v>
      </c>
      <c r="G9" s="16">
        <f>+VLOOKUP(F9,C:I,7,0)+1</f>
        <v>45180</v>
      </c>
      <c r="H9" s="15">
        <v>5</v>
      </c>
      <c r="I9" s="16">
        <f>+G9+H9-1</f>
        <v>45184</v>
      </c>
      <c r="J9" s="16" t="s">
        <v>41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33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1:40" x14ac:dyDescent="0.25">
      <c r="A10" s="5" t="e">
        <f>+INDEX(Listas!$A$2:$A$12,MATCH(B10,Listas!$B$2:$B$12,0),1)</f>
        <v>#N/A</v>
      </c>
      <c r="B10" s="14" t="s">
        <v>47</v>
      </c>
      <c r="C10" s="15">
        <v>7</v>
      </c>
      <c r="D10" s="18" t="s">
        <v>28</v>
      </c>
      <c r="E10" s="20">
        <v>0.05</v>
      </c>
      <c r="F10" s="17">
        <v>5</v>
      </c>
      <c r="G10" s="16">
        <f>+VLOOKUP(F10,C:I,7,0)+1</f>
        <v>45180</v>
      </c>
      <c r="H10" s="15">
        <v>5</v>
      </c>
      <c r="I10" s="16">
        <f t="shared" ref="I10:I19" si="2">+G10+H10-1</f>
        <v>45184</v>
      </c>
      <c r="J10" s="16" t="s">
        <v>41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33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1:40" x14ac:dyDescent="0.25">
      <c r="A11" s="4" t="e">
        <f>+INDEX(Listas!$A$2:$A$12,MATCH(B11,Listas!$B$2:$B$12,0),1)</f>
        <v>#N/A</v>
      </c>
      <c r="B11" s="14" t="s">
        <v>64</v>
      </c>
      <c r="C11" s="15">
        <v>8</v>
      </c>
      <c r="D11" s="14" t="s">
        <v>29</v>
      </c>
      <c r="E11" s="19">
        <v>0.1</v>
      </c>
      <c r="F11" s="15">
        <v>5</v>
      </c>
      <c r="G11" s="16">
        <f>+VLOOKUP(F11,C:I,7,0)+1</f>
        <v>45180</v>
      </c>
      <c r="H11" s="15">
        <v>5</v>
      </c>
      <c r="I11" s="16">
        <f t="shared" si="2"/>
        <v>45184</v>
      </c>
      <c r="J11" s="16" t="s">
        <v>40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33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1:40" x14ac:dyDescent="0.25">
      <c r="A12" s="4" t="e">
        <f>+INDEX(Listas!$A$2:$A$12,MATCH(B12,Listas!$B$2:$B$12,0),1)</f>
        <v>#N/A</v>
      </c>
      <c r="B12" s="14" t="s">
        <v>65</v>
      </c>
      <c r="C12" s="15">
        <v>9</v>
      </c>
      <c r="D12" s="14" t="s">
        <v>30</v>
      </c>
      <c r="E12" s="19">
        <v>0.08</v>
      </c>
      <c r="F12" s="15">
        <v>5</v>
      </c>
      <c r="G12" s="16">
        <f>+VLOOKUP(F12,C:I,7,0)+1</f>
        <v>45180</v>
      </c>
      <c r="H12" s="15">
        <v>5</v>
      </c>
      <c r="I12" s="16">
        <f t="shared" si="2"/>
        <v>45184</v>
      </c>
      <c r="J12" s="16" t="s">
        <v>40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33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1:40" x14ac:dyDescent="0.25">
      <c r="A13" s="4" t="e">
        <f>+INDEX(Listas!$A$2:$A$12,MATCH(B13,Listas!$B$2:$B$12,0),1)</f>
        <v>#N/A</v>
      </c>
      <c r="B13" s="14" t="s">
        <v>65</v>
      </c>
      <c r="C13" s="15">
        <v>10</v>
      </c>
      <c r="D13" s="14" t="s">
        <v>31</v>
      </c>
      <c r="E13" s="19">
        <v>0.1</v>
      </c>
      <c r="F13" s="15">
        <v>5</v>
      </c>
      <c r="G13" s="16">
        <f>+VLOOKUP(F13,C:I,7,0)+1</f>
        <v>45180</v>
      </c>
      <c r="H13" s="15">
        <v>5</v>
      </c>
      <c r="I13" s="16">
        <f t="shared" si="2"/>
        <v>45184</v>
      </c>
      <c r="J13" s="16" t="s">
        <v>40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33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1:40" x14ac:dyDescent="0.25">
      <c r="A14" s="4" t="e">
        <f>+INDEX(Listas!$A$2:$A$12,MATCH(B14,Listas!$B$2:$B$12,0),1)</f>
        <v>#N/A</v>
      </c>
      <c r="B14" s="14" t="s">
        <v>61</v>
      </c>
      <c r="C14" s="15">
        <v>11</v>
      </c>
      <c r="D14" s="14" t="s">
        <v>32</v>
      </c>
      <c r="E14" s="19">
        <v>0.03</v>
      </c>
      <c r="F14" s="15">
        <v>5</v>
      </c>
      <c r="G14" s="16">
        <f>+VLOOKUP(F14,C:I,7,0)+1</f>
        <v>45180</v>
      </c>
      <c r="H14" s="15">
        <v>5</v>
      </c>
      <c r="I14" s="16">
        <f t="shared" si="2"/>
        <v>45184</v>
      </c>
      <c r="J14" s="16" t="s">
        <v>38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33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1:40" x14ac:dyDescent="0.25">
      <c r="A15" s="4" t="e">
        <f>+INDEX(Listas!$A$2:$A$12,MATCH(B15,Listas!$B$2:$B$12,0),1)</f>
        <v>#N/A</v>
      </c>
      <c r="B15" s="14" t="s">
        <v>60</v>
      </c>
      <c r="C15" s="15">
        <v>12</v>
      </c>
      <c r="D15" s="14" t="s">
        <v>33</v>
      </c>
      <c r="E15" s="19">
        <v>7.0000000000000007E-2</v>
      </c>
      <c r="F15" s="15">
        <v>5</v>
      </c>
      <c r="G15" s="16">
        <f>+VLOOKUP(F15,C:I,7,0)+1</f>
        <v>45180</v>
      </c>
      <c r="H15" s="15">
        <v>5</v>
      </c>
      <c r="I15" s="16">
        <f t="shared" si="2"/>
        <v>45184</v>
      </c>
      <c r="J15" s="16" t="s">
        <v>38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33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1:40" x14ac:dyDescent="0.25">
      <c r="A16" s="4" t="e">
        <f>+INDEX(Listas!$A$2:$A$12,MATCH(B16,Listas!$B$2:$B$12,0),1)</f>
        <v>#N/A</v>
      </c>
      <c r="B16" s="14" t="s">
        <v>62</v>
      </c>
      <c r="C16" s="15">
        <v>13</v>
      </c>
      <c r="D16" s="14" t="s">
        <v>34</v>
      </c>
      <c r="E16" s="19">
        <v>0.1</v>
      </c>
      <c r="F16" s="15">
        <v>5</v>
      </c>
      <c r="G16" s="16">
        <f>+VLOOKUP(F16,C:I,7,0)+1</f>
        <v>45180</v>
      </c>
      <c r="H16" s="15">
        <v>5</v>
      </c>
      <c r="I16" s="16">
        <f t="shared" si="2"/>
        <v>45184</v>
      </c>
      <c r="J16" s="16" t="s">
        <v>38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33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1:40" x14ac:dyDescent="0.25">
      <c r="A17" s="4" t="e">
        <f>+INDEX(Listas!$A$2:$A$12,MATCH(B17,Listas!$B$2:$B$12,0),1)</f>
        <v>#N/A</v>
      </c>
      <c r="B17" s="14" t="s">
        <v>63</v>
      </c>
      <c r="C17" s="15">
        <v>14</v>
      </c>
      <c r="D17" s="14" t="s">
        <v>35</v>
      </c>
      <c r="E17" s="19">
        <v>0.1</v>
      </c>
      <c r="F17" s="15">
        <v>5</v>
      </c>
      <c r="G17" s="16">
        <f>+VLOOKUP(F17,C:I,7,0)+1</f>
        <v>45180</v>
      </c>
      <c r="H17" s="15">
        <v>5</v>
      </c>
      <c r="I17" s="16">
        <f t="shared" si="2"/>
        <v>45184</v>
      </c>
      <c r="J17" s="16" t="s">
        <v>39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33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1:40" x14ac:dyDescent="0.25">
      <c r="A18" s="4" t="e">
        <f>+INDEX(Listas!$A$2:$A$12,MATCH(B18,Listas!$B$2:$B$12,0),1)</f>
        <v>#N/A</v>
      </c>
      <c r="B18" s="14" t="s">
        <v>50</v>
      </c>
      <c r="C18" s="15">
        <v>15</v>
      </c>
      <c r="D18" s="14" t="s">
        <v>36</v>
      </c>
      <c r="E18" s="19">
        <v>0.06</v>
      </c>
      <c r="F18" s="15">
        <v>14</v>
      </c>
      <c r="G18" s="16">
        <f>+VLOOKUP(F18,C:I,7,0)+1</f>
        <v>45185</v>
      </c>
      <c r="H18" s="15">
        <v>1</v>
      </c>
      <c r="I18" s="16">
        <f t="shared" si="2"/>
        <v>45185</v>
      </c>
      <c r="J18" s="16" t="s">
        <v>41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33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1:40" x14ac:dyDescent="0.25">
      <c r="A19" s="4" t="e">
        <f>+INDEX(Listas!$A$2:$A$12,MATCH(B19,Listas!$B$2:$B$12,0),1)</f>
        <v>#N/A</v>
      </c>
      <c r="B19" s="14" t="s">
        <v>50</v>
      </c>
      <c r="C19" s="15">
        <v>16</v>
      </c>
      <c r="D19" s="14" t="s">
        <v>52</v>
      </c>
      <c r="E19" s="14"/>
      <c r="F19" s="15">
        <v>15</v>
      </c>
      <c r="G19" s="16">
        <f>+VLOOKUP(F19,C:I,7,0)+1</f>
        <v>45186</v>
      </c>
      <c r="H19" s="15">
        <v>1</v>
      </c>
      <c r="I19" s="16">
        <f t="shared" si="2"/>
        <v>45186</v>
      </c>
      <c r="J19" s="16" t="s">
        <v>51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33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</sheetData>
  <autoFilter ref="A3:J19" xr:uid="{63A51F0C-8B56-459D-88E5-AC2F22B3F7E8}"/>
  <mergeCells count="1">
    <mergeCell ref="K1:AN1"/>
  </mergeCells>
  <conditionalFormatting sqref="K4:AN19">
    <cfRule type="expression" dxfId="1" priority="2">
      <formula>AND(K$2&gt;=$G4,K$2&lt;=$I4)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D21DE-D7FF-419E-AF77-F9FEC065A415}">
  <dimension ref="A3:B9"/>
  <sheetViews>
    <sheetView workbookViewId="0">
      <selection activeCell="B8" sqref="B8"/>
    </sheetView>
  </sheetViews>
  <sheetFormatPr baseColWidth="10" defaultRowHeight="15" x14ac:dyDescent="0.25"/>
  <cols>
    <col min="1" max="1" width="17.5703125" bestFit="1" customWidth="1"/>
    <col min="2" max="2" width="34.140625" bestFit="1" customWidth="1"/>
  </cols>
  <sheetData>
    <row r="3" spans="1:2" x14ac:dyDescent="0.25">
      <c r="A3" s="21" t="s">
        <v>42</v>
      </c>
      <c r="B3" t="s">
        <v>44</v>
      </c>
    </row>
    <row r="4" spans="1:2" x14ac:dyDescent="0.25">
      <c r="A4" s="22" t="s">
        <v>38</v>
      </c>
      <c r="B4" s="23">
        <v>0.25</v>
      </c>
    </row>
    <row r="5" spans="1:2" x14ac:dyDescent="0.25">
      <c r="A5" s="22" t="s">
        <v>40</v>
      </c>
      <c r="B5" s="23">
        <v>0.28000000000000003</v>
      </c>
    </row>
    <row r="6" spans="1:2" x14ac:dyDescent="0.25">
      <c r="A6" s="22" t="s">
        <v>41</v>
      </c>
      <c r="B6" s="23">
        <v>0.24</v>
      </c>
    </row>
    <row r="7" spans="1:2" x14ac:dyDescent="0.25">
      <c r="A7" s="22" t="s">
        <v>39</v>
      </c>
      <c r="B7" s="23">
        <v>0.23</v>
      </c>
    </row>
    <row r="8" spans="1:2" x14ac:dyDescent="0.25">
      <c r="A8" s="22" t="s">
        <v>51</v>
      </c>
      <c r="B8" s="23"/>
    </row>
    <row r="9" spans="1:2" x14ac:dyDescent="0.25">
      <c r="A9" s="22" t="s">
        <v>43</v>
      </c>
      <c r="B9" s="2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24749-9265-4010-BE96-F65889F0F5FA}">
  <dimension ref="A1:AN50"/>
  <sheetViews>
    <sheetView zoomScale="70" zoomScaleNormal="70" workbookViewId="0">
      <pane xSplit="4" ySplit="3" topLeftCell="E4" activePane="bottomRight" state="frozen"/>
      <selection pane="topRight" activeCell="E1" sqref="E1"/>
      <selection pane="bottomLeft" activeCell="A3" sqref="A3"/>
      <selection pane="bottomRight" activeCell="E6" sqref="E6:E8"/>
    </sheetView>
  </sheetViews>
  <sheetFormatPr baseColWidth="10" defaultColWidth="11.42578125" defaultRowHeight="15" x14ac:dyDescent="0.25"/>
  <cols>
    <col min="1" max="1" width="11.42578125" style="1" hidden="1" customWidth="1"/>
    <col min="2" max="2" width="29.85546875" bestFit="1" customWidth="1"/>
    <col min="3" max="3" width="14.140625" style="1" customWidth="1"/>
    <col min="4" max="4" width="67.5703125" bestFit="1" customWidth="1"/>
    <col min="5" max="5" width="31.7109375" customWidth="1"/>
    <col min="6" max="9" width="11.5703125" style="1" customWidth="1"/>
    <col min="10" max="10" width="32.28515625" style="1" bestFit="1" customWidth="1"/>
    <col min="11" max="40" width="3.7109375" customWidth="1"/>
    <col min="41" max="41" width="11.85546875" bestFit="1" customWidth="1"/>
  </cols>
  <sheetData>
    <row r="1" spans="1:40" x14ac:dyDescent="0.25">
      <c r="K1" s="12" t="s">
        <v>0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3"/>
    </row>
    <row r="2" spans="1:40" hidden="1" x14ac:dyDescent="0.25">
      <c r="K2" s="6">
        <v>45170</v>
      </c>
      <c r="L2" s="6">
        <v>45171</v>
      </c>
      <c r="M2" s="6">
        <v>45172</v>
      </c>
      <c r="N2" s="6">
        <v>45173</v>
      </c>
      <c r="O2" s="6">
        <v>45174</v>
      </c>
      <c r="P2" s="6">
        <v>45175</v>
      </c>
      <c r="Q2" s="6">
        <v>45176</v>
      </c>
      <c r="R2" s="6">
        <v>45177</v>
      </c>
      <c r="S2" s="6">
        <v>45178</v>
      </c>
      <c r="T2" s="6">
        <v>45179</v>
      </c>
      <c r="U2" s="6">
        <v>45180</v>
      </c>
      <c r="V2" s="6">
        <v>45181</v>
      </c>
      <c r="W2" s="6">
        <v>45182</v>
      </c>
      <c r="X2" s="6">
        <v>45183</v>
      </c>
      <c r="Y2" s="6">
        <v>45184</v>
      </c>
      <c r="Z2" s="6">
        <v>45185</v>
      </c>
      <c r="AA2" s="6">
        <v>45186</v>
      </c>
      <c r="AB2" s="6">
        <v>45187</v>
      </c>
      <c r="AC2" s="6">
        <v>45188</v>
      </c>
      <c r="AD2" s="6">
        <v>45189</v>
      </c>
      <c r="AE2" s="6">
        <v>45190</v>
      </c>
      <c r="AF2" s="6">
        <v>45191</v>
      </c>
      <c r="AG2" s="6">
        <v>45192</v>
      </c>
      <c r="AH2" s="6">
        <v>45193</v>
      </c>
      <c r="AI2" s="6">
        <v>45194</v>
      </c>
      <c r="AJ2" s="6">
        <v>45195</v>
      </c>
      <c r="AK2" s="6">
        <v>45196</v>
      </c>
      <c r="AL2" s="6">
        <v>45197</v>
      </c>
      <c r="AM2" s="6">
        <v>45198</v>
      </c>
      <c r="AN2" s="7">
        <v>45199</v>
      </c>
    </row>
    <row r="3" spans="1:40" ht="26.25" customHeight="1" x14ac:dyDescent="0.25">
      <c r="A3" s="3" t="s">
        <v>1</v>
      </c>
      <c r="B3" s="2" t="s">
        <v>2</v>
      </c>
      <c r="C3" s="3" t="s">
        <v>3</v>
      </c>
      <c r="D3" s="2" t="s">
        <v>4</v>
      </c>
      <c r="E3" s="3" t="s">
        <v>37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24">
        <f>+DAY(K2)</f>
        <v>1</v>
      </c>
      <c r="L3" s="24">
        <f t="shared" ref="L3:AN3" si="0">+DAY(L2)</f>
        <v>2</v>
      </c>
      <c r="M3" s="24">
        <f t="shared" si="0"/>
        <v>3</v>
      </c>
      <c r="N3" s="24">
        <f t="shared" si="0"/>
        <v>4</v>
      </c>
      <c r="O3" s="24">
        <f t="shared" si="0"/>
        <v>5</v>
      </c>
      <c r="P3" s="24">
        <f t="shared" si="0"/>
        <v>6</v>
      </c>
      <c r="Q3" s="24">
        <f t="shared" si="0"/>
        <v>7</v>
      </c>
      <c r="R3" s="24">
        <f t="shared" si="0"/>
        <v>8</v>
      </c>
      <c r="S3" s="24">
        <f t="shared" si="0"/>
        <v>9</v>
      </c>
      <c r="T3" s="24">
        <f t="shared" si="0"/>
        <v>10</v>
      </c>
      <c r="U3" s="24">
        <f t="shared" si="0"/>
        <v>11</v>
      </c>
      <c r="V3" s="24">
        <f t="shared" si="0"/>
        <v>12</v>
      </c>
      <c r="W3" s="24">
        <f t="shared" si="0"/>
        <v>13</v>
      </c>
      <c r="X3" s="24">
        <f t="shared" si="0"/>
        <v>14</v>
      </c>
      <c r="Y3" s="24">
        <f t="shared" si="0"/>
        <v>15</v>
      </c>
      <c r="Z3" s="24">
        <f t="shared" si="0"/>
        <v>16</v>
      </c>
      <c r="AA3" s="24">
        <f t="shared" si="0"/>
        <v>17</v>
      </c>
      <c r="AB3" s="24">
        <f t="shared" si="0"/>
        <v>18</v>
      </c>
      <c r="AC3" s="24">
        <f t="shared" si="0"/>
        <v>19</v>
      </c>
      <c r="AD3" s="24">
        <f t="shared" si="0"/>
        <v>20</v>
      </c>
      <c r="AE3" s="24">
        <f t="shared" si="0"/>
        <v>21</v>
      </c>
      <c r="AF3" s="24">
        <f t="shared" si="0"/>
        <v>22</v>
      </c>
      <c r="AG3" s="24">
        <f t="shared" si="0"/>
        <v>23</v>
      </c>
      <c r="AH3" s="24">
        <f t="shared" si="0"/>
        <v>24</v>
      </c>
      <c r="AI3" s="24">
        <f t="shared" si="0"/>
        <v>25</v>
      </c>
      <c r="AJ3" s="24">
        <f t="shared" si="0"/>
        <v>26</v>
      </c>
      <c r="AK3" s="24">
        <f t="shared" si="0"/>
        <v>27</v>
      </c>
      <c r="AL3" s="24">
        <f t="shared" si="0"/>
        <v>28</v>
      </c>
      <c r="AM3" s="24">
        <f t="shared" si="0"/>
        <v>29</v>
      </c>
      <c r="AN3" s="24">
        <f t="shared" si="0"/>
        <v>30</v>
      </c>
    </row>
    <row r="4" spans="1:40" x14ac:dyDescent="0.25">
      <c r="A4" s="4" t="e">
        <f>+INDEX(Listas!$A$2:$A$12,MATCH(B4,Listas!$B$2:$B$12,0),1)</f>
        <v>#N/A</v>
      </c>
      <c r="B4" s="14" t="s">
        <v>45</v>
      </c>
      <c r="C4" s="15">
        <v>1</v>
      </c>
      <c r="D4" s="14" t="s">
        <v>53</v>
      </c>
      <c r="E4" s="27">
        <v>0.05</v>
      </c>
      <c r="F4" s="15"/>
      <c r="G4" s="16">
        <v>45179</v>
      </c>
      <c r="H4" s="15">
        <v>5</v>
      </c>
      <c r="I4" s="16">
        <f>+G4+H4</f>
        <v>45184</v>
      </c>
      <c r="J4" s="16" t="s">
        <v>41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</row>
    <row r="5" spans="1:40" x14ac:dyDescent="0.25">
      <c r="A5" s="4" t="e">
        <f>+INDEX(Listas!$A$2:$A$12,MATCH(B5,Listas!$B$2:$B$12,0),1)</f>
        <v>#N/A</v>
      </c>
      <c r="B5" s="14" t="s">
        <v>46</v>
      </c>
      <c r="C5" s="15">
        <v>2</v>
      </c>
      <c r="D5" s="14" t="s">
        <v>54</v>
      </c>
      <c r="E5" s="27">
        <v>0.03</v>
      </c>
      <c r="F5" s="15"/>
      <c r="G5" s="16">
        <v>45179</v>
      </c>
      <c r="H5" s="15">
        <v>5</v>
      </c>
      <c r="I5" s="16">
        <f>+G5+H5</f>
        <v>45184</v>
      </c>
      <c r="J5" s="16" t="s">
        <v>41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/>
    </row>
    <row r="6" spans="1:40" x14ac:dyDescent="0.25">
      <c r="A6" s="4" t="e">
        <f>+INDEX(Listas!$A$2:$A$12,MATCH(B6,Listas!$B$2:$B$12,0),1)</f>
        <v>#N/A</v>
      </c>
      <c r="B6" s="14" t="s">
        <v>46</v>
      </c>
      <c r="C6" s="15">
        <v>3</v>
      </c>
      <c r="D6" s="14" t="s">
        <v>24</v>
      </c>
      <c r="E6" s="31">
        <v>0.05</v>
      </c>
      <c r="F6" s="15"/>
      <c r="G6" s="16">
        <v>45177</v>
      </c>
      <c r="H6" s="15">
        <v>1</v>
      </c>
      <c r="I6" s="16">
        <f>+G6+H6</f>
        <v>45178</v>
      </c>
      <c r="J6" s="16" t="s">
        <v>38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/>
    </row>
    <row r="7" spans="1:40" x14ac:dyDescent="0.25">
      <c r="A7" s="4"/>
      <c r="B7" s="14"/>
      <c r="C7" s="15"/>
      <c r="D7" s="14" t="s">
        <v>56</v>
      </c>
      <c r="E7" s="32"/>
      <c r="F7" s="15"/>
      <c r="G7" s="16"/>
      <c r="H7" s="15"/>
      <c r="I7" s="16"/>
      <c r="J7" s="16" t="s">
        <v>38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/>
    </row>
    <row r="8" spans="1:40" x14ac:dyDescent="0.25">
      <c r="A8" s="4"/>
      <c r="B8" s="14"/>
      <c r="C8" s="15"/>
      <c r="D8" s="14" t="s">
        <v>59</v>
      </c>
      <c r="E8" s="30"/>
      <c r="F8" s="15"/>
      <c r="G8" s="16"/>
      <c r="H8" s="15"/>
      <c r="I8" s="16"/>
      <c r="J8" s="16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/>
    </row>
    <row r="9" spans="1:40" x14ac:dyDescent="0.25">
      <c r="A9" s="4" t="e">
        <f>+INDEX(Listas!$A$2:$A$12,MATCH(B9,Listas!$B$2:$B$12,0),1)</f>
        <v>#N/A</v>
      </c>
      <c r="B9" s="14" t="s">
        <v>46</v>
      </c>
      <c r="C9" s="15">
        <v>4</v>
      </c>
      <c r="D9" s="14" t="s">
        <v>25</v>
      </c>
      <c r="E9" s="25">
        <v>0.05</v>
      </c>
      <c r="F9" s="15">
        <v>3</v>
      </c>
      <c r="G9" s="16">
        <f>+VLOOKUP(F9,C:I,7,0)</f>
        <v>45178</v>
      </c>
      <c r="H9" s="15">
        <v>1</v>
      </c>
      <c r="I9" s="16">
        <f>+G9+H9</f>
        <v>45179</v>
      </c>
      <c r="J9" s="16" t="s">
        <v>39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/>
    </row>
    <row r="10" spans="1:40" x14ac:dyDescent="0.25">
      <c r="A10" s="4"/>
      <c r="B10" s="14"/>
      <c r="C10" s="15"/>
      <c r="D10" s="14" t="s">
        <v>57</v>
      </c>
      <c r="E10" s="26"/>
      <c r="F10" s="15"/>
      <c r="G10" s="16"/>
      <c r="H10" s="15"/>
      <c r="I10" s="16"/>
      <c r="J10" s="16" t="s">
        <v>39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/>
    </row>
    <row r="11" spans="1:40" x14ac:dyDescent="0.25">
      <c r="A11" s="4" t="e">
        <f>+INDEX(Listas!$A$2:$A$12,MATCH(B11,Listas!$B$2:$B$12,0),1)</f>
        <v>#N/A</v>
      </c>
      <c r="B11" s="14" t="s">
        <v>46</v>
      </c>
      <c r="C11" s="15">
        <v>5</v>
      </c>
      <c r="D11" s="14" t="s">
        <v>26</v>
      </c>
      <c r="E11" s="27">
        <v>0.08</v>
      </c>
      <c r="F11" s="15">
        <v>3</v>
      </c>
      <c r="G11" s="16">
        <f>+VLOOKUP(F11,C:I,7,0)</f>
        <v>45178</v>
      </c>
      <c r="H11" s="15">
        <v>1</v>
      </c>
      <c r="I11" s="16">
        <f>+G11+H11</f>
        <v>45179</v>
      </c>
      <c r="J11" s="16" t="s">
        <v>39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/>
    </row>
    <row r="12" spans="1:40" x14ac:dyDescent="0.25">
      <c r="A12" s="4" t="e">
        <f>+INDEX(Listas!$A$2:$A$12,MATCH(B12,Listas!$B$2:$B$12,0),1)</f>
        <v>#N/A</v>
      </c>
      <c r="B12" s="14" t="s">
        <v>47</v>
      </c>
      <c r="C12" s="15">
        <v>6</v>
      </c>
      <c r="D12" s="14" t="s">
        <v>27</v>
      </c>
      <c r="E12" s="27">
        <v>0.05</v>
      </c>
      <c r="F12" s="15">
        <v>5</v>
      </c>
      <c r="G12" s="16">
        <f>+VLOOKUP(F12,C:I,7,0)</f>
        <v>45179</v>
      </c>
      <c r="H12" s="15">
        <v>5</v>
      </c>
      <c r="I12" s="16">
        <f t="shared" ref="I12:I22" si="1">+G12+H12</f>
        <v>45184</v>
      </c>
      <c r="J12" s="16" t="s">
        <v>41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</row>
    <row r="13" spans="1:40" x14ac:dyDescent="0.25">
      <c r="A13" s="5" t="e">
        <f>+INDEX(Listas!$A$2:$A$12,MATCH(B13,Listas!$B$2:$B$12,0),1)</f>
        <v>#N/A</v>
      </c>
      <c r="B13" s="14" t="s">
        <v>47</v>
      </c>
      <c r="C13" s="15">
        <v>7</v>
      </c>
      <c r="D13" s="18" t="s">
        <v>28</v>
      </c>
      <c r="E13" s="28">
        <v>0.05</v>
      </c>
      <c r="F13" s="17">
        <v>5</v>
      </c>
      <c r="G13" s="16">
        <f>+VLOOKUP(F13,C:I,7,0)</f>
        <v>45179</v>
      </c>
      <c r="H13" s="15">
        <v>5</v>
      </c>
      <c r="I13" s="16">
        <f t="shared" si="1"/>
        <v>45184</v>
      </c>
      <c r="J13" s="16" t="s">
        <v>41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</row>
    <row r="14" spans="1:40" x14ac:dyDescent="0.25">
      <c r="A14" s="5"/>
      <c r="B14" s="14"/>
      <c r="C14" s="15"/>
      <c r="D14" s="18" t="s">
        <v>58</v>
      </c>
      <c r="E14" s="28"/>
      <c r="F14" s="17"/>
      <c r="G14" s="16"/>
      <c r="H14" s="15"/>
      <c r="I14" s="16"/>
      <c r="J14" s="16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</row>
    <row r="15" spans="1:40" x14ac:dyDescent="0.25">
      <c r="A15" s="4" t="e">
        <f>+INDEX(Listas!$A$2:$A$12,MATCH(B15,Listas!$B$2:$B$12,0),1)</f>
        <v>#N/A</v>
      </c>
      <c r="B15" s="14" t="s">
        <v>48</v>
      </c>
      <c r="C15" s="15">
        <v>8</v>
      </c>
      <c r="D15" s="14" t="s">
        <v>29</v>
      </c>
      <c r="E15" s="27">
        <v>0.1</v>
      </c>
      <c r="F15" s="15">
        <v>5</v>
      </c>
      <c r="G15" s="16">
        <f>+VLOOKUP(F15,C:I,7,0)</f>
        <v>45179</v>
      </c>
      <c r="H15" s="15">
        <v>5</v>
      </c>
      <c r="I15" s="16">
        <f t="shared" si="1"/>
        <v>45184</v>
      </c>
      <c r="J15" s="16" t="s">
        <v>40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</row>
    <row r="16" spans="1:40" x14ac:dyDescent="0.25">
      <c r="A16" s="4" t="e">
        <f>+INDEX(Listas!$A$2:$A$12,MATCH(B16,Listas!$B$2:$B$12,0),1)</f>
        <v>#N/A</v>
      </c>
      <c r="B16" s="14" t="s">
        <v>48</v>
      </c>
      <c r="C16" s="15">
        <v>9</v>
      </c>
      <c r="D16" s="14" t="s">
        <v>30</v>
      </c>
      <c r="E16" s="27">
        <v>0.08</v>
      </c>
      <c r="F16" s="15">
        <v>5</v>
      </c>
      <c r="G16" s="16">
        <f>+VLOOKUP(F16,C:I,7,0)</f>
        <v>45179</v>
      </c>
      <c r="H16" s="15">
        <v>5</v>
      </c>
      <c r="I16" s="16">
        <f t="shared" si="1"/>
        <v>45184</v>
      </c>
      <c r="J16" s="16" t="s">
        <v>40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</row>
    <row r="17" spans="1:40" x14ac:dyDescent="0.25">
      <c r="A17" s="4" t="e">
        <f>+INDEX(Listas!$A$2:$A$12,MATCH(B17,Listas!$B$2:$B$12,0),1)</f>
        <v>#N/A</v>
      </c>
      <c r="B17" s="14" t="s">
        <v>48</v>
      </c>
      <c r="C17" s="15">
        <v>10</v>
      </c>
      <c r="D17" s="14" t="s">
        <v>31</v>
      </c>
      <c r="E17" s="27">
        <v>0.1</v>
      </c>
      <c r="F17" s="15">
        <v>5</v>
      </c>
      <c r="G17" s="16">
        <f>+VLOOKUP(F17,C:I,7,0)</f>
        <v>45179</v>
      </c>
      <c r="H17" s="15">
        <v>5</v>
      </c>
      <c r="I17" s="16">
        <f t="shared" si="1"/>
        <v>45184</v>
      </c>
      <c r="J17" s="16" t="s">
        <v>40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</row>
    <row r="18" spans="1:40" x14ac:dyDescent="0.25">
      <c r="A18" s="4" t="e">
        <f>+INDEX(Listas!$A$2:$A$12,MATCH(B18,Listas!$B$2:$B$12,0),1)</f>
        <v>#N/A</v>
      </c>
      <c r="B18" s="14" t="s">
        <v>49</v>
      </c>
      <c r="C18" s="15">
        <v>11</v>
      </c>
      <c r="D18" s="14" t="s">
        <v>32</v>
      </c>
      <c r="E18" s="27">
        <v>0.03</v>
      </c>
      <c r="F18" s="15">
        <v>5</v>
      </c>
      <c r="G18" s="16">
        <f>+VLOOKUP(F18,C:I,7,0)</f>
        <v>45179</v>
      </c>
      <c r="H18" s="15">
        <v>5</v>
      </c>
      <c r="I18" s="16">
        <f t="shared" si="1"/>
        <v>45184</v>
      </c>
      <c r="J18" s="16" t="s">
        <v>38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</row>
    <row r="19" spans="1:40" x14ac:dyDescent="0.25">
      <c r="A19" s="4" t="e">
        <f>+INDEX(Listas!$A$2:$A$12,MATCH(B19,Listas!$B$2:$B$12,0),1)</f>
        <v>#N/A</v>
      </c>
      <c r="B19" s="14" t="s">
        <v>49</v>
      </c>
      <c r="C19" s="15">
        <v>12</v>
      </c>
      <c r="D19" s="14" t="s">
        <v>33</v>
      </c>
      <c r="E19" s="27">
        <v>7.0000000000000007E-2</v>
      </c>
      <c r="F19" s="15">
        <v>5</v>
      </c>
      <c r="G19" s="16">
        <f>+VLOOKUP(F19,C:I,7,0)</f>
        <v>45179</v>
      </c>
      <c r="H19" s="15">
        <v>5</v>
      </c>
      <c r="I19" s="16">
        <f t="shared" si="1"/>
        <v>45184</v>
      </c>
      <c r="J19" s="16" t="s">
        <v>38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</row>
    <row r="20" spans="1:40" x14ac:dyDescent="0.25">
      <c r="A20" s="4" t="e">
        <f>+INDEX(Listas!$A$2:$A$12,MATCH(B20,Listas!$B$2:$B$12,0),1)</f>
        <v>#N/A</v>
      </c>
      <c r="B20" s="14" t="s">
        <v>49</v>
      </c>
      <c r="C20" s="15">
        <v>13</v>
      </c>
      <c r="D20" s="14" t="s">
        <v>34</v>
      </c>
      <c r="E20" s="27">
        <v>0.1</v>
      </c>
      <c r="F20" s="15">
        <v>5</v>
      </c>
      <c r="G20" s="16">
        <f>+VLOOKUP(F20,C:I,7,0)</f>
        <v>45179</v>
      </c>
      <c r="H20" s="15">
        <v>5</v>
      </c>
      <c r="I20" s="16">
        <f t="shared" si="1"/>
        <v>45184</v>
      </c>
      <c r="J20" s="16" t="s">
        <v>38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</row>
    <row r="21" spans="1:40" x14ac:dyDescent="0.25">
      <c r="A21" s="4" t="e">
        <f>+INDEX(Listas!$A$2:$A$12,MATCH(B21,Listas!$B$2:$B$12,0),1)</f>
        <v>#N/A</v>
      </c>
      <c r="B21" s="14" t="s">
        <v>49</v>
      </c>
      <c r="C21" s="15">
        <v>14</v>
      </c>
      <c r="D21" s="14" t="s">
        <v>35</v>
      </c>
      <c r="E21" s="27">
        <v>0.1</v>
      </c>
      <c r="F21" s="15">
        <v>5</v>
      </c>
      <c r="G21" s="16">
        <f>+VLOOKUP(F21,C:I,7,0)</f>
        <v>45179</v>
      </c>
      <c r="H21" s="15">
        <v>5</v>
      </c>
      <c r="I21" s="16">
        <f t="shared" si="1"/>
        <v>45184</v>
      </c>
      <c r="J21" s="16" t="s">
        <v>39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</row>
    <row r="22" spans="1:40" x14ac:dyDescent="0.25">
      <c r="A22" s="4" t="e">
        <f>+INDEX(Listas!$A$2:$A$12,MATCH(B22,Listas!$B$2:$B$12,0),1)</f>
        <v>#N/A</v>
      </c>
      <c r="B22" s="14" t="s">
        <v>50</v>
      </c>
      <c r="C22" s="15">
        <v>15</v>
      </c>
      <c r="D22" s="14" t="s">
        <v>36</v>
      </c>
      <c r="E22" s="27">
        <v>0.06</v>
      </c>
      <c r="F22" s="15">
        <v>14</v>
      </c>
      <c r="G22" s="16">
        <f>+VLOOKUP(F22,C:I,7,0)</f>
        <v>45184</v>
      </c>
      <c r="H22" s="15">
        <v>1</v>
      </c>
      <c r="I22" s="16">
        <f t="shared" si="1"/>
        <v>45185</v>
      </c>
      <c r="J22" s="16" t="s">
        <v>41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</row>
    <row r="23" spans="1:40" x14ac:dyDescent="0.25">
      <c r="A23" s="4" t="e">
        <f>+INDEX(Listas!$A$2:$A$12,MATCH(B23,Listas!$B$2:$B$12,0),1)</f>
        <v>#N/A</v>
      </c>
      <c r="B23" s="14" t="s">
        <v>50</v>
      </c>
      <c r="C23" s="15">
        <v>16</v>
      </c>
      <c r="D23" s="14" t="s">
        <v>55</v>
      </c>
      <c r="E23" s="29"/>
      <c r="F23" s="15">
        <v>15</v>
      </c>
      <c r="G23" s="16">
        <f>+VLOOKUP(F23,C:I,7,0)</f>
        <v>45185</v>
      </c>
      <c r="H23" s="15">
        <v>1</v>
      </c>
      <c r="I23" s="16">
        <f>+G23+H23</f>
        <v>45186</v>
      </c>
      <c r="J23" s="16" t="s">
        <v>51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</row>
    <row r="24" spans="1:40" x14ac:dyDescent="0.25">
      <c r="A24" s="4" t="e">
        <f>+INDEX(Listas!$A$2:$A$12,MATCH(B24,Listas!$B$2:$B$12,0),1)</f>
        <v>#N/A</v>
      </c>
      <c r="B24" s="14"/>
      <c r="C24" s="15"/>
      <c r="D24" s="14"/>
      <c r="E24" s="14"/>
      <c r="F24" s="15"/>
      <c r="G24" s="16"/>
      <c r="H24" s="15"/>
      <c r="I24" s="16"/>
      <c r="J24" s="16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</row>
    <row r="25" spans="1:40" x14ac:dyDescent="0.25">
      <c r="A25" s="4" t="e">
        <f>+INDEX(Listas!$A$2:$A$12,MATCH(B25,Listas!$B$2:$B$12,0),1)</f>
        <v>#N/A</v>
      </c>
      <c r="B25" s="14"/>
      <c r="C25" s="15"/>
      <c r="D25" s="14"/>
      <c r="E25" s="14"/>
      <c r="F25" s="15"/>
      <c r="G25" s="16"/>
      <c r="H25" s="15"/>
      <c r="I25" s="16"/>
      <c r="J25" s="16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</row>
    <row r="26" spans="1:40" x14ac:dyDescent="0.25">
      <c r="A26" s="4" t="e">
        <f>+INDEX(Listas!$A$2:$A$12,MATCH(B26,Listas!$B$2:$B$12,0),1)</f>
        <v>#N/A</v>
      </c>
      <c r="B26" s="14"/>
      <c r="C26" s="15"/>
      <c r="D26" s="14"/>
      <c r="E26" s="14"/>
      <c r="F26" s="15"/>
      <c r="G26" s="16"/>
      <c r="H26" s="15"/>
      <c r="I26" s="16"/>
      <c r="J26" s="16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/>
    </row>
    <row r="27" spans="1:40" x14ac:dyDescent="0.25">
      <c r="A27" s="4" t="e">
        <f>+INDEX(Listas!$A$2:$A$12,MATCH(B27,Listas!$B$2:$B$12,0),1)</f>
        <v>#N/A</v>
      </c>
      <c r="B27" s="14"/>
      <c r="C27" s="15"/>
      <c r="D27" s="14"/>
      <c r="E27" s="14"/>
      <c r="F27" s="15"/>
      <c r="G27" s="16"/>
      <c r="H27" s="15"/>
      <c r="I27" s="16"/>
      <c r="J27" s="16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/>
    </row>
    <row r="28" spans="1:40" x14ac:dyDescent="0.25">
      <c r="A28" s="4" t="e">
        <f>+INDEX(Listas!$A$2:$A$12,MATCH(B28,Listas!$B$2:$B$12,0),1)</f>
        <v>#N/A</v>
      </c>
      <c r="B28" s="14"/>
      <c r="C28" s="15"/>
      <c r="D28" s="14"/>
      <c r="E28" s="14"/>
      <c r="F28" s="15"/>
      <c r="G28" s="16"/>
      <c r="H28" s="15"/>
      <c r="I28" s="16"/>
      <c r="J28" s="16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/>
    </row>
    <row r="29" spans="1:40" x14ac:dyDescent="0.25">
      <c r="A29" s="4" t="e">
        <f>+INDEX(Listas!$A$2:$A$12,MATCH(B29,Listas!$B$2:$B$12,0),1)</f>
        <v>#N/A</v>
      </c>
      <c r="B29" s="14"/>
      <c r="C29" s="15"/>
      <c r="D29" s="14"/>
      <c r="E29" s="14"/>
      <c r="F29" s="15"/>
      <c r="G29" s="16"/>
      <c r="H29" s="15"/>
      <c r="I29" s="16"/>
      <c r="J29" s="16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/>
    </row>
    <row r="30" spans="1:40" x14ac:dyDescent="0.25">
      <c r="A30" s="4"/>
      <c r="B30" s="14"/>
      <c r="C30" s="15"/>
      <c r="D30" s="14"/>
      <c r="E30" s="14"/>
      <c r="F30" s="15"/>
      <c r="G30" s="16"/>
      <c r="H30" s="15"/>
      <c r="I30" s="16"/>
      <c r="J30" s="16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/>
    </row>
    <row r="31" spans="1:40" x14ac:dyDescent="0.25">
      <c r="A31" s="4"/>
      <c r="B31" s="14"/>
      <c r="C31" s="15"/>
      <c r="D31" s="14"/>
      <c r="E31" s="14"/>
      <c r="F31" s="15"/>
      <c r="G31" s="16"/>
      <c r="H31" s="15"/>
      <c r="I31" s="16"/>
      <c r="J31" s="16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</row>
    <row r="32" spans="1:40" x14ac:dyDescent="0.25">
      <c r="A32" s="4"/>
      <c r="B32" s="14"/>
      <c r="C32" s="15"/>
      <c r="D32" s="14"/>
      <c r="E32" s="14"/>
      <c r="F32" s="15"/>
      <c r="G32" s="16"/>
      <c r="H32" s="15"/>
      <c r="I32" s="16"/>
      <c r="J32" s="16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</row>
    <row r="33" spans="1:40" x14ac:dyDescent="0.25">
      <c r="A33" s="4"/>
      <c r="B33" s="14"/>
      <c r="C33" s="15"/>
      <c r="D33" s="14"/>
      <c r="E33" s="14"/>
      <c r="F33" s="15"/>
      <c r="G33" s="16"/>
      <c r="H33" s="15"/>
      <c r="I33" s="16"/>
      <c r="J33" s="16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/>
    </row>
    <row r="34" spans="1:40" x14ac:dyDescent="0.25">
      <c r="A34" s="4" t="e">
        <f>+INDEX(Listas!$A$2:$A$12,MATCH(B34,Listas!$B$2:$B$12,0),1)</f>
        <v>#N/A</v>
      </c>
      <c r="B34" s="14"/>
      <c r="C34" s="15"/>
      <c r="D34" s="14"/>
      <c r="E34" s="14"/>
      <c r="F34" s="15"/>
      <c r="G34" s="16"/>
      <c r="H34" s="15"/>
      <c r="I34" s="16"/>
      <c r="J34" s="16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/>
    </row>
    <row r="35" spans="1:40" x14ac:dyDescent="0.25">
      <c r="A35" s="4" t="e">
        <f>+INDEX(Listas!$A$2:$A$12,MATCH(B35,Listas!$B$2:$B$12,0),1)</f>
        <v>#N/A</v>
      </c>
      <c r="B35" s="14"/>
      <c r="C35" s="15"/>
      <c r="D35" s="14"/>
      <c r="E35" s="14"/>
      <c r="F35" s="15"/>
      <c r="G35" s="16"/>
      <c r="H35" s="15"/>
      <c r="I35" s="16"/>
      <c r="J35" s="16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/>
    </row>
    <row r="36" spans="1:40" x14ac:dyDescent="0.25">
      <c r="A36" s="4" t="e">
        <f>+INDEX(Listas!$A$2:$A$12,MATCH(B36,Listas!$B$2:$B$12,0),1)</f>
        <v>#N/A</v>
      </c>
      <c r="B36" s="14"/>
      <c r="C36" s="15"/>
      <c r="D36" s="14"/>
      <c r="E36" s="14"/>
      <c r="F36" s="15"/>
      <c r="G36" s="16"/>
      <c r="H36" s="15"/>
      <c r="I36" s="16"/>
      <c r="J36" s="16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/>
    </row>
    <row r="37" spans="1:40" x14ac:dyDescent="0.25">
      <c r="A37" s="4" t="e">
        <f>+INDEX(Listas!$A$2:$A$12,MATCH(B37,Listas!$B$2:$B$12,0),1)</f>
        <v>#N/A</v>
      </c>
      <c r="B37" s="14"/>
      <c r="C37" s="15"/>
      <c r="D37" s="14"/>
      <c r="E37" s="14"/>
      <c r="F37" s="15"/>
      <c r="G37" s="16"/>
      <c r="H37" s="15"/>
      <c r="I37" s="16"/>
      <c r="J37" s="16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/>
    </row>
    <row r="38" spans="1:40" x14ac:dyDescent="0.25">
      <c r="A38" s="4" t="e">
        <f>+INDEX(Listas!$A$2:$A$12,MATCH(B38,Listas!$B$2:$B$12,0),1)</f>
        <v>#N/A</v>
      </c>
      <c r="B38" s="14"/>
      <c r="C38" s="15"/>
      <c r="D38" s="14"/>
      <c r="E38" s="14"/>
      <c r="F38" s="15"/>
      <c r="G38" s="16"/>
      <c r="H38" s="15"/>
      <c r="I38" s="16"/>
      <c r="J38" s="16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/>
    </row>
    <row r="39" spans="1:40" x14ac:dyDescent="0.25">
      <c r="A39" s="4" t="e">
        <f>+INDEX(Listas!$A$2:$A$12,MATCH(B39,Listas!$B$2:$B$12,0),1)</f>
        <v>#N/A</v>
      </c>
      <c r="B39" s="14"/>
      <c r="C39" s="15"/>
      <c r="D39" s="14"/>
      <c r="E39" s="14"/>
      <c r="F39" s="15"/>
      <c r="G39" s="16"/>
      <c r="H39" s="15"/>
      <c r="I39" s="16"/>
      <c r="J39" s="16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/>
    </row>
    <row r="40" spans="1:40" x14ac:dyDescent="0.25">
      <c r="A40" s="4" t="e">
        <f>+INDEX(Listas!$A$2:$A$12,MATCH(B40,Listas!$B$2:$B$12,0),1)</f>
        <v>#N/A</v>
      </c>
      <c r="B40" s="14"/>
      <c r="C40" s="15"/>
      <c r="D40" s="14"/>
      <c r="E40" s="14"/>
      <c r="F40" s="15"/>
      <c r="G40" s="16"/>
      <c r="H40" s="15"/>
      <c r="I40" s="16"/>
      <c r="J40" s="16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/>
    </row>
    <row r="41" spans="1:40" x14ac:dyDescent="0.25">
      <c r="A41" s="4" t="e">
        <f>+INDEX(Listas!$A$2:$A$12,MATCH(B41,Listas!$B$2:$B$12,0),1)</f>
        <v>#N/A</v>
      </c>
      <c r="B41" s="14"/>
      <c r="C41" s="15"/>
      <c r="D41" s="14"/>
      <c r="E41" s="14"/>
      <c r="F41" s="15"/>
      <c r="G41" s="16"/>
      <c r="H41" s="15"/>
      <c r="I41" s="16"/>
      <c r="J41" s="16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/>
    </row>
    <row r="42" spans="1:40" x14ac:dyDescent="0.25">
      <c r="A42" s="4" t="e">
        <f>+INDEX(Listas!$A$2:$A$12,MATCH(B42,Listas!$B$2:$B$12,0),1)</f>
        <v>#N/A</v>
      </c>
      <c r="B42" s="14"/>
      <c r="C42" s="15"/>
      <c r="D42" s="14"/>
      <c r="E42" s="14"/>
      <c r="F42" s="15"/>
      <c r="G42" s="16"/>
      <c r="H42" s="15"/>
      <c r="I42" s="16"/>
      <c r="J42" s="16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/>
    </row>
    <row r="43" spans="1:40" x14ac:dyDescent="0.25">
      <c r="A43" s="4" t="e">
        <f>+INDEX(Listas!$A$2:$A$12,MATCH(B43,Listas!$B$2:$B$12,0),1)</f>
        <v>#N/A</v>
      </c>
      <c r="B43" s="14"/>
      <c r="C43" s="15"/>
      <c r="D43" s="14"/>
      <c r="E43" s="14"/>
      <c r="F43" s="15"/>
      <c r="G43" s="16"/>
      <c r="H43" s="15"/>
      <c r="I43" s="16"/>
      <c r="J43" s="16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/>
    </row>
    <row r="44" spans="1:40" x14ac:dyDescent="0.25">
      <c r="A44" s="4" t="e">
        <f>+INDEX(Listas!$A$2:$A$12,MATCH(B44,Listas!$B$2:$B$12,0),1)</f>
        <v>#N/A</v>
      </c>
      <c r="B44" s="14"/>
      <c r="C44" s="15"/>
      <c r="D44" s="14"/>
      <c r="E44" s="14"/>
      <c r="F44" s="15"/>
      <c r="G44" s="16"/>
      <c r="H44" s="15"/>
      <c r="I44" s="16"/>
      <c r="J44" s="16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/>
    </row>
    <row r="45" spans="1:40" x14ac:dyDescent="0.25">
      <c r="A45" s="4" t="e">
        <f>+INDEX(Listas!$A$2:$A$12,MATCH(B45,Listas!$B$2:$B$12,0),1)</f>
        <v>#N/A</v>
      </c>
      <c r="B45" s="14"/>
      <c r="C45" s="15"/>
      <c r="D45" s="14"/>
      <c r="E45" s="14"/>
      <c r="F45" s="15"/>
      <c r="G45" s="16"/>
      <c r="H45" s="15"/>
      <c r="I45" s="16"/>
      <c r="J45" s="16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/>
    </row>
    <row r="46" spans="1:40" x14ac:dyDescent="0.25">
      <c r="A46" s="4" t="e">
        <f>+INDEX(Listas!$A$2:$A$12,MATCH(B46,Listas!$B$2:$B$12,0),1)</f>
        <v>#N/A</v>
      </c>
      <c r="B46" s="14"/>
      <c r="C46" s="15"/>
      <c r="D46" s="14"/>
      <c r="E46" s="14"/>
      <c r="F46" s="15"/>
      <c r="G46" s="16"/>
      <c r="H46" s="15"/>
      <c r="I46" s="16"/>
      <c r="J46" s="16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/>
    </row>
    <row r="47" spans="1:40" x14ac:dyDescent="0.25">
      <c r="A47" s="4" t="e">
        <f>+INDEX(Listas!$A$2:$A$12,MATCH(B47,Listas!$B$2:$B$12,0),1)</f>
        <v>#N/A</v>
      </c>
      <c r="B47" s="14"/>
      <c r="C47" s="15"/>
      <c r="D47" s="14"/>
      <c r="E47" s="14"/>
      <c r="F47" s="15"/>
      <c r="G47" s="16"/>
      <c r="H47" s="15"/>
      <c r="I47" s="16"/>
      <c r="J47" s="16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/>
    </row>
    <row r="48" spans="1:40" ht="15.75" thickBot="1" x14ac:dyDescent="0.3">
      <c r="A48" s="4" t="e">
        <f>+INDEX(Listas!$A$2:$A$12,MATCH(B48,Listas!$B$2:$B$12,0),1)</f>
        <v>#N/A</v>
      </c>
      <c r="B48" s="14"/>
      <c r="C48" s="15"/>
      <c r="D48" s="14"/>
      <c r="E48" s="14"/>
      <c r="F48" s="15"/>
      <c r="G48" s="16">
        <v>45238</v>
      </c>
      <c r="H48" s="15">
        <v>0</v>
      </c>
      <c r="I48" s="16">
        <f t="shared" ref="I48" si="2">+H48+G48</f>
        <v>45238</v>
      </c>
      <c r="J48" s="16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1"/>
    </row>
    <row r="50" spans="3:3" x14ac:dyDescent="0.25">
      <c r="C50" s="1">
        <f>+MAX(C4:C48)</f>
        <v>16</v>
      </c>
    </row>
  </sheetData>
  <autoFilter ref="A3:J48" xr:uid="{63A51F0C-8B56-459D-88E5-AC2F22B3F7E8}"/>
  <mergeCells count="2">
    <mergeCell ref="K1:AN1"/>
    <mergeCell ref="E9:E10"/>
  </mergeCells>
  <conditionalFormatting sqref="K4:AN48">
    <cfRule type="expression" dxfId="0" priority="1">
      <formula>AND(K$2&gt;=$G4,K$2&lt;=$I4)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90DB-93CE-46F5-B6A5-9EEFAB443B1F}">
  <dimension ref="A1:B12"/>
  <sheetViews>
    <sheetView workbookViewId="0">
      <selection activeCell="E1" sqref="E1"/>
    </sheetView>
  </sheetViews>
  <sheetFormatPr baseColWidth="10" defaultColWidth="11.42578125" defaultRowHeight="15" x14ac:dyDescent="0.25"/>
  <cols>
    <col min="2" max="2" width="24.28515625" bestFit="1" customWidth="1"/>
  </cols>
  <sheetData>
    <row r="1" spans="1:2" x14ac:dyDescent="0.25">
      <c r="B1" t="s">
        <v>21</v>
      </c>
    </row>
    <row r="2" spans="1:2" x14ac:dyDescent="0.25">
      <c r="A2">
        <v>1</v>
      </c>
      <c r="B2" t="s">
        <v>10</v>
      </c>
    </row>
    <row r="3" spans="1:2" x14ac:dyDescent="0.25">
      <c r="A3">
        <v>2</v>
      </c>
      <c r="B3" t="s">
        <v>11</v>
      </c>
    </row>
    <row r="4" spans="1:2" x14ac:dyDescent="0.25">
      <c r="A4">
        <v>3</v>
      </c>
      <c r="B4" t="s">
        <v>12</v>
      </c>
    </row>
    <row r="5" spans="1:2" x14ac:dyDescent="0.25">
      <c r="A5">
        <v>4</v>
      </c>
      <c r="B5" t="s">
        <v>13</v>
      </c>
    </row>
    <row r="6" spans="1:2" x14ac:dyDescent="0.25">
      <c r="A6">
        <v>5</v>
      </c>
      <c r="B6" t="s">
        <v>14</v>
      </c>
    </row>
    <row r="7" spans="1:2" x14ac:dyDescent="0.25">
      <c r="A7">
        <v>6</v>
      </c>
      <c r="B7" t="s">
        <v>16</v>
      </c>
    </row>
    <row r="8" spans="1:2" x14ac:dyDescent="0.25">
      <c r="A8">
        <v>7</v>
      </c>
      <c r="B8" t="s">
        <v>15</v>
      </c>
    </row>
    <row r="9" spans="1:2" x14ac:dyDescent="0.25">
      <c r="A9">
        <v>8</v>
      </c>
      <c r="B9" t="s">
        <v>17</v>
      </c>
    </row>
    <row r="10" spans="1:2" x14ac:dyDescent="0.25">
      <c r="A10">
        <v>9</v>
      </c>
      <c r="B10" t="s">
        <v>18</v>
      </c>
    </row>
    <row r="11" spans="1:2" x14ac:dyDescent="0.25">
      <c r="A11">
        <v>10</v>
      </c>
      <c r="B11" t="s">
        <v>19</v>
      </c>
    </row>
    <row r="12" spans="1:2" x14ac:dyDescent="0.25">
      <c r="A12">
        <v>11</v>
      </c>
      <c r="B12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fb070fe-5f40-43af-ac81-7d802a46ed39">
      <Terms xmlns="http://schemas.microsoft.com/office/infopath/2007/PartnerControls"/>
    </lcf76f155ced4ddcb4097134ff3c332f>
    <TaxCatchAll xmlns="2f5f6eb6-ef45-4cc7-acd1-315704ade2e7" xsi:nil="true"/>
    <Texto xmlns="2fb070fe-5f40-43af-ac81-7d802a46ed3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58BB074F024B4C9F4DEDAF9EE8494F" ma:contentTypeVersion="18" ma:contentTypeDescription="Create a new document." ma:contentTypeScope="" ma:versionID="960acfded3b5130ebe402bcc4ed66994">
  <xsd:schema xmlns:xsd="http://www.w3.org/2001/XMLSchema" xmlns:xs="http://www.w3.org/2001/XMLSchema" xmlns:p="http://schemas.microsoft.com/office/2006/metadata/properties" xmlns:ns2="d3693f31-1697-4712-94e4-98d9a512279d" xmlns:ns3="2fb070fe-5f40-43af-ac81-7d802a46ed39" xmlns:ns4="2f5f6eb6-ef45-4cc7-acd1-315704ade2e7" targetNamespace="http://schemas.microsoft.com/office/2006/metadata/properties" ma:root="true" ma:fieldsID="39b722573ef27e674725c152cc801d03" ns2:_="" ns3:_="" ns4:_="">
    <xsd:import namespace="d3693f31-1697-4712-94e4-98d9a512279d"/>
    <xsd:import namespace="2fb070fe-5f40-43af-ac81-7d802a46ed39"/>
    <xsd:import namespace="2f5f6eb6-ef45-4cc7-acd1-315704ade2e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Text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693f31-1697-4712-94e4-98d9a512279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b070fe-5f40-43af-ac81-7d802a46ed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ff1a7de-0354-4fe7-a65a-68130dd040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Texto" ma:index="25" nillable="true" ma:displayName="Texto" ma:format="Dropdown" ma:internalName="Texto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5f6eb6-ef45-4cc7-acd1-315704ade2e7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57cb30e7-c8a9-4781-a850-8a7d142a2e84}" ma:internalName="TaxCatchAll" ma:showField="CatchAllData" ma:web="d3693f31-1697-4712-94e4-98d9a51227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FDBF1E-E353-4E6C-930E-9A7B2016DACF}">
  <ds:schemaRefs>
    <ds:schemaRef ds:uri="http://schemas.microsoft.com/office/2006/metadata/properties"/>
    <ds:schemaRef ds:uri="http://schemas.microsoft.com/office/infopath/2007/PartnerControls"/>
    <ds:schemaRef ds:uri="2fb070fe-5f40-43af-ac81-7d802a46ed39"/>
    <ds:schemaRef ds:uri="2f5f6eb6-ef45-4cc7-acd1-315704ade2e7"/>
  </ds:schemaRefs>
</ds:datastoreItem>
</file>

<file path=customXml/itemProps2.xml><?xml version="1.0" encoding="utf-8"?>
<ds:datastoreItem xmlns:ds="http://schemas.openxmlformats.org/officeDocument/2006/customXml" ds:itemID="{642DDA41-5D86-4F25-B78A-D986A869A1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693f31-1697-4712-94e4-98d9a512279d"/>
    <ds:schemaRef ds:uri="2fb070fe-5f40-43af-ac81-7d802a46ed39"/>
    <ds:schemaRef ds:uri="2f5f6eb6-ef45-4cc7-acd1-315704ade2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BBF017-5D17-459C-AE0A-CB26935E3D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 de trabajo</vt:lpstr>
      <vt:lpstr>Hoja5</vt:lpstr>
      <vt:lpstr>Plan de trabajo (2)</vt:lpstr>
      <vt:lpstr>Listas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Andrés Felipe Díaz Barreto</dc:creator>
  <cp:keywords/>
  <dc:description/>
  <cp:lastModifiedBy>Andres Felipe Diaz Barreto</cp:lastModifiedBy>
  <cp:revision/>
  <dcterms:created xsi:type="dcterms:W3CDTF">2023-07-12T19:01:39Z</dcterms:created>
  <dcterms:modified xsi:type="dcterms:W3CDTF">2023-09-10T18:17:44Z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0x010100A758BB074F024B4C9F4DEDAF9EE8494F</vt:lpwstr>
  </property>
  <property fmtid="{D5CDD505-2E9C-101B-9397-08002B2CF9AE}" pid="3" name="MediaServiceImageTags">
    <vt:lpwstr/>
  </property>
</Properties>
</file>