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F1490FE2-9EDC-4CDF-8209-A74963F3B4E2}" xr6:coauthVersionLast="45" xr6:coauthVersionMax="45" xr10:uidLastSave="{00000000-0000-0000-0000-000000000000}"/>
  <bookViews>
    <workbookView xWindow="-120" yWindow="-120" windowWidth="19800" windowHeight="11760" xr2:uid="{00000000-000D-0000-FFFF-FFFF00000000}"/>
  </bookViews>
  <sheets>
    <sheet name="Cercha" sheetId="1" r:id="rId1"/>
    <sheet name="Hoja1" sheetId="9" r:id="rId2"/>
    <sheet name="Hoja2" sheetId="8" r:id="rId3"/>
    <sheet name="Portico" sheetId="5" r:id="rId4"/>
    <sheet name="Portico2" sheetId="6" r:id="rId5"/>
    <sheet name="Portico 1CV+1CM+1CW" sheetId="2" r:id="rId6"/>
    <sheet name="1.6CV+1.2CM+1CW" sheetId="3" r:id="rId7"/>
    <sheet name="1.4CV+1.4CM+1.2CW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8" i="1" l="1"/>
  <c r="P17" i="1"/>
  <c r="N16" i="1"/>
  <c r="N18" i="9" l="1"/>
  <c r="P17" i="9"/>
  <c r="N16" i="9"/>
  <c r="N18" i="8" l="1"/>
  <c r="P17" i="8"/>
  <c r="N16" i="8"/>
  <c r="AE3" i="5" l="1"/>
  <c r="AD3" i="5"/>
  <c r="AB3" i="5"/>
  <c r="AA3" i="5"/>
  <c r="S5" i="5" l="1"/>
  <c r="U5" i="5" s="1"/>
  <c r="D6" i="5" l="1"/>
  <c r="K34" i="5" l="1"/>
  <c r="K33" i="5"/>
  <c r="K32" i="5"/>
  <c r="K31" i="5"/>
  <c r="K28" i="5"/>
  <c r="K29" i="5" s="1"/>
  <c r="K26" i="5"/>
  <c r="K27" i="5" s="1"/>
  <c r="I24" i="5"/>
  <c r="K24" i="5" s="1"/>
  <c r="E13" i="5"/>
  <c r="D10" i="5"/>
  <c r="D9" i="5"/>
  <c r="D8" i="5"/>
  <c r="P7" i="5"/>
  <c r="D7" i="5"/>
  <c r="P6" i="5"/>
  <c r="P5" i="5"/>
  <c r="P4" i="5"/>
  <c r="P3" i="5"/>
  <c r="P2" i="5"/>
  <c r="K23" i="5" l="1"/>
  <c r="K21" i="5"/>
  <c r="K22" i="5"/>
  <c r="K34" i="6"/>
  <c r="K33" i="6"/>
  <c r="K32" i="6"/>
  <c r="K31" i="6"/>
  <c r="K28" i="6"/>
  <c r="K29" i="6" s="1"/>
  <c r="K26" i="6"/>
  <c r="K27" i="6" s="1"/>
  <c r="I24" i="6"/>
  <c r="K24" i="6" s="1"/>
  <c r="K23" i="6"/>
  <c r="K22" i="6"/>
  <c r="K21" i="6"/>
  <c r="E13" i="6"/>
  <c r="D10" i="6"/>
  <c r="D9" i="6"/>
  <c r="D8" i="6"/>
  <c r="P7" i="6"/>
  <c r="D7" i="6"/>
  <c r="P6" i="6"/>
  <c r="P5" i="6"/>
  <c r="P4" i="6"/>
  <c r="P3" i="6"/>
  <c r="P2" i="6"/>
  <c r="AE6" i="2" l="1"/>
  <c r="AD6" i="2"/>
  <c r="AB6" i="2"/>
  <c r="AA6" i="2"/>
  <c r="AA5" i="2"/>
  <c r="AE4" i="2"/>
  <c r="AD4" i="2"/>
  <c r="AB4" i="2"/>
  <c r="AA4" i="2"/>
  <c r="W12" i="4" l="1"/>
  <c r="K34" i="4"/>
  <c r="K33" i="4"/>
  <c r="K32" i="4"/>
  <c r="K31" i="4"/>
  <c r="K28" i="4"/>
  <c r="K29" i="4" s="1"/>
  <c r="K26" i="4"/>
  <c r="K27" i="4" s="1"/>
  <c r="I24" i="4"/>
  <c r="K24" i="4" s="1"/>
  <c r="K23" i="4"/>
  <c r="E13" i="4"/>
  <c r="D10" i="4"/>
  <c r="D9" i="4"/>
  <c r="AE8" i="4"/>
  <c r="D8" i="4"/>
  <c r="AD7" i="4"/>
  <c r="AB7" i="4"/>
  <c r="AA7" i="4"/>
  <c r="P7" i="4"/>
  <c r="D7" i="4"/>
  <c r="AE6" i="4"/>
  <c r="AD6" i="4"/>
  <c r="AB6" i="4"/>
  <c r="AA6" i="4"/>
  <c r="P6" i="4"/>
  <c r="AE5" i="4"/>
  <c r="AD5" i="4"/>
  <c r="AB5" i="4"/>
  <c r="AA5" i="4"/>
  <c r="U5" i="4"/>
  <c r="P5" i="4"/>
  <c r="D5" i="4"/>
  <c r="AE4" i="4"/>
  <c r="AD4" i="4"/>
  <c r="AB4" i="4"/>
  <c r="AA4" i="4"/>
  <c r="P4" i="4"/>
  <c r="AE3" i="4"/>
  <c r="AD3" i="4"/>
  <c r="AB3" i="4"/>
  <c r="AA3" i="4"/>
  <c r="P3" i="4"/>
  <c r="P2" i="4"/>
  <c r="AA7" i="3"/>
  <c r="AA3" i="3"/>
  <c r="W12" i="3"/>
  <c r="K34" i="3"/>
  <c r="K33" i="3"/>
  <c r="K32" i="3"/>
  <c r="K31" i="3"/>
  <c r="K28" i="3"/>
  <c r="K29" i="3" s="1"/>
  <c r="K26" i="3"/>
  <c r="K27" i="3" s="1"/>
  <c r="I24" i="3"/>
  <c r="K24" i="3" s="1"/>
  <c r="E13" i="3"/>
  <c r="D10" i="3"/>
  <c r="D9" i="3"/>
  <c r="AE8" i="3"/>
  <c r="D8" i="3"/>
  <c r="AD7" i="3"/>
  <c r="AB7" i="3"/>
  <c r="P7" i="3"/>
  <c r="D7" i="3"/>
  <c r="AE6" i="3"/>
  <c r="AD6" i="3"/>
  <c r="AB6" i="3"/>
  <c r="AA6" i="3"/>
  <c r="P6" i="3"/>
  <c r="AE5" i="3"/>
  <c r="AD5" i="3"/>
  <c r="AB5" i="3"/>
  <c r="AA5" i="3"/>
  <c r="U5" i="3"/>
  <c r="P5" i="3"/>
  <c r="D5" i="3"/>
  <c r="AE4" i="3"/>
  <c r="AD4" i="3"/>
  <c r="AB4" i="3"/>
  <c r="AA4" i="3"/>
  <c r="P4" i="3"/>
  <c r="AE3" i="3"/>
  <c r="AD3" i="3"/>
  <c r="AB3" i="3"/>
  <c r="P3" i="3"/>
  <c r="P2" i="3"/>
  <c r="AE8" i="2"/>
  <c r="AB7" i="2"/>
  <c r="AD7" i="2"/>
  <c r="AA7" i="2"/>
  <c r="AB3" i="2"/>
  <c r="AA3" i="2"/>
  <c r="AE5" i="2"/>
  <c r="AD5" i="2"/>
  <c r="AB5" i="2"/>
  <c r="AE3" i="2"/>
  <c r="AD3" i="2"/>
  <c r="K22" i="3" l="1"/>
  <c r="K23" i="3"/>
  <c r="K21" i="4"/>
  <c r="K22" i="4"/>
  <c r="K21" i="3"/>
  <c r="U5" i="2"/>
  <c r="D5" i="2" l="1"/>
  <c r="E13" i="2" l="1"/>
  <c r="P3" i="2" l="1"/>
  <c r="P4" i="2"/>
  <c r="P5" i="2"/>
  <c r="P6" i="2"/>
  <c r="P7" i="2"/>
  <c r="P2" i="2"/>
  <c r="K34" i="2" l="1"/>
  <c r="K33" i="2"/>
  <c r="K32" i="2"/>
  <c r="K31" i="2"/>
  <c r="K28" i="2"/>
  <c r="K29" i="2" s="1"/>
  <c r="K26" i="2"/>
  <c r="K27" i="2" s="1"/>
  <c r="I24" i="2"/>
  <c r="K24" i="2" s="1"/>
  <c r="D10" i="2"/>
  <c r="D9" i="2"/>
  <c r="D8" i="2"/>
  <c r="D7" i="2"/>
  <c r="K23" i="2" l="1"/>
  <c r="K21" i="2"/>
  <c r="K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M2" authorId="0" shapeId="0" xr:uid="{EB5009F0-36BC-486A-ACB2-4DC86B35B38C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x inicial</t>
        </r>
      </text>
    </comment>
    <comment ref="N2" authorId="0" shapeId="0" xr:uid="{0C610804-0781-468D-A42E-A7282EE9CE16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y inicial</t>
        </r>
      </text>
    </comment>
    <comment ref="O2" authorId="0" shapeId="0" xr:uid="{1C76732E-37F4-4548-A6A0-B7B71E42DBA3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x final</t>
        </r>
      </text>
    </comment>
    <comment ref="P2" authorId="0" shapeId="0" xr:uid="{418D38CF-0FFE-4215-81A3-BB62C967BF88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y final</t>
        </r>
      </text>
    </comment>
    <comment ref="M3" authorId="0" shapeId="0" xr:uid="{3B97E5F4-040E-4627-825B-965FBD8B32D9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x final</t>
        </r>
      </text>
    </comment>
    <comment ref="N3" authorId="0" shapeId="0" xr:uid="{CCF79C8F-E83B-42BE-899B-98C01CD56149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y final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M2" authorId="0" shapeId="0" xr:uid="{34152A12-B590-43D1-8C77-E6FCD81C4683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x inicial</t>
        </r>
      </text>
    </comment>
    <comment ref="N2" authorId="0" shapeId="0" xr:uid="{90965D47-3B6D-4A0B-AEAD-7CD47DE896E1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y inicial</t>
        </r>
      </text>
    </comment>
    <comment ref="O2" authorId="0" shapeId="0" xr:uid="{CE8E7DBA-7855-4D70-AED8-B7D71AFC4CBE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x final</t>
        </r>
      </text>
    </comment>
    <comment ref="P2" authorId="0" shapeId="0" xr:uid="{A044073B-4BDF-4B8E-9538-076E9983E9A8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y final</t>
        </r>
      </text>
    </comment>
    <comment ref="M3" authorId="0" shapeId="0" xr:uid="{1C472642-7099-4359-B782-91ECC987650B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x final</t>
        </r>
      </text>
    </comment>
    <comment ref="N3" authorId="0" shapeId="0" xr:uid="{BBE001B7-C024-4890-A776-974795EB858F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y final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M2" authorId="0" shapeId="0" xr:uid="{9F90008D-D775-48D5-B3D6-D73F44BA75C6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x inicial</t>
        </r>
      </text>
    </comment>
    <comment ref="N2" authorId="0" shapeId="0" xr:uid="{A45DBF7F-E770-4B03-AC2D-8F0CE2A65439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y inicial</t>
        </r>
      </text>
    </comment>
    <comment ref="O2" authorId="0" shapeId="0" xr:uid="{0967E4FF-061C-4B5A-882C-44F98548451E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x final</t>
        </r>
      </text>
    </comment>
    <comment ref="P2" authorId="0" shapeId="0" xr:uid="{3D548C39-714C-4A81-B424-44E56700BDCF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y final</t>
        </r>
      </text>
    </comment>
    <comment ref="M3" authorId="0" shapeId="0" xr:uid="{F5DFE82E-CA8E-4475-B6E5-1C6C077D286A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x final</t>
        </r>
      </text>
    </comment>
    <comment ref="N3" authorId="0" shapeId="0" xr:uid="{71614DA7-68FF-46F7-8B00-892EC4728404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y final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1" authorId="0" shapeId="0" xr:uid="{29EF6B27-4971-4B5F-8E1C-7AE9F41DA6D4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1.2 en secciones rectángulares y</t>
        </r>
      </text>
    </comment>
    <comment ref="S2" authorId="0" shapeId="0" xr:uid="{2D79D892-AE82-4D99-AF41-B296C873796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x inicial</t>
        </r>
      </text>
    </comment>
    <comment ref="T2" authorId="0" shapeId="0" xr:uid="{E38AE341-15B8-41EF-A7DD-B9A4C4398EF8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y inicial</t>
        </r>
      </text>
    </comment>
    <comment ref="U2" authorId="0" shapeId="0" xr:uid="{2B53FD37-9FBC-4679-82F0-1223C49328B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x final</t>
        </r>
      </text>
    </comment>
    <comment ref="V2" authorId="0" shapeId="0" xr:uid="{49A34A55-855E-49E4-9781-8816A771F4D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y final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1" authorId="0" shapeId="0" xr:uid="{F421D8F5-AB0C-4C8D-9CDE-5DC104930D57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1.2 en secciones rectángulares y</t>
        </r>
      </text>
    </comment>
    <comment ref="S2" authorId="0" shapeId="0" xr:uid="{5EF4A904-2F9C-45C8-A539-1285DC1D97EF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x inicial</t>
        </r>
      </text>
    </comment>
    <comment ref="T2" authorId="0" shapeId="0" xr:uid="{68C49564-D8B0-4387-A237-3327CF295E4B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y inicial</t>
        </r>
      </text>
    </comment>
    <comment ref="U2" authorId="0" shapeId="0" xr:uid="{12154AD9-E2A6-41C1-A6F6-E749AA3C088F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x final</t>
        </r>
      </text>
    </comment>
    <comment ref="V2" authorId="0" shapeId="0" xr:uid="{FAE5A0C8-37BD-4C73-B43F-4F42A36B959E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y final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1" authorId="0" shapeId="0" xr:uid="{E3B1BE9C-783C-4BE0-9432-F233269E6E96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1.2 en secciones rectángulares y</t>
        </r>
      </text>
    </comment>
    <comment ref="S2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x inicial</t>
        </r>
      </text>
    </comment>
    <comment ref="T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y inicial</t>
        </r>
      </text>
    </comment>
    <comment ref="U2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x final</t>
        </r>
      </text>
    </comment>
    <comment ref="V2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y final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1" authorId="0" shapeId="0" xr:uid="{4BCF69CF-433E-4B79-8BFE-37C46A1F2B11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1.2 en secciones rectángulares y</t>
        </r>
      </text>
    </comment>
    <comment ref="S2" authorId="0" shapeId="0" xr:uid="{871C511A-C098-4EA3-A540-1404BA8F187E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x inicial</t>
        </r>
      </text>
    </comment>
    <comment ref="T2" authorId="0" shapeId="0" xr:uid="{CF142B2E-A418-4834-89E5-1BA2D370CB7A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y inicial</t>
        </r>
      </text>
    </comment>
    <comment ref="U2" authorId="0" shapeId="0" xr:uid="{5FA720BA-9B40-4CAB-86D6-14F243CD4B1D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x final</t>
        </r>
      </text>
    </comment>
    <comment ref="V2" authorId="0" shapeId="0" xr:uid="{E9C772CF-8366-42E5-BF5A-22D855A7C968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y final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1" authorId="0" shapeId="0" xr:uid="{AEE19CB9-D9EB-482F-B936-9D88EB2EB371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1.2 en secciones rectángulares y</t>
        </r>
      </text>
    </comment>
    <comment ref="S2" authorId="0" shapeId="0" xr:uid="{7D2B13CE-1FB0-43B5-9965-6B0908F7F62F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x inicial</t>
        </r>
      </text>
    </comment>
    <comment ref="T2" authorId="0" shapeId="0" xr:uid="{1FFB5034-A7A6-4AC4-A217-49A42BB0ACE2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y inicial</t>
        </r>
      </text>
    </comment>
    <comment ref="U2" authorId="0" shapeId="0" xr:uid="{BABD56A4-AC12-4564-9B6E-8A2EF216951E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x final</t>
        </r>
      </text>
    </comment>
    <comment ref="V2" authorId="0" shapeId="0" xr:uid="{62E6D641-E70E-4BC5-8BB2-4C74ACCDED1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y final</t>
        </r>
      </text>
    </comment>
  </commentList>
</comments>
</file>

<file path=xl/sharedStrings.xml><?xml version="1.0" encoding="utf-8"?>
<sst xmlns="http://schemas.openxmlformats.org/spreadsheetml/2006/main" count="556" uniqueCount="67">
  <si>
    <t>Información cercha</t>
  </si>
  <si>
    <t>Número nodos</t>
  </si>
  <si>
    <t>Número elementos</t>
  </si>
  <si>
    <t>NGL</t>
  </si>
  <si>
    <t>NGLL</t>
  </si>
  <si>
    <t>NGLR</t>
  </si>
  <si>
    <t>Matriz de grados de libertad</t>
  </si>
  <si>
    <t>Elemento</t>
  </si>
  <si>
    <t>Módulo de Young (GPa)</t>
  </si>
  <si>
    <t>Áreas internas (mm^2)</t>
  </si>
  <si>
    <t>Áreas externas (mm^2)</t>
  </si>
  <si>
    <t>Matriz de coordenadas (mm)</t>
  </si>
  <si>
    <t>Fuerzas(KN)</t>
  </si>
  <si>
    <t>Desplazamientos (mm)</t>
  </si>
  <si>
    <t>Información pòrtico</t>
  </si>
  <si>
    <t>Diametro columnas (cm)</t>
  </si>
  <si>
    <t>Ancho vigas (cm)</t>
  </si>
  <si>
    <t>Altura vigas (cm)</t>
  </si>
  <si>
    <t>Área columnas circulares(m^2)</t>
  </si>
  <si>
    <t>Área vigas rectàngulares (m^2)</t>
  </si>
  <si>
    <t>Módulo de Young (MPa)</t>
  </si>
  <si>
    <t>Inercia vigas (m^4)</t>
  </si>
  <si>
    <t>Inercia columnas (m^4)</t>
  </si>
  <si>
    <t>Matriz de coordenadas (m)</t>
  </si>
  <si>
    <t>Fuerzas en los nodos (KN-KN*m)</t>
  </si>
  <si>
    <t>Fuerzas sobre las luces (KN-KN*m)</t>
  </si>
  <si>
    <t>xi</t>
  </si>
  <si>
    <t>yi</t>
  </si>
  <si>
    <t>zi</t>
  </si>
  <si>
    <t>xf</t>
  </si>
  <si>
    <t>yf</t>
  </si>
  <si>
    <t>zf</t>
  </si>
  <si>
    <t>L1</t>
  </si>
  <si>
    <t>L2</t>
  </si>
  <si>
    <t>L3</t>
  </si>
  <si>
    <t>L4</t>
  </si>
  <si>
    <t>L5</t>
  </si>
  <si>
    <t>L6</t>
  </si>
  <si>
    <t>Fuerzas internas</t>
  </si>
  <si>
    <t>M</t>
  </si>
  <si>
    <t>a</t>
  </si>
  <si>
    <t>L</t>
  </si>
  <si>
    <t>L(m)</t>
  </si>
  <si>
    <t>RA</t>
  </si>
  <si>
    <t>RB</t>
  </si>
  <si>
    <t>MA</t>
  </si>
  <si>
    <t>MB</t>
  </si>
  <si>
    <t>P(KN)</t>
  </si>
  <si>
    <t>a(m)</t>
  </si>
  <si>
    <t>b(m)</t>
  </si>
  <si>
    <t>Poisson</t>
  </si>
  <si>
    <t>Factor de forma</t>
  </si>
  <si>
    <t>K de balasto</t>
  </si>
  <si>
    <t>Áreas(mm^2)</t>
  </si>
  <si>
    <t>M. Young(Gpa)</t>
  </si>
  <si>
    <t>K de balasto(Revisar)</t>
  </si>
  <si>
    <t>P0(KN/m)</t>
  </si>
  <si>
    <t>Mòdulos de Young (kN/m)</t>
  </si>
  <si>
    <t>Àreas(m2)</t>
  </si>
  <si>
    <t>Inercias(m4)</t>
  </si>
  <si>
    <t>Módulo de cortante(kN/m)</t>
  </si>
  <si>
    <t>Carga viva</t>
  </si>
  <si>
    <t>Carga muerta</t>
  </si>
  <si>
    <t>Carga de viento</t>
  </si>
  <si>
    <t>|</t>
  </si>
  <si>
    <t>Carga muerta (Peso propio igual a la carga de acabados)</t>
  </si>
  <si>
    <t>Desplazamientos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</si>
</sst>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64" formatCode="0.0000000"/>
    <numFmt numFmtId="165" formatCode="0.00000000"/>
    <numFmt numFmtId="166" formatCode="0.0000"/>
    <numFmt numFmtId="167" formatCode="0.000000"/>
    <numFmt numFmtId="168" formatCode="0.0000000000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5" fillId="0" borderId="0" applyFont="0" applyFill="0" applyBorder="0" applyAlignment="0" applyProtection="0"/>
  </cellStyleXfs>
  <cellXfs count="36">
    <xf numFmtId="0" fontId="0" fillId="0" borderId="0" xfId="0"/>
    <xf numFmtId="0" fontId="0" fillId="3" borderId="0" xfId="0" applyFill="1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/>
    <xf numFmtId="0" fontId="0" fillId="2" borderId="1" xfId="0" applyFill="1" applyBorder="1" applyAlignme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0" xfId="0" applyFill="1" applyBorder="1" applyAlignment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/>
    <xf numFmtId="0" fontId="0" fillId="2" borderId="1" xfId="0" applyFill="1" applyBorder="1" applyAlignment="1">
      <alignment horizontal="center"/>
    </xf>
    <xf numFmtId="0" fontId="0" fillId="0" borderId="5" xfId="0" applyBorder="1"/>
    <xf numFmtId="167" fontId="0" fillId="0" borderId="0" xfId="0" applyNumberFormat="1"/>
    <xf numFmtId="168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41" fontId="0" fillId="0" borderId="0" xfId="1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81162" y="1343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093771B-D832-490C-8A04-B21494ACBF3E}"/>
            </a:ext>
          </a:extLst>
        </xdr:cNvPr>
        <xdr:cNvSpPr txBox="1"/>
      </xdr:nvSpPr>
      <xdr:spPr>
        <a:xfrm>
          <a:off x="16811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DC14BC7-7C52-4897-9C1E-7B04BA67C811}"/>
            </a:ext>
          </a:extLst>
        </xdr:cNvPr>
        <xdr:cNvSpPr txBox="1"/>
      </xdr:nvSpPr>
      <xdr:spPr>
        <a:xfrm>
          <a:off x="16811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F4E49C9E-3090-4E6B-BFDC-D8E354BB3A1B}"/>
            </a:ext>
          </a:extLst>
        </xdr:cNvPr>
        <xdr:cNvSpPr txBox="1"/>
      </xdr:nvSpPr>
      <xdr:spPr>
        <a:xfrm>
          <a:off x="16811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7836961D-A59E-4943-8547-F2EFEFE188F8}"/>
            </a:ext>
          </a:extLst>
        </xdr:cNvPr>
        <xdr:cNvSpPr txBox="1"/>
      </xdr:nvSpPr>
      <xdr:spPr>
        <a:xfrm>
          <a:off x="16811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F9599A45-51C7-4B39-9630-7F64ADB4AFD0}"/>
            </a:ext>
          </a:extLst>
        </xdr:cNvPr>
        <xdr:cNvSpPr txBox="1"/>
      </xdr:nvSpPr>
      <xdr:spPr>
        <a:xfrm>
          <a:off x="16811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5644E916-E84D-4307-8EA3-611DC01D18F4}"/>
            </a:ext>
          </a:extLst>
        </xdr:cNvPr>
        <xdr:cNvSpPr txBox="1"/>
      </xdr:nvSpPr>
      <xdr:spPr>
        <a:xfrm>
          <a:off x="16811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1BE1C28B-8832-4674-B02D-3F8A690E5449}"/>
            </a:ext>
          </a:extLst>
        </xdr:cNvPr>
        <xdr:cNvSpPr txBox="1"/>
      </xdr:nvSpPr>
      <xdr:spPr>
        <a:xfrm>
          <a:off x="16811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DFC39959-7075-49C9-BC47-1410FD3343AD}"/>
            </a:ext>
          </a:extLst>
        </xdr:cNvPr>
        <xdr:cNvSpPr txBox="1"/>
      </xdr:nvSpPr>
      <xdr:spPr>
        <a:xfrm>
          <a:off x="16811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4BF2B3F0-871A-486D-9320-E996C0E238D2}"/>
            </a:ext>
          </a:extLst>
        </xdr:cNvPr>
        <xdr:cNvSpPr txBox="1"/>
      </xdr:nvSpPr>
      <xdr:spPr>
        <a:xfrm>
          <a:off x="16811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B2237184-AC66-452A-8286-DE60C581F512}"/>
            </a:ext>
          </a:extLst>
        </xdr:cNvPr>
        <xdr:cNvSpPr txBox="1"/>
      </xdr:nvSpPr>
      <xdr:spPr>
        <a:xfrm>
          <a:off x="16811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F5AE9AA3-483A-473B-B85B-185449F67AD8}"/>
            </a:ext>
          </a:extLst>
        </xdr:cNvPr>
        <xdr:cNvSpPr txBox="1"/>
      </xdr:nvSpPr>
      <xdr:spPr>
        <a:xfrm>
          <a:off x="16811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7495BFC-45D3-482C-9FF4-0C26B28FC0A2}"/>
            </a:ext>
          </a:extLst>
        </xdr:cNvPr>
        <xdr:cNvSpPr txBox="1"/>
      </xdr:nvSpPr>
      <xdr:spPr>
        <a:xfrm>
          <a:off x="16811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372931D-52DC-4F14-897B-CB024A09C21C}"/>
            </a:ext>
          </a:extLst>
        </xdr:cNvPr>
        <xdr:cNvSpPr txBox="1"/>
      </xdr:nvSpPr>
      <xdr:spPr>
        <a:xfrm>
          <a:off x="16811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5EDCC90-6D30-4EC4-A4C5-C11A7CBEE430}"/>
            </a:ext>
          </a:extLst>
        </xdr:cNvPr>
        <xdr:cNvSpPr txBox="1"/>
      </xdr:nvSpPr>
      <xdr:spPr>
        <a:xfrm>
          <a:off x="16811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A9EE587F-AF9E-46D5-867A-DE7DA52D5C01}"/>
            </a:ext>
          </a:extLst>
        </xdr:cNvPr>
        <xdr:cNvSpPr txBox="1"/>
      </xdr:nvSpPr>
      <xdr:spPr>
        <a:xfrm>
          <a:off x="16811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EC37C64-BD99-4DC4-8909-FC80B3B436F1}"/>
            </a:ext>
          </a:extLst>
        </xdr:cNvPr>
        <xdr:cNvSpPr txBox="1"/>
      </xdr:nvSpPr>
      <xdr:spPr>
        <a:xfrm>
          <a:off x="16811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03FA29D-908E-4F54-944D-4D3DFF356250}"/>
            </a:ext>
          </a:extLst>
        </xdr:cNvPr>
        <xdr:cNvSpPr txBox="1"/>
      </xdr:nvSpPr>
      <xdr:spPr>
        <a:xfrm>
          <a:off x="16811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680FF2C0-4D49-4D7F-8A1B-FD547A9EDDD6}"/>
            </a:ext>
          </a:extLst>
        </xdr:cNvPr>
        <xdr:cNvSpPr txBox="1"/>
      </xdr:nvSpPr>
      <xdr:spPr>
        <a:xfrm>
          <a:off x="16811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1F02F6F-E408-451F-B93B-2E8C17985653}"/>
            </a:ext>
          </a:extLst>
        </xdr:cNvPr>
        <xdr:cNvSpPr txBox="1"/>
      </xdr:nvSpPr>
      <xdr:spPr>
        <a:xfrm>
          <a:off x="16811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53D7063-F789-467D-8437-850D553F667F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3F874FA-B2C8-489F-9EC6-61CF870D3A3B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twoCellAnchor editAs="oneCell">
    <xdr:from>
      <xdr:col>1</xdr:col>
      <xdr:colOff>286869</xdr:colOff>
      <xdr:row>16</xdr:row>
      <xdr:rowOff>3362</xdr:rowOff>
    </xdr:from>
    <xdr:to>
      <xdr:col>7</xdr:col>
      <xdr:colOff>11205</xdr:colOff>
      <xdr:row>44</xdr:row>
      <xdr:rowOff>50314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AB74D29-4D90-41EE-BF92-BB8B1E453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044" y="3051362"/>
          <a:ext cx="5572686" cy="5380952"/>
        </a:xfrm>
        <a:prstGeom prst="rect">
          <a:avLst/>
        </a:prstGeom>
      </xdr:spPr>
    </xdr:pic>
    <xdr:clientData/>
  </xdr:two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9F3999DB-4297-4880-AE6C-473BB0FF4AF3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33263DF1-66A3-4725-8854-A075738CBF96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C3649396-ACC9-4D8B-8F4E-A0F66C0F91F6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885A8834-2939-4CE0-891D-5993638E0B8A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E5502B66-D4D2-4EF1-899E-67C29B917EAE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81E6192F-54B3-49AD-939F-FCCDC36CBCDF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7B4434B7-9927-41D7-9D98-FF7E63CBB181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5E4A7700-92A6-4827-83AE-0544337CCE66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C296B8FD-1F1A-4019-9E96-33E9DB4DC762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F2D05D9C-5D7C-4F50-A4DF-129B60563CB3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twoCellAnchor editAs="oneCell">
    <xdr:from>
      <xdr:col>1</xdr:col>
      <xdr:colOff>286869</xdr:colOff>
      <xdr:row>16</xdr:row>
      <xdr:rowOff>3362</xdr:rowOff>
    </xdr:from>
    <xdr:to>
      <xdr:col>7</xdr:col>
      <xdr:colOff>11205</xdr:colOff>
      <xdr:row>44</xdr:row>
      <xdr:rowOff>50314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D7AF283D-FD68-49B7-A0B4-0A6248178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044" y="3051362"/>
          <a:ext cx="5572686" cy="5380952"/>
        </a:xfrm>
        <a:prstGeom prst="rect">
          <a:avLst/>
        </a:prstGeom>
      </xdr:spPr>
    </xdr:pic>
    <xdr:clientData/>
  </xdr:two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885D2495-E840-4FE7-B0C4-CCF8C717637C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E19BCCCD-2FDE-4F06-B415-6669CB2F9ADD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9B4FF8F8-2B17-432E-8868-AC7E7B666D74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2906CB1B-982C-4D37-A0D5-D12DF143D658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78F246F4-4488-4EA9-B5F4-33142448F268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575C3D8B-1E7B-4FE9-9932-8A19CDE73D30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F9773BCB-9BB5-46B1-82A6-4A0352F3DC73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2EEC139B-F34A-4C3B-BF8F-69B4649CFB69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7B7C07C-251B-43F5-8E92-306C4CD57D9B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B9C79BF-7980-4D7A-8959-DBE87348854F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twoCellAnchor editAs="oneCell">
    <xdr:from>
      <xdr:col>1</xdr:col>
      <xdr:colOff>286869</xdr:colOff>
      <xdr:row>16</xdr:row>
      <xdr:rowOff>3362</xdr:rowOff>
    </xdr:from>
    <xdr:to>
      <xdr:col>7</xdr:col>
      <xdr:colOff>11205</xdr:colOff>
      <xdr:row>44</xdr:row>
      <xdr:rowOff>50314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F3C379E-4867-4B61-BDE9-523E11B52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044" y="3051362"/>
          <a:ext cx="5572686" cy="5380952"/>
        </a:xfrm>
        <a:prstGeom prst="rect">
          <a:avLst/>
        </a:prstGeom>
      </xdr:spPr>
    </xdr:pic>
    <xdr:clientData/>
  </xdr:two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1A7F9D8-CCC2-41E9-8BA2-8D615600A76E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2B8843E3-81B4-416B-AC41-D6EF356B9854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50166883-E18E-454D-9B93-5B41F1AAC249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3E084C-C386-4E0D-9BBF-1616384F3586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41C04247-C92D-4331-A888-C7E37D87E720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AEDE42B2-0514-4624-A1EA-71C8BBFC767C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8C10CB36-1F8F-41F3-8E42-4F05437CB458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C2B9CB9D-9634-4CA0-8400-3FD28EC62124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6811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twoCellAnchor editAs="oneCell">
    <xdr:from>
      <xdr:col>1</xdr:col>
      <xdr:colOff>286869</xdr:colOff>
      <xdr:row>16</xdr:row>
      <xdr:rowOff>3362</xdr:rowOff>
    </xdr:from>
    <xdr:to>
      <xdr:col>7</xdr:col>
      <xdr:colOff>11205</xdr:colOff>
      <xdr:row>44</xdr:row>
      <xdr:rowOff>50314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CCCB985-59DD-4152-ABE0-B3DB11A58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604" y="3051362"/>
          <a:ext cx="5562601" cy="5380952"/>
        </a:xfrm>
        <a:prstGeom prst="rect">
          <a:avLst/>
        </a:prstGeom>
      </xdr:spPr>
    </xdr:pic>
    <xdr:clientData/>
  </xdr:two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5972D98A-25DC-4F44-94D9-AE4255814F46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F7E4E1B3-9852-479C-8BCD-2044B863BFBC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96A2D26E-5185-4620-80F0-D48A5A6757DB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C0CD86FA-7FBE-485F-9B85-201DFE11B1D5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5402B23F-4636-4234-B62C-A0400D909F4B}"/>
            </a:ext>
          </a:extLst>
        </xdr:cNvPr>
        <xdr:cNvSpPr txBox="1"/>
      </xdr:nvSpPr>
      <xdr:spPr>
        <a:xfrm>
          <a:off x="15287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8064F960-E5AD-4D44-83FE-CC59B4C9A3D7}"/>
            </a:ext>
          </a:extLst>
        </xdr:cNvPr>
        <xdr:cNvSpPr txBox="1"/>
      </xdr:nvSpPr>
      <xdr:spPr>
        <a:xfrm>
          <a:off x="15287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F121C741-9D7D-47E4-83D0-6D37C7C782BE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BE1C8F84-2237-40ED-96C3-29539A972153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029BD75-8A8F-4FFF-B8A0-4D7485FCFB08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CDE0EFC-AE8A-45BB-A00D-CA8C25E748D8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A6EE9082-1DAA-4F23-B4AC-D786FD1A130F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394B0988-0340-4D3C-94A6-17C71F14FAFA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63D5996E-8F33-4B3C-BBBF-D6D9BC8C1140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1AA638D-9A82-4D8B-A06A-67F755A5B098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E1442F86-AF11-4E0E-B0FF-5F93647EE0E7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2C4FEAF1-918F-417E-A3B2-68CB4CD1B737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4C47C80D-8C04-4D05-AA80-02BAC2D5DBCB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420E7C8D-2B23-4A85-8564-ABB3A50084F8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6E10713C-20E9-4CBE-86DB-D79DAE42D962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E370C730-0158-41F3-ABA3-2F7E162098EA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2B134813-39C7-4F22-AB44-B658B585D962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D9CE72FE-8B4F-4C19-8EDA-B1369C7A6472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1C61C74B-93E6-4F74-BE2A-88EBF0495598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9CA97A52-CE08-44A3-95C7-FAECEA967C17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E0798CF6-D545-4A24-BEB2-CF8AB991E9D2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D5BED774-E8CF-4B8C-B631-FB2E402C4EF1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34DE2267-3E1D-4273-9C88-9733FDA98A1E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7FF33A63-1594-440D-AEAD-977C991B30F5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98A73ADA-1189-4595-A1DE-A42714C708C0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1BFE4789-6DDF-46DE-B56C-BA0279212068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FD4D1510-527A-42E8-99C8-44D32D77AD04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75579F3-2D9E-4E9C-8D88-273759B26177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twoCellAnchor editAs="oneCell">
    <xdr:from>
      <xdr:col>1</xdr:col>
      <xdr:colOff>286869</xdr:colOff>
      <xdr:row>16</xdr:row>
      <xdr:rowOff>3362</xdr:rowOff>
    </xdr:from>
    <xdr:to>
      <xdr:col>7</xdr:col>
      <xdr:colOff>11205</xdr:colOff>
      <xdr:row>44</xdr:row>
      <xdr:rowOff>50314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9130F3D1-D7AE-43EF-85C0-FEA270FF1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044" y="3051362"/>
          <a:ext cx="5572686" cy="5380952"/>
        </a:xfrm>
        <a:prstGeom prst="rect">
          <a:avLst/>
        </a:prstGeom>
      </xdr:spPr>
    </xdr:pic>
    <xdr:clientData/>
  </xdr:two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B8424B30-9035-450C-9DAD-231AB998ECBF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3C27AE8F-DDBD-4C0F-A461-0BE9CE8C6839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6FF607DB-83C1-4C0C-9AC0-08CE825B898F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216FA483-3A1F-43E3-A811-408C30B26F9A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ACF6C45B-DBD1-4C78-9A4A-FD0EFCFA5EBF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39F1EA0A-F803-42CA-96A6-14662013D015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A5EB397E-C739-424E-A304-AD4DD869873C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6F75BF8F-D456-4A24-895E-486474B945A6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39F808B-4832-41AD-8578-DC8CB777549A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2952FE4-2C3A-4503-A696-A7618AD7DB27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twoCellAnchor editAs="oneCell">
    <xdr:from>
      <xdr:col>1</xdr:col>
      <xdr:colOff>286869</xdr:colOff>
      <xdr:row>16</xdr:row>
      <xdr:rowOff>3362</xdr:rowOff>
    </xdr:from>
    <xdr:to>
      <xdr:col>7</xdr:col>
      <xdr:colOff>11205</xdr:colOff>
      <xdr:row>44</xdr:row>
      <xdr:rowOff>50314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B290BA6-D52B-4F82-97B0-11319930D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044" y="3051362"/>
          <a:ext cx="5572686" cy="5380952"/>
        </a:xfrm>
        <a:prstGeom prst="rect">
          <a:avLst/>
        </a:prstGeom>
      </xdr:spPr>
    </xdr:pic>
    <xdr:clientData/>
  </xdr:two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4258A0D9-34DE-4E2E-81B3-489CDB815128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66F59673-A9D1-4C50-B574-1FC3B1C23F62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twoCellAnchor editAs="oneCell">
    <xdr:from>
      <xdr:col>1</xdr:col>
      <xdr:colOff>286869</xdr:colOff>
      <xdr:row>16</xdr:row>
      <xdr:rowOff>3362</xdr:rowOff>
    </xdr:from>
    <xdr:to>
      <xdr:col>7</xdr:col>
      <xdr:colOff>11205</xdr:colOff>
      <xdr:row>44</xdr:row>
      <xdr:rowOff>50314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CF282B6-D0B4-40E5-A6F8-C0F7CE741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044" y="3051362"/>
          <a:ext cx="5572686" cy="5380952"/>
        </a:xfrm>
        <a:prstGeom prst="rect">
          <a:avLst/>
        </a:prstGeom>
      </xdr:spPr>
    </xdr:pic>
    <xdr:clientData/>
  </xdr:two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54FB2BC7-47F6-492F-9021-D889F333E3F8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4EFA7991-FD5E-4FC7-AC6E-9D6B4F8F57E9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28F20276-7DCF-4EDC-8C60-B6AC93B8610D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576186F6-5810-4231-A152-277C83755D99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CDC0983A-063A-44D4-8BC7-BAE261D00C1F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4FC1DAEF-0930-4938-AD4D-BCF2E533F90C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A9E80025-BD3D-473F-A599-1AF9B49D9246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EB14740F-B1D2-4A0B-A18B-5A783CBB6578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23DA9F66-A122-4BB6-8019-4B52004E8114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9D9407D-236E-402D-8589-E2B3163AB0A3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twoCellAnchor editAs="oneCell">
    <xdr:from>
      <xdr:col>1</xdr:col>
      <xdr:colOff>286869</xdr:colOff>
      <xdr:row>16</xdr:row>
      <xdr:rowOff>3362</xdr:rowOff>
    </xdr:from>
    <xdr:to>
      <xdr:col>7</xdr:col>
      <xdr:colOff>11205</xdr:colOff>
      <xdr:row>44</xdr:row>
      <xdr:rowOff>50314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D714C1C8-4C5F-480C-BCD7-0C49492CD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044" y="3051362"/>
          <a:ext cx="5572686" cy="5380952"/>
        </a:xfrm>
        <a:prstGeom prst="rect">
          <a:avLst/>
        </a:prstGeom>
      </xdr:spPr>
    </xdr:pic>
    <xdr:clientData/>
  </xdr:two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8B8B3E99-CE24-49C2-A110-D5661CD209BE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E280F0D4-836A-4F09-83BC-612001E650F9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DB39E052-18F1-42AC-9087-608F3DB8DAD9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A1B866F5-FFA8-4575-91EA-17C912EF68BC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10887FD2-ECBC-44E9-B635-0254AF1A0D1A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7B567AC6-A6B1-4BDE-9BE8-ABB26CE27D3C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A76A785D-98CA-4D97-94CE-4A58C770BC5F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1042987</xdr:colOff>
      <xdr:row>6</xdr:row>
      <xdr:rowOff>9525</xdr:rowOff>
    </xdr:from>
    <xdr:ext cx="65" cy="172227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6ADB1BEB-19C3-43CD-B8BA-7EFB5D2B7631}"/>
            </a:ext>
          </a:extLst>
        </xdr:cNvPr>
        <xdr:cNvSpPr txBox="1"/>
      </xdr:nvSpPr>
      <xdr:spPr>
        <a:xfrm>
          <a:off x="19859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pane xSplit="1" topLeftCell="B1" activePane="topRight" state="frozen"/>
      <selection pane="topRight" sqref="A1:XFD1048576"/>
    </sheetView>
  </sheetViews>
  <sheetFormatPr baseColWidth="10" defaultColWidth="9.140625" defaultRowHeight="15" x14ac:dyDescent="0.25"/>
  <cols>
    <col min="1" max="1" width="9.5703125" bestFit="1" customWidth="1"/>
    <col min="2" max="2" width="22" bestFit="1" customWidth="1"/>
    <col min="3" max="3" width="6.7109375" customWidth="1"/>
    <col min="4" max="4" width="9.5703125" bestFit="1" customWidth="1"/>
    <col min="10" max="10" width="12.85546875" bestFit="1" customWidth="1"/>
    <col min="11" max="11" width="14" bestFit="1" customWidth="1"/>
    <col min="12" max="12" width="19.7109375" bestFit="1" customWidth="1"/>
    <col min="14" max="14" width="10.5703125" bestFit="1" customWidth="1"/>
    <col min="16" max="16" width="10.5703125" bestFit="1" customWidth="1"/>
    <col min="18" max="19" width="11.7109375" bestFit="1" customWidth="1"/>
    <col min="20" max="20" width="21.7109375" bestFit="1" customWidth="1"/>
  </cols>
  <sheetData>
    <row r="1" spans="1:24" x14ac:dyDescent="0.25">
      <c r="A1" s="1" t="s">
        <v>7</v>
      </c>
      <c r="B1" s="30" t="s">
        <v>0</v>
      </c>
      <c r="C1" s="30"/>
      <c r="E1" s="31" t="s">
        <v>6</v>
      </c>
      <c r="F1" s="32"/>
      <c r="G1" s="32"/>
      <c r="H1" s="33"/>
      <c r="J1" s="29" t="s">
        <v>53</v>
      </c>
      <c r="K1" s="2" t="s">
        <v>54</v>
      </c>
      <c r="L1" s="2" t="s">
        <v>55</v>
      </c>
      <c r="M1" s="31" t="s">
        <v>11</v>
      </c>
      <c r="N1" s="32"/>
      <c r="O1" s="32"/>
      <c r="P1" s="33"/>
      <c r="R1" s="4" t="s">
        <v>12</v>
      </c>
      <c r="S1" t="s">
        <v>38</v>
      </c>
      <c r="T1" s="3" t="s">
        <v>13</v>
      </c>
      <c r="X1" s="9"/>
    </row>
    <row r="2" spans="1:24" x14ac:dyDescent="0.25">
      <c r="A2">
        <v>1</v>
      </c>
      <c r="B2" t="s">
        <v>1</v>
      </c>
      <c r="C2">
        <v>7</v>
      </c>
      <c r="E2">
        <v>15</v>
      </c>
      <c r="F2">
        <v>16</v>
      </c>
      <c r="G2">
        <v>1</v>
      </c>
      <c r="H2">
        <v>2</v>
      </c>
      <c r="I2" s="14"/>
      <c r="J2" s="14">
        <v>500</v>
      </c>
      <c r="K2">
        <v>200</v>
      </c>
      <c r="L2">
        <v>0</v>
      </c>
      <c r="M2">
        <v>0</v>
      </c>
      <c r="N2">
        <v>0</v>
      </c>
      <c r="O2">
        <v>2000</v>
      </c>
      <c r="P2" s="8">
        <v>2000</v>
      </c>
      <c r="R2">
        <v>12</v>
      </c>
      <c r="S2">
        <v>17.574000000000002</v>
      </c>
      <c r="T2">
        <v>0</v>
      </c>
    </row>
    <row r="3" spans="1:24" x14ac:dyDescent="0.25">
      <c r="A3">
        <v>2</v>
      </c>
      <c r="B3" t="s">
        <v>2</v>
      </c>
      <c r="C3">
        <v>13</v>
      </c>
      <c r="E3">
        <v>1</v>
      </c>
      <c r="F3">
        <v>2</v>
      </c>
      <c r="G3">
        <v>3</v>
      </c>
      <c r="H3">
        <v>4</v>
      </c>
      <c r="I3" s="14"/>
      <c r="J3" s="14">
        <v>500</v>
      </c>
      <c r="K3">
        <v>200</v>
      </c>
      <c r="L3">
        <v>0</v>
      </c>
      <c r="M3">
        <v>2000</v>
      </c>
      <c r="N3" s="8">
        <v>2000</v>
      </c>
      <c r="O3">
        <v>6000</v>
      </c>
      <c r="P3">
        <v>6000</v>
      </c>
      <c r="Q3">
        <v>0</v>
      </c>
      <c r="R3">
        <v>0</v>
      </c>
      <c r="S3">
        <v>-43.536000000000001</v>
      </c>
      <c r="T3">
        <v>0</v>
      </c>
    </row>
    <row r="4" spans="1:24" x14ac:dyDescent="0.25">
      <c r="A4">
        <v>3</v>
      </c>
      <c r="B4" t="s">
        <v>3</v>
      </c>
      <c r="C4">
        <v>16</v>
      </c>
      <c r="E4">
        <v>3</v>
      </c>
      <c r="F4">
        <v>4</v>
      </c>
      <c r="G4">
        <v>5</v>
      </c>
      <c r="H4">
        <v>6</v>
      </c>
      <c r="I4" s="14"/>
      <c r="J4" s="14">
        <v>500</v>
      </c>
      <c r="K4">
        <v>200</v>
      </c>
      <c r="L4">
        <v>0</v>
      </c>
      <c r="M4">
        <v>6000</v>
      </c>
      <c r="N4">
        <v>6000</v>
      </c>
      <c r="O4">
        <v>10000</v>
      </c>
      <c r="P4">
        <v>2000</v>
      </c>
      <c r="R4">
        <v>0</v>
      </c>
      <c r="S4">
        <v>7.9290000000000003</v>
      </c>
      <c r="T4">
        <v>0</v>
      </c>
    </row>
    <row r="5" spans="1:24" x14ac:dyDescent="0.25">
      <c r="A5">
        <v>4</v>
      </c>
      <c r="B5" t="s">
        <v>4</v>
      </c>
      <c r="C5">
        <v>12</v>
      </c>
      <c r="E5">
        <v>5</v>
      </c>
      <c r="F5">
        <v>6</v>
      </c>
      <c r="G5">
        <v>13</v>
      </c>
      <c r="H5">
        <v>14</v>
      </c>
      <c r="I5" s="14"/>
      <c r="J5" s="14">
        <v>500</v>
      </c>
      <c r="K5">
        <v>200</v>
      </c>
      <c r="L5">
        <v>0</v>
      </c>
      <c r="M5">
        <v>10000</v>
      </c>
      <c r="N5">
        <v>2000</v>
      </c>
      <c r="O5">
        <v>12000</v>
      </c>
      <c r="P5">
        <v>0</v>
      </c>
      <c r="R5">
        <v>0</v>
      </c>
      <c r="S5">
        <v>-7.9290000000000003</v>
      </c>
      <c r="T5">
        <v>0</v>
      </c>
    </row>
    <row r="6" spans="1:24" x14ac:dyDescent="0.25">
      <c r="A6">
        <v>5</v>
      </c>
      <c r="B6" t="s">
        <v>5</v>
      </c>
      <c r="C6">
        <v>4</v>
      </c>
      <c r="E6">
        <v>15</v>
      </c>
      <c r="F6">
        <v>16</v>
      </c>
      <c r="G6">
        <v>7</v>
      </c>
      <c r="H6">
        <v>8</v>
      </c>
      <c r="I6" s="14"/>
      <c r="J6" s="14">
        <v>500</v>
      </c>
      <c r="K6">
        <v>200</v>
      </c>
      <c r="L6">
        <v>0</v>
      </c>
      <c r="M6">
        <v>0</v>
      </c>
      <c r="N6">
        <v>0</v>
      </c>
      <c r="O6">
        <v>4000</v>
      </c>
      <c r="P6">
        <v>0</v>
      </c>
      <c r="R6">
        <v>10</v>
      </c>
      <c r="S6">
        <v>-15.858000000000001</v>
      </c>
      <c r="T6">
        <v>0</v>
      </c>
    </row>
    <row r="7" spans="1:24" x14ac:dyDescent="0.25">
      <c r="A7">
        <v>6</v>
      </c>
      <c r="B7" t="s">
        <v>9</v>
      </c>
      <c r="C7">
        <v>750</v>
      </c>
      <c r="E7">
        <v>7</v>
      </c>
      <c r="F7">
        <v>8</v>
      </c>
      <c r="G7">
        <v>9</v>
      </c>
      <c r="H7">
        <v>10</v>
      </c>
      <c r="I7" s="14"/>
      <c r="J7" s="14">
        <v>500</v>
      </c>
      <c r="K7">
        <v>200</v>
      </c>
      <c r="L7">
        <v>0</v>
      </c>
      <c r="M7">
        <v>4000</v>
      </c>
      <c r="N7">
        <v>0</v>
      </c>
      <c r="O7">
        <v>6000</v>
      </c>
      <c r="P7">
        <v>0</v>
      </c>
      <c r="R7">
        <v>0</v>
      </c>
      <c r="S7">
        <v>22.425999999999998</v>
      </c>
      <c r="T7">
        <v>0</v>
      </c>
    </row>
    <row r="8" spans="1:24" x14ac:dyDescent="0.25">
      <c r="A8">
        <v>7</v>
      </c>
      <c r="B8" t="s">
        <v>10</v>
      </c>
      <c r="C8">
        <v>750</v>
      </c>
      <c r="E8">
        <v>9</v>
      </c>
      <c r="F8">
        <v>10</v>
      </c>
      <c r="G8">
        <v>11</v>
      </c>
      <c r="H8">
        <v>12</v>
      </c>
      <c r="I8" s="14"/>
      <c r="J8" s="14">
        <v>500</v>
      </c>
      <c r="K8">
        <v>200</v>
      </c>
      <c r="L8">
        <v>0</v>
      </c>
      <c r="M8">
        <v>6000</v>
      </c>
      <c r="N8">
        <v>0</v>
      </c>
      <c r="O8">
        <v>8000</v>
      </c>
      <c r="P8">
        <v>0</v>
      </c>
      <c r="R8">
        <v>0</v>
      </c>
      <c r="S8">
        <v>-25.962</v>
      </c>
      <c r="T8">
        <v>0</v>
      </c>
    </row>
    <row r="9" spans="1:24" x14ac:dyDescent="0.25">
      <c r="A9">
        <v>8</v>
      </c>
      <c r="B9" t="s">
        <v>8</v>
      </c>
      <c r="C9">
        <v>200</v>
      </c>
      <c r="E9">
        <v>11</v>
      </c>
      <c r="F9">
        <v>12</v>
      </c>
      <c r="G9">
        <v>13</v>
      </c>
      <c r="H9">
        <v>14</v>
      </c>
      <c r="I9" s="14"/>
      <c r="J9" s="14">
        <v>500</v>
      </c>
      <c r="K9">
        <v>200</v>
      </c>
      <c r="L9">
        <v>0</v>
      </c>
      <c r="M9">
        <v>8000</v>
      </c>
      <c r="N9">
        <v>0</v>
      </c>
      <c r="O9">
        <v>12000</v>
      </c>
      <c r="P9">
        <v>0</v>
      </c>
      <c r="R9">
        <v>0</v>
      </c>
      <c r="S9">
        <v>-0.85799999999999998</v>
      </c>
      <c r="T9">
        <v>0</v>
      </c>
    </row>
    <row r="10" spans="1:24" x14ac:dyDescent="0.25">
      <c r="A10">
        <v>9</v>
      </c>
      <c r="E10">
        <v>1</v>
      </c>
      <c r="F10">
        <v>2</v>
      </c>
      <c r="G10">
        <v>7</v>
      </c>
      <c r="H10">
        <v>8</v>
      </c>
      <c r="I10" s="14"/>
      <c r="J10" s="14">
        <v>500</v>
      </c>
      <c r="K10">
        <v>200</v>
      </c>
      <c r="L10">
        <v>0</v>
      </c>
      <c r="M10">
        <v>2000</v>
      </c>
      <c r="N10">
        <v>2000</v>
      </c>
      <c r="O10">
        <v>4000</v>
      </c>
      <c r="P10">
        <v>0</v>
      </c>
      <c r="R10">
        <v>0</v>
      </c>
      <c r="T10">
        <v>0</v>
      </c>
    </row>
    <row r="11" spans="1:24" x14ac:dyDescent="0.25">
      <c r="A11">
        <v>10</v>
      </c>
      <c r="E11">
        <v>7</v>
      </c>
      <c r="F11">
        <v>8</v>
      </c>
      <c r="G11">
        <v>3</v>
      </c>
      <c r="H11">
        <v>4</v>
      </c>
      <c r="I11" s="14"/>
      <c r="J11" s="14">
        <v>500</v>
      </c>
      <c r="K11">
        <v>200</v>
      </c>
      <c r="L11">
        <v>0</v>
      </c>
      <c r="M11">
        <v>4000</v>
      </c>
      <c r="N11">
        <v>0</v>
      </c>
      <c r="O11">
        <v>6000</v>
      </c>
      <c r="P11">
        <v>6000</v>
      </c>
      <c r="R11">
        <v>-20</v>
      </c>
      <c r="T11">
        <v>0</v>
      </c>
    </row>
    <row r="12" spans="1:24" x14ac:dyDescent="0.25">
      <c r="A12">
        <v>11</v>
      </c>
      <c r="E12">
        <v>3</v>
      </c>
      <c r="F12">
        <v>4</v>
      </c>
      <c r="G12">
        <v>11</v>
      </c>
      <c r="H12">
        <v>12</v>
      </c>
      <c r="I12" s="14"/>
      <c r="J12" s="14">
        <v>500</v>
      </c>
      <c r="K12">
        <v>200</v>
      </c>
      <c r="L12">
        <v>0</v>
      </c>
      <c r="M12">
        <v>6000</v>
      </c>
      <c r="N12">
        <v>6000</v>
      </c>
      <c r="O12">
        <v>8000</v>
      </c>
      <c r="P12">
        <v>0</v>
      </c>
      <c r="R12">
        <v>0</v>
      </c>
      <c r="T12">
        <v>0</v>
      </c>
    </row>
    <row r="13" spans="1:24" x14ac:dyDescent="0.25">
      <c r="A13">
        <v>12</v>
      </c>
      <c r="E13">
        <v>11</v>
      </c>
      <c r="F13">
        <v>12</v>
      </c>
      <c r="G13">
        <v>5</v>
      </c>
      <c r="H13">
        <v>6</v>
      </c>
      <c r="I13" s="14"/>
      <c r="J13" s="14">
        <v>500</v>
      </c>
      <c r="K13">
        <v>200</v>
      </c>
      <c r="L13">
        <v>0</v>
      </c>
      <c r="M13">
        <v>8000</v>
      </c>
      <c r="N13">
        <v>0</v>
      </c>
      <c r="O13">
        <v>10000</v>
      </c>
      <c r="P13">
        <v>2000</v>
      </c>
      <c r="R13">
        <v>0</v>
      </c>
      <c r="T13">
        <v>0</v>
      </c>
    </row>
    <row r="14" spans="1:24" x14ac:dyDescent="0.25">
      <c r="A14">
        <v>13</v>
      </c>
      <c r="E14">
        <v>9</v>
      </c>
      <c r="F14">
        <v>10</v>
      </c>
      <c r="G14">
        <v>3</v>
      </c>
      <c r="H14">
        <v>4</v>
      </c>
      <c r="I14" s="14"/>
      <c r="J14" s="14">
        <v>500</v>
      </c>
      <c r="K14">
        <v>200</v>
      </c>
      <c r="L14">
        <v>0</v>
      </c>
      <c r="M14">
        <v>6000</v>
      </c>
      <c r="N14">
        <v>0</v>
      </c>
      <c r="O14">
        <v>6000</v>
      </c>
      <c r="P14">
        <v>6000</v>
      </c>
      <c r="R14">
        <v>0</v>
      </c>
      <c r="T14">
        <v>0</v>
      </c>
    </row>
    <row r="15" spans="1:24" x14ac:dyDescent="0.25">
      <c r="A15">
        <v>14</v>
      </c>
      <c r="E15">
        <v>11</v>
      </c>
      <c r="F15">
        <v>12</v>
      </c>
      <c r="G15">
        <v>17</v>
      </c>
      <c r="H15">
        <v>18</v>
      </c>
      <c r="I15" s="14"/>
      <c r="J15" s="14">
        <v>500</v>
      </c>
      <c r="K15">
        <v>200</v>
      </c>
      <c r="L15">
        <v>0</v>
      </c>
      <c r="M15">
        <v>2000</v>
      </c>
      <c r="N15">
        <v>2000</v>
      </c>
      <c r="O15">
        <v>3000</v>
      </c>
      <c r="P15">
        <v>0</v>
      </c>
      <c r="R15">
        <v>0</v>
      </c>
      <c r="T15">
        <v>0</v>
      </c>
    </row>
    <row r="16" spans="1:24" x14ac:dyDescent="0.25">
      <c r="A16">
        <v>15</v>
      </c>
      <c r="E16">
        <v>13</v>
      </c>
      <c r="F16">
        <v>14</v>
      </c>
      <c r="G16">
        <v>7</v>
      </c>
      <c r="H16">
        <v>8</v>
      </c>
      <c r="I16" s="14"/>
      <c r="J16" s="14">
        <v>500</v>
      </c>
      <c r="K16">
        <v>200</v>
      </c>
      <c r="L16">
        <v>0</v>
      </c>
      <c r="M16">
        <v>5250</v>
      </c>
      <c r="N16">
        <f>21/11*1000</f>
        <v>1909.0909090909092</v>
      </c>
      <c r="O16">
        <v>8250</v>
      </c>
      <c r="P16">
        <v>3000</v>
      </c>
      <c r="R16">
        <v>0</v>
      </c>
      <c r="T16">
        <v>0</v>
      </c>
    </row>
    <row r="17" spans="1:20" x14ac:dyDescent="0.25">
      <c r="A17">
        <v>16</v>
      </c>
      <c r="E17">
        <v>7</v>
      </c>
      <c r="F17">
        <v>8</v>
      </c>
      <c r="G17">
        <v>15</v>
      </c>
      <c r="H17">
        <v>16</v>
      </c>
      <c r="I17" s="14"/>
      <c r="J17" s="14">
        <v>500</v>
      </c>
      <c r="K17">
        <v>200</v>
      </c>
      <c r="L17">
        <v>0</v>
      </c>
      <c r="M17">
        <v>8250</v>
      </c>
      <c r="N17">
        <v>3000</v>
      </c>
      <c r="O17">
        <v>8250</v>
      </c>
      <c r="P17">
        <f>9/11*1000</f>
        <v>818.18181818181824</v>
      </c>
      <c r="R17">
        <v>0</v>
      </c>
      <c r="T17">
        <v>0</v>
      </c>
    </row>
    <row r="18" spans="1:20" x14ac:dyDescent="0.25">
      <c r="A18">
        <v>17</v>
      </c>
      <c r="E18">
        <v>15</v>
      </c>
      <c r="F18">
        <v>16</v>
      </c>
      <c r="G18">
        <v>9</v>
      </c>
      <c r="H18">
        <v>10</v>
      </c>
      <c r="I18" s="14"/>
      <c r="J18" s="14">
        <v>500</v>
      </c>
      <c r="K18">
        <v>200</v>
      </c>
      <c r="L18">
        <v>0</v>
      </c>
      <c r="M18">
        <v>8250</v>
      </c>
      <c r="N18">
        <f>9/11*1000</f>
        <v>818.18181818181824</v>
      </c>
      <c r="O18">
        <v>10500</v>
      </c>
      <c r="P18">
        <v>3000</v>
      </c>
      <c r="R18">
        <v>0</v>
      </c>
      <c r="T18">
        <v>0</v>
      </c>
    </row>
    <row r="19" spans="1:20" x14ac:dyDescent="0.25">
      <c r="A19">
        <v>18</v>
      </c>
      <c r="L19">
        <v>0</v>
      </c>
      <c r="R19">
        <v>0</v>
      </c>
      <c r="T19">
        <v>0</v>
      </c>
    </row>
    <row r="20" spans="1:20" x14ac:dyDescent="0.25">
      <c r="A20">
        <v>19</v>
      </c>
      <c r="R20">
        <v>0</v>
      </c>
      <c r="T20">
        <v>0</v>
      </c>
    </row>
    <row r="21" spans="1:20" x14ac:dyDescent="0.25">
      <c r="A21">
        <v>20</v>
      </c>
      <c r="R21">
        <v>0</v>
      </c>
      <c r="T21">
        <v>0</v>
      </c>
    </row>
  </sheetData>
  <mergeCells count="3">
    <mergeCell ref="B1:C1"/>
    <mergeCell ref="E1:H1"/>
    <mergeCell ref="M1:P1"/>
  </mergeCells>
  <pageMargins left="0.7" right="0.7" top="0.75" bottom="0.75" header="0.3" footer="0.3"/>
  <pageSetup orientation="portrait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E0F94-908F-4758-A2FF-95832D12CE1D}">
  <dimension ref="A1:X21"/>
  <sheetViews>
    <sheetView workbookViewId="0">
      <selection sqref="A1:XFD1048576"/>
    </sheetView>
  </sheetViews>
  <sheetFormatPr baseColWidth="10" defaultColWidth="9.140625" defaultRowHeight="15" x14ac:dyDescent="0.25"/>
  <cols>
    <col min="1" max="1" width="9.5703125" bestFit="1" customWidth="1"/>
    <col min="2" max="2" width="22" bestFit="1" customWidth="1"/>
    <col min="3" max="3" width="6.7109375" customWidth="1"/>
    <col min="4" max="4" width="9.5703125" bestFit="1" customWidth="1"/>
    <col min="10" max="10" width="12.85546875" bestFit="1" customWidth="1"/>
    <col min="11" max="11" width="14" bestFit="1" customWidth="1"/>
    <col min="12" max="12" width="19.7109375" bestFit="1" customWidth="1"/>
    <col min="14" max="14" width="10.5703125" bestFit="1" customWidth="1"/>
    <col min="16" max="16" width="10.5703125" bestFit="1" customWidth="1"/>
    <col min="18" max="19" width="11.7109375" bestFit="1" customWidth="1"/>
    <col min="20" max="20" width="21.7109375" bestFit="1" customWidth="1"/>
  </cols>
  <sheetData>
    <row r="1" spans="1:24" x14ac:dyDescent="0.25">
      <c r="A1" s="1" t="s">
        <v>7</v>
      </c>
      <c r="B1" s="30" t="s">
        <v>0</v>
      </c>
      <c r="C1" s="30"/>
      <c r="E1" s="31" t="s">
        <v>6</v>
      </c>
      <c r="F1" s="32"/>
      <c r="G1" s="32"/>
      <c r="H1" s="33"/>
      <c r="J1" s="28" t="s">
        <v>53</v>
      </c>
      <c r="K1" s="2" t="s">
        <v>54</v>
      </c>
      <c r="L1" s="2" t="s">
        <v>55</v>
      </c>
      <c r="M1" s="31" t="s">
        <v>11</v>
      </c>
      <c r="N1" s="32"/>
      <c r="O1" s="32"/>
      <c r="P1" s="33"/>
      <c r="R1" s="4" t="s">
        <v>12</v>
      </c>
      <c r="S1" t="s">
        <v>38</v>
      </c>
      <c r="T1" s="3" t="s">
        <v>13</v>
      </c>
      <c r="X1" s="9"/>
    </row>
    <row r="2" spans="1:24" x14ac:dyDescent="0.25">
      <c r="A2">
        <v>1</v>
      </c>
      <c r="B2" t="s">
        <v>1</v>
      </c>
      <c r="C2">
        <v>7</v>
      </c>
      <c r="E2">
        <v>15</v>
      </c>
      <c r="F2">
        <v>16</v>
      </c>
      <c r="G2">
        <v>1</v>
      </c>
      <c r="H2">
        <v>2</v>
      </c>
      <c r="I2" s="14"/>
      <c r="J2" s="14">
        <v>500</v>
      </c>
      <c r="K2">
        <v>200</v>
      </c>
      <c r="L2">
        <v>0</v>
      </c>
      <c r="M2">
        <v>0</v>
      </c>
      <c r="N2">
        <v>0</v>
      </c>
      <c r="O2">
        <v>2000</v>
      </c>
      <c r="P2" s="8">
        <v>2000</v>
      </c>
      <c r="R2">
        <v>12</v>
      </c>
      <c r="S2">
        <v>17.574000000000002</v>
      </c>
      <c r="T2">
        <v>0</v>
      </c>
    </row>
    <row r="3" spans="1:24" x14ac:dyDescent="0.25">
      <c r="A3">
        <v>2</v>
      </c>
      <c r="B3" t="s">
        <v>2</v>
      </c>
      <c r="C3">
        <v>13</v>
      </c>
      <c r="E3">
        <v>1</v>
      </c>
      <c r="F3">
        <v>2</v>
      </c>
      <c r="G3">
        <v>3</v>
      </c>
      <c r="H3">
        <v>4</v>
      </c>
      <c r="I3" s="14"/>
      <c r="J3" s="14">
        <v>500</v>
      </c>
      <c r="K3">
        <v>200</v>
      </c>
      <c r="L3">
        <v>0</v>
      </c>
      <c r="M3">
        <v>2000</v>
      </c>
      <c r="N3" s="8">
        <v>2000</v>
      </c>
      <c r="O3">
        <v>6000</v>
      </c>
      <c r="P3">
        <v>6000</v>
      </c>
      <c r="Q3">
        <v>0</v>
      </c>
      <c r="R3">
        <v>0</v>
      </c>
      <c r="S3">
        <v>-43.536000000000001</v>
      </c>
      <c r="T3">
        <v>0</v>
      </c>
    </row>
    <row r="4" spans="1:24" x14ac:dyDescent="0.25">
      <c r="A4">
        <v>3</v>
      </c>
      <c r="B4" t="s">
        <v>3</v>
      </c>
      <c r="C4">
        <v>16</v>
      </c>
      <c r="E4">
        <v>3</v>
      </c>
      <c r="F4">
        <v>4</v>
      </c>
      <c r="G4">
        <v>5</v>
      </c>
      <c r="H4">
        <v>6</v>
      </c>
      <c r="I4" s="14"/>
      <c r="J4" s="14">
        <v>500</v>
      </c>
      <c r="K4">
        <v>200</v>
      </c>
      <c r="L4">
        <v>0</v>
      </c>
      <c r="M4">
        <v>6000</v>
      </c>
      <c r="N4">
        <v>6000</v>
      </c>
      <c r="O4">
        <v>10000</v>
      </c>
      <c r="P4">
        <v>2000</v>
      </c>
      <c r="R4">
        <v>0</v>
      </c>
      <c r="S4">
        <v>7.9290000000000003</v>
      </c>
      <c r="T4">
        <v>0</v>
      </c>
    </row>
    <row r="5" spans="1:24" x14ac:dyDescent="0.25">
      <c r="A5">
        <v>4</v>
      </c>
      <c r="B5" t="s">
        <v>4</v>
      </c>
      <c r="C5">
        <v>12</v>
      </c>
      <c r="E5">
        <v>5</v>
      </c>
      <c r="F5">
        <v>6</v>
      </c>
      <c r="G5">
        <v>13</v>
      </c>
      <c r="H5">
        <v>14</v>
      </c>
      <c r="I5" s="14"/>
      <c r="J5" s="14">
        <v>500</v>
      </c>
      <c r="K5">
        <v>200</v>
      </c>
      <c r="L5">
        <v>0</v>
      </c>
      <c r="M5">
        <v>10000</v>
      </c>
      <c r="N5">
        <v>2000</v>
      </c>
      <c r="O5">
        <v>12000</v>
      </c>
      <c r="P5">
        <v>0</v>
      </c>
      <c r="R5">
        <v>0</v>
      </c>
      <c r="S5">
        <v>-7.9290000000000003</v>
      </c>
      <c r="T5">
        <v>0</v>
      </c>
    </row>
    <row r="6" spans="1:24" x14ac:dyDescent="0.25">
      <c r="A6">
        <v>5</v>
      </c>
      <c r="B6" t="s">
        <v>5</v>
      </c>
      <c r="C6">
        <v>4</v>
      </c>
      <c r="E6">
        <v>15</v>
      </c>
      <c r="F6">
        <v>16</v>
      </c>
      <c r="G6">
        <v>7</v>
      </c>
      <c r="H6">
        <v>8</v>
      </c>
      <c r="I6" s="14"/>
      <c r="J6" s="14">
        <v>500</v>
      </c>
      <c r="K6">
        <v>200</v>
      </c>
      <c r="L6">
        <v>0</v>
      </c>
      <c r="M6">
        <v>0</v>
      </c>
      <c r="N6">
        <v>0</v>
      </c>
      <c r="O6">
        <v>4000</v>
      </c>
      <c r="P6">
        <v>0</v>
      </c>
      <c r="R6">
        <v>10</v>
      </c>
      <c r="S6">
        <v>-15.858000000000001</v>
      </c>
      <c r="T6">
        <v>0</v>
      </c>
    </row>
    <row r="7" spans="1:24" x14ac:dyDescent="0.25">
      <c r="A7">
        <v>6</v>
      </c>
      <c r="B7" t="s">
        <v>9</v>
      </c>
      <c r="C7">
        <v>750</v>
      </c>
      <c r="E7">
        <v>7</v>
      </c>
      <c r="F7">
        <v>8</v>
      </c>
      <c r="G7">
        <v>9</v>
      </c>
      <c r="H7">
        <v>10</v>
      </c>
      <c r="I7" s="14"/>
      <c r="J7" s="14">
        <v>500</v>
      </c>
      <c r="K7">
        <v>200</v>
      </c>
      <c r="L7">
        <v>0</v>
      </c>
      <c r="M7">
        <v>4000</v>
      </c>
      <c r="N7">
        <v>0</v>
      </c>
      <c r="O7">
        <v>6000</v>
      </c>
      <c r="P7">
        <v>0</v>
      </c>
      <c r="R7">
        <v>0</v>
      </c>
      <c r="S7">
        <v>22.425999999999998</v>
      </c>
      <c r="T7">
        <v>0</v>
      </c>
    </row>
    <row r="8" spans="1:24" x14ac:dyDescent="0.25">
      <c r="A8">
        <v>7</v>
      </c>
      <c r="B8" t="s">
        <v>10</v>
      </c>
      <c r="C8">
        <v>750</v>
      </c>
      <c r="E8">
        <v>9</v>
      </c>
      <c r="F8">
        <v>10</v>
      </c>
      <c r="G8">
        <v>11</v>
      </c>
      <c r="H8">
        <v>12</v>
      </c>
      <c r="I8" s="14"/>
      <c r="J8" s="14">
        <v>500</v>
      </c>
      <c r="K8">
        <v>200</v>
      </c>
      <c r="L8">
        <v>0</v>
      </c>
      <c r="M8">
        <v>6000</v>
      </c>
      <c r="N8">
        <v>0</v>
      </c>
      <c r="O8">
        <v>8000</v>
      </c>
      <c r="P8">
        <v>0</v>
      </c>
      <c r="R8">
        <v>0</v>
      </c>
      <c r="S8">
        <v>-25.962</v>
      </c>
      <c r="T8">
        <v>0</v>
      </c>
    </row>
    <row r="9" spans="1:24" x14ac:dyDescent="0.25">
      <c r="A9">
        <v>8</v>
      </c>
      <c r="B9" t="s">
        <v>8</v>
      </c>
      <c r="C9">
        <v>200</v>
      </c>
      <c r="E9">
        <v>11</v>
      </c>
      <c r="F9">
        <v>12</v>
      </c>
      <c r="G9">
        <v>13</v>
      </c>
      <c r="H9">
        <v>14</v>
      </c>
      <c r="I9" s="14"/>
      <c r="J9" s="14">
        <v>500</v>
      </c>
      <c r="K9">
        <v>200</v>
      </c>
      <c r="L9">
        <v>0</v>
      </c>
      <c r="M9">
        <v>8000</v>
      </c>
      <c r="N9">
        <v>0</v>
      </c>
      <c r="O9">
        <v>12000</v>
      </c>
      <c r="P9">
        <v>0</v>
      </c>
      <c r="R9">
        <v>0</v>
      </c>
      <c r="S9">
        <v>-0.85799999999999998</v>
      </c>
      <c r="T9">
        <v>0</v>
      </c>
    </row>
    <row r="10" spans="1:24" x14ac:dyDescent="0.25">
      <c r="A10">
        <v>9</v>
      </c>
      <c r="E10">
        <v>1</v>
      </c>
      <c r="F10">
        <v>2</v>
      </c>
      <c r="G10">
        <v>7</v>
      </c>
      <c r="H10">
        <v>8</v>
      </c>
      <c r="I10" s="14"/>
      <c r="J10" s="14">
        <v>500</v>
      </c>
      <c r="K10">
        <v>200</v>
      </c>
      <c r="L10">
        <v>0</v>
      </c>
      <c r="M10">
        <v>2000</v>
      </c>
      <c r="N10">
        <v>2000</v>
      </c>
      <c r="O10">
        <v>4000</v>
      </c>
      <c r="P10">
        <v>0</v>
      </c>
      <c r="R10">
        <v>0</v>
      </c>
      <c r="T10">
        <v>0</v>
      </c>
    </row>
    <row r="11" spans="1:24" x14ac:dyDescent="0.25">
      <c r="A11">
        <v>10</v>
      </c>
      <c r="E11">
        <v>7</v>
      </c>
      <c r="F11">
        <v>8</v>
      </c>
      <c r="G11">
        <v>3</v>
      </c>
      <c r="H11">
        <v>4</v>
      </c>
      <c r="I11" s="14"/>
      <c r="J11" s="14">
        <v>500</v>
      </c>
      <c r="K11">
        <v>200</v>
      </c>
      <c r="L11">
        <v>0</v>
      </c>
      <c r="M11">
        <v>4000</v>
      </c>
      <c r="N11">
        <v>0</v>
      </c>
      <c r="O11">
        <v>6000</v>
      </c>
      <c r="P11">
        <v>6000</v>
      </c>
      <c r="R11">
        <v>-20</v>
      </c>
      <c r="T11">
        <v>0</v>
      </c>
    </row>
    <row r="12" spans="1:24" x14ac:dyDescent="0.25">
      <c r="A12">
        <v>11</v>
      </c>
      <c r="E12">
        <v>3</v>
      </c>
      <c r="F12">
        <v>4</v>
      </c>
      <c r="G12">
        <v>11</v>
      </c>
      <c r="H12">
        <v>12</v>
      </c>
      <c r="I12" s="14"/>
      <c r="J12" s="14">
        <v>500</v>
      </c>
      <c r="K12">
        <v>200</v>
      </c>
      <c r="L12">
        <v>0</v>
      </c>
      <c r="M12">
        <v>6000</v>
      </c>
      <c r="N12">
        <v>6000</v>
      </c>
      <c r="O12">
        <v>8000</v>
      </c>
      <c r="P12">
        <v>0</v>
      </c>
      <c r="R12">
        <v>0</v>
      </c>
      <c r="T12">
        <v>0</v>
      </c>
    </row>
    <row r="13" spans="1:24" x14ac:dyDescent="0.25">
      <c r="A13">
        <v>12</v>
      </c>
      <c r="E13">
        <v>11</v>
      </c>
      <c r="F13">
        <v>12</v>
      </c>
      <c r="G13">
        <v>5</v>
      </c>
      <c r="H13">
        <v>6</v>
      </c>
      <c r="I13" s="14"/>
      <c r="J13" s="14">
        <v>500</v>
      </c>
      <c r="K13">
        <v>200</v>
      </c>
      <c r="L13">
        <v>0</v>
      </c>
      <c r="M13">
        <v>8000</v>
      </c>
      <c r="N13">
        <v>0</v>
      </c>
      <c r="O13">
        <v>10000</v>
      </c>
      <c r="P13">
        <v>2000</v>
      </c>
      <c r="R13">
        <v>0</v>
      </c>
      <c r="T13">
        <v>0</v>
      </c>
    </row>
    <row r="14" spans="1:24" x14ac:dyDescent="0.25">
      <c r="A14">
        <v>13</v>
      </c>
      <c r="E14">
        <v>9</v>
      </c>
      <c r="F14">
        <v>10</v>
      </c>
      <c r="G14">
        <v>3</v>
      </c>
      <c r="H14">
        <v>4</v>
      </c>
      <c r="I14" s="14"/>
      <c r="J14" s="14">
        <v>500</v>
      </c>
      <c r="K14">
        <v>200</v>
      </c>
      <c r="L14">
        <v>0</v>
      </c>
      <c r="M14">
        <v>6000</v>
      </c>
      <c r="N14">
        <v>0</v>
      </c>
      <c r="O14">
        <v>6000</v>
      </c>
      <c r="P14">
        <v>6000</v>
      </c>
      <c r="R14">
        <v>0</v>
      </c>
      <c r="T14">
        <v>0</v>
      </c>
    </row>
    <row r="15" spans="1:24" x14ac:dyDescent="0.25">
      <c r="A15">
        <v>14</v>
      </c>
      <c r="E15">
        <v>11</v>
      </c>
      <c r="F15">
        <v>12</v>
      </c>
      <c r="G15">
        <v>17</v>
      </c>
      <c r="H15">
        <v>18</v>
      </c>
      <c r="I15" s="14"/>
      <c r="J15" s="14">
        <v>500</v>
      </c>
      <c r="K15">
        <v>200</v>
      </c>
      <c r="L15">
        <v>0</v>
      </c>
      <c r="M15">
        <v>2000</v>
      </c>
      <c r="N15">
        <v>2000</v>
      </c>
      <c r="O15">
        <v>3000</v>
      </c>
      <c r="P15">
        <v>0</v>
      </c>
      <c r="R15">
        <v>0</v>
      </c>
      <c r="T15">
        <v>0</v>
      </c>
    </row>
    <row r="16" spans="1:24" x14ac:dyDescent="0.25">
      <c r="A16">
        <v>15</v>
      </c>
      <c r="E16">
        <v>13</v>
      </c>
      <c r="F16">
        <v>14</v>
      </c>
      <c r="G16">
        <v>7</v>
      </c>
      <c r="H16">
        <v>8</v>
      </c>
      <c r="I16" s="14"/>
      <c r="J16" s="14">
        <v>500</v>
      </c>
      <c r="K16">
        <v>200</v>
      </c>
      <c r="L16">
        <v>0</v>
      </c>
      <c r="M16">
        <v>5250</v>
      </c>
      <c r="N16">
        <f>21/11*1000</f>
        <v>1909.0909090909092</v>
      </c>
      <c r="O16">
        <v>8250</v>
      </c>
      <c r="P16">
        <v>3000</v>
      </c>
      <c r="R16">
        <v>0</v>
      </c>
      <c r="T16">
        <v>0</v>
      </c>
    </row>
    <row r="17" spans="1:20" x14ac:dyDescent="0.25">
      <c r="A17">
        <v>16</v>
      </c>
      <c r="E17">
        <v>7</v>
      </c>
      <c r="F17">
        <v>8</v>
      </c>
      <c r="G17">
        <v>15</v>
      </c>
      <c r="H17">
        <v>16</v>
      </c>
      <c r="I17" s="14"/>
      <c r="J17" s="14">
        <v>500</v>
      </c>
      <c r="K17">
        <v>200</v>
      </c>
      <c r="L17">
        <v>0</v>
      </c>
      <c r="M17">
        <v>8250</v>
      </c>
      <c r="N17">
        <v>3000</v>
      </c>
      <c r="O17">
        <v>8250</v>
      </c>
      <c r="P17">
        <f>9/11*1000</f>
        <v>818.18181818181824</v>
      </c>
      <c r="R17">
        <v>0</v>
      </c>
      <c r="T17">
        <v>0</v>
      </c>
    </row>
    <row r="18" spans="1:20" x14ac:dyDescent="0.25">
      <c r="A18">
        <v>17</v>
      </c>
      <c r="E18">
        <v>15</v>
      </c>
      <c r="F18">
        <v>16</v>
      </c>
      <c r="G18">
        <v>9</v>
      </c>
      <c r="H18">
        <v>10</v>
      </c>
      <c r="I18" s="14"/>
      <c r="J18" s="14">
        <v>500</v>
      </c>
      <c r="K18">
        <v>200</v>
      </c>
      <c r="L18">
        <v>0</v>
      </c>
      <c r="M18">
        <v>8250</v>
      </c>
      <c r="N18">
        <f>9/11*1000</f>
        <v>818.18181818181824</v>
      </c>
      <c r="O18">
        <v>10500</v>
      </c>
      <c r="P18">
        <v>3000</v>
      </c>
      <c r="R18">
        <v>0</v>
      </c>
      <c r="T18">
        <v>0</v>
      </c>
    </row>
    <row r="19" spans="1:20" x14ac:dyDescent="0.25">
      <c r="A19">
        <v>18</v>
      </c>
      <c r="L19">
        <v>0</v>
      </c>
      <c r="R19">
        <v>0</v>
      </c>
      <c r="T19">
        <v>0</v>
      </c>
    </row>
    <row r="20" spans="1:20" x14ac:dyDescent="0.25">
      <c r="A20">
        <v>19</v>
      </c>
      <c r="R20">
        <v>0</v>
      </c>
      <c r="T20">
        <v>0</v>
      </c>
    </row>
    <row r="21" spans="1:20" x14ac:dyDescent="0.25">
      <c r="A21">
        <v>20</v>
      </c>
      <c r="R21">
        <v>0</v>
      </c>
      <c r="T21">
        <v>0</v>
      </c>
    </row>
  </sheetData>
  <mergeCells count="3">
    <mergeCell ref="B1:C1"/>
    <mergeCell ref="E1:H1"/>
    <mergeCell ref="M1:P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55E4B-C082-4E61-9BA4-F23F1827A81C}">
  <dimension ref="A1:X21"/>
  <sheetViews>
    <sheetView workbookViewId="0">
      <selection sqref="A1:XFD1048576"/>
    </sheetView>
  </sheetViews>
  <sheetFormatPr baseColWidth="10" defaultColWidth="9.140625" defaultRowHeight="15" x14ac:dyDescent="0.25"/>
  <cols>
    <col min="1" max="1" width="9.5703125" bestFit="1" customWidth="1"/>
    <col min="2" max="2" width="22" bestFit="1" customWidth="1"/>
    <col min="3" max="3" width="6.7109375" customWidth="1"/>
    <col min="4" max="4" width="9.5703125" bestFit="1" customWidth="1"/>
    <col min="10" max="10" width="12.85546875" bestFit="1" customWidth="1"/>
    <col min="11" max="11" width="14" bestFit="1" customWidth="1"/>
    <col min="12" max="12" width="19.7109375" bestFit="1" customWidth="1"/>
    <col min="14" max="14" width="10.5703125" bestFit="1" customWidth="1"/>
    <col min="16" max="16" width="10.5703125" bestFit="1" customWidth="1"/>
    <col min="18" max="19" width="11.7109375" bestFit="1" customWidth="1"/>
    <col min="20" max="20" width="21.7109375" bestFit="1" customWidth="1"/>
  </cols>
  <sheetData>
    <row r="1" spans="1:24" x14ac:dyDescent="0.25">
      <c r="A1" s="1" t="s">
        <v>7</v>
      </c>
      <c r="B1" s="30" t="s">
        <v>0</v>
      </c>
      <c r="C1" s="30"/>
      <c r="E1" s="31" t="s">
        <v>6</v>
      </c>
      <c r="F1" s="32"/>
      <c r="G1" s="32"/>
      <c r="H1" s="33"/>
      <c r="J1" s="27" t="s">
        <v>53</v>
      </c>
      <c r="K1" s="2" t="s">
        <v>54</v>
      </c>
      <c r="L1" s="2" t="s">
        <v>55</v>
      </c>
      <c r="M1" s="31" t="s">
        <v>11</v>
      </c>
      <c r="N1" s="32"/>
      <c r="O1" s="32"/>
      <c r="P1" s="33"/>
      <c r="R1" s="4" t="s">
        <v>12</v>
      </c>
      <c r="S1" t="s">
        <v>38</v>
      </c>
      <c r="T1" s="3" t="s">
        <v>13</v>
      </c>
      <c r="X1" s="9"/>
    </row>
    <row r="2" spans="1:24" x14ac:dyDescent="0.25">
      <c r="A2">
        <v>1</v>
      </c>
      <c r="B2" t="s">
        <v>1</v>
      </c>
      <c r="C2">
        <v>4</v>
      </c>
      <c r="E2">
        <v>7</v>
      </c>
      <c r="F2">
        <v>8</v>
      </c>
      <c r="G2">
        <v>3</v>
      </c>
      <c r="H2">
        <v>4</v>
      </c>
      <c r="I2" s="14"/>
      <c r="J2" s="14">
        <v>750</v>
      </c>
      <c r="K2">
        <v>200</v>
      </c>
      <c r="L2">
        <v>0</v>
      </c>
      <c r="M2">
        <v>0</v>
      </c>
      <c r="N2">
        <v>0</v>
      </c>
      <c r="O2">
        <v>4000</v>
      </c>
      <c r="P2" s="8">
        <v>3000</v>
      </c>
      <c r="R2">
        <v>0</v>
      </c>
      <c r="S2">
        <v>17.574000000000002</v>
      </c>
      <c r="T2">
        <v>0</v>
      </c>
    </row>
    <row r="3" spans="1:24" x14ac:dyDescent="0.25">
      <c r="A3">
        <v>2</v>
      </c>
      <c r="B3" t="s">
        <v>2</v>
      </c>
      <c r="C3">
        <v>5</v>
      </c>
      <c r="E3">
        <v>3</v>
      </c>
      <c r="F3">
        <v>4</v>
      </c>
      <c r="G3">
        <v>5</v>
      </c>
      <c r="H3">
        <v>6</v>
      </c>
      <c r="I3" s="14"/>
      <c r="J3" s="14">
        <v>750</v>
      </c>
      <c r="K3">
        <v>200</v>
      </c>
      <c r="L3">
        <v>0</v>
      </c>
      <c r="M3">
        <v>4000</v>
      </c>
      <c r="N3" s="8">
        <v>3000</v>
      </c>
      <c r="O3">
        <v>8000</v>
      </c>
      <c r="P3">
        <v>0</v>
      </c>
      <c r="Q3">
        <v>0</v>
      </c>
      <c r="R3">
        <v>-10</v>
      </c>
      <c r="S3">
        <v>-43.536000000000001</v>
      </c>
      <c r="T3">
        <v>0</v>
      </c>
    </row>
    <row r="4" spans="1:24" x14ac:dyDescent="0.25">
      <c r="A4">
        <v>3</v>
      </c>
      <c r="B4" t="s">
        <v>3</v>
      </c>
      <c r="C4">
        <v>8</v>
      </c>
      <c r="E4">
        <v>7</v>
      </c>
      <c r="F4">
        <v>8</v>
      </c>
      <c r="G4">
        <v>1</v>
      </c>
      <c r="H4">
        <v>2</v>
      </c>
      <c r="I4" s="14"/>
      <c r="J4" s="14">
        <v>1000</v>
      </c>
      <c r="K4">
        <v>200</v>
      </c>
      <c r="L4">
        <v>0</v>
      </c>
      <c r="M4">
        <v>0</v>
      </c>
      <c r="N4">
        <v>0</v>
      </c>
      <c r="O4">
        <v>4000</v>
      </c>
      <c r="P4">
        <v>0</v>
      </c>
      <c r="R4">
        <v>0</v>
      </c>
      <c r="S4">
        <v>7.9290000000000003</v>
      </c>
      <c r="T4">
        <v>0</v>
      </c>
    </row>
    <row r="5" spans="1:24" x14ac:dyDescent="0.25">
      <c r="A5">
        <v>4</v>
      </c>
      <c r="B5" t="s">
        <v>4</v>
      </c>
      <c r="C5">
        <v>5</v>
      </c>
      <c r="E5">
        <v>1</v>
      </c>
      <c r="F5">
        <v>2</v>
      </c>
      <c r="G5">
        <v>5</v>
      </c>
      <c r="H5">
        <v>6</v>
      </c>
      <c r="I5" s="14"/>
      <c r="J5" s="14">
        <v>1000</v>
      </c>
      <c r="K5">
        <v>200</v>
      </c>
      <c r="L5">
        <v>0</v>
      </c>
      <c r="M5">
        <v>4000</v>
      </c>
      <c r="N5">
        <v>0</v>
      </c>
      <c r="O5">
        <v>8000</v>
      </c>
      <c r="P5">
        <v>0</v>
      </c>
      <c r="R5">
        <v>0</v>
      </c>
      <c r="S5">
        <v>-7.9290000000000003</v>
      </c>
      <c r="T5">
        <v>0</v>
      </c>
    </row>
    <row r="6" spans="1:24" x14ac:dyDescent="0.25">
      <c r="A6">
        <v>5</v>
      </c>
      <c r="B6" t="s">
        <v>5</v>
      </c>
      <c r="C6">
        <v>3</v>
      </c>
      <c r="E6">
        <v>1</v>
      </c>
      <c r="F6">
        <v>2</v>
      </c>
      <c r="G6">
        <v>3</v>
      </c>
      <c r="H6">
        <v>4</v>
      </c>
      <c r="I6" s="14"/>
      <c r="J6" s="14">
        <v>750</v>
      </c>
      <c r="K6">
        <v>200</v>
      </c>
      <c r="L6">
        <v>0</v>
      </c>
      <c r="M6">
        <v>4000</v>
      </c>
      <c r="N6">
        <v>0</v>
      </c>
      <c r="O6">
        <v>4000</v>
      </c>
      <c r="P6">
        <v>3000</v>
      </c>
      <c r="R6">
        <v>20</v>
      </c>
      <c r="S6">
        <v>-15.858000000000001</v>
      </c>
      <c r="T6">
        <v>0</v>
      </c>
    </row>
    <row r="7" spans="1:24" x14ac:dyDescent="0.25">
      <c r="A7">
        <v>6</v>
      </c>
      <c r="B7" t="s">
        <v>9</v>
      </c>
      <c r="C7">
        <v>750</v>
      </c>
      <c r="E7">
        <v>7</v>
      </c>
      <c r="F7">
        <v>8</v>
      </c>
      <c r="G7">
        <v>9</v>
      </c>
      <c r="H7">
        <v>10</v>
      </c>
      <c r="I7" s="14"/>
      <c r="J7" s="14">
        <v>1000</v>
      </c>
      <c r="K7">
        <v>200</v>
      </c>
      <c r="L7">
        <v>0</v>
      </c>
      <c r="M7">
        <v>3000</v>
      </c>
      <c r="N7">
        <v>4000</v>
      </c>
      <c r="O7">
        <v>0</v>
      </c>
      <c r="P7">
        <v>0</v>
      </c>
      <c r="R7">
        <v>0</v>
      </c>
      <c r="S7">
        <v>22.425999999999998</v>
      </c>
      <c r="T7">
        <v>0</v>
      </c>
    </row>
    <row r="8" spans="1:24" x14ac:dyDescent="0.25">
      <c r="A8">
        <v>7</v>
      </c>
      <c r="B8" t="s">
        <v>10</v>
      </c>
      <c r="C8">
        <v>750</v>
      </c>
      <c r="E8">
        <v>1</v>
      </c>
      <c r="F8">
        <v>2</v>
      </c>
      <c r="G8">
        <v>7</v>
      </c>
      <c r="H8">
        <v>8</v>
      </c>
      <c r="I8" s="14"/>
      <c r="J8" s="14">
        <v>1000</v>
      </c>
      <c r="K8">
        <v>200</v>
      </c>
      <c r="L8">
        <v>0</v>
      </c>
      <c r="M8">
        <v>3000</v>
      </c>
      <c r="N8">
        <v>0</v>
      </c>
      <c r="O8">
        <v>3000</v>
      </c>
      <c r="P8">
        <v>4000</v>
      </c>
      <c r="R8">
        <v>0</v>
      </c>
      <c r="S8">
        <v>-25.962</v>
      </c>
      <c r="T8">
        <v>0</v>
      </c>
    </row>
    <row r="9" spans="1:24" x14ac:dyDescent="0.25">
      <c r="A9">
        <v>8</v>
      </c>
      <c r="B9" t="s">
        <v>8</v>
      </c>
      <c r="C9">
        <v>200</v>
      </c>
      <c r="E9">
        <v>3</v>
      </c>
      <c r="F9">
        <v>4</v>
      </c>
      <c r="G9">
        <v>7</v>
      </c>
      <c r="H9">
        <v>8</v>
      </c>
      <c r="I9" s="14"/>
      <c r="J9" s="14">
        <v>1000</v>
      </c>
      <c r="K9">
        <v>200</v>
      </c>
      <c r="L9">
        <v>0</v>
      </c>
      <c r="M9">
        <v>6000</v>
      </c>
      <c r="N9">
        <v>0</v>
      </c>
      <c r="O9">
        <v>3000</v>
      </c>
      <c r="P9">
        <v>4000</v>
      </c>
      <c r="R9">
        <v>0</v>
      </c>
      <c r="S9">
        <v>-0.85799999999999998</v>
      </c>
      <c r="T9">
        <v>0</v>
      </c>
    </row>
    <row r="10" spans="1:24" x14ac:dyDescent="0.25">
      <c r="A10">
        <v>9</v>
      </c>
      <c r="E10">
        <v>3</v>
      </c>
      <c r="F10">
        <v>4</v>
      </c>
      <c r="G10">
        <v>5</v>
      </c>
      <c r="H10">
        <v>6</v>
      </c>
      <c r="I10" s="14"/>
      <c r="J10" s="14">
        <v>1000</v>
      </c>
      <c r="K10">
        <v>200</v>
      </c>
      <c r="L10">
        <v>0</v>
      </c>
      <c r="M10">
        <v>6000</v>
      </c>
      <c r="N10">
        <v>0</v>
      </c>
      <c r="O10">
        <v>6000</v>
      </c>
      <c r="P10">
        <v>4000</v>
      </c>
      <c r="R10">
        <v>0</v>
      </c>
      <c r="T10">
        <v>0</v>
      </c>
    </row>
    <row r="11" spans="1:24" x14ac:dyDescent="0.25">
      <c r="A11">
        <v>10</v>
      </c>
      <c r="E11">
        <v>5</v>
      </c>
      <c r="F11">
        <v>6</v>
      </c>
      <c r="G11">
        <v>9</v>
      </c>
      <c r="H11">
        <v>10</v>
      </c>
      <c r="I11" s="14"/>
      <c r="J11" s="14">
        <v>1000</v>
      </c>
      <c r="K11">
        <v>200</v>
      </c>
      <c r="L11">
        <v>0</v>
      </c>
      <c r="M11">
        <v>9000</v>
      </c>
      <c r="N11">
        <v>6000</v>
      </c>
      <c r="O11">
        <v>13500</v>
      </c>
      <c r="P11">
        <v>0</v>
      </c>
      <c r="R11">
        <v>0</v>
      </c>
      <c r="T11">
        <v>0</v>
      </c>
    </row>
    <row r="12" spans="1:24" x14ac:dyDescent="0.25">
      <c r="A12">
        <v>11</v>
      </c>
      <c r="E12">
        <v>7</v>
      </c>
      <c r="F12">
        <v>8</v>
      </c>
      <c r="G12">
        <v>3</v>
      </c>
      <c r="H12">
        <v>4</v>
      </c>
      <c r="I12" s="14"/>
      <c r="J12" s="14">
        <v>1000</v>
      </c>
      <c r="K12">
        <v>200</v>
      </c>
      <c r="L12">
        <v>0</v>
      </c>
      <c r="M12">
        <v>18000</v>
      </c>
      <c r="N12">
        <v>12000</v>
      </c>
      <c r="O12">
        <v>18000</v>
      </c>
      <c r="P12">
        <v>0</v>
      </c>
      <c r="R12">
        <v>0</v>
      </c>
      <c r="T12">
        <v>0</v>
      </c>
    </row>
    <row r="13" spans="1:24" x14ac:dyDescent="0.25">
      <c r="A13">
        <v>12</v>
      </c>
      <c r="E13">
        <v>17</v>
      </c>
      <c r="F13">
        <v>18</v>
      </c>
      <c r="G13">
        <v>9</v>
      </c>
      <c r="H13">
        <v>10</v>
      </c>
      <c r="I13" s="14"/>
      <c r="J13" s="14">
        <v>1000</v>
      </c>
      <c r="K13">
        <v>200</v>
      </c>
      <c r="L13">
        <v>0</v>
      </c>
      <c r="M13">
        <v>3000</v>
      </c>
      <c r="N13">
        <v>0</v>
      </c>
      <c r="O13">
        <v>3000</v>
      </c>
      <c r="P13">
        <v>2000</v>
      </c>
      <c r="R13">
        <v>0</v>
      </c>
      <c r="T13">
        <v>0</v>
      </c>
    </row>
    <row r="14" spans="1:24" x14ac:dyDescent="0.25">
      <c r="A14">
        <v>13</v>
      </c>
      <c r="E14">
        <v>11</v>
      </c>
      <c r="F14">
        <v>12</v>
      </c>
      <c r="G14">
        <v>9</v>
      </c>
      <c r="H14">
        <v>10</v>
      </c>
      <c r="I14" s="14"/>
      <c r="J14" s="14">
        <v>1000</v>
      </c>
      <c r="K14">
        <v>200</v>
      </c>
      <c r="L14">
        <v>0</v>
      </c>
      <c r="M14">
        <v>2000</v>
      </c>
      <c r="N14">
        <v>2000</v>
      </c>
      <c r="O14">
        <v>3000</v>
      </c>
      <c r="P14">
        <v>2000</v>
      </c>
      <c r="R14">
        <v>0</v>
      </c>
      <c r="T14">
        <v>0</v>
      </c>
    </row>
    <row r="15" spans="1:24" x14ac:dyDescent="0.25">
      <c r="A15">
        <v>14</v>
      </c>
      <c r="E15">
        <v>11</v>
      </c>
      <c r="F15">
        <v>12</v>
      </c>
      <c r="G15">
        <v>17</v>
      </c>
      <c r="H15">
        <v>18</v>
      </c>
      <c r="I15" s="14"/>
      <c r="J15" s="14">
        <v>1000</v>
      </c>
      <c r="K15">
        <v>200</v>
      </c>
      <c r="L15">
        <v>0</v>
      </c>
      <c r="M15">
        <v>2000</v>
      </c>
      <c r="N15">
        <v>2000</v>
      </c>
      <c r="O15">
        <v>3000</v>
      </c>
      <c r="P15">
        <v>0</v>
      </c>
      <c r="R15">
        <v>0</v>
      </c>
      <c r="T15">
        <v>0</v>
      </c>
    </row>
    <row r="16" spans="1:24" x14ac:dyDescent="0.25">
      <c r="A16">
        <v>15</v>
      </c>
      <c r="E16">
        <v>13</v>
      </c>
      <c r="F16">
        <v>14</v>
      </c>
      <c r="G16">
        <v>7</v>
      </c>
      <c r="H16">
        <v>8</v>
      </c>
      <c r="I16" s="14"/>
      <c r="J16" s="14">
        <v>1000</v>
      </c>
      <c r="K16">
        <v>200</v>
      </c>
      <c r="L16">
        <v>0</v>
      </c>
      <c r="M16">
        <v>5250</v>
      </c>
      <c r="N16">
        <f>21/11*1000</f>
        <v>1909.0909090909092</v>
      </c>
      <c r="O16">
        <v>8250</v>
      </c>
      <c r="P16">
        <v>3000</v>
      </c>
      <c r="R16">
        <v>0</v>
      </c>
      <c r="T16">
        <v>0</v>
      </c>
    </row>
    <row r="17" spans="1:20" x14ac:dyDescent="0.25">
      <c r="A17">
        <v>16</v>
      </c>
      <c r="E17">
        <v>7</v>
      </c>
      <c r="F17">
        <v>8</v>
      </c>
      <c r="G17">
        <v>15</v>
      </c>
      <c r="H17">
        <v>16</v>
      </c>
      <c r="I17" s="14"/>
      <c r="J17" s="14">
        <v>1000</v>
      </c>
      <c r="K17">
        <v>200</v>
      </c>
      <c r="L17">
        <v>0</v>
      </c>
      <c r="M17">
        <v>8250</v>
      </c>
      <c r="N17">
        <v>3000</v>
      </c>
      <c r="O17">
        <v>8250</v>
      </c>
      <c r="P17">
        <f>9/11*1000</f>
        <v>818.18181818181824</v>
      </c>
      <c r="R17">
        <v>0</v>
      </c>
      <c r="T17">
        <v>0</v>
      </c>
    </row>
    <row r="18" spans="1:20" x14ac:dyDescent="0.25">
      <c r="A18">
        <v>17</v>
      </c>
      <c r="E18">
        <v>15</v>
      </c>
      <c r="F18">
        <v>16</v>
      </c>
      <c r="G18">
        <v>9</v>
      </c>
      <c r="H18">
        <v>10</v>
      </c>
      <c r="I18" s="14"/>
      <c r="J18" s="14">
        <v>1000</v>
      </c>
      <c r="K18">
        <v>200</v>
      </c>
      <c r="L18">
        <v>0</v>
      </c>
      <c r="M18">
        <v>8250</v>
      </c>
      <c r="N18">
        <f>9/11*1000</f>
        <v>818.18181818181824</v>
      </c>
      <c r="O18">
        <v>10500</v>
      </c>
      <c r="P18">
        <v>3000</v>
      </c>
      <c r="R18">
        <v>0</v>
      </c>
      <c r="T18">
        <v>0</v>
      </c>
    </row>
    <row r="19" spans="1:20" x14ac:dyDescent="0.25">
      <c r="A19">
        <v>18</v>
      </c>
      <c r="L19">
        <v>0</v>
      </c>
      <c r="R19">
        <v>0</v>
      </c>
      <c r="T19">
        <v>0</v>
      </c>
    </row>
    <row r="20" spans="1:20" x14ac:dyDescent="0.25">
      <c r="A20">
        <v>19</v>
      </c>
      <c r="R20">
        <v>0</v>
      </c>
      <c r="T20">
        <v>0</v>
      </c>
    </row>
    <row r="21" spans="1:20" x14ac:dyDescent="0.25">
      <c r="A21">
        <v>20</v>
      </c>
      <c r="R21">
        <v>0</v>
      </c>
      <c r="T21">
        <v>0</v>
      </c>
    </row>
  </sheetData>
  <mergeCells count="3">
    <mergeCell ref="B1:C1"/>
    <mergeCell ref="E1:H1"/>
    <mergeCell ref="M1:P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9DAD-39CA-46D9-9174-6CAE2F2400CA}">
  <dimension ref="A1:AG34"/>
  <sheetViews>
    <sheetView workbookViewId="0">
      <selection activeCell="L4" sqref="L4"/>
    </sheetView>
  </sheetViews>
  <sheetFormatPr baseColWidth="10" defaultRowHeight="15" x14ac:dyDescent="0.25"/>
  <cols>
    <col min="1" max="1" width="9.5703125" style="11" bestFit="1" customWidth="1"/>
    <col min="2" max="2" width="4.5703125" customWidth="1"/>
    <col min="3" max="3" width="33.85546875" bestFit="1" customWidth="1"/>
    <col min="4" max="4" width="15" bestFit="1" customWidth="1"/>
    <col min="14" max="14" width="24.42578125" bestFit="1" customWidth="1"/>
    <col min="15" max="15" width="12" bestFit="1" customWidth="1"/>
    <col min="16" max="16" width="25.140625" bestFit="1" customWidth="1"/>
    <col min="17" max="17" width="14.85546875" bestFit="1" customWidth="1"/>
    <col min="18" max="18" width="11.7109375" bestFit="1" customWidth="1"/>
    <col min="23" max="23" width="30.140625" style="25" bestFit="1" customWidth="1"/>
    <col min="24" max="24" width="19.85546875" bestFit="1" customWidth="1"/>
    <col min="33" max="33" width="15" customWidth="1"/>
  </cols>
  <sheetData>
    <row r="1" spans="1:33" x14ac:dyDescent="0.25">
      <c r="A1" s="10" t="s">
        <v>7</v>
      </c>
      <c r="C1" s="35" t="s">
        <v>14</v>
      </c>
      <c r="D1" s="35"/>
      <c r="F1" s="35" t="s">
        <v>6</v>
      </c>
      <c r="G1" s="35"/>
      <c r="H1" s="35"/>
      <c r="I1" s="35"/>
      <c r="J1" s="35"/>
      <c r="K1" s="35"/>
      <c r="M1" s="26" t="s">
        <v>58</v>
      </c>
      <c r="N1" s="26" t="s">
        <v>57</v>
      </c>
      <c r="O1" s="26" t="s">
        <v>59</v>
      </c>
      <c r="P1" s="26" t="s">
        <v>60</v>
      </c>
      <c r="Q1" s="26" t="s">
        <v>51</v>
      </c>
      <c r="R1" s="26" t="s">
        <v>52</v>
      </c>
      <c r="S1" s="31" t="s">
        <v>23</v>
      </c>
      <c r="T1" s="32"/>
      <c r="U1" s="32"/>
      <c r="V1" s="33"/>
      <c r="W1" s="26" t="s">
        <v>24</v>
      </c>
      <c r="X1" s="2" t="s">
        <v>66</v>
      </c>
      <c r="Z1" s="31" t="s">
        <v>25</v>
      </c>
      <c r="AA1" s="32"/>
      <c r="AB1" s="32"/>
      <c r="AC1" s="32"/>
      <c r="AD1" s="32"/>
      <c r="AE1" s="33"/>
    </row>
    <row r="2" spans="1:33" x14ac:dyDescent="0.25">
      <c r="A2" s="11">
        <v>1</v>
      </c>
      <c r="C2" t="s">
        <v>1</v>
      </c>
      <c r="D2">
        <v>4</v>
      </c>
      <c r="F2">
        <v>11</v>
      </c>
      <c r="G2">
        <v>12</v>
      </c>
      <c r="H2">
        <v>7</v>
      </c>
      <c r="I2">
        <v>1</v>
      </c>
      <c r="J2">
        <v>2</v>
      </c>
      <c r="K2">
        <v>3</v>
      </c>
      <c r="M2">
        <v>1</v>
      </c>
      <c r="N2" s="22">
        <v>200000000</v>
      </c>
      <c r="O2" s="6">
        <v>1.0000000000000001E-5</v>
      </c>
      <c r="P2">
        <f>N2/(2*(1+$D$16))</f>
        <v>83333333.333333343</v>
      </c>
      <c r="Q2">
        <v>0</v>
      </c>
      <c r="R2" s="16">
        <v>0</v>
      </c>
      <c r="S2">
        <v>0</v>
      </c>
      <c r="T2">
        <v>2.5</v>
      </c>
      <c r="U2">
        <v>6</v>
      </c>
      <c r="V2">
        <v>2.5</v>
      </c>
      <c r="W2" s="25">
        <v>0</v>
      </c>
      <c r="X2" s="25">
        <v>0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</row>
    <row r="3" spans="1:33" x14ac:dyDescent="0.25">
      <c r="A3" s="11">
        <v>2</v>
      </c>
      <c r="C3" t="s">
        <v>2</v>
      </c>
      <c r="D3">
        <v>3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M3">
        <v>1</v>
      </c>
      <c r="N3" s="22">
        <v>200000000</v>
      </c>
      <c r="O3" s="6">
        <v>1.0000000000000001E-5</v>
      </c>
      <c r="P3">
        <f t="shared" ref="P3:P7" si="0">N3/(2*(1+$D$16))</f>
        <v>83333333.333333343</v>
      </c>
      <c r="Q3">
        <v>0</v>
      </c>
      <c r="R3" s="16">
        <v>0</v>
      </c>
      <c r="S3">
        <v>6</v>
      </c>
      <c r="T3">
        <v>2.5</v>
      </c>
      <c r="U3">
        <v>6</v>
      </c>
      <c r="V3">
        <v>0</v>
      </c>
      <c r="W3" s="25">
        <v>0</v>
      </c>
      <c r="X3" s="25">
        <v>0</v>
      </c>
      <c r="Y3" t="s">
        <v>32</v>
      </c>
      <c r="Z3">
        <v>0</v>
      </c>
      <c r="AA3">
        <f>+AA12</f>
        <v>0.36000000000000004</v>
      </c>
      <c r="AB3">
        <f>+AA14</f>
        <v>0.48000000000000004</v>
      </c>
      <c r="AC3">
        <v>0</v>
      </c>
      <c r="AD3">
        <f>+AA13</f>
        <v>0.84000000000000008</v>
      </c>
      <c r="AE3">
        <f>+AA15</f>
        <v>-0.72</v>
      </c>
    </row>
    <row r="4" spans="1:33" x14ac:dyDescent="0.25">
      <c r="A4" s="11">
        <v>3</v>
      </c>
      <c r="C4" t="s">
        <v>3</v>
      </c>
      <c r="D4">
        <v>12</v>
      </c>
      <c r="F4">
        <v>9</v>
      </c>
      <c r="G4">
        <v>10</v>
      </c>
      <c r="H4">
        <v>8</v>
      </c>
      <c r="I4">
        <v>4</v>
      </c>
      <c r="J4">
        <v>5</v>
      </c>
      <c r="K4">
        <v>6</v>
      </c>
      <c r="M4">
        <v>1</v>
      </c>
      <c r="N4" s="22">
        <v>200000000</v>
      </c>
      <c r="O4" s="6">
        <v>1.0000000000000001E-5</v>
      </c>
      <c r="P4">
        <f t="shared" si="0"/>
        <v>83333333.333333343</v>
      </c>
      <c r="Q4">
        <v>0</v>
      </c>
      <c r="R4" s="16">
        <v>0</v>
      </c>
      <c r="S4">
        <v>0</v>
      </c>
      <c r="T4">
        <v>0</v>
      </c>
      <c r="U4">
        <v>6</v>
      </c>
      <c r="V4">
        <v>0</v>
      </c>
      <c r="W4" s="25">
        <v>0</v>
      </c>
      <c r="X4" s="25">
        <v>0</v>
      </c>
      <c r="Y4" t="s">
        <v>33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3" x14ac:dyDescent="0.25">
      <c r="A5" s="11">
        <v>4</v>
      </c>
      <c r="C5" t="s">
        <v>4</v>
      </c>
      <c r="D5">
        <v>8</v>
      </c>
      <c r="F5">
        <v>6</v>
      </c>
      <c r="G5">
        <v>12</v>
      </c>
      <c r="H5">
        <v>7</v>
      </c>
      <c r="I5">
        <v>8</v>
      </c>
      <c r="J5">
        <v>9</v>
      </c>
      <c r="K5">
        <v>10</v>
      </c>
      <c r="M5">
        <v>1</v>
      </c>
      <c r="N5" s="22">
        <v>200000000</v>
      </c>
      <c r="O5" s="6">
        <v>1.0000000000000001E-5</v>
      </c>
      <c r="P5">
        <f t="shared" si="0"/>
        <v>83333333.333333343</v>
      </c>
      <c r="Q5">
        <v>0</v>
      </c>
      <c r="R5" s="16">
        <v>0</v>
      </c>
      <c r="S5">
        <f>+U4</f>
        <v>6</v>
      </c>
      <c r="T5">
        <v>0</v>
      </c>
      <c r="U5">
        <f>+S5+1.25</f>
        <v>7.25</v>
      </c>
      <c r="V5">
        <v>0</v>
      </c>
      <c r="W5" s="25">
        <v>0</v>
      </c>
      <c r="X5" s="25">
        <v>0</v>
      </c>
      <c r="Y5" t="s">
        <v>34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3" x14ac:dyDescent="0.25">
      <c r="A6" s="11">
        <v>5</v>
      </c>
      <c r="C6" t="s">
        <v>5</v>
      </c>
      <c r="D6">
        <f>+D4-D5</f>
        <v>4</v>
      </c>
      <c r="F6">
        <v>10</v>
      </c>
      <c r="G6">
        <v>11</v>
      </c>
      <c r="H6">
        <v>12</v>
      </c>
      <c r="I6">
        <v>14</v>
      </c>
      <c r="J6">
        <v>15</v>
      </c>
      <c r="K6">
        <v>13</v>
      </c>
      <c r="M6">
        <v>1</v>
      </c>
      <c r="N6" s="22">
        <v>200000000</v>
      </c>
      <c r="O6" s="6">
        <v>1.0000000000000001E-5</v>
      </c>
      <c r="P6">
        <f t="shared" si="0"/>
        <v>83333333.333333343</v>
      </c>
      <c r="Q6">
        <v>0</v>
      </c>
      <c r="R6" s="16">
        <v>0</v>
      </c>
      <c r="S6">
        <v>9.5</v>
      </c>
      <c r="T6">
        <v>6</v>
      </c>
      <c r="U6">
        <v>9.5</v>
      </c>
      <c r="V6">
        <v>0</v>
      </c>
      <c r="W6" s="25">
        <v>0</v>
      </c>
      <c r="X6" s="25">
        <v>0</v>
      </c>
      <c r="Y6" t="s">
        <v>35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3" x14ac:dyDescent="0.25">
      <c r="A7" s="11">
        <v>6</v>
      </c>
      <c r="C7" t="s">
        <v>19</v>
      </c>
      <c r="D7" s="17">
        <f>D13*D14/10000</f>
        <v>0.06</v>
      </c>
      <c r="F7">
        <v>7</v>
      </c>
      <c r="G7">
        <v>8</v>
      </c>
      <c r="H7">
        <v>9</v>
      </c>
      <c r="I7">
        <v>10</v>
      </c>
      <c r="J7">
        <v>11</v>
      </c>
      <c r="K7">
        <v>12</v>
      </c>
      <c r="M7">
        <v>1</v>
      </c>
      <c r="N7" s="22">
        <v>200000000</v>
      </c>
      <c r="O7" s="6">
        <v>1.0000000000000001E-5</v>
      </c>
      <c r="P7">
        <f t="shared" si="0"/>
        <v>83333333.333333343</v>
      </c>
      <c r="Q7">
        <v>0</v>
      </c>
      <c r="R7" s="16">
        <v>0</v>
      </c>
      <c r="S7">
        <v>0</v>
      </c>
      <c r="T7">
        <v>4</v>
      </c>
      <c r="U7">
        <v>3</v>
      </c>
      <c r="V7">
        <v>4</v>
      </c>
      <c r="W7" s="25">
        <v>0</v>
      </c>
      <c r="X7" s="25">
        <v>0</v>
      </c>
      <c r="Y7" t="s">
        <v>36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3" x14ac:dyDescent="0.25">
      <c r="A8" s="11">
        <v>7</v>
      </c>
      <c r="C8" t="s">
        <v>18</v>
      </c>
      <c r="D8">
        <f>PI()*(D12/2)^2/10000</f>
        <v>0.19634954084936207</v>
      </c>
      <c r="R8" s="16">
        <v>0</v>
      </c>
      <c r="W8" s="25">
        <v>0</v>
      </c>
      <c r="X8" s="25">
        <v>0</v>
      </c>
      <c r="Y8" t="s">
        <v>37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3" x14ac:dyDescent="0.25">
      <c r="A9" s="11">
        <v>8</v>
      </c>
      <c r="C9" t="s">
        <v>21</v>
      </c>
      <c r="D9" s="18">
        <f>D13*D14^3*1/(12*100000000)</f>
        <v>4.4999999999999999E-4</v>
      </c>
      <c r="R9" s="16">
        <v>0</v>
      </c>
      <c r="W9" s="25">
        <v>0</v>
      </c>
      <c r="X9" s="25">
        <v>0</v>
      </c>
    </row>
    <row r="10" spans="1:33" x14ac:dyDescent="0.25">
      <c r="A10" s="11">
        <v>9</v>
      </c>
      <c r="C10" t="s">
        <v>22</v>
      </c>
      <c r="D10" s="5">
        <f>PI()*(D12/2)^4/(4*100000000)</f>
        <v>3.0679615757712819E-3</v>
      </c>
      <c r="R10" s="16">
        <v>0</v>
      </c>
      <c r="W10" s="25">
        <v>0</v>
      </c>
      <c r="X10" s="25">
        <v>0</v>
      </c>
      <c r="Y10" s="34" t="s">
        <v>61</v>
      </c>
      <c r="Z10" s="34"/>
      <c r="AA10" s="34"/>
      <c r="AB10" s="34"/>
      <c r="AD10" s="34" t="s">
        <v>65</v>
      </c>
      <c r="AE10" s="34"/>
      <c r="AF10" s="34"/>
      <c r="AG10" s="34"/>
    </row>
    <row r="11" spans="1:33" x14ac:dyDescent="0.25">
      <c r="A11" s="11">
        <v>10</v>
      </c>
      <c r="R11" s="16">
        <v>0</v>
      </c>
      <c r="W11" s="25">
        <v>0</v>
      </c>
      <c r="X11" s="25">
        <v>0</v>
      </c>
      <c r="AD11" t="s">
        <v>56</v>
      </c>
      <c r="AE11">
        <v>2.7664200000000001</v>
      </c>
      <c r="AF11" t="s">
        <v>43</v>
      </c>
      <c r="AG11">
        <v>6.9160500000000003</v>
      </c>
    </row>
    <row r="12" spans="1:33" x14ac:dyDescent="0.25">
      <c r="A12" s="11">
        <v>11</v>
      </c>
      <c r="C12" t="s">
        <v>15</v>
      </c>
      <c r="D12">
        <v>50</v>
      </c>
      <c r="R12" s="16">
        <v>0</v>
      </c>
      <c r="W12" s="25">
        <v>0</v>
      </c>
      <c r="X12" s="25">
        <v>0</v>
      </c>
      <c r="Y12" t="s">
        <v>43</v>
      </c>
      <c r="Z12" t="s">
        <v>43</v>
      </c>
      <c r="AA12">
        <v>0.36000000000000004</v>
      </c>
      <c r="AB12" t="s">
        <v>43</v>
      </c>
      <c r="AC12">
        <v>6.75</v>
      </c>
      <c r="AD12" t="s">
        <v>42</v>
      </c>
      <c r="AE12">
        <v>2.5</v>
      </c>
      <c r="AF12" t="s">
        <v>44</v>
      </c>
      <c r="AG12">
        <v>6.9160500000000003</v>
      </c>
    </row>
    <row r="13" spans="1:33" x14ac:dyDescent="0.25">
      <c r="A13" s="11">
        <v>12</v>
      </c>
      <c r="C13" t="s">
        <v>16</v>
      </c>
      <c r="D13">
        <v>20</v>
      </c>
      <c r="E13" t="str">
        <f>IF(D13&gt;D14,"Verifique las dimensiones de la viga","OK")</f>
        <v>OK</v>
      </c>
      <c r="R13" s="16">
        <v>0</v>
      </c>
      <c r="W13" s="25">
        <v>0</v>
      </c>
      <c r="X13" s="25">
        <v>0</v>
      </c>
      <c r="Y13" t="s">
        <v>44</v>
      </c>
      <c r="Z13" t="s">
        <v>44</v>
      </c>
      <c r="AA13">
        <v>0.84000000000000008</v>
      </c>
      <c r="AB13" t="s">
        <v>44</v>
      </c>
      <c r="AC13">
        <v>15.75</v>
      </c>
      <c r="AF13" t="s">
        <v>45</v>
      </c>
      <c r="AG13">
        <v>2.8816875</v>
      </c>
    </row>
    <row r="14" spans="1:33" x14ac:dyDescent="0.25">
      <c r="A14" s="11">
        <v>13</v>
      </c>
      <c r="C14" t="s">
        <v>17</v>
      </c>
      <c r="D14">
        <v>30</v>
      </c>
      <c r="R14" s="16">
        <v>0</v>
      </c>
      <c r="W14" s="25">
        <v>0</v>
      </c>
      <c r="X14" s="25">
        <v>0</v>
      </c>
      <c r="Y14" t="s">
        <v>45</v>
      </c>
      <c r="Z14" t="s">
        <v>45</v>
      </c>
      <c r="AA14">
        <v>0.48000000000000004</v>
      </c>
      <c r="AB14" t="s">
        <v>45</v>
      </c>
      <c r="AC14">
        <v>11.25</v>
      </c>
      <c r="AF14" t="s">
        <v>46</v>
      </c>
      <c r="AG14">
        <v>-2.8816875</v>
      </c>
    </row>
    <row r="15" spans="1:33" x14ac:dyDescent="0.25">
      <c r="A15" s="11">
        <v>14</v>
      </c>
      <c r="C15" t="s">
        <v>20</v>
      </c>
      <c r="D15">
        <v>20000</v>
      </c>
      <c r="R15" s="16">
        <v>0</v>
      </c>
      <c r="W15" s="25">
        <v>0</v>
      </c>
      <c r="X15" s="25">
        <v>0</v>
      </c>
      <c r="Y15" t="s">
        <v>46</v>
      </c>
      <c r="Z15" t="s">
        <v>46</v>
      </c>
      <c r="AA15">
        <v>-0.72</v>
      </c>
      <c r="AB15" t="s">
        <v>46</v>
      </c>
      <c r="AC15">
        <v>-16.875</v>
      </c>
      <c r="AG15">
        <v>0</v>
      </c>
    </row>
    <row r="16" spans="1:33" x14ac:dyDescent="0.25">
      <c r="A16" s="11">
        <v>15</v>
      </c>
      <c r="C16" t="s">
        <v>50</v>
      </c>
      <c r="D16">
        <v>0.2</v>
      </c>
      <c r="R16" s="16">
        <v>0</v>
      </c>
      <c r="W16" s="25">
        <v>0</v>
      </c>
      <c r="X16" s="25">
        <v>0</v>
      </c>
      <c r="AG16">
        <v>0</v>
      </c>
    </row>
    <row r="17" spans="1:33" x14ac:dyDescent="0.25">
      <c r="A17" s="11">
        <v>16</v>
      </c>
      <c r="H17" t="s">
        <v>39</v>
      </c>
      <c r="R17" s="16">
        <v>0</v>
      </c>
      <c r="W17" s="25">
        <v>0</v>
      </c>
      <c r="X17" s="25">
        <v>0</v>
      </c>
      <c r="Y17" t="s">
        <v>56</v>
      </c>
      <c r="Z17">
        <v>100</v>
      </c>
      <c r="AA17" t="s">
        <v>43</v>
      </c>
      <c r="AB17">
        <v>150</v>
      </c>
      <c r="AD17" t="s">
        <v>56</v>
      </c>
      <c r="AE17">
        <v>2.7664200000000001</v>
      </c>
      <c r="AF17" t="s">
        <v>43</v>
      </c>
      <c r="AG17">
        <v>11.06568</v>
      </c>
    </row>
    <row r="18" spans="1:33" x14ac:dyDescent="0.25">
      <c r="A18" s="11">
        <v>17</v>
      </c>
      <c r="H18" t="s">
        <v>40</v>
      </c>
      <c r="R18" s="16">
        <v>0</v>
      </c>
      <c r="W18" s="25">
        <v>0</v>
      </c>
      <c r="X18" s="25">
        <v>0</v>
      </c>
      <c r="Y18" t="s">
        <v>42</v>
      </c>
      <c r="Z18">
        <v>3</v>
      </c>
      <c r="AA18" t="s">
        <v>44</v>
      </c>
      <c r="AB18">
        <v>150</v>
      </c>
      <c r="AD18" t="s">
        <v>42</v>
      </c>
      <c r="AE18">
        <v>4</v>
      </c>
      <c r="AF18" t="s">
        <v>44</v>
      </c>
      <c r="AG18">
        <v>11.06568</v>
      </c>
    </row>
    <row r="19" spans="1:33" x14ac:dyDescent="0.25">
      <c r="A19" s="11">
        <v>18</v>
      </c>
      <c r="H19" t="s">
        <v>41</v>
      </c>
      <c r="R19" s="16">
        <v>0</v>
      </c>
      <c r="W19" s="25">
        <v>0</v>
      </c>
      <c r="X19" s="25">
        <v>0</v>
      </c>
      <c r="AA19" t="s">
        <v>45</v>
      </c>
      <c r="AB19">
        <v>75</v>
      </c>
      <c r="AF19" t="s">
        <v>45</v>
      </c>
      <c r="AG19">
        <v>7.3771200000000006</v>
      </c>
    </row>
    <row r="20" spans="1:33" x14ac:dyDescent="0.25">
      <c r="A20" s="11">
        <v>19</v>
      </c>
      <c r="R20" s="16">
        <v>0</v>
      </c>
      <c r="W20" s="25">
        <v>0</v>
      </c>
      <c r="X20" s="25">
        <v>0</v>
      </c>
      <c r="AA20" t="s">
        <v>46</v>
      </c>
      <c r="AB20">
        <v>-75</v>
      </c>
      <c r="AF20" t="s">
        <v>46</v>
      </c>
      <c r="AG20">
        <v>-7.3771200000000006</v>
      </c>
    </row>
    <row r="21" spans="1:33" x14ac:dyDescent="0.25">
      <c r="A21" s="11">
        <v>20</v>
      </c>
      <c r="H21" t="s">
        <v>47</v>
      </c>
      <c r="I21">
        <v>100</v>
      </c>
      <c r="J21" t="s">
        <v>43</v>
      </c>
      <c r="K21">
        <f>(I21*I23^2/I24^3)*(3*I22+I23)</f>
        <v>50</v>
      </c>
      <c r="R21" s="16">
        <v>0</v>
      </c>
      <c r="W21" s="25">
        <v>0</v>
      </c>
      <c r="X21" s="25">
        <v>0</v>
      </c>
      <c r="AG21">
        <v>0</v>
      </c>
    </row>
    <row r="22" spans="1:33" x14ac:dyDescent="0.25">
      <c r="A22" s="11">
        <v>21</v>
      </c>
      <c r="H22" t="s">
        <v>48</v>
      </c>
      <c r="I22">
        <v>5</v>
      </c>
      <c r="J22" t="s">
        <v>44</v>
      </c>
      <c r="K22">
        <f>(I21*I22^2/I24^3)*(I22+3*I23)</f>
        <v>50</v>
      </c>
      <c r="W22" s="25">
        <v>0</v>
      </c>
      <c r="X22" s="25">
        <v>0</v>
      </c>
      <c r="AD22" t="s">
        <v>56</v>
      </c>
      <c r="AE22">
        <v>2.7664200000000001</v>
      </c>
      <c r="AF22" t="s">
        <v>43</v>
      </c>
      <c r="AG22">
        <v>8.2992600000000003</v>
      </c>
    </row>
    <row r="23" spans="1:33" x14ac:dyDescent="0.25">
      <c r="A23" s="11">
        <v>22</v>
      </c>
      <c r="H23" t="s">
        <v>49</v>
      </c>
      <c r="I23">
        <v>5</v>
      </c>
      <c r="J23" t="s">
        <v>45</v>
      </c>
      <c r="K23">
        <f>(I21*I22*I23^2)/I24^2</f>
        <v>125</v>
      </c>
      <c r="W23" s="25">
        <v>0</v>
      </c>
      <c r="X23" s="25">
        <v>0</v>
      </c>
      <c r="AD23" t="s">
        <v>42</v>
      </c>
      <c r="AE23">
        <v>3</v>
      </c>
      <c r="AF23" t="s">
        <v>44</v>
      </c>
      <c r="AG23">
        <v>8.2992600000000003</v>
      </c>
    </row>
    <row r="24" spans="1:33" x14ac:dyDescent="0.25">
      <c r="H24" t="s">
        <v>42</v>
      </c>
      <c r="I24">
        <f>I22+I23</f>
        <v>10</v>
      </c>
      <c r="J24" t="s">
        <v>46</v>
      </c>
      <c r="K24">
        <f>-(I21*I23*I22^2)/I24^2</f>
        <v>-125</v>
      </c>
      <c r="W24" s="25">
        <v>0</v>
      </c>
      <c r="X24" s="25">
        <v>0</v>
      </c>
      <c r="AF24" t="s">
        <v>45</v>
      </c>
      <c r="AG24">
        <v>4.1496300000000002</v>
      </c>
    </row>
    <row r="25" spans="1:33" x14ac:dyDescent="0.25">
      <c r="W25" s="25">
        <v>0</v>
      </c>
      <c r="X25" s="25">
        <v>0</v>
      </c>
      <c r="AF25" t="s">
        <v>46</v>
      </c>
      <c r="AG25">
        <v>-4.1496300000000002</v>
      </c>
    </row>
    <row r="26" spans="1:33" x14ac:dyDescent="0.25">
      <c r="H26" t="s">
        <v>56</v>
      </c>
      <c r="I26">
        <v>0.4</v>
      </c>
      <c r="J26">
        <v>3</v>
      </c>
      <c r="K26">
        <f>(I26*I27)/2</f>
        <v>1.2000000000000002</v>
      </c>
      <c r="M26">
        <v>75</v>
      </c>
      <c r="N26">
        <v>25</v>
      </c>
      <c r="W26" s="25">
        <v>0</v>
      </c>
      <c r="X26" s="25">
        <v>0</v>
      </c>
    </row>
    <row r="27" spans="1:33" x14ac:dyDescent="0.25">
      <c r="H27" t="s">
        <v>42</v>
      </c>
      <c r="I27">
        <v>6</v>
      </c>
      <c r="J27" t="s">
        <v>44</v>
      </c>
      <c r="K27">
        <f>K26</f>
        <v>1.2000000000000002</v>
      </c>
      <c r="M27">
        <v>75</v>
      </c>
      <c r="N27">
        <v>25</v>
      </c>
      <c r="Y27" s="34" t="s">
        <v>63</v>
      </c>
      <c r="Z27" s="34"/>
      <c r="AA27" s="34"/>
      <c r="AB27" s="34"/>
    </row>
    <row r="28" spans="1:33" x14ac:dyDescent="0.25">
      <c r="J28" t="s">
        <v>45</v>
      </c>
      <c r="K28">
        <f>(I26*I27^2)/12</f>
        <v>1.2</v>
      </c>
      <c r="M28">
        <v>46.875</v>
      </c>
      <c r="N28">
        <v>5.208333333333333</v>
      </c>
      <c r="Y28" t="s">
        <v>56</v>
      </c>
      <c r="Z28">
        <v>50</v>
      </c>
      <c r="AA28" t="s">
        <v>43</v>
      </c>
      <c r="AB28">
        <v>45</v>
      </c>
      <c r="AE28" t="s">
        <v>64</v>
      </c>
    </row>
    <row r="29" spans="1:33" x14ac:dyDescent="0.25">
      <c r="J29" t="s">
        <v>46</v>
      </c>
      <c r="K29">
        <f>-K28</f>
        <v>-1.2</v>
      </c>
      <c r="M29">
        <v>-46.875</v>
      </c>
      <c r="N29">
        <v>-5.208333333333333</v>
      </c>
      <c r="Y29" t="s">
        <v>42</v>
      </c>
      <c r="Z29">
        <v>6</v>
      </c>
      <c r="AA29" t="s">
        <v>44</v>
      </c>
      <c r="AB29">
        <v>105</v>
      </c>
    </row>
    <row r="30" spans="1:33" x14ac:dyDescent="0.25">
      <c r="AA30" t="s">
        <v>45</v>
      </c>
      <c r="AB30">
        <v>60</v>
      </c>
    </row>
    <row r="31" spans="1:33" x14ac:dyDescent="0.25">
      <c r="H31" t="s">
        <v>56</v>
      </c>
      <c r="I31">
        <v>0.4</v>
      </c>
      <c r="J31" t="s">
        <v>43</v>
      </c>
      <c r="K31">
        <f>(3*I31*I32)/20</f>
        <v>0.36000000000000004</v>
      </c>
      <c r="AA31" t="s">
        <v>46</v>
      </c>
      <c r="AB31">
        <v>-90</v>
      </c>
    </row>
    <row r="32" spans="1:33" x14ac:dyDescent="0.25">
      <c r="H32" t="s">
        <v>42</v>
      </c>
      <c r="I32">
        <v>6</v>
      </c>
      <c r="J32" t="s">
        <v>44</v>
      </c>
      <c r="K32">
        <f>(7*I31*I32)/20</f>
        <v>0.84000000000000008</v>
      </c>
    </row>
    <row r="33" spans="10:11" x14ac:dyDescent="0.25">
      <c r="J33" t="s">
        <v>45</v>
      </c>
      <c r="K33">
        <f>(I31*I32^2)/30</f>
        <v>0.48000000000000004</v>
      </c>
    </row>
    <row r="34" spans="10:11" x14ac:dyDescent="0.25">
      <c r="J34" t="s">
        <v>46</v>
      </c>
      <c r="K34">
        <f>(-I31*I32^2)/20</f>
        <v>-0.72</v>
      </c>
    </row>
  </sheetData>
  <mergeCells count="7">
    <mergeCell ref="Y27:AB27"/>
    <mergeCell ref="C1:D1"/>
    <mergeCell ref="F1:K1"/>
    <mergeCell ref="S1:V1"/>
    <mergeCell ref="Z1:AE1"/>
    <mergeCell ref="Y10:AB10"/>
    <mergeCell ref="AD10:AG10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2BE8-77CE-4766-A1A9-0AFACC0AF2C6}">
  <dimension ref="A1:AG34"/>
  <sheetViews>
    <sheetView workbookViewId="0">
      <selection sqref="A1:XFD1048576"/>
    </sheetView>
  </sheetViews>
  <sheetFormatPr baseColWidth="10" defaultRowHeight="15" x14ac:dyDescent="0.25"/>
  <cols>
    <col min="1" max="1" width="9.5703125" style="11" bestFit="1" customWidth="1"/>
    <col min="2" max="2" width="4.5703125" customWidth="1"/>
    <col min="3" max="3" width="33.85546875" bestFit="1" customWidth="1"/>
    <col min="4" max="4" width="15" bestFit="1" customWidth="1"/>
    <col min="14" max="14" width="24.42578125" bestFit="1" customWidth="1"/>
    <col min="15" max="15" width="12" bestFit="1" customWidth="1"/>
    <col min="16" max="16" width="25.140625" bestFit="1" customWidth="1"/>
    <col min="17" max="17" width="14.85546875" bestFit="1" customWidth="1"/>
    <col min="18" max="18" width="11.7109375" bestFit="1" customWidth="1"/>
    <col min="23" max="23" width="30.140625" style="23" bestFit="1" customWidth="1"/>
    <col min="24" max="24" width="19.85546875" bestFit="1" customWidth="1"/>
    <col min="33" max="33" width="15" customWidth="1"/>
  </cols>
  <sheetData>
    <row r="1" spans="1:33" x14ac:dyDescent="0.25">
      <c r="A1" s="10" t="s">
        <v>7</v>
      </c>
      <c r="C1" s="35" t="s">
        <v>14</v>
      </c>
      <c r="D1" s="35"/>
      <c r="F1" s="35" t="s">
        <v>6</v>
      </c>
      <c r="G1" s="35"/>
      <c r="H1" s="35"/>
      <c r="I1" s="35"/>
      <c r="J1" s="35"/>
      <c r="K1" s="35"/>
      <c r="M1" s="24" t="s">
        <v>58</v>
      </c>
      <c r="N1" s="24" t="s">
        <v>57</v>
      </c>
      <c r="O1" s="24" t="s">
        <v>59</v>
      </c>
      <c r="P1" s="24" t="s">
        <v>60</v>
      </c>
      <c r="Q1" s="24" t="s">
        <v>51</v>
      </c>
      <c r="R1" s="24" t="s">
        <v>52</v>
      </c>
      <c r="S1" s="31" t="s">
        <v>23</v>
      </c>
      <c r="T1" s="32"/>
      <c r="U1" s="32"/>
      <c r="V1" s="33"/>
      <c r="W1" s="24" t="s">
        <v>24</v>
      </c>
      <c r="X1" s="2" t="s">
        <v>66</v>
      </c>
      <c r="Z1" s="31" t="s">
        <v>25</v>
      </c>
      <c r="AA1" s="32"/>
      <c r="AB1" s="32"/>
      <c r="AC1" s="32"/>
      <c r="AD1" s="32"/>
      <c r="AE1" s="33"/>
    </row>
    <row r="2" spans="1:33" x14ac:dyDescent="0.25">
      <c r="A2" s="11">
        <v>1</v>
      </c>
      <c r="C2" t="s">
        <v>1</v>
      </c>
      <c r="D2">
        <v>5</v>
      </c>
      <c r="F2">
        <v>1</v>
      </c>
      <c r="G2">
        <v>2</v>
      </c>
      <c r="H2">
        <v>3</v>
      </c>
      <c r="I2">
        <v>4</v>
      </c>
      <c r="J2">
        <v>15</v>
      </c>
      <c r="K2">
        <v>5</v>
      </c>
      <c r="M2">
        <v>0.06</v>
      </c>
      <c r="N2" s="22">
        <v>200000000</v>
      </c>
      <c r="O2" s="6">
        <v>8.7399999999999999E-4</v>
      </c>
      <c r="P2">
        <f>N2/(2*(1+$D$16))</f>
        <v>83333333.333333343</v>
      </c>
      <c r="Q2">
        <v>0</v>
      </c>
      <c r="R2" s="16">
        <v>0</v>
      </c>
      <c r="S2">
        <v>0</v>
      </c>
      <c r="T2">
        <v>0</v>
      </c>
      <c r="U2">
        <v>3</v>
      </c>
      <c r="V2">
        <v>0</v>
      </c>
      <c r="W2" s="23">
        <v>0</v>
      </c>
      <c r="X2" s="23">
        <v>0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</row>
    <row r="3" spans="1:33" x14ac:dyDescent="0.25">
      <c r="A3" s="11">
        <v>2</v>
      </c>
      <c r="C3" t="s">
        <v>2</v>
      </c>
      <c r="D3">
        <v>4</v>
      </c>
      <c r="F3">
        <v>4</v>
      </c>
      <c r="G3">
        <v>15</v>
      </c>
      <c r="H3">
        <v>5</v>
      </c>
      <c r="I3">
        <v>6</v>
      </c>
      <c r="J3">
        <v>7</v>
      </c>
      <c r="K3">
        <v>8</v>
      </c>
      <c r="M3">
        <v>0.06</v>
      </c>
      <c r="N3" s="22">
        <v>200000000</v>
      </c>
      <c r="O3" s="6">
        <v>8.7399999999999999E-4</v>
      </c>
      <c r="P3">
        <f t="shared" ref="P3:P7" si="0">N3/(2*(1+$D$16))</f>
        <v>83333333.333333343</v>
      </c>
      <c r="Q3">
        <v>0</v>
      </c>
      <c r="R3" s="16">
        <v>0</v>
      </c>
      <c r="S3">
        <v>3</v>
      </c>
      <c r="T3">
        <v>0</v>
      </c>
      <c r="U3">
        <v>7.5</v>
      </c>
      <c r="V3">
        <v>0</v>
      </c>
      <c r="W3" s="23">
        <v>-90</v>
      </c>
      <c r="X3" s="23">
        <v>0</v>
      </c>
      <c r="Y3" t="s">
        <v>32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3" x14ac:dyDescent="0.25">
      <c r="A4" s="11">
        <v>3</v>
      </c>
      <c r="C4" t="s">
        <v>3</v>
      </c>
      <c r="D4">
        <v>15</v>
      </c>
      <c r="F4">
        <v>6</v>
      </c>
      <c r="G4">
        <v>7</v>
      </c>
      <c r="H4">
        <v>8</v>
      </c>
      <c r="I4">
        <v>9</v>
      </c>
      <c r="J4">
        <v>14</v>
      </c>
      <c r="K4">
        <v>10</v>
      </c>
      <c r="M4">
        <v>0.06</v>
      </c>
      <c r="N4" s="22">
        <v>200000000</v>
      </c>
      <c r="O4" s="6">
        <v>8.7399999999999999E-4</v>
      </c>
      <c r="P4">
        <f t="shared" si="0"/>
        <v>83333333.333333343</v>
      </c>
      <c r="Q4">
        <v>0</v>
      </c>
      <c r="R4" s="16">
        <v>0</v>
      </c>
      <c r="S4">
        <v>7.5</v>
      </c>
      <c r="T4">
        <v>0</v>
      </c>
      <c r="U4">
        <v>12</v>
      </c>
      <c r="V4">
        <v>0</v>
      </c>
      <c r="W4" s="23">
        <v>0</v>
      </c>
      <c r="X4" s="23">
        <v>0</v>
      </c>
      <c r="Y4" t="s">
        <v>33</v>
      </c>
      <c r="Z4">
        <v>0</v>
      </c>
      <c r="AA4">
        <v>101.25</v>
      </c>
      <c r="AB4">
        <v>75.9375</v>
      </c>
      <c r="AC4">
        <v>0</v>
      </c>
      <c r="AD4">
        <v>101.25</v>
      </c>
      <c r="AE4">
        <v>-75.9375</v>
      </c>
    </row>
    <row r="5" spans="1:33" x14ac:dyDescent="0.25">
      <c r="A5" s="11">
        <v>4</v>
      </c>
      <c r="C5" t="s">
        <v>4</v>
      </c>
      <c r="D5">
        <v>13</v>
      </c>
      <c r="F5">
        <v>9</v>
      </c>
      <c r="G5">
        <v>14</v>
      </c>
      <c r="H5">
        <v>10</v>
      </c>
      <c r="I5">
        <v>11</v>
      </c>
      <c r="J5">
        <v>12</v>
      </c>
      <c r="K5">
        <v>13</v>
      </c>
      <c r="M5">
        <v>0.06</v>
      </c>
      <c r="N5" s="22">
        <v>200000000</v>
      </c>
      <c r="O5" s="6">
        <v>8.7399999999999999E-4</v>
      </c>
      <c r="P5">
        <f t="shared" si="0"/>
        <v>83333333.333333343</v>
      </c>
      <c r="Q5">
        <v>0</v>
      </c>
      <c r="R5" s="16">
        <v>0</v>
      </c>
      <c r="S5">
        <v>12</v>
      </c>
      <c r="T5">
        <v>0</v>
      </c>
      <c r="U5">
        <v>15</v>
      </c>
      <c r="V5">
        <v>0</v>
      </c>
      <c r="W5" s="23">
        <v>0</v>
      </c>
      <c r="X5" s="23">
        <v>0</v>
      </c>
      <c r="Y5" t="s">
        <v>34</v>
      </c>
      <c r="Z5">
        <v>0</v>
      </c>
      <c r="AA5">
        <v>101.25</v>
      </c>
      <c r="AB5">
        <v>75.9375</v>
      </c>
      <c r="AC5">
        <v>0</v>
      </c>
      <c r="AD5">
        <v>101.25</v>
      </c>
      <c r="AE5">
        <v>-75.9375</v>
      </c>
    </row>
    <row r="6" spans="1:33" x14ac:dyDescent="0.25">
      <c r="A6" s="11">
        <v>5</v>
      </c>
      <c r="C6" t="s">
        <v>5</v>
      </c>
      <c r="D6">
        <v>2</v>
      </c>
      <c r="F6">
        <v>10</v>
      </c>
      <c r="G6">
        <v>11</v>
      </c>
      <c r="H6">
        <v>12</v>
      </c>
      <c r="I6">
        <v>14</v>
      </c>
      <c r="J6">
        <v>15</v>
      </c>
      <c r="K6">
        <v>13</v>
      </c>
      <c r="M6">
        <v>0.06</v>
      </c>
      <c r="N6" s="22">
        <v>200000000</v>
      </c>
      <c r="O6" s="6">
        <v>4.4999999999999999E-4</v>
      </c>
      <c r="P6">
        <f t="shared" si="0"/>
        <v>83333333.333333343</v>
      </c>
      <c r="Q6">
        <v>0</v>
      </c>
      <c r="R6" s="16">
        <v>0</v>
      </c>
      <c r="S6">
        <v>9.5</v>
      </c>
      <c r="T6">
        <v>6</v>
      </c>
      <c r="U6">
        <v>9.5</v>
      </c>
      <c r="V6">
        <v>0</v>
      </c>
      <c r="W6" s="23">
        <v>0</v>
      </c>
      <c r="X6" s="23">
        <v>0</v>
      </c>
      <c r="Y6" t="s">
        <v>35</v>
      </c>
      <c r="Z6">
        <v>0</v>
      </c>
      <c r="AA6">
        <v>45</v>
      </c>
      <c r="AB6">
        <v>22.5</v>
      </c>
      <c r="AC6">
        <v>0</v>
      </c>
      <c r="AD6">
        <v>45</v>
      </c>
      <c r="AE6">
        <v>-22.5</v>
      </c>
    </row>
    <row r="7" spans="1:33" x14ac:dyDescent="0.25">
      <c r="A7" s="11">
        <v>6</v>
      </c>
      <c r="C7" t="s">
        <v>19</v>
      </c>
      <c r="D7" s="17">
        <f>D13*D14/10000</f>
        <v>0.06</v>
      </c>
      <c r="F7">
        <v>7</v>
      </c>
      <c r="G7">
        <v>8</v>
      </c>
      <c r="H7">
        <v>9</v>
      </c>
      <c r="I7">
        <v>10</v>
      </c>
      <c r="J7">
        <v>11</v>
      </c>
      <c r="K7">
        <v>12</v>
      </c>
      <c r="M7">
        <v>0.06</v>
      </c>
      <c r="N7" s="22">
        <v>200000000</v>
      </c>
      <c r="O7" s="6">
        <v>4.4999999999999999E-4</v>
      </c>
      <c r="P7">
        <f t="shared" si="0"/>
        <v>83333333.333333343</v>
      </c>
      <c r="Q7">
        <v>0</v>
      </c>
      <c r="R7" s="16">
        <v>0</v>
      </c>
      <c r="S7">
        <v>0</v>
      </c>
      <c r="T7">
        <v>4</v>
      </c>
      <c r="U7">
        <v>3</v>
      </c>
      <c r="V7">
        <v>4</v>
      </c>
      <c r="W7" s="23">
        <v>0</v>
      </c>
      <c r="X7" s="23">
        <v>0</v>
      </c>
      <c r="Y7" t="s">
        <v>36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3" x14ac:dyDescent="0.25">
      <c r="A8" s="11">
        <v>7</v>
      </c>
      <c r="C8" t="s">
        <v>18</v>
      </c>
      <c r="D8">
        <f>PI()*(D12/2)^2/10000</f>
        <v>0.19634954084936207</v>
      </c>
      <c r="R8" s="16">
        <v>0</v>
      </c>
      <c r="W8" s="23">
        <v>0</v>
      </c>
      <c r="X8" s="23">
        <v>0</v>
      </c>
      <c r="Y8" t="s">
        <v>37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3" x14ac:dyDescent="0.25">
      <c r="A9" s="11">
        <v>8</v>
      </c>
      <c r="C9" t="s">
        <v>21</v>
      </c>
      <c r="D9" s="18">
        <f>D13*D14^3*1/(12*100000000)</f>
        <v>4.4999999999999999E-4</v>
      </c>
      <c r="R9" s="16">
        <v>0</v>
      </c>
      <c r="W9" s="23">
        <v>0</v>
      </c>
      <c r="X9" s="23">
        <v>0</v>
      </c>
    </row>
    <row r="10" spans="1:33" x14ac:dyDescent="0.25">
      <c r="A10" s="11">
        <v>9</v>
      </c>
      <c r="C10" t="s">
        <v>22</v>
      </c>
      <c r="D10" s="5">
        <f>PI()*(D12/2)^4/(4*100000000)</f>
        <v>3.0679615757712819E-3</v>
      </c>
      <c r="R10" s="16">
        <v>0</v>
      </c>
      <c r="W10" s="23">
        <v>0</v>
      </c>
      <c r="X10" s="23">
        <v>0</v>
      </c>
      <c r="Y10" s="34" t="s">
        <v>61</v>
      </c>
      <c r="Z10" s="34"/>
      <c r="AA10" s="34"/>
      <c r="AB10" s="34"/>
      <c r="AD10" s="34" t="s">
        <v>65</v>
      </c>
      <c r="AE10" s="34"/>
      <c r="AF10" s="34"/>
      <c r="AG10" s="34"/>
    </row>
    <row r="11" spans="1:33" x14ac:dyDescent="0.25">
      <c r="A11" s="11">
        <v>10</v>
      </c>
      <c r="R11" s="16">
        <v>0</v>
      </c>
      <c r="W11" s="23">
        <v>0</v>
      </c>
      <c r="X11" s="23">
        <v>0</v>
      </c>
      <c r="AD11" t="s">
        <v>56</v>
      </c>
      <c r="AE11">
        <v>2.7664200000000001</v>
      </c>
      <c r="AF11" t="s">
        <v>43</v>
      </c>
      <c r="AG11">
        <v>6.9160500000000003</v>
      </c>
    </row>
    <row r="12" spans="1:33" x14ac:dyDescent="0.25">
      <c r="A12" s="11">
        <v>11</v>
      </c>
      <c r="C12" t="s">
        <v>15</v>
      </c>
      <c r="D12">
        <v>50</v>
      </c>
      <c r="R12" s="16">
        <v>0</v>
      </c>
      <c r="W12" s="23">
        <v>0</v>
      </c>
      <c r="X12" s="23">
        <v>0</v>
      </c>
      <c r="Y12" t="s">
        <v>43</v>
      </c>
      <c r="Z12">
        <v>0.3</v>
      </c>
      <c r="AA12" t="s">
        <v>43</v>
      </c>
      <c r="AB12">
        <v>0.5</v>
      </c>
      <c r="AD12" t="s">
        <v>42</v>
      </c>
      <c r="AE12">
        <v>2.5</v>
      </c>
      <c r="AF12" t="s">
        <v>44</v>
      </c>
      <c r="AG12">
        <v>6.9160500000000003</v>
      </c>
    </row>
    <row r="13" spans="1:33" x14ac:dyDescent="0.25">
      <c r="A13" s="11">
        <v>12</v>
      </c>
      <c r="C13" t="s">
        <v>16</v>
      </c>
      <c r="D13">
        <v>20</v>
      </c>
      <c r="E13" t="str">
        <f>IF(D13&gt;D14,"Verifique las dimensiones de la viga","OK")</f>
        <v>OK</v>
      </c>
      <c r="R13" s="16">
        <v>0</v>
      </c>
      <c r="W13" s="23">
        <v>0</v>
      </c>
      <c r="X13" s="23">
        <v>0</v>
      </c>
      <c r="Y13" t="s">
        <v>44</v>
      </c>
      <c r="Z13">
        <v>0.7</v>
      </c>
      <c r="AA13" t="s">
        <v>44</v>
      </c>
      <c r="AB13">
        <v>0.5</v>
      </c>
      <c r="AF13" t="s">
        <v>45</v>
      </c>
      <c r="AG13">
        <v>2.8816875</v>
      </c>
    </row>
    <row r="14" spans="1:33" x14ac:dyDescent="0.25">
      <c r="A14" s="11">
        <v>13</v>
      </c>
      <c r="C14" t="s">
        <v>17</v>
      </c>
      <c r="D14">
        <v>30</v>
      </c>
      <c r="R14" s="16">
        <v>0</v>
      </c>
      <c r="W14" s="23">
        <v>0</v>
      </c>
      <c r="X14" s="23">
        <v>0</v>
      </c>
      <c r="Y14" t="s">
        <v>45</v>
      </c>
      <c r="Z14">
        <v>0.13333333333333333</v>
      </c>
      <c r="AA14" t="s">
        <v>45</v>
      </c>
      <c r="AB14">
        <v>0.5</v>
      </c>
      <c r="AF14" t="s">
        <v>46</v>
      </c>
      <c r="AG14">
        <v>-2.8816875</v>
      </c>
    </row>
    <row r="15" spans="1:33" x14ac:dyDescent="0.25">
      <c r="A15" s="11">
        <v>14</v>
      </c>
      <c r="C15" t="s">
        <v>20</v>
      </c>
      <c r="D15">
        <v>20000</v>
      </c>
      <c r="R15" s="16">
        <v>0</v>
      </c>
      <c r="W15" s="23">
        <v>0</v>
      </c>
      <c r="X15" s="23">
        <v>0</v>
      </c>
      <c r="Y15" t="s">
        <v>46</v>
      </c>
      <c r="Z15">
        <v>-0.2</v>
      </c>
      <c r="AA15" t="s">
        <v>46</v>
      </c>
      <c r="AB15">
        <v>-0.5</v>
      </c>
      <c r="AG15">
        <v>0</v>
      </c>
    </row>
    <row r="16" spans="1:33" x14ac:dyDescent="0.25">
      <c r="A16" s="11">
        <v>15</v>
      </c>
      <c r="C16" t="s">
        <v>50</v>
      </c>
      <c r="D16">
        <v>0.2</v>
      </c>
      <c r="R16" s="16">
        <v>0</v>
      </c>
      <c r="W16" s="23">
        <v>0</v>
      </c>
      <c r="X16" s="23">
        <v>0</v>
      </c>
      <c r="AG16">
        <v>0</v>
      </c>
    </row>
    <row r="17" spans="1:33" x14ac:dyDescent="0.25">
      <c r="A17" s="11">
        <v>16</v>
      </c>
      <c r="H17" t="s">
        <v>39</v>
      </c>
      <c r="R17" s="16">
        <v>0</v>
      </c>
      <c r="W17" s="23">
        <v>0</v>
      </c>
      <c r="X17" s="23">
        <v>0</v>
      </c>
      <c r="Y17" t="s">
        <v>56</v>
      </c>
      <c r="Z17">
        <v>100</v>
      </c>
      <c r="AA17" t="s">
        <v>43</v>
      </c>
      <c r="AB17">
        <v>150</v>
      </c>
      <c r="AD17" t="s">
        <v>56</v>
      </c>
      <c r="AE17">
        <v>2.7664200000000001</v>
      </c>
      <c r="AF17" t="s">
        <v>43</v>
      </c>
      <c r="AG17">
        <v>11.06568</v>
      </c>
    </row>
    <row r="18" spans="1:33" x14ac:dyDescent="0.25">
      <c r="A18" s="11">
        <v>17</v>
      </c>
      <c r="H18" t="s">
        <v>40</v>
      </c>
      <c r="R18" s="16">
        <v>0</v>
      </c>
      <c r="W18" s="23">
        <v>0</v>
      </c>
      <c r="X18" s="23">
        <v>0</v>
      </c>
      <c r="Y18" t="s">
        <v>42</v>
      </c>
      <c r="Z18">
        <v>3</v>
      </c>
      <c r="AA18" t="s">
        <v>44</v>
      </c>
      <c r="AB18">
        <v>150</v>
      </c>
      <c r="AD18" t="s">
        <v>42</v>
      </c>
      <c r="AE18">
        <v>4</v>
      </c>
      <c r="AF18" t="s">
        <v>44</v>
      </c>
      <c r="AG18">
        <v>11.06568</v>
      </c>
    </row>
    <row r="19" spans="1:33" x14ac:dyDescent="0.25">
      <c r="A19" s="11">
        <v>18</v>
      </c>
      <c r="H19" t="s">
        <v>41</v>
      </c>
      <c r="R19" s="16">
        <v>0</v>
      </c>
      <c r="W19" s="23">
        <v>0</v>
      </c>
      <c r="X19" s="23">
        <v>0</v>
      </c>
      <c r="AA19" t="s">
        <v>45</v>
      </c>
      <c r="AB19">
        <v>75</v>
      </c>
      <c r="AF19" t="s">
        <v>45</v>
      </c>
      <c r="AG19">
        <v>7.3771200000000006</v>
      </c>
    </row>
    <row r="20" spans="1:33" x14ac:dyDescent="0.25">
      <c r="A20" s="11">
        <v>19</v>
      </c>
      <c r="R20" s="16">
        <v>0</v>
      </c>
      <c r="W20" s="23">
        <v>0</v>
      </c>
      <c r="X20" s="23">
        <v>0</v>
      </c>
      <c r="AA20" t="s">
        <v>46</v>
      </c>
      <c r="AB20">
        <v>-75</v>
      </c>
      <c r="AF20" t="s">
        <v>46</v>
      </c>
      <c r="AG20">
        <v>-7.3771200000000006</v>
      </c>
    </row>
    <row r="21" spans="1:33" x14ac:dyDescent="0.25">
      <c r="A21" s="11">
        <v>20</v>
      </c>
      <c r="H21" t="s">
        <v>47</v>
      </c>
      <c r="I21">
        <v>2</v>
      </c>
      <c r="J21" t="s">
        <v>43</v>
      </c>
      <c r="K21">
        <f>(I21*I23^2/I24^3)*(3*I22+I23)</f>
        <v>1</v>
      </c>
      <c r="R21" s="16">
        <v>0</v>
      </c>
      <c r="W21" s="23">
        <v>0</v>
      </c>
      <c r="X21" s="23">
        <v>0</v>
      </c>
      <c r="AG21">
        <v>0</v>
      </c>
    </row>
    <row r="22" spans="1:33" x14ac:dyDescent="0.25">
      <c r="A22" s="11">
        <v>21</v>
      </c>
      <c r="H22" t="s">
        <v>48</v>
      </c>
      <c r="I22">
        <v>2</v>
      </c>
      <c r="J22" t="s">
        <v>44</v>
      </c>
      <c r="K22">
        <f>(I21*I22^2/I24^3)*(I22+3*I23)</f>
        <v>1</v>
      </c>
      <c r="W22" s="23">
        <v>0</v>
      </c>
      <c r="X22" s="23">
        <v>0</v>
      </c>
      <c r="AD22" t="s">
        <v>56</v>
      </c>
      <c r="AE22">
        <v>2.7664200000000001</v>
      </c>
      <c r="AF22" t="s">
        <v>43</v>
      </c>
      <c r="AG22">
        <v>8.2992600000000003</v>
      </c>
    </row>
    <row r="23" spans="1:33" x14ac:dyDescent="0.25">
      <c r="A23" s="11">
        <v>22</v>
      </c>
      <c r="H23" t="s">
        <v>49</v>
      </c>
      <c r="I23">
        <v>2</v>
      </c>
      <c r="J23" t="s">
        <v>45</v>
      </c>
      <c r="K23">
        <f>(I21*I22*I23^2)/I24^2</f>
        <v>1</v>
      </c>
      <c r="W23" s="23">
        <v>0</v>
      </c>
      <c r="X23" s="23">
        <v>0</v>
      </c>
      <c r="AD23" t="s">
        <v>42</v>
      </c>
      <c r="AE23">
        <v>3</v>
      </c>
      <c r="AF23" t="s">
        <v>44</v>
      </c>
      <c r="AG23">
        <v>8.2992600000000003</v>
      </c>
    </row>
    <row r="24" spans="1:33" x14ac:dyDescent="0.25">
      <c r="H24" t="s">
        <v>42</v>
      </c>
      <c r="I24">
        <f>I22+I23</f>
        <v>4</v>
      </c>
      <c r="J24" t="s">
        <v>46</v>
      </c>
      <c r="K24">
        <f>-(I21*I23*I22^2)/I24^2</f>
        <v>-1</v>
      </c>
      <c r="W24" s="23">
        <v>0</v>
      </c>
      <c r="X24" s="23">
        <v>0</v>
      </c>
      <c r="AF24" t="s">
        <v>45</v>
      </c>
      <c r="AG24">
        <v>4.1496300000000002</v>
      </c>
    </row>
    <row r="25" spans="1:33" x14ac:dyDescent="0.25">
      <c r="W25" s="23">
        <v>0</v>
      </c>
      <c r="X25" s="23">
        <v>0</v>
      </c>
      <c r="AF25" t="s">
        <v>46</v>
      </c>
      <c r="AG25">
        <v>-4.1496300000000002</v>
      </c>
    </row>
    <row r="26" spans="1:33" x14ac:dyDescent="0.25">
      <c r="H26" t="s">
        <v>56</v>
      </c>
      <c r="I26">
        <v>30</v>
      </c>
      <c r="J26">
        <v>3</v>
      </c>
      <c r="K26">
        <f>(I26*I27)/2</f>
        <v>45</v>
      </c>
      <c r="W26" s="23">
        <v>0</v>
      </c>
      <c r="X26" s="23">
        <v>0</v>
      </c>
    </row>
    <row r="27" spans="1:33" x14ac:dyDescent="0.25">
      <c r="H27" t="s">
        <v>42</v>
      </c>
      <c r="I27">
        <v>3</v>
      </c>
      <c r="J27" t="s">
        <v>44</v>
      </c>
      <c r="K27">
        <f>K26</f>
        <v>45</v>
      </c>
      <c r="Y27" s="34" t="s">
        <v>63</v>
      </c>
      <c r="Z27" s="34"/>
      <c r="AA27" s="34"/>
      <c r="AB27" s="34"/>
    </row>
    <row r="28" spans="1:33" x14ac:dyDescent="0.25">
      <c r="J28" t="s">
        <v>45</v>
      </c>
      <c r="K28">
        <f>(I26*I27^2)/12</f>
        <v>22.5</v>
      </c>
      <c r="Y28" t="s">
        <v>56</v>
      </c>
      <c r="Z28">
        <v>50</v>
      </c>
      <c r="AA28" t="s">
        <v>43</v>
      </c>
      <c r="AB28">
        <v>45</v>
      </c>
      <c r="AE28" t="s">
        <v>64</v>
      </c>
    </row>
    <row r="29" spans="1:33" x14ac:dyDescent="0.25">
      <c r="J29" t="s">
        <v>46</v>
      </c>
      <c r="K29">
        <f>-K28</f>
        <v>-22.5</v>
      </c>
      <c r="Y29" t="s">
        <v>42</v>
      </c>
      <c r="Z29">
        <v>6</v>
      </c>
      <c r="AA29" t="s">
        <v>44</v>
      </c>
      <c r="AB29">
        <v>105</v>
      </c>
    </row>
    <row r="30" spans="1:33" x14ac:dyDescent="0.25">
      <c r="AA30" t="s">
        <v>45</v>
      </c>
      <c r="AB30">
        <v>60</v>
      </c>
    </row>
    <row r="31" spans="1:33" x14ac:dyDescent="0.25">
      <c r="H31" t="s">
        <v>56</v>
      </c>
      <c r="I31">
        <v>1</v>
      </c>
      <c r="J31" t="s">
        <v>43</v>
      </c>
      <c r="K31">
        <f>(3*I31*I32)/20</f>
        <v>0.3</v>
      </c>
      <c r="AA31" t="s">
        <v>46</v>
      </c>
      <c r="AB31">
        <v>-90</v>
      </c>
    </row>
    <row r="32" spans="1:33" x14ac:dyDescent="0.25">
      <c r="H32" t="s">
        <v>42</v>
      </c>
      <c r="I32">
        <v>2</v>
      </c>
      <c r="J32" t="s">
        <v>44</v>
      </c>
      <c r="K32">
        <f>(7*I31*I32)/20</f>
        <v>0.7</v>
      </c>
    </row>
    <row r="33" spans="10:11" x14ac:dyDescent="0.25">
      <c r="J33" t="s">
        <v>45</v>
      </c>
      <c r="K33">
        <f>(I31*I32^2)/30</f>
        <v>0.13333333333333333</v>
      </c>
    </row>
    <row r="34" spans="10:11" x14ac:dyDescent="0.25">
      <c r="J34" t="s">
        <v>46</v>
      </c>
      <c r="K34">
        <f>(-I31*I32^2)/20</f>
        <v>-0.2</v>
      </c>
    </row>
  </sheetData>
  <mergeCells count="7">
    <mergeCell ref="Y27:AB27"/>
    <mergeCell ref="C1:D1"/>
    <mergeCell ref="F1:K1"/>
    <mergeCell ref="S1:V1"/>
    <mergeCell ref="Z1:AE1"/>
    <mergeCell ref="Y10:AB10"/>
    <mergeCell ref="AD10:AG10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4"/>
  <sheetViews>
    <sheetView zoomScaleNormal="100" workbookViewId="0">
      <pane xSplit="1" topLeftCell="K1" activePane="topRight" state="frozen"/>
      <selection pane="topRight" activeCell="T15" sqref="A1:XFD1048576"/>
    </sheetView>
  </sheetViews>
  <sheetFormatPr baseColWidth="10" defaultRowHeight="15" x14ac:dyDescent="0.25"/>
  <cols>
    <col min="1" max="1" width="9.5703125" style="11" bestFit="1" customWidth="1"/>
    <col min="2" max="2" width="4.5703125" customWidth="1"/>
    <col min="3" max="3" width="33.85546875" bestFit="1" customWidth="1"/>
    <col min="4" max="4" width="15" bestFit="1" customWidth="1"/>
    <col min="14" max="14" width="24.42578125" bestFit="1" customWidth="1"/>
    <col min="15" max="15" width="12" bestFit="1" customWidth="1"/>
    <col min="16" max="16" width="25.140625" bestFit="1" customWidth="1"/>
    <col min="17" max="17" width="14.85546875" bestFit="1" customWidth="1"/>
    <col min="18" max="18" width="11.7109375" bestFit="1" customWidth="1"/>
    <col min="23" max="23" width="30.140625" style="7" bestFit="1" customWidth="1"/>
    <col min="24" max="24" width="19.85546875" bestFit="1" customWidth="1"/>
    <col min="33" max="33" width="15" customWidth="1"/>
  </cols>
  <sheetData>
    <row r="1" spans="1:33" x14ac:dyDescent="0.25">
      <c r="A1" s="10" t="s">
        <v>7</v>
      </c>
      <c r="C1" s="35" t="s">
        <v>14</v>
      </c>
      <c r="D1" s="35"/>
      <c r="F1" s="35" t="s">
        <v>6</v>
      </c>
      <c r="G1" s="35"/>
      <c r="H1" s="35"/>
      <c r="I1" s="35"/>
      <c r="J1" s="35"/>
      <c r="K1" s="35"/>
      <c r="M1" s="12" t="s">
        <v>58</v>
      </c>
      <c r="N1" s="12" t="s">
        <v>57</v>
      </c>
      <c r="O1" s="12" t="s">
        <v>59</v>
      </c>
      <c r="P1" s="13" t="s">
        <v>60</v>
      </c>
      <c r="Q1" s="13" t="s">
        <v>51</v>
      </c>
      <c r="R1" s="15" t="s">
        <v>52</v>
      </c>
      <c r="S1" s="31" t="s">
        <v>23</v>
      </c>
      <c r="T1" s="32"/>
      <c r="U1" s="32"/>
      <c r="V1" s="33"/>
      <c r="W1" s="12" t="s">
        <v>24</v>
      </c>
      <c r="X1" s="2" t="s">
        <v>13</v>
      </c>
      <c r="Z1" s="31" t="s">
        <v>25</v>
      </c>
      <c r="AA1" s="32"/>
      <c r="AB1" s="32"/>
      <c r="AC1" s="32"/>
      <c r="AD1" s="32"/>
      <c r="AE1" s="33"/>
    </row>
    <row r="2" spans="1:33" x14ac:dyDescent="0.25">
      <c r="A2" s="11">
        <v>1</v>
      </c>
      <c r="C2" t="s">
        <v>1</v>
      </c>
      <c r="D2">
        <v>6</v>
      </c>
      <c r="F2">
        <v>16</v>
      </c>
      <c r="G2">
        <v>17</v>
      </c>
      <c r="H2">
        <v>18</v>
      </c>
      <c r="I2">
        <v>1</v>
      </c>
      <c r="J2">
        <v>2</v>
      </c>
      <c r="K2">
        <v>3</v>
      </c>
      <c r="M2">
        <v>0.25</v>
      </c>
      <c r="N2">
        <v>24787057.280000001</v>
      </c>
      <c r="O2" s="6">
        <v>5.208333333333333E-3</v>
      </c>
      <c r="P2">
        <f>N2/(2*(1+$D$16))</f>
        <v>10327940.533333335</v>
      </c>
      <c r="Q2">
        <v>0</v>
      </c>
      <c r="R2" s="16">
        <v>0</v>
      </c>
      <c r="S2">
        <v>0</v>
      </c>
      <c r="T2">
        <v>0</v>
      </c>
      <c r="U2">
        <v>0</v>
      </c>
      <c r="V2">
        <v>6</v>
      </c>
      <c r="W2" s="7">
        <v>0</v>
      </c>
      <c r="X2" s="7">
        <v>0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</row>
    <row r="3" spans="1:33" x14ac:dyDescent="0.25">
      <c r="A3" s="11">
        <v>2</v>
      </c>
      <c r="C3" t="s">
        <v>2</v>
      </c>
      <c r="D3">
        <v>5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M3">
        <v>0.12</v>
      </c>
      <c r="N3">
        <v>24787057.280000001</v>
      </c>
      <c r="O3" s="6">
        <v>1.6000000000000001E-3</v>
      </c>
      <c r="P3">
        <f t="shared" ref="P3:P7" si="0">N3/(2*(1+$D$16))</f>
        <v>10327940.533333335</v>
      </c>
      <c r="Q3">
        <v>0</v>
      </c>
      <c r="R3" s="16">
        <v>0</v>
      </c>
      <c r="S3">
        <v>0</v>
      </c>
      <c r="T3">
        <v>6</v>
      </c>
      <c r="U3">
        <v>2.5</v>
      </c>
      <c r="V3">
        <v>6</v>
      </c>
      <c r="W3" s="7">
        <v>0</v>
      </c>
      <c r="X3" s="7">
        <v>0</v>
      </c>
      <c r="Y3" t="s">
        <v>32</v>
      </c>
      <c r="Z3">
        <v>0</v>
      </c>
      <c r="AA3">
        <f>+AB28</f>
        <v>45</v>
      </c>
      <c r="AB3">
        <f>+AB30</f>
        <v>60</v>
      </c>
      <c r="AC3">
        <v>0</v>
      </c>
      <c r="AD3">
        <f>+AB29</f>
        <v>105</v>
      </c>
      <c r="AE3">
        <f>+AB31</f>
        <v>-90</v>
      </c>
    </row>
    <row r="4" spans="1:33" x14ac:dyDescent="0.25">
      <c r="A4" s="11">
        <v>3</v>
      </c>
      <c r="C4" t="s">
        <v>3</v>
      </c>
      <c r="D4">
        <v>18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M4">
        <v>0.12</v>
      </c>
      <c r="N4">
        <v>24787057.280000001</v>
      </c>
      <c r="O4" s="6">
        <v>1.6000000000000001E-3</v>
      </c>
      <c r="P4">
        <f t="shared" si="0"/>
        <v>10327940.533333335</v>
      </c>
      <c r="Q4">
        <v>0</v>
      </c>
      <c r="R4" s="16">
        <v>0</v>
      </c>
      <c r="S4">
        <v>2.5</v>
      </c>
      <c r="T4">
        <v>6</v>
      </c>
      <c r="U4">
        <v>6.5</v>
      </c>
      <c r="V4">
        <v>6</v>
      </c>
      <c r="W4" s="7">
        <v>0</v>
      </c>
      <c r="X4" s="7">
        <v>0</v>
      </c>
      <c r="Y4" t="s">
        <v>33</v>
      </c>
      <c r="Z4">
        <v>0</v>
      </c>
      <c r="AA4">
        <f>+AB12+AG11</f>
        <v>37.541049999999998</v>
      </c>
      <c r="AB4">
        <f>+-AB14+AG13</f>
        <v>13.8191875</v>
      </c>
      <c r="AC4">
        <v>0</v>
      </c>
      <c r="AD4">
        <f>+AB11+AG11</f>
        <v>20.041049999999998</v>
      </c>
      <c r="AE4">
        <f>+-AB13+AG14</f>
        <v>-10.173354166666666</v>
      </c>
    </row>
    <row r="5" spans="1:33" x14ac:dyDescent="0.25">
      <c r="A5" s="11">
        <v>4</v>
      </c>
      <c r="C5" t="s">
        <v>4</v>
      </c>
      <c r="D5">
        <f>D4-D6</f>
        <v>13</v>
      </c>
      <c r="F5">
        <v>7</v>
      </c>
      <c r="G5">
        <v>8</v>
      </c>
      <c r="H5">
        <v>9</v>
      </c>
      <c r="I5">
        <v>10</v>
      </c>
      <c r="J5">
        <v>11</v>
      </c>
      <c r="K5">
        <v>12</v>
      </c>
      <c r="M5">
        <v>0.12</v>
      </c>
      <c r="N5">
        <v>24787057.280000001</v>
      </c>
      <c r="O5" s="6">
        <v>1.6000000000000001E-3</v>
      </c>
      <c r="P5">
        <f t="shared" si="0"/>
        <v>10327940.533333335</v>
      </c>
      <c r="Q5">
        <v>0</v>
      </c>
      <c r="R5" s="16">
        <v>0</v>
      </c>
      <c r="S5">
        <v>6.5</v>
      </c>
      <c r="T5">
        <v>6</v>
      </c>
      <c r="U5">
        <f>+S5+3</f>
        <v>9.5</v>
      </c>
      <c r="V5">
        <v>6</v>
      </c>
      <c r="W5" s="7">
        <v>0</v>
      </c>
      <c r="X5" s="7">
        <v>0</v>
      </c>
      <c r="Y5" t="s">
        <v>34</v>
      </c>
      <c r="Z5">
        <v>0</v>
      </c>
      <c r="AA5">
        <f>+AG17</f>
        <v>11.06568</v>
      </c>
      <c r="AB5">
        <f>+AG19</f>
        <v>7.3771200000000006</v>
      </c>
      <c r="AC5">
        <v>0</v>
      </c>
      <c r="AD5">
        <f>+AG18</f>
        <v>11.06568</v>
      </c>
      <c r="AE5">
        <f>+AG20</f>
        <v>-7.3771200000000006</v>
      </c>
    </row>
    <row r="6" spans="1:33" x14ac:dyDescent="0.25">
      <c r="A6" s="11">
        <v>5</v>
      </c>
      <c r="C6" t="s">
        <v>5</v>
      </c>
      <c r="D6">
        <v>5</v>
      </c>
      <c r="F6">
        <v>10</v>
      </c>
      <c r="G6">
        <v>11</v>
      </c>
      <c r="H6">
        <v>12</v>
      </c>
      <c r="I6">
        <v>14</v>
      </c>
      <c r="J6">
        <v>15</v>
      </c>
      <c r="K6">
        <v>13</v>
      </c>
      <c r="M6">
        <v>0.25</v>
      </c>
      <c r="N6">
        <v>24787057.280000001</v>
      </c>
      <c r="O6" s="6">
        <v>5.208333333333333E-3</v>
      </c>
      <c r="P6">
        <f t="shared" si="0"/>
        <v>10327940.533333335</v>
      </c>
      <c r="Q6">
        <v>0</v>
      </c>
      <c r="R6" s="16">
        <v>0</v>
      </c>
      <c r="S6">
        <v>9.5</v>
      </c>
      <c r="T6">
        <v>6</v>
      </c>
      <c r="U6">
        <v>9.5</v>
      </c>
      <c r="V6">
        <v>0</v>
      </c>
      <c r="W6" s="7">
        <v>0</v>
      </c>
      <c r="X6" s="7">
        <v>0</v>
      </c>
      <c r="Y6" t="s">
        <v>35</v>
      </c>
      <c r="Z6">
        <v>0</v>
      </c>
      <c r="AA6">
        <f>+AB17+AG22</f>
        <v>158.29926</v>
      </c>
      <c r="AB6">
        <f>+AB19+AG24</f>
        <v>79.149630000000002</v>
      </c>
      <c r="AC6">
        <v>0</v>
      </c>
      <c r="AD6">
        <f>+AB18+AG23</f>
        <v>158.29926</v>
      </c>
      <c r="AE6">
        <f>+AB20+AG25</f>
        <v>-79.149630000000002</v>
      </c>
    </row>
    <row r="7" spans="1:33" x14ac:dyDescent="0.25">
      <c r="A7" s="11">
        <v>6</v>
      </c>
      <c r="C7" t="s">
        <v>19</v>
      </c>
      <c r="D7" s="17">
        <f>D13*D14/10000</f>
        <v>0.12</v>
      </c>
      <c r="F7">
        <v>7</v>
      </c>
      <c r="G7">
        <v>8</v>
      </c>
      <c r="H7">
        <v>9</v>
      </c>
      <c r="I7">
        <v>10</v>
      </c>
      <c r="J7">
        <v>11</v>
      </c>
      <c r="K7">
        <v>12</v>
      </c>
      <c r="M7">
        <v>0.12</v>
      </c>
      <c r="N7">
        <v>24787057.280000001</v>
      </c>
      <c r="O7" s="6">
        <v>1.6000000000000001E-3</v>
      </c>
      <c r="P7">
        <f t="shared" si="0"/>
        <v>10327940.533333335</v>
      </c>
      <c r="Q7">
        <v>0</v>
      </c>
      <c r="R7" s="16">
        <v>0</v>
      </c>
      <c r="S7">
        <v>0</v>
      </c>
      <c r="T7">
        <v>4</v>
      </c>
      <c r="U7">
        <v>3</v>
      </c>
      <c r="V7">
        <v>4</v>
      </c>
      <c r="W7" s="7">
        <v>0</v>
      </c>
      <c r="X7" s="7">
        <v>0</v>
      </c>
      <c r="Y7" t="s">
        <v>36</v>
      </c>
      <c r="Z7">
        <v>0</v>
      </c>
      <c r="AA7">
        <f>+AB29</f>
        <v>105</v>
      </c>
      <c r="AB7">
        <f>+-AB31</f>
        <v>90</v>
      </c>
      <c r="AC7">
        <v>0</v>
      </c>
      <c r="AD7">
        <f>+AB28</f>
        <v>45</v>
      </c>
      <c r="AE7">
        <v>-60</v>
      </c>
    </row>
    <row r="8" spans="1:33" x14ac:dyDescent="0.25">
      <c r="A8" s="11">
        <v>7</v>
      </c>
      <c r="C8" t="s">
        <v>18</v>
      </c>
      <c r="D8">
        <f>PI()*(D12/2)^2/10000</f>
        <v>0.19634954084936207</v>
      </c>
      <c r="R8" s="16">
        <v>0</v>
      </c>
      <c r="W8" s="7">
        <v>0</v>
      </c>
      <c r="X8" s="7">
        <v>0</v>
      </c>
      <c r="Y8" t="s">
        <v>37</v>
      </c>
      <c r="Z8">
        <v>0</v>
      </c>
      <c r="AB8">
        <v>0</v>
      </c>
      <c r="AC8">
        <v>0</v>
      </c>
      <c r="AD8">
        <v>0</v>
      </c>
      <c r="AE8">
        <f>-AB30</f>
        <v>-60</v>
      </c>
    </row>
    <row r="9" spans="1:33" x14ac:dyDescent="0.25">
      <c r="A9" s="11">
        <v>8</v>
      </c>
      <c r="C9" t="s">
        <v>21</v>
      </c>
      <c r="D9" s="18">
        <f>D13*D14^3*1/(12*100000000)</f>
        <v>1.6000000000000001E-3</v>
      </c>
      <c r="R9" s="16">
        <v>0</v>
      </c>
      <c r="W9" s="7">
        <v>0</v>
      </c>
      <c r="X9" s="7">
        <v>0</v>
      </c>
    </row>
    <row r="10" spans="1:33" x14ac:dyDescent="0.25">
      <c r="A10" s="11">
        <v>9</v>
      </c>
      <c r="C10" t="s">
        <v>22</v>
      </c>
      <c r="D10" s="5">
        <f>PI()*(D12/2)^4/(4*100000000)</f>
        <v>3.0679615757712819E-3</v>
      </c>
      <c r="R10" s="16">
        <v>0</v>
      </c>
      <c r="W10" s="7">
        <v>0</v>
      </c>
      <c r="X10" s="7">
        <v>0</v>
      </c>
      <c r="Y10" s="34" t="s">
        <v>61</v>
      </c>
      <c r="Z10" s="34"/>
      <c r="AA10" s="34"/>
      <c r="AB10" s="34"/>
      <c r="AD10" s="34" t="s">
        <v>65</v>
      </c>
      <c r="AE10" s="34"/>
      <c r="AF10" s="34"/>
      <c r="AG10" s="34"/>
    </row>
    <row r="11" spans="1:33" x14ac:dyDescent="0.25">
      <c r="A11" s="11">
        <v>10</v>
      </c>
      <c r="R11" s="16">
        <v>0</v>
      </c>
      <c r="W11" s="7">
        <v>0</v>
      </c>
      <c r="X11" s="7">
        <v>0</v>
      </c>
      <c r="Y11" t="s">
        <v>56</v>
      </c>
      <c r="Z11">
        <v>35</v>
      </c>
      <c r="AA11" t="s">
        <v>43</v>
      </c>
      <c r="AB11">
        <v>13.125</v>
      </c>
      <c r="AD11" t="s">
        <v>56</v>
      </c>
      <c r="AE11">
        <v>2.7664200000000001</v>
      </c>
      <c r="AF11" t="s">
        <v>43</v>
      </c>
      <c r="AG11">
        <v>6.9160500000000003</v>
      </c>
    </row>
    <row r="12" spans="1:33" x14ac:dyDescent="0.25">
      <c r="A12" s="11">
        <v>11</v>
      </c>
      <c r="C12" t="s">
        <v>15</v>
      </c>
      <c r="D12">
        <v>50</v>
      </c>
      <c r="R12" s="16">
        <v>0</v>
      </c>
      <c r="W12" s="7">
        <v>-40</v>
      </c>
      <c r="X12" s="20">
        <v>0</v>
      </c>
      <c r="Y12" t="s">
        <v>42</v>
      </c>
      <c r="Z12">
        <v>2.5</v>
      </c>
      <c r="AA12" t="s">
        <v>44</v>
      </c>
      <c r="AB12">
        <v>30.625</v>
      </c>
      <c r="AD12" t="s">
        <v>42</v>
      </c>
      <c r="AE12">
        <v>2.5</v>
      </c>
      <c r="AF12" t="s">
        <v>44</v>
      </c>
      <c r="AG12">
        <v>6.9160500000000003</v>
      </c>
    </row>
    <row r="13" spans="1:33" x14ac:dyDescent="0.25">
      <c r="A13" s="11">
        <v>12</v>
      </c>
      <c r="C13" t="s">
        <v>16</v>
      </c>
      <c r="D13">
        <v>30</v>
      </c>
      <c r="E13" t="str">
        <f>IF(D13&gt;D14,"Verifique las dimensiones de la viga","OK")</f>
        <v>OK</v>
      </c>
      <c r="R13" s="16">
        <v>0</v>
      </c>
      <c r="W13" s="7">
        <v>0</v>
      </c>
      <c r="X13" s="7">
        <v>0</v>
      </c>
      <c r="AA13" t="s">
        <v>45</v>
      </c>
      <c r="AB13">
        <v>7.291666666666667</v>
      </c>
      <c r="AF13" t="s">
        <v>45</v>
      </c>
      <c r="AG13">
        <v>2.8816875</v>
      </c>
    </row>
    <row r="14" spans="1:33" x14ac:dyDescent="0.25">
      <c r="A14" s="11">
        <v>13</v>
      </c>
      <c r="C14" t="s">
        <v>17</v>
      </c>
      <c r="D14">
        <v>40</v>
      </c>
      <c r="R14" s="16">
        <v>0</v>
      </c>
      <c r="W14" s="7">
        <v>0</v>
      </c>
      <c r="X14" s="7">
        <v>0</v>
      </c>
      <c r="AA14" t="s">
        <v>46</v>
      </c>
      <c r="AB14">
        <v>-10.9375</v>
      </c>
      <c r="AF14" t="s">
        <v>46</v>
      </c>
      <c r="AG14">
        <v>-2.8816875</v>
      </c>
    </row>
    <row r="15" spans="1:33" x14ac:dyDescent="0.25">
      <c r="A15" s="11">
        <v>14</v>
      </c>
      <c r="C15" t="s">
        <v>20</v>
      </c>
      <c r="D15">
        <v>20000</v>
      </c>
      <c r="R15" s="16">
        <v>0</v>
      </c>
      <c r="W15" s="7">
        <v>0</v>
      </c>
      <c r="X15" s="7">
        <v>0</v>
      </c>
      <c r="AG15">
        <v>0</v>
      </c>
    </row>
    <row r="16" spans="1:33" x14ac:dyDescent="0.25">
      <c r="A16" s="11">
        <v>15</v>
      </c>
      <c r="C16" t="s">
        <v>50</v>
      </c>
      <c r="D16">
        <v>0.2</v>
      </c>
      <c r="R16" s="16">
        <v>0</v>
      </c>
      <c r="W16" s="7">
        <v>0</v>
      </c>
      <c r="X16" s="7">
        <v>0</v>
      </c>
      <c r="AG16">
        <v>0</v>
      </c>
    </row>
    <row r="17" spans="1:33" x14ac:dyDescent="0.25">
      <c r="A17" s="11">
        <v>16</v>
      </c>
      <c r="H17" t="s">
        <v>39</v>
      </c>
      <c r="R17" s="16">
        <v>0</v>
      </c>
      <c r="W17" s="7">
        <v>0</v>
      </c>
      <c r="X17" s="7">
        <v>0</v>
      </c>
      <c r="Y17" t="s">
        <v>56</v>
      </c>
      <c r="Z17">
        <v>100</v>
      </c>
      <c r="AA17" t="s">
        <v>43</v>
      </c>
      <c r="AB17">
        <v>150</v>
      </c>
      <c r="AD17" t="s">
        <v>56</v>
      </c>
      <c r="AE17">
        <v>2.7664200000000001</v>
      </c>
      <c r="AF17" t="s">
        <v>43</v>
      </c>
      <c r="AG17">
        <v>11.06568</v>
      </c>
    </row>
    <row r="18" spans="1:33" x14ac:dyDescent="0.25">
      <c r="A18" s="11">
        <v>17</v>
      </c>
      <c r="H18" t="s">
        <v>40</v>
      </c>
      <c r="R18" s="16">
        <v>0</v>
      </c>
      <c r="W18" s="7">
        <v>0</v>
      </c>
      <c r="X18" s="7">
        <v>0</v>
      </c>
      <c r="Y18" t="s">
        <v>42</v>
      </c>
      <c r="Z18">
        <v>3</v>
      </c>
      <c r="AA18" t="s">
        <v>44</v>
      </c>
      <c r="AB18">
        <v>150</v>
      </c>
      <c r="AD18" t="s">
        <v>42</v>
      </c>
      <c r="AE18">
        <v>4</v>
      </c>
      <c r="AF18" t="s">
        <v>44</v>
      </c>
      <c r="AG18">
        <v>11.06568</v>
      </c>
    </row>
    <row r="19" spans="1:33" x14ac:dyDescent="0.25">
      <c r="A19" s="11">
        <v>18</v>
      </c>
      <c r="H19" t="s">
        <v>41</v>
      </c>
      <c r="R19" s="16">
        <v>0</v>
      </c>
      <c r="W19" s="7">
        <v>0</v>
      </c>
      <c r="X19" s="7">
        <v>0</v>
      </c>
      <c r="AA19" t="s">
        <v>45</v>
      </c>
      <c r="AB19">
        <v>75</v>
      </c>
      <c r="AF19" t="s">
        <v>45</v>
      </c>
      <c r="AG19">
        <v>7.3771200000000006</v>
      </c>
    </row>
    <row r="20" spans="1:33" x14ac:dyDescent="0.25">
      <c r="A20" s="11">
        <v>19</v>
      </c>
      <c r="R20" s="16">
        <v>0</v>
      </c>
      <c r="W20" s="7">
        <v>0</v>
      </c>
      <c r="X20" s="7">
        <v>0</v>
      </c>
      <c r="AA20" t="s">
        <v>46</v>
      </c>
      <c r="AB20">
        <v>-75</v>
      </c>
      <c r="AF20" t="s">
        <v>46</v>
      </c>
      <c r="AG20">
        <v>-7.3771200000000006</v>
      </c>
    </row>
    <row r="21" spans="1:33" x14ac:dyDescent="0.25">
      <c r="A21" s="11">
        <v>20</v>
      </c>
      <c r="H21" t="s">
        <v>47</v>
      </c>
      <c r="I21">
        <v>10</v>
      </c>
      <c r="J21" t="s">
        <v>43</v>
      </c>
      <c r="K21">
        <f>(I21*I23^2/I24^3)*(3*I22+I23)</f>
        <v>5</v>
      </c>
      <c r="R21" s="16">
        <v>0</v>
      </c>
      <c r="W21" s="7">
        <v>0</v>
      </c>
      <c r="X21" s="7">
        <v>0</v>
      </c>
      <c r="AG21">
        <v>0</v>
      </c>
    </row>
    <row r="22" spans="1:33" x14ac:dyDescent="0.25">
      <c r="A22" s="11">
        <v>21</v>
      </c>
      <c r="H22" t="s">
        <v>48</v>
      </c>
      <c r="I22">
        <v>5</v>
      </c>
      <c r="J22" t="s">
        <v>44</v>
      </c>
      <c r="K22">
        <f>(I21*I22^2/I24^3)*(I22+3*I23)</f>
        <v>5</v>
      </c>
      <c r="W22" s="7">
        <v>0</v>
      </c>
      <c r="X22" s="7">
        <v>0</v>
      </c>
      <c r="AD22" t="s">
        <v>56</v>
      </c>
      <c r="AE22">
        <v>2.7664200000000001</v>
      </c>
      <c r="AF22" t="s">
        <v>43</v>
      </c>
      <c r="AG22">
        <v>8.2992600000000003</v>
      </c>
    </row>
    <row r="23" spans="1:33" x14ac:dyDescent="0.25">
      <c r="A23" s="11">
        <v>22</v>
      </c>
      <c r="H23" t="s">
        <v>49</v>
      </c>
      <c r="I23">
        <v>5</v>
      </c>
      <c r="J23" t="s">
        <v>45</v>
      </c>
      <c r="K23">
        <f>(I21*I22*I23^2)/I24^2</f>
        <v>12.5</v>
      </c>
      <c r="W23" s="7">
        <v>0</v>
      </c>
      <c r="X23" s="7">
        <v>0</v>
      </c>
      <c r="AD23" t="s">
        <v>42</v>
      </c>
      <c r="AE23">
        <v>3</v>
      </c>
      <c r="AF23" t="s">
        <v>44</v>
      </c>
      <c r="AG23">
        <v>8.2992600000000003</v>
      </c>
    </row>
    <row r="24" spans="1:33" x14ac:dyDescent="0.25">
      <c r="H24" t="s">
        <v>42</v>
      </c>
      <c r="I24">
        <f>I22+I23</f>
        <v>10</v>
      </c>
      <c r="J24" t="s">
        <v>46</v>
      </c>
      <c r="K24">
        <f>-(I21*I23*I22^2)/I24^2</f>
        <v>-12.5</v>
      </c>
      <c r="W24" s="7">
        <v>0</v>
      </c>
      <c r="X24" s="7">
        <v>0</v>
      </c>
      <c r="AF24" t="s">
        <v>45</v>
      </c>
      <c r="AG24">
        <v>4.1496300000000002</v>
      </c>
    </row>
    <row r="25" spans="1:33" x14ac:dyDescent="0.25">
      <c r="W25" s="7">
        <v>0</v>
      </c>
      <c r="X25" s="7">
        <v>0</v>
      </c>
      <c r="AF25" t="s">
        <v>46</v>
      </c>
      <c r="AG25">
        <v>-4.1496300000000002</v>
      </c>
    </row>
    <row r="26" spans="1:33" x14ac:dyDescent="0.25">
      <c r="H26" t="s">
        <v>56</v>
      </c>
      <c r="I26">
        <v>2.7664200000000001</v>
      </c>
      <c r="J26" t="s">
        <v>43</v>
      </c>
      <c r="K26">
        <f>(I26*I27)/2</f>
        <v>3.4580250000000001</v>
      </c>
      <c r="W26" s="7">
        <v>0</v>
      </c>
      <c r="X26" s="7">
        <v>0</v>
      </c>
    </row>
    <row r="27" spans="1:33" x14ac:dyDescent="0.25">
      <c r="H27" t="s">
        <v>42</v>
      </c>
      <c r="I27">
        <v>2.5</v>
      </c>
      <c r="J27" t="s">
        <v>44</v>
      </c>
      <c r="K27">
        <f>K26</f>
        <v>3.4580250000000001</v>
      </c>
      <c r="Y27" s="34" t="s">
        <v>63</v>
      </c>
      <c r="Z27" s="34"/>
      <c r="AA27" s="34"/>
      <c r="AB27" s="34"/>
    </row>
    <row r="28" spans="1:33" x14ac:dyDescent="0.25">
      <c r="J28" t="s">
        <v>45</v>
      </c>
      <c r="K28">
        <f>(I26*I27^2)/12</f>
        <v>1.44084375</v>
      </c>
      <c r="Y28" t="s">
        <v>56</v>
      </c>
      <c r="Z28">
        <v>50</v>
      </c>
      <c r="AA28" t="s">
        <v>43</v>
      </c>
      <c r="AB28">
        <v>45</v>
      </c>
      <c r="AE28" t="s">
        <v>64</v>
      </c>
    </row>
    <row r="29" spans="1:33" x14ac:dyDescent="0.25">
      <c r="J29" t="s">
        <v>46</v>
      </c>
      <c r="K29">
        <f>-K28</f>
        <v>-1.44084375</v>
      </c>
      <c r="Y29" t="s">
        <v>42</v>
      </c>
      <c r="Z29">
        <v>6</v>
      </c>
      <c r="AA29" t="s">
        <v>44</v>
      </c>
      <c r="AB29">
        <v>105</v>
      </c>
    </row>
    <row r="30" spans="1:33" x14ac:dyDescent="0.25">
      <c r="AA30" t="s">
        <v>45</v>
      </c>
      <c r="AB30">
        <v>60</v>
      </c>
    </row>
    <row r="31" spans="1:33" x14ac:dyDescent="0.25">
      <c r="H31" t="s">
        <v>56</v>
      </c>
      <c r="I31">
        <v>50</v>
      </c>
      <c r="J31" t="s">
        <v>43</v>
      </c>
      <c r="K31">
        <f>(3*I31*I32)/20</f>
        <v>45</v>
      </c>
      <c r="AA31" t="s">
        <v>46</v>
      </c>
      <c r="AB31">
        <v>-90</v>
      </c>
    </row>
    <row r="32" spans="1:33" x14ac:dyDescent="0.25">
      <c r="H32" t="s">
        <v>42</v>
      </c>
      <c r="I32">
        <v>6</v>
      </c>
      <c r="J32" t="s">
        <v>44</v>
      </c>
      <c r="K32">
        <f>(7*I31*I32)/20</f>
        <v>105</v>
      </c>
    </row>
    <row r="33" spans="10:11" x14ac:dyDescent="0.25">
      <c r="J33" t="s">
        <v>45</v>
      </c>
      <c r="K33">
        <f>(I31*I32^2)/30</f>
        <v>60</v>
      </c>
    </row>
    <row r="34" spans="10:11" x14ac:dyDescent="0.25">
      <c r="J34" t="s">
        <v>46</v>
      </c>
      <c r="K34">
        <f>(-I31*I32^2)/20</f>
        <v>-90</v>
      </c>
    </row>
  </sheetData>
  <mergeCells count="7">
    <mergeCell ref="Y27:AB27"/>
    <mergeCell ref="C1:D1"/>
    <mergeCell ref="F1:K1"/>
    <mergeCell ref="Z1:AE1"/>
    <mergeCell ref="S1:V1"/>
    <mergeCell ref="Y10:AB10"/>
    <mergeCell ref="AD10:AG10"/>
  </mergeCells>
  <phoneticPr fontId="3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4"/>
  <sheetViews>
    <sheetView topLeftCell="V1" workbookViewId="0">
      <selection activeCell="X11" sqref="X11:X12"/>
    </sheetView>
  </sheetViews>
  <sheetFormatPr baseColWidth="10" defaultRowHeight="15" x14ac:dyDescent="0.25"/>
  <cols>
    <col min="1" max="1" width="9.5703125" style="11" bestFit="1" customWidth="1"/>
    <col min="2" max="2" width="4.5703125" customWidth="1"/>
    <col min="3" max="3" width="33.85546875" bestFit="1" customWidth="1"/>
    <col min="4" max="4" width="15" bestFit="1" customWidth="1"/>
    <col min="14" max="14" width="24.42578125" bestFit="1" customWidth="1"/>
    <col min="15" max="15" width="12" bestFit="1" customWidth="1"/>
    <col min="16" max="16" width="25.140625" bestFit="1" customWidth="1"/>
    <col min="17" max="17" width="14.85546875" bestFit="1" customWidth="1"/>
    <col min="18" max="18" width="11.7109375" bestFit="1" customWidth="1"/>
    <col min="23" max="23" width="30.140625" style="7" bestFit="1" customWidth="1"/>
    <col min="24" max="24" width="19.85546875" bestFit="1" customWidth="1"/>
  </cols>
  <sheetData>
    <row r="1" spans="1:33" x14ac:dyDescent="0.25">
      <c r="A1" s="10" t="s">
        <v>7</v>
      </c>
      <c r="C1" s="35" t="s">
        <v>14</v>
      </c>
      <c r="D1" s="35"/>
      <c r="F1" s="35" t="s">
        <v>6</v>
      </c>
      <c r="G1" s="35"/>
      <c r="H1" s="35"/>
      <c r="I1" s="35"/>
      <c r="J1" s="35"/>
      <c r="K1" s="35"/>
      <c r="M1" s="19" t="s">
        <v>58</v>
      </c>
      <c r="N1" s="19" t="s">
        <v>57</v>
      </c>
      <c r="O1" s="19" t="s">
        <v>59</v>
      </c>
      <c r="P1" s="19" t="s">
        <v>60</v>
      </c>
      <c r="Q1" s="19" t="s">
        <v>51</v>
      </c>
      <c r="R1" s="19" t="s">
        <v>52</v>
      </c>
      <c r="S1" s="31" t="s">
        <v>23</v>
      </c>
      <c r="T1" s="32"/>
      <c r="U1" s="32"/>
      <c r="V1" s="33"/>
      <c r="W1" s="19" t="s">
        <v>24</v>
      </c>
      <c r="X1" s="2" t="s">
        <v>13</v>
      </c>
      <c r="Z1" s="31" t="s">
        <v>25</v>
      </c>
      <c r="AA1" s="32"/>
      <c r="AB1" s="32"/>
      <c r="AC1" s="32"/>
      <c r="AD1" s="32"/>
      <c r="AE1" s="33"/>
    </row>
    <row r="2" spans="1:33" x14ac:dyDescent="0.25">
      <c r="A2" s="11">
        <v>1</v>
      </c>
      <c r="C2" t="s">
        <v>1</v>
      </c>
      <c r="D2">
        <v>6</v>
      </c>
      <c r="F2">
        <v>16</v>
      </c>
      <c r="G2">
        <v>17</v>
      </c>
      <c r="H2">
        <v>18</v>
      </c>
      <c r="I2">
        <v>1</v>
      </c>
      <c r="J2">
        <v>2</v>
      </c>
      <c r="K2">
        <v>3</v>
      </c>
      <c r="M2">
        <v>0.25</v>
      </c>
      <c r="N2">
        <v>24787057.280000001</v>
      </c>
      <c r="O2" s="6">
        <v>5.208333333333333E-3</v>
      </c>
      <c r="P2">
        <f>N2/(2*(1+$D$16))</f>
        <v>10327940.533333335</v>
      </c>
      <c r="Q2">
        <v>0</v>
      </c>
      <c r="R2" s="16">
        <v>0</v>
      </c>
      <c r="S2">
        <v>0</v>
      </c>
      <c r="T2">
        <v>0</v>
      </c>
      <c r="U2">
        <v>0</v>
      </c>
      <c r="V2">
        <v>6</v>
      </c>
      <c r="W2" s="7">
        <v>0</v>
      </c>
      <c r="X2" s="7">
        <v>0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</row>
    <row r="3" spans="1:33" x14ac:dyDescent="0.25">
      <c r="A3" s="11">
        <v>2</v>
      </c>
      <c r="C3" t="s">
        <v>2</v>
      </c>
      <c r="D3">
        <v>5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M3">
        <v>0.12</v>
      </c>
      <c r="N3">
        <v>24787057.280000001</v>
      </c>
      <c r="O3" s="6">
        <v>1.6000000000000001E-3</v>
      </c>
      <c r="P3">
        <f t="shared" ref="P3:P7" si="0">N3/(2*(1+$D$16))</f>
        <v>10327940.533333335</v>
      </c>
      <c r="Q3">
        <v>0</v>
      </c>
      <c r="R3" s="16">
        <v>0</v>
      </c>
      <c r="S3">
        <v>0</v>
      </c>
      <c r="T3">
        <v>6</v>
      </c>
      <c r="U3">
        <v>2.5</v>
      </c>
      <c r="V3">
        <v>6</v>
      </c>
      <c r="W3" s="7">
        <v>0</v>
      </c>
      <c r="X3" s="7">
        <v>0</v>
      </c>
      <c r="Y3" t="s">
        <v>32</v>
      </c>
      <c r="Z3">
        <v>0</v>
      </c>
      <c r="AA3">
        <f>+AB28</f>
        <v>45</v>
      </c>
      <c r="AB3">
        <f>+AB30</f>
        <v>60</v>
      </c>
      <c r="AC3">
        <v>0</v>
      </c>
      <c r="AD3">
        <f>+AB29</f>
        <v>105</v>
      </c>
      <c r="AE3">
        <f>+AB31</f>
        <v>-90</v>
      </c>
    </row>
    <row r="4" spans="1:33" x14ac:dyDescent="0.25">
      <c r="A4" s="11">
        <v>3</v>
      </c>
      <c r="C4" t="s">
        <v>3</v>
      </c>
      <c r="D4">
        <v>18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M4">
        <v>0.12</v>
      </c>
      <c r="N4">
        <v>24787057.280000001</v>
      </c>
      <c r="O4" s="6">
        <v>1.6000000000000001E-3</v>
      </c>
      <c r="P4">
        <f t="shared" si="0"/>
        <v>10327940.533333335</v>
      </c>
      <c r="Q4">
        <v>0</v>
      </c>
      <c r="R4" s="16">
        <v>0</v>
      </c>
      <c r="S4">
        <v>2.5</v>
      </c>
      <c r="T4">
        <v>6</v>
      </c>
      <c r="U4">
        <v>6.5</v>
      </c>
      <c r="V4">
        <v>6</v>
      </c>
      <c r="W4" s="7">
        <v>0</v>
      </c>
      <c r="X4" s="7">
        <v>0</v>
      </c>
      <c r="Y4" t="s">
        <v>33</v>
      </c>
      <c r="Z4">
        <v>0</v>
      </c>
      <c r="AA4">
        <f>+AB12+AG11</f>
        <v>57.299260000000004</v>
      </c>
      <c r="AB4">
        <f>+-AB14+AG13</f>
        <v>20.958024999999999</v>
      </c>
      <c r="AC4">
        <v>0</v>
      </c>
      <c r="AD4">
        <f>+AB11+AG11</f>
        <v>29.29926</v>
      </c>
      <c r="AE4">
        <f>+-AB13+AG14</f>
        <v>-15.124691666666667</v>
      </c>
    </row>
    <row r="5" spans="1:33" x14ac:dyDescent="0.25">
      <c r="A5" s="11">
        <v>4</v>
      </c>
      <c r="C5" t="s">
        <v>4</v>
      </c>
      <c r="D5">
        <f>D4-D6</f>
        <v>13</v>
      </c>
      <c r="F5">
        <v>7</v>
      </c>
      <c r="G5">
        <v>8</v>
      </c>
      <c r="H5">
        <v>9</v>
      </c>
      <c r="I5">
        <v>10</v>
      </c>
      <c r="J5">
        <v>11</v>
      </c>
      <c r="K5">
        <v>12</v>
      </c>
      <c r="M5">
        <v>0.12</v>
      </c>
      <c r="N5">
        <v>24787057.280000001</v>
      </c>
      <c r="O5" s="6">
        <v>1.6000000000000001E-3</v>
      </c>
      <c r="P5">
        <f t="shared" si="0"/>
        <v>10327940.533333335</v>
      </c>
      <c r="Q5">
        <v>0</v>
      </c>
      <c r="R5" s="16">
        <v>0</v>
      </c>
      <c r="S5">
        <v>6.5</v>
      </c>
      <c r="T5">
        <v>6</v>
      </c>
      <c r="U5">
        <f>+S5+3</f>
        <v>9.5</v>
      </c>
      <c r="V5">
        <v>6</v>
      </c>
      <c r="W5" s="7">
        <v>0</v>
      </c>
      <c r="X5" s="7">
        <v>0</v>
      </c>
      <c r="Y5" t="s">
        <v>34</v>
      </c>
      <c r="Z5">
        <v>0</v>
      </c>
      <c r="AA5">
        <f>+AG17</f>
        <v>13.278816000000001</v>
      </c>
      <c r="AB5">
        <f>+AG19</f>
        <v>8.852544</v>
      </c>
      <c r="AC5">
        <v>0</v>
      </c>
      <c r="AD5">
        <f>+AG18</f>
        <v>13.278816000000001</v>
      </c>
      <c r="AE5">
        <f>+AG20</f>
        <v>-8.852544</v>
      </c>
    </row>
    <row r="6" spans="1:33" x14ac:dyDescent="0.25">
      <c r="A6" s="11">
        <v>5</v>
      </c>
      <c r="C6" t="s">
        <v>5</v>
      </c>
      <c r="D6">
        <v>5</v>
      </c>
      <c r="F6">
        <v>10</v>
      </c>
      <c r="G6">
        <v>11</v>
      </c>
      <c r="H6">
        <v>12</v>
      </c>
      <c r="I6">
        <v>14</v>
      </c>
      <c r="J6">
        <v>15</v>
      </c>
      <c r="K6">
        <v>13</v>
      </c>
      <c r="M6">
        <v>0.25</v>
      </c>
      <c r="N6">
        <v>24787057.280000001</v>
      </c>
      <c r="O6" s="6">
        <v>5.208333333333333E-3</v>
      </c>
      <c r="P6">
        <f t="shared" si="0"/>
        <v>10327940.533333335</v>
      </c>
      <c r="Q6">
        <v>0</v>
      </c>
      <c r="R6" s="16">
        <v>0</v>
      </c>
      <c r="S6">
        <v>9.5</v>
      </c>
      <c r="T6">
        <v>6</v>
      </c>
      <c r="U6">
        <v>9.5</v>
      </c>
      <c r="V6">
        <v>0</v>
      </c>
      <c r="W6" s="7">
        <v>0</v>
      </c>
      <c r="X6" s="7">
        <v>0</v>
      </c>
      <c r="Y6" t="s">
        <v>35</v>
      </c>
      <c r="Z6">
        <v>0</v>
      </c>
      <c r="AA6">
        <f>+AB17+AG22</f>
        <v>249.959112</v>
      </c>
      <c r="AB6">
        <f>+AB19+AG24</f>
        <v>124.979556</v>
      </c>
      <c r="AC6">
        <v>0</v>
      </c>
      <c r="AD6">
        <f>+AB18+AG23</f>
        <v>249.959112</v>
      </c>
      <c r="AE6">
        <f>+AB20+AG25</f>
        <v>-124.979556</v>
      </c>
    </row>
    <row r="7" spans="1:33" x14ac:dyDescent="0.25">
      <c r="A7" s="11">
        <v>6</v>
      </c>
      <c r="C7" t="s">
        <v>19</v>
      </c>
      <c r="D7" s="17">
        <f>D13*D14/10000</f>
        <v>0.12</v>
      </c>
      <c r="F7">
        <v>7</v>
      </c>
      <c r="G7">
        <v>8</v>
      </c>
      <c r="H7">
        <v>9</v>
      </c>
      <c r="I7">
        <v>10</v>
      </c>
      <c r="J7">
        <v>11</v>
      </c>
      <c r="K7">
        <v>12</v>
      </c>
      <c r="M7">
        <v>0.12</v>
      </c>
      <c r="N7">
        <v>24787057.280000001</v>
      </c>
      <c r="O7" s="6">
        <v>1.6000000000000001E-3</v>
      </c>
      <c r="P7">
        <f t="shared" si="0"/>
        <v>10327940.533333335</v>
      </c>
      <c r="Q7">
        <v>0</v>
      </c>
      <c r="R7" s="16">
        <v>0</v>
      </c>
      <c r="S7">
        <v>0</v>
      </c>
      <c r="T7">
        <v>4</v>
      </c>
      <c r="U7">
        <v>3</v>
      </c>
      <c r="V7">
        <v>4</v>
      </c>
      <c r="W7" s="7">
        <v>0</v>
      </c>
      <c r="X7" s="7">
        <v>0</v>
      </c>
      <c r="Y7" t="s">
        <v>36</v>
      </c>
      <c r="Z7">
        <v>0</v>
      </c>
      <c r="AA7">
        <f>+AB29</f>
        <v>105</v>
      </c>
      <c r="AB7">
        <f>+-AB31</f>
        <v>90</v>
      </c>
      <c r="AC7">
        <v>0</v>
      </c>
      <c r="AD7">
        <f>+AB28</f>
        <v>45</v>
      </c>
      <c r="AE7">
        <v>-60</v>
      </c>
    </row>
    <row r="8" spans="1:33" x14ac:dyDescent="0.25">
      <c r="A8" s="11">
        <v>7</v>
      </c>
      <c r="C8" t="s">
        <v>18</v>
      </c>
      <c r="D8">
        <f>PI()*(D12/2)^2/10000</f>
        <v>0.19634954084936207</v>
      </c>
      <c r="R8" s="16">
        <v>0</v>
      </c>
      <c r="W8" s="7">
        <v>0</v>
      </c>
      <c r="X8" s="7">
        <v>0</v>
      </c>
      <c r="Y8" t="s">
        <v>37</v>
      </c>
      <c r="Z8">
        <v>0</v>
      </c>
      <c r="AB8">
        <v>0</v>
      </c>
      <c r="AC8">
        <v>0</v>
      </c>
      <c r="AD8">
        <v>0</v>
      </c>
      <c r="AE8">
        <f>-AB30</f>
        <v>-60</v>
      </c>
    </row>
    <row r="9" spans="1:33" x14ac:dyDescent="0.25">
      <c r="A9" s="11">
        <v>8</v>
      </c>
      <c r="C9" t="s">
        <v>21</v>
      </c>
      <c r="D9" s="18">
        <f>D13*D14^3*1/(12*100000000)</f>
        <v>1.6000000000000001E-3</v>
      </c>
      <c r="R9" s="16">
        <v>0</v>
      </c>
      <c r="W9" s="7">
        <v>0</v>
      </c>
      <c r="X9" s="7">
        <v>0</v>
      </c>
    </row>
    <row r="10" spans="1:33" x14ac:dyDescent="0.25">
      <c r="A10" s="11">
        <v>9</v>
      </c>
      <c r="C10" t="s">
        <v>22</v>
      </c>
      <c r="D10" s="5">
        <f>PI()*(D12/2)^4/(4*100000000)</f>
        <v>3.0679615757712819E-3</v>
      </c>
      <c r="R10" s="16">
        <v>0</v>
      </c>
      <c r="W10" s="7">
        <v>0</v>
      </c>
      <c r="X10" s="7">
        <v>0</v>
      </c>
      <c r="Z10" s="21" t="s">
        <v>61</v>
      </c>
      <c r="AA10" s="21"/>
      <c r="AB10" s="21"/>
      <c r="AD10" s="21" t="s">
        <v>62</v>
      </c>
      <c r="AE10" s="21"/>
      <c r="AF10" s="21"/>
      <c r="AG10" s="21"/>
    </row>
    <row r="11" spans="1:33" x14ac:dyDescent="0.25">
      <c r="A11" s="11">
        <v>10</v>
      </c>
      <c r="R11" s="16">
        <v>0</v>
      </c>
      <c r="W11" s="7">
        <v>0</v>
      </c>
      <c r="X11" s="7">
        <v>0</v>
      </c>
      <c r="Z11">
        <v>35</v>
      </c>
      <c r="AA11" t="s">
        <v>43</v>
      </c>
      <c r="AB11">
        <v>21</v>
      </c>
      <c r="AE11">
        <v>2.7664200000000001</v>
      </c>
      <c r="AF11" t="s">
        <v>43</v>
      </c>
      <c r="AG11">
        <v>8.2992600000000003</v>
      </c>
    </row>
    <row r="12" spans="1:33" x14ac:dyDescent="0.25">
      <c r="A12" s="11">
        <v>11</v>
      </c>
      <c r="C12" t="s">
        <v>15</v>
      </c>
      <c r="D12">
        <v>50</v>
      </c>
      <c r="R12" s="16">
        <v>0</v>
      </c>
      <c r="W12" s="7">
        <f>+-40*1.6</f>
        <v>-64</v>
      </c>
      <c r="X12" s="20">
        <v>0</v>
      </c>
      <c r="Z12">
        <v>2.5</v>
      </c>
      <c r="AA12" t="s">
        <v>44</v>
      </c>
      <c r="AB12">
        <v>49</v>
      </c>
      <c r="AE12">
        <v>2.5</v>
      </c>
      <c r="AF12" t="s">
        <v>44</v>
      </c>
      <c r="AG12">
        <v>8.2992600000000003</v>
      </c>
    </row>
    <row r="13" spans="1:33" x14ac:dyDescent="0.25">
      <c r="A13" s="11">
        <v>12</v>
      </c>
      <c r="C13" t="s">
        <v>16</v>
      </c>
      <c r="D13">
        <v>30</v>
      </c>
      <c r="E13" t="str">
        <f>IF(D13&gt;D14,"Verifique las dimensiones de la viga","OK")</f>
        <v>OK</v>
      </c>
      <c r="R13" s="16">
        <v>0</v>
      </c>
      <c r="W13" s="7">
        <v>0</v>
      </c>
      <c r="X13" s="7">
        <v>0</v>
      </c>
      <c r="AA13" t="s">
        <v>45</v>
      </c>
      <c r="AB13">
        <v>11.666666666666668</v>
      </c>
      <c r="AF13" t="s">
        <v>45</v>
      </c>
      <c r="AG13">
        <v>3.4580249999999997</v>
      </c>
    </row>
    <row r="14" spans="1:33" x14ac:dyDescent="0.25">
      <c r="A14" s="11">
        <v>13</v>
      </c>
      <c r="C14" t="s">
        <v>17</v>
      </c>
      <c r="D14">
        <v>40</v>
      </c>
      <c r="R14" s="16">
        <v>0</v>
      </c>
      <c r="W14" s="7">
        <v>0</v>
      </c>
      <c r="X14" s="7">
        <v>0</v>
      </c>
      <c r="AA14" t="s">
        <v>46</v>
      </c>
      <c r="AB14">
        <v>-17.5</v>
      </c>
      <c r="AF14" t="s">
        <v>46</v>
      </c>
      <c r="AG14">
        <v>-3.4580249999999997</v>
      </c>
    </row>
    <row r="15" spans="1:33" x14ac:dyDescent="0.25">
      <c r="A15" s="11">
        <v>14</v>
      </c>
      <c r="C15" t="s">
        <v>20</v>
      </c>
      <c r="D15">
        <v>20000</v>
      </c>
      <c r="R15" s="16">
        <v>0</v>
      </c>
      <c r="W15" s="7">
        <v>0</v>
      </c>
      <c r="X15" s="7">
        <v>0</v>
      </c>
      <c r="AG15">
        <v>0</v>
      </c>
    </row>
    <row r="16" spans="1:33" x14ac:dyDescent="0.25">
      <c r="A16" s="11">
        <v>15</v>
      </c>
      <c r="C16" t="s">
        <v>50</v>
      </c>
      <c r="D16">
        <v>0.2</v>
      </c>
      <c r="R16" s="16">
        <v>0</v>
      </c>
      <c r="W16" s="7">
        <v>0</v>
      </c>
      <c r="X16" s="7">
        <v>0</v>
      </c>
      <c r="AG16">
        <v>0</v>
      </c>
    </row>
    <row r="17" spans="1:33" x14ac:dyDescent="0.25">
      <c r="A17" s="11">
        <v>16</v>
      </c>
      <c r="H17" t="s">
        <v>39</v>
      </c>
      <c r="R17" s="16">
        <v>0</v>
      </c>
      <c r="W17" s="7">
        <v>0</v>
      </c>
      <c r="X17" s="7">
        <v>0</v>
      </c>
      <c r="Z17">
        <v>100</v>
      </c>
      <c r="AA17" t="s">
        <v>43</v>
      </c>
      <c r="AB17">
        <v>240</v>
      </c>
      <c r="AE17">
        <v>2.7664200000000001</v>
      </c>
      <c r="AF17" t="s">
        <v>43</v>
      </c>
      <c r="AG17">
        <v>13.278816000000001</v>
      </c>
    </row>
    <row r="18" spans="1:33" x14ac:dyDescent="0.25">
      <c r="A18" s="11">
        <v>17</v>
      </c>
      <c r="H18" t="s">
        <v>40</v>
      </c>
      <c r="R18" s="16">
        <v>0</v>
      </c>
      <c r="W18" s="7">
        <v>0</v>
      </c>
      <c r="X18" s="7">
        <v>0</v>
      </c>
      <c r="Z18">
        <v>3</v>
      </c>
      <c r="AA18" t="s">
        <v>44</v>
      </c>
      <c r="AB18">
        <v>240</v>
      </c>
      <c r="AE18">
        <v>4</v>
      </c>
      <c r="AF18" t="s">
        <v>44</v>
      </c>
      <c r="AG18">
        <v>13.278816000000001</v>
      </c>
    </row>
    <row r="19" spans="1:33" x14ac:dyDescent="0.25">
      <c r="A19" s="11">
        <v>18</v>
      </c>
      <c r="H19" t="s">
        <v>41</v>
      </c>
      <c r="R19" s="16">
        <v>0</v>
      </c>
      <c r="W19" s="7">
        <v>0</v>
      </c>
      <c r="X19" s="7">
        <v>0</v>
      </c>
      <c r="AA19" t="s">
        <v>45</v>
      </c>
      <c r="AB19">
        <v>120</v>
      </c>
      <c r="AF19" t="s">
        <v>45</v>
      </c>
      <c r="AG19">
        <v>8.852544</v>
      </c>
    </row>
    <row r="20" spans="1:33" x14ac:dyDescent="0.25">
      <c r="A20" s="11">
        <v>19</v>
      </c>
      <c r="R20" s="16">
        <v>0</v>
      </c>
      <c r="W20" s="7">
        <v>0</v>
      </c>
      <c r="X20" s="7">
        <v>0</v>
      </c>
      <c r="AA20" t="s">
        <v>46</v>
      </c>
      <c r="AB20">
        <v>-120</v>
      </c>
      <c r="AF20" t="s">
        <v>46</v>
      </c>
      <c r="AG20">
        <v>-8.852544</v>
      </c>
    </row>
    <row r="21" spans="1:33" x14ac:dyDescent="0.25">
      <c r="A21" s="11">
        <v>20</v>
      </c>
      <c r="H21" t="s">
        <v>47</v>
      </c>
      <c r="I21">
        <v>10</v>
      </c>
      <c r="J21" t="s">
        <v>43</v>
      </c>
      <c r="K21">
        <f>(I21*I23^2/I24^3)*(3*I22+I23)</f>
        <v>5</v>
      </c>
      <c r="R21" s="16">
        <v>0</v>
      </c>
      <c r="W21" s="7">
        <v>0</v>
      </c>
      <c r="X21" s="7">
        <v>0</v>
      </c>
      <c r="AG21">
        <v>0</v>
      </c>
    </row>
    <row r="22" spans="1:33" x14ac:dyDescent="0.25">
      <c r="A22" s="11">
        <v>21</v>
      </c>
      <c r="H22" t="s">
        <v>48</v>
      </c>
      <c r="I22">
        <v>5</v>
      </c>
      <c r="J22" t="s">
        <v>44</v>
      </c>
      <c r="K22">
        <f>(I21*I22^2/I24^3)*(I22+3*I23)</f>
        <v>5</v>
      </c>
      <c r="W22" s="7">
        <v>0</v>
      </c>
      <c r="X22" s="7">
        <v>0</v>
      </c>
      <c r="AE22">
        <v>2.7664200000000001</v>
      </c>
      <c r="AF22" t="s">
        <v>43</v>
      </c>
      <c r="AG22">
        <v>9.9591119999999993</v>
      </c>
    </row>
    <row r="23" spans="1:33" x14ac:dyDescent="0.25">
      <c r="A23" s="11">
        <v>22</v>
      </c>
      <c r="H23" t="s">
        <v>49</v>
      </c>
      <c r="I23">
        <v>5</v>
      </c>
      <c r="J23" t="s">
        <v>45</v>
      </c>
      <c r="K23">
        <f>(I21*I22*I23^2)/I24^2</f>
        <v>12.5</v>
      </c>
      <c r="W23" s="7">
        <v>0</v>
      </c>
      <c r="X23" s="7">
        <v>0</v>
      </c>
      <c r="AE23">
        <v>3</v>
      </c>
      <c r="AF23" t="s">
        <v>44</v>
      </c>
      <c r="AG23">
        <v>9.9591119999999993</v>
      </c>
    </row>
    <row r="24" spans="1:33" x14ac:dyDescent="0.25">
      <c r="H24" t="s">
        <v>42</v>
      </c>
      <c r="I24">
        <f>I22+I23</f>
        <v>10</v>
      </c>
      <c r="J24" t="s">
        <v>46</v>
      </c>
      <c r="K24">
        <f>-(I21*I23*I22^2)/I24^2</f>
        <v>-12.5</v>
      </c>
      <c r="W24" s="7">
        <v>0</v>
      </c>
      <c r="X24" s="7">
        <v>0</v>
      </c>
      <c r="AF24" t="s">
        <v>45</v>
      </c>
      <c r="AG24">
        <v>4.9795559999999996</v>
      </c>
    </row>
    <row r="25" spans="1:33" x14ac:dyDescent="0.25">
      <c r="W25" s="7">
        <v>0</v>
      </c>
      <c r="X25" s="7">
        <v>0</v>
      </c>
      <c r="AF25" t="s">
        <v>46</v>
      </c>
      <c r="AG25">
        <v>-4.9795559999999996</v>
      </c>
    </row>
    <row r="26" spans="1:33" x14ac:dyDescent="0.25">
      <c r="H26" t="s">
        <v>56</v>
      </c>
      <c r="I26">
        <v>2.7664200000000001</v>
      </c>
      <c r="J26" t="s">
        <v>43</v>
      </c>
      <c r="K26">
        <f>(I26*I27)/2</f>
        <v>4.1496300000000002</v>
      </c>
      <c r="W26" s="7">
        <v>0</v>
      </c>
      <c r="X26" s="7">
        <v>0</v>
      </c>
    </row>
    <row r="27" spans="1:33" x14ac:dyDescent="0.25">
      <c r="H27" t="s">
        <v>42</v>
      </c>
      <c r="I27">
        <v>3</v>
      </c>
      <c r="J27" t="s">
        <v>44</v>
      </c>
      <c r="K27">
        <f>K26</f>
        <v>4.1496300000000002</v>
      </c>
      <c r="Z27" s="34" t="s">
        <v>63</v>
      </c>
      <c r="AA27" s="34"/>
      <c r="AB27" s="34"/>
    </row>
    <row r="28" spans="1:33" x14ac:dyDescent="0.25">
      <c r="J28" t="s">
        <v>45</v>
      </c>
      <c r="K28">
        <f>(I26*I27^2)/12</f>
        <v>2.0748150000000001</v>
      </c>
      <c r="Z28">
        <v>50</v>
      </c>
      <c r="AA28" t="s">
        <v>43</v>
      </c>
      <c r="AB28">
        <v>45</v>
      </c>
    </row>
    <row r="29" spans="1:33" x14ac:dyDescent="0.25">
      <c r="J29" t="s">
        <v>46</v>
      </c>
      <c r="K29">
        <f>-K28</f>
        <v>-2.0748150000000001</v>
      </c>
      <c r="Z29">
        <v>6</v>
      </c>
      <c r="AA29" t="s">
        <v>44</v>
      </c>
      <c r="AB29">
        <v>105</v>
      </c>
    </row>
    <row r="30" spans="1:33" x14ac:dyDescent="0.25">
      <c r="AA30" t="s">
        <v>45</v>
      </c>
      <c r="AB30">
        <v>60</v>
      </c>
    </row>
    <row r="31" spans="1:33" x14ac:dyDescent="0.25">
      <c r="H31" t="s">
        <v>56</v>
      </c>
      <c r="I31">
        <v>50</v>
      </c>
      <c r="J31" t="s">
        <v>43</v>
      </c>
      <c r="K31">
        <f>(3*I31*I32)/20</f>
        <v>45</v>
      </c>
      <c r="AA31" t="s">
        <v>46</v>
      </c>
      <c r="AB31">
        <v>-90</v>
      </c>
    </row>
    <row r="32" spans="1:33" x14ac:dyDescent="0.25">
      <c r="H32" t="s">
        <v>42</v>
      </c>
      <c r="I32">
        <v>6</v>
      </c>
      <c r="J32" t="s">
        <v>44</v>
      </c>
      <c r="K32">
        <f>(7*I31*I32)/20</f>
        <v>105</v>
      </c>
    </row>
    <row r="33" spans="10:11" x14ac:dyDescent="0.25">
      <c r="J33" t="s">
        <v>45</v>
      </c>
      <c r="K33">
        <f>(I31*I32^2)/30</f>
        <v>60</v>
      </c>
    </row>
    <row r="34" spans="10:11" x14ac:dyDescent="0.25">
      <c r="J34" t="s">
        <v>46</v>
      </c>
      <c r="K34">
        <f>(-I31*I32^2)/20</f>
        <v>-90</v>
      </c>
    </row>
  </sheetData>
  <mergeCells count="5">
    <mergeCell ref="Z27:AB27"/>
    <mergeCell ref="C1:D1"/>
    <mergeCell ref="F1:K1"/>
    <mergeCell ref="S1:V1"/>
    <mergeCell ref="Z1:AE1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34"/>
  <sheetViews>
    <sheetView topLeftCell="V1" workbookViewId="0">
      <selection activeCell="X11" sqref="X11:X12"/>
    </sheetView>
  </sheetViews>
  <sheetFormatPr baseColWidth="10" defaultRowHeight="15" x14ac:dyDescent="0.25"/>
  <cols>
    <col min="1" max="1" width="9.5703125" style="11" bestFit="1" customWidth="1"/>
    <col min="2" max="2" width="4.5703125" customWidth="1"/>
    <col min="3" max="3" width="33.85546875" bestFit="1" customWidth="1"/>
    <col min="4" max="4" width="15" bestFit="1" customWidth="1"/>
    <col min="14" max="14" width="24.42578125" bestFit="1" customWidth="1"/>
    <col min="15" max="15" width="12" bestFit="1" customWidth="1"/>
    <col min="16" max="16" width="25.140625" bestFit="1" customWidth="1"/>
    <col min="17" max="17" width="14.85546875" bestFit="1" customWidth="1"/>
    <col min="18" max="18" width="11.7109375" bestFit="1" customWidth="1"/>
    <col min="23" max="23" width="30.140625" style="7" bestFit="1" customWidth="1"/>
    <col min="24" max="24" width="19.85546875" bestFit="1" customWidth="1"/>
  </cols>
  <sheetData>
    <row r="1" spans="1:33" x14ac:dyDescent="0.25">
      <c r="A1" s="10" t="s">
        <v>7</v>
      </c>
      <c r="C1" s="35" t="s">
        <v>14</v>
      </c>
      <c r="D1" s="35"/>
      <c r="F1" s="35" t="s">
        <v>6</v>
      </c>
      <c r="G1" s="35"/>
      <c r="H1" s="35"/>
      <c r="I1" s="35"/>
      <c r="J1" s="35"/>
      <c r="K1" s="35"/>
      <c r="M1" s="19" t="s">
        <v>58</v>
      </c>
      <c r="N1" s="19" t="s">
        <v>57</v>
      </c>
      <c r="O1" s="19" t="s">
        <v>59</v>
      </c>
      <c r="P1" s="19" t="s">
        <v>60</v>
      </c>
      <c r="Q1" s="19" t="s">
        <v>51</v>
      </c>
      <c r="R1" s="19" t="s">
        <v>52</v>
      </c>
      <c r="S1" s="31" t="s">
        <v>23</v>
      </c>
      <c r="T1" s="32"/>
      <c r="U1" s="32"/>
      <c r="V1" s="33"/>
      <c r="W1" s="19" t="s">
        <v>24</v>
      </c>
      <c r="X1" s="2" t="s">
        <v>13</v>
      </c>
      <c r="Z1" s="31" t="s">
        <v>25</v>
      </c>
      <c r="AA1" s="32"/>
      <c r="AB1" s="32"/>
      <c r="AC1" s="32"/>
      <c r="AD1" s="32"/>
      <c r="AE1" s="33"/>
    </row>
    <row r="2" spans="1:33" x14ac:dyDescent="0.25">
      <c r="A2" s="11">
        <v>1</v>
      </c>
      <c r="C2" t="s">
        <v>1</v>
      </c>
      <c r="D2">
        <v>6</v>
      </c>
      <c r="F2">
        <v>16</v>
      </c>
      <c r="G2">
        <v>17</v>
      </c>
      <c r="H2">
        <v>18</v>
      </c>
      <c r="I2">
        <v>1</v>
      </c>
      <c r="J2">
        <v>2</v>
      </c>
      <c r="K2">
        <v>3</v>
      </c>
      <c r="M2">
        <v>0.25</v>
      </c>
      <c r="N2">
        <v>24787057.280000001</v>
      </c>
      <c r="O2" s="6">
        <v>5.208333333333333E-3</v>
      </c>
      <c r="P2">
        <f>N2/(2*(1+$D$16))</f>
        <v>10327940.533333335</v>
      </c>
      <c r="Q2">
        <v>0</v>
      </c>
      <c r="R2" s="16">
        <v>0</v>
      </c>
      <c r="S2">
        <v>0</v>
      </c>
      <c r="T2">
        <v>0</v>
      </c>
      <c r="U2">
        <v>0</v>
      </c>
      <c r="V2">
        <v>6</v>
      </c>
      <c r="W2" s="7">
        <v>0</v>
      </c>
      <c r="X2" s="7">
        <v>0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</row>
    <row r="3" spans="1:33" x14ac:dyDescent="0.25">
      <c r="A3" s="11">
        <v>2</v>
      </c>
      <c r="C3" t="s">
        <v>2</v>
      </c>
      <c r="D3">
        <v>5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M3">
        <v>0.12</v>
      </c>
      <c r="N3">
        <v>24787057.280000001</v>
      </c>
      <c r="O3" s="6">
        <v>1.6000000000000001E-3</v>
      </c>
      <c r="P3">
        <f t="shared" ref="P3:P7" si="0">N3/(2*(1+$D$16))</f>
        <v>10327940.533333335</v>
      </c>
      <c r="Q3">
        <v>0</v>
      </c>
      <c r="R3" s="16">
        <v>0</v>
      </c>
      <c r="S3">
        <v>0</v>
      </c>
      <c r="T3">
        <v>6</v>
      </c>
      <c r="U3">
        <v>2.5</v>
      </c>
      <c r="V3">
        <v>6</v>
      </c>
      <c r="W3" s="7">
        <v>0</v>
      </c>
      <c r="X3" s="7">
        <v>0</v>
      </c>
      <c r="Y3" t="s">
        <v>32</v>
      </c>
      <c r="Z3">
        <v>0</v>
      </c>
      <c r="AA3">
        <f>+AB28</f>
        <v>54</v>
      </c>
      <c r="AB3">
        <f>+AB30</f>
        <v>72</v>
      </c>
      <c r="AC3">
        <v>0</v>
      </c>
      <c r="AD3">
        <f>+AB29</f>
        <v>126</v>
      </c>
      <c r="AE3">
        <f>+AB31</f>
        <v>-108</v>
      </c>
    </row>
    <row r="4" spans="1:33" x14ac:dyDescent="0.25">
      <c r="A4" s="11">
        <v>3</v>
      </c>
      <c r="C4" t="s">
        <v>3</v>
      </c>
      <c r="D4">
        <v>18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M4">
        <v>0.12</v>
      </c>
      <c r="N4">
        <v>24787057.280000001</v>
      </c>
      <c r="O4" s="6">
        <v>1.6000000000000001E-3</v>
      </c>
      <c r="P4">
        <f t="shared" si="0"/>
        <v>10327940.533333335</v>
      </c>
      <c r="Q4">
        <v>0</v>
      </c>
      <c r="R4" s="16">
        <v>0</v>
      </c>
      <c r="S4">
        <v>2.5</v>
      </c>
      <c r="T4">
        <v>6</v>
      </c>
      <c r="U4">
        <v>6.5</v>
      </c>
      <c r="V4">
        <v>6</v>
      </c>
      <c r="W4" s="7">
        <v>0</v>
      </c>
      <c r="X4" s="7">
        <v>0</v>
      </c>
      <c r="Y4" t="s">
        <v>33</v>
      </c>
      <c r="Z4">
        <v>0</v>
      </c>
      <c r="AA4">
        <f>+AB12+AG11</f>
        <v>52.557470000000002</v>
      </c>
      <c r="AB4">
        <f>+-AB14+AG13</f>
        <v>19.346862499999997</v>
      </c>
      <c r="AC4">
        <v>0</v>
      </c>
      <c r="AD4">
        <f>+AB11+AG11</f>
        <v>28.057470000000002</v>
      </c>
      <c r="AE4">
        <f>+-AB13+AG14</f>
        <v>-14.242695833333332</v>
      </c>
    </row>
    <row r="5" spans="1:33" x14ac:dyDescent="0.25">
      <c r="A5" s="11">
        <v>4</v>
      </c>
      <c r="C5" t="s">
        <v>4</v>
      </c>
      <c r="D5">
        <f>D4-D6</f>
        <v>13</v>
      </c>
      <c r="F5">
        <v>7</v>
      </c>
      <c r="G5">
        <v>8</v>
      </c>
      <c r="H5">
        <v>9</v>
      </c>
      <c r="I5">
        <v>10</v>
      </c>
      <c r="J5">
        <v>11</v>
      </c>
      <c r="K5">
        <v>12</v>
      </c>
      <c r="M5">
        <v>0.12</v>
      </c>
      <c r="N5">
        <v>24787057.280000001</v>
      </c>
      <c r="O5" s="6">
        <v>1.6000000000000001E-3</v>
      </c>
      <c r="P5">
        <f t="shared" si="0"/>
        <v>10327940.533333335</v>
      </c>
      <c r="Q5">
        <v>0</v>
      </c>
      <c r="R5" s="16">
        <v>0</v>
      </c>
      <c r="S5">
        <v>6.5</v>
      </c>
      <c r="T5">
        <v>6</v>
      </c>
      <c r="U5">
        <f>+S5+3</f>
        <v>9.5</v>
      </c>
      <c r="V5">
        <v>6</v>
      </c>
      <c r="W5" s="7">
        <v>0</v>
      </c>
      <c r="X5" s="7">
        <v>0</v>
      </c>
      <c r="Y5" t="s">
        <v>34</v>
      </c>
      <c r="Z5">
        <v>0</v>
      </c>
      <c r="AA5">
        <f>+AG17</f>
        <v>15.491952</v>
      </c>
      <c r="AB5">
        <f>+AG19</f>
        <v>10.327968</v>
      </c>
      <c r="AC5">
        <v>0</v>
      </c>
      <c r="AD5">
        <f>+AG18</f>
        <v>15.491952</v>
      </c>
      <c r="AE5">
        <f>+AG20</f>
        <v>-10.327968</v>
      </c>
    </row>
    <row r="6" spans="1:33" x14ac:dyDescent="0.25">
      <c r="A6" s="11">
        <v>5</v>
      </c>
      <c r="C6" t="s">
        <v>5</v>
      </c>
      <c r="D6">
        <v>5</v>
      </c>
      <c r="F6">
        <v>10</v>
      </c>
      <c r="G6">
        <v>11</v>
      </c>
      <c r="H6">
        <v>12</v>
      </c>
      <c r="I6">
        <v>14</v>
      </c>
      <c r="J6">
        <v>15</v>
      </c>
      <c r="K6">
        <v>13</v>
      </c>
      <c r="M6">
        <v>0.25</v>
      </c>
      <c r="N6">
        <v>24787057.280000001</v>
      </c>
      <c r="O6" s="6">
        <v>5.208333333333333E-3</v>
      </c>
      <c r="P6">
        <f t="shared" si="0"/>
        <v>10327940.533333335</v>
      </c>
      <c r="Q6">
        <v>0</v>
      </c>
      <c r="R6" s="16">
        <v>0</v>
      </c>
      <c r="S6">
        <v>9.5</v>
      </c>
      <c r="T6">
        <v>6</v>
      </c>
      <c r="U6">
        <v>9.5</v>
      </c>
      <c r="V6">
        <v>0</v>
      </c>
      <c r="W6" s="7">
        <v>0</v>
      </c>
      <c r="X6" s="7">
        <v>0</v>
      </c>
      <c r="Y6" t="s">
        <v>35</v>
      </c>
      <c r="Z6">
        <v>0</v>
      </c>
      <c r="AA6">
        <f>+AB17+AG22</f>
        <v>221.61896400000001</v>
      </c>
      <c r="AB6">
        <f>+AB19+AG24</f>
        <v>110.809482</v>
      </c>
      <c r="AC6">
        <v>0</v>
      </c>
      <c r="AD6">
        <f>+AB18+AG23</f>
        <v>221.61896400000001</v>
      </c>
      <c r="AE6">
        <f>+AB20+AG25</f>
        <v>-110.809482</v>
      </c>
    </row>
    <row r="7" spans="1:33" x14ac:dyDescent="0.25">
      <c r="A7" s="11">
        <v>6</v>
      </c>
      <c r="C7" t="s">
        <v>19</v>
      </c>
      <c r="D7" s="17">
        <f>D13*D14/10000</f>
        <v>0.12</v>
      </c>
      <c r="F7">
        <v>7</v>
      </c>
      <c r="G7">
        <v>8</v>
      </c>
      <c r="H7">
        <v>9</v>
      </c>
      <c r="I7">
        <v>10</v>
      </c>
      <c r="J7">
        <v>11</v>
      </c>
      <c r="K7">
        <v>12</v>
      </c>
      <c r="M7">
        <v>0.12</v>
      </c>
      <c r="N7">
        <v>24787057.280000001</v>
      </c>
      <c r="O7" s="6">
        <v>1.6000000000000001E-3</v>
      </c>
      <c r="P7">
        <f t="shared" si="0"/>
        <v>10327940.533333335</v>
      </c>
      <c r="Q7">
        <v>0</v>
      </c>
      <c r="R7" s="16">
        <v>0</v>
      </c>
      <c r="S7">
        <v>0</v>
      </c>
      <c r="T7">
        <v>4</v>
      </c>
      <c r="U7">
        <v>3</v>
      </c>
      <c r="V7">
        <v>4</v>
      </c>
      <c r="W7" s="7">
        <v>0</v>
      </c>
      <c r="X7" s="7">
        <v>0</v>
      </c>
      <c r="Y7" t="s">
        <v>36</v>
      </c>
      <c r="Z7">
        <v>0</v>
      </c>
      <c r="AA7">
        <f>+AB29</f>
        <v>126</v>
      </c>
      <c r="AB7">
        <f>+-AB31</f>
        <v>108</v>
      </c>
      <c r="AC7">
        <v>0</v>
      </c>
      <c r="AD7">
        <f>+AB28</f>
        <v>54</v>
      </c>
      <c r="AE7">
        <v>-60</v>
      </c>
    </row>
    <row r="8" spans="1:33" x14ac:dyDescent="0.25">
      <c r="A8" s="11">
        <v>7</v>
      </c>
      <c r="C8" t="s">
        <v>18</v>
      </c>
      <c r="D8">
        <f>PI()*(D12/2)^2/10000</f>
        <v>0.19634954084936207</v>
      </c>
      <c r="R8" s="16">
        <v>0</v>
      </c>
      <c r="W8" s="7">
        <v>0</v>
      </c>
      <c r="X8" s="7">
        <v>0</v>
      </c>
      <c r="Y8" t="s">
        <v>37</v>
      </c>
      <c r="Z8">
        <v>0</v>
      </c>
      <c r="AB8">
        <v>0</v>
      </c>
      <c r="AC8">
        <v>0</v>
      </c>
      <c r="AD8">
        <v>0</v>
      </c>
      <c r="AE8">
        <f>-AB30</f>
        <v>-72</v>
      </c>
    </row>
    <row r="9" spans="1:33" x14ac:dyDescent="0.25">
      <c r="A9" s="11">
        <v>8</v>
      </c>
      <c r="C9" t="s">
        <v>21</v>
      </c>
      <c r="D9" s="18">
        <f>D13*D14^3*1/(12*100000000)</f>
        <v>1.6000000000000001E-3</v>
      </c>
      <c r="R9" s="16">
        <v>0</v>
      </c>
      <c r="W9" s="7">
        <v>0</v>
      </c>
      <c r="X9" s="7">
        <v>0</v>
      </c>
    </row>
    <row r="10" spans="1:33" x14ac:dyDescent="0.25">
      <c r="A10" s="11">
        <v>9</v>
      </c>
      <c r="C10" t="s">
        <v>22</v>
      </c>
      <c r="D10" s="5">
        <f>PI()*(D12/2)^4/(4*100000000)</f>
        <v>3.0679615757712819E-3</v>
      </c>
      <c r="R10" s="16">
        <v>0</v>
      </c>
      <c r="W10" s="7">
        <v>0</v>
      </c>
      <c r="X10" s="7">
        <v>0</v>
      </c>
      <c r="Y10" s="34" t="s">
        <v>61</v>
      </c>
      <c r="Z10" s="34"/>
      <c r="AA10" s="34"/>
      <c r="AB10" s="34"/>
      <c r="AD10" s="34" t="s">
        <v>62</v>
      </c>
      <c r="AE10" s="34"/>
      <c r="AF10" s="34"/>
      <c r="AG10" s="34"/>
    </row>
    <row r="11" spans="1:33" x14ac:dyDescent="0.25">
      <c r="A11" s="11">
        <v>10</v>
      </c>
      <c r="R11" s="16">
        <v>0</v>
      </c>
      <c r="W11" s="7">
        <v>0</v>
      </c>
      <c r="X11" s="7">
        <v>0</v>
      </c>
      <c r="Y11" t="s">
        <v>56</v>
      </c>
      <c r="Z11">
        <v>35</v>
      </c>
      <c r="AA11" t="s">
        <v>43</v>
      </c>
      <c r="AB11">
        <v>18.375</v>
      </c>
      <c r="AD11" t="s">
        <v>56</v>
      </c>
      <c r="AE11">
        <v>2.7664200000000001</v>
      </c>
      <c r="AF11" t="s">
        <v>43</v>
      </c>
      <c r="AG11">
        <v>9.6824700000000004</v>
      </c>
    </row>
    <row r="12" spans="1:33" x14ac:dyDescent="0.25">
      <c r="A12" s="11">
        <v>11</v>
      </c>
      <c r="C12" t="s">
        <v>15</v>
      </c>
      <c r="D12">
        <v>50</v>
      </c>
      <c r="R12" s="16">
        <v>0</v>
      </c>
      <c r="W12" s="7">
        <f>-40*1.4</f>
        <v>-56</v>
      </c>
      <c r="X12" s="20">
        <v>0</v>
      </c>
      <c r="Y12" t="s">
        <v>42</v>
      </c>
      <c r="Z12">
        <v>2.5</v>
      </c>
      <c r="AA12" t="s">
        <v>44</v>
      </c>
      <c r="AB12">
        <v>42.875</v>
      </c>
      <c r="AD12" t="s">
        <v>42</v>
      </c>
      <c r="AE12">
        <v>2.5</v>
      </c>
      <c r="AF12" t="s">
        <v>44</v>
      </c>
      <c r="AG12">
        <v>9.6824700000000004</v>
      </c>
    </row>
    <row r="13" spans="1:33" x14ac:dyDescent="0.25">
      <c r="A13" s="11">
        <v>12</v>
      </c>
      <c r="C13" t="s">
        <v>16</v>
      </c>
      <c r="D13">
        <v>30</v>
      </c>
      <c r="E13" t="str">
        <f>IF(D13&gt;D14,"Verifique las dimensiones de la viga","OK")</f>
        <v>OK</v>
      </c>
      <c r="R13" s="16">
        <v>0</v>
      </c>
      <c r="W13" s="7">
        <v>0</v>
      </c>
      <c r="X13" s="7">
        <v>0</v>
      </c>
      <c r="AA13" t="s">
        <v>45</v>
      </c>
      <c r="AB13">
        <v>10.208333333333334</v>
      </c>
      <c r="AF13" t="s">
        <v>45</v>
      </c>
      <c r="AG13">
        <v>4.0343624999999994</v>
      </c>
    </row>
    <row r="14" spans="1:33" x14ac:dyDescent="0.25">
      <c r="A14" s="11">
        <v>13</v>
      </c>
      <c r="C14" t="s">
        <v>17</v>
      </c>
      <c r="D14">
        <v>40</v>
      </c>
      <c r="R14" s="16">
        <v>0</v>
      </c>
      <c r="W14" s="7">
        <v>0</v>
      </c>
      <c r="X14" s="7">
        <v>0</v>
      </c>
      <c r="AA14" t="s">
        <v>46</v>
      </c>
      <c r="AB14">
        <v>-15.312499999999998</v>
      </c>
      <c r="AF14" t="s">
        <v>46</v>
      </c>
      <c r="AG14">
        <v>-4.0343624999999994</v>
      </c>
    </row>
    <row r="15" spans="1:33" x14ac:dyDescent="0.25">
      <c r="A15" s="11">
        <v>14</v>
      </c>
      <c r="C15" t="s">
        <v>20</v>
      </c>
      <c r="D15">
        <v>20000</v>
      </c>
      <c r="R15" s="16">
        <v>0</v>
      </c>
      <c r="W15" s="7">
        <v>0</v>
      </c>
      <c r="X15" s="7">
        <v>0</v>
      </c>
      <c r="AB15">
        <v>0</v>
      </c>
      <c r="AG15">
        <v>0</v>
      </c>
    </row>
    <row r="16" spans="1:33" x14ac:dyDescent="0.25">
      <c r="A16" s="11">
        <v>15</v>
      </c>
      <c r="C16" t="s">
        <v>50</v>
      </c>
      <c r="D16">
        <v>0.2</v>
      </c>
      <c r="R16" s="16">
        <v>0</v>
      </c>
      <c r="W16" s="7">
        <v>0</v>
      </c>
      <c r="X16" s="7">
        <v>0</v>
      </c>
      <c r="AB16">
        <v>0</v>
      </c>
      <c r="AG16">
        <v>0</v>
      </c>
    </row>
    <row r="17" spans="1:33" x14ac:dyDescent="0.25">
      <c r="A17" s="11">
        <v>16</v>
      </c>
      <c r="H17" t="s">
        <v>39</v>
      </c>
      <c r="R17" s="16">
        <v>0</v>
      </c>
      <c r="W17" s="7">
        <v>0</v>
      </c>
      <c r="X17" s="7">
        <v>0</v>
      </c>
      <c r="Y17" t="s">
        <v>56</v>
      </c>
      <c r="Z17">
        <v>100</v>
      </c>
      <c r="AA17" t="s">
        <v>43</v>
      </c>
      <c r="AB17">
        <v>210</v>
      </c>
      <c r="AD17" t="s">
        <v>56</v>
      </c>
      <c r="AE17">
        <v>2.7664200000000001</v>
      </c>
      <c r="AF17" t="s">
        <v>43</v>
      </c>
      <c r="AG17">
        <v>15.491952</v>
      </c>
    </row>
    <row r="18" spans="1:33" x14ac:dyDescent="0.25">
      <c r="A18" s="11">
        <v>17</v>
      </c>
      <c r="H18" t="s">
        <v>40</v>
      </c>
      <c r="R18" s="16">
        <v>0</v>
      </c>
      <c r="W18" s="7">
        <v>0</v>
      </c>
      <c r="X18" s="7">
        <v>0</v>
      </c>
      <c r="Y18" t="s">
        <v>42</v>
      </c>
      <c r="Z18">
        <v>3</v>
      </c>
      <c r="AA18" t="s">
        <v>44</v>
      </c>
      <c r="AB18">
        <v>210</v>
      </c>
      <c r="AD18" t="s">
        <v>42</v>
      </c>
      <c r="AE18">
        <v>4</v>
      </c>
      <c r="AF18" t="s">
        <v>44</v>
      </c>
      <c r="AG18">
        <v>15.491952</v>
      </c>
    </row>
    <row r="19" spans="1:33" x14ac:dyDescent="0.25">
      <c r="A19" s="11">
        <v>18</v>
      </c>
      <c r="H19" t="s">
        <v>41</v>
      </c>
      <c r="R19" s="16">
        <v>0</v>
      </c>
      <c r="W19" s="7">
        <v>0</v>
      </c>
      <c r="X19" s="7">
        <v>0</v>
      </c>
      <c r="AA19" t="s">
        <v>45</v>
      </c>
      <c r="AB19">
        <v>105</v>
      </c>
      <c r="AF19" t="s">
        <v>45</v>
      </c>
      <c r="AG19">
        <v>10.327968</v>
      </c>
    </row>
    <row r="20" spans="1:33" x14ac:dyDescent="0.25">
      <c r="A20" s="11">
        <v>19</v>
      </c>
      <c r="R20" s="16">
        <v>0</v>
      </c>
      <c r="W20" s="7">
        <v>0</v>
      </c>
      <c r="X20" s="7">
        <v>0</v>
      </c>
      <c r="AA20" t="s">
        <v>46</v>
      </c>
      <c r="AB20">
        <v>-105</v>
      </c>
      <c r="AF20" t="s">
        <v>46</v>
      </c>
      <c r="AG20">
        <v>-10.327968</v>
      </c>
    </row>
    <row r="21" spans="1:33" x14ac:dyDescent="0.25">
      <c r="A21" s="11">
        <v>20</v>
      </c>
      <c r="H21" t="s">
        <v>47</v>
      </c>
      <c r="I21">
        <v>10</v>
      </c>
      <c r="J21" t="s">
        <v>43</v>
      </c>
      <c r="K21">
        <f>(I21*I23^2/I24^3)*(3*I22+I23)</f>
        <v>5</v>
      </c>
      <c r="R21" s="16">
        <v>0</v>
      </c>
      <c r="W21" s="7">
        <v>0</v>
      </c>
      <c r="X21" s="7">
        <v>0</v>
      </c>
      <c r="AG21">
        <v>0</v>
      </c>
    </row>
    <row r="22" spans="1:33" x14ac:dyDescent="0.25">
      <c r="A22" s="11">
        <v>21</v>
      </c>
      <c r="H22" t="s">
        <v>48</v>
      </c>
      <c r="I22">
        <v>5</v>
      </c>
      <c r="J22" t="s">
        <v>44</v>
      </c>
      <c r="K22">
        <f>(I21*I22^2/I24^3)*(I22+3*I23)</f>
        <v>5</v>
      </c>
      <c r="W22" s="7">
        <v>0</v>
      </c>
      <c r="X22" s="7">
        <v>0</v>
      </c>
      <c r="AD22" t="s">
        <v>56</v>
      </c>
      <c r="AE22">
        <v>2.7664200000000001</v>
      </c>
      <c r="AF22" t="s">
        <v>43</v>
      </c>
      <c r="AG22">
        <v>11.618964</v>
      </c>
    </row>
    <row r="23" spans="1:33" x14ac:dyDescent="0.25">
      <c r="A23" s="11">
        <v>22</v>
      </c>
      <c r="H23" t="s">
        <v>49</v>
      </c>
      <c r="I23">
        <v>5</v>
      </c>
      <c r="J23" t="s">
        <v>45</v>
      </c>
      <c r="K23">
        <f>(I21*I22*I23^2)/I24^2</f>
        <v>12.5</v>
      </c>
      <c r="W23" s="7">
        <v>0</v>
      </c>
      <c r="X23" s="7">
        <v>0</v>
      </c>
      <c r="AD23" t="s">
        <v>42</v>
      </c>
      <c r="AE23">
        <v>3</v>
      </c>
      <c r="AF23" t="s">
        <v>44</v>
      </c>
      <c r="AG23">
        <v>11.618964</v>
      </c>
    </row>
    <row r="24" spans="1:33" x14ac:dyDescent="0.25">
      <c r="H24" t="s">
        <v>42</v>
      </c>
      <c r="I24">
        <f>I22+I23</f>
        <v>10</v>
      </c>
      <c r="J24" t="s">
        <v>46</v>
      </c>
      <c r="K24">
        <f>-(I21*I23*I22^2)/I24^2</f>
        <v>-12.5</v>
      </c>
      <c r="W24" s="7">
        <v>0</v>
      </c>
      <c r="X24" s="7">
        <v>0</v>
      </c>
      <c r="AF24" t="s">
        <v>45</v>
      </c>
      <c r="AG24">
        <v>5.809482</v>
      </c>
    </row>
    <row r="25" spans="1:33" x14ac:dyDescent="0.25">
      <c r="W25" s="7">
        <v>0</v>
      </c>
      <c r="X25" s="7">
        <v>0</v>
      </c>
      <c r="AF25" t="s">
        <v>46</v>
      </c>
      <c r="AG25">
        <v>-5.809482</v>
      </c>
    </row>
    <row r="26" spans="1:33" x14ac:dyDescent="0.25">
      <c r="H26" t="s">
        <v>56</v>
      </c>
      <c r="I26">
        <v>2.7664200000000001</v>
      </c>
      <c r="J26" t="s">
        <v>43</v>
      </c>
      <c r="K26">
        <f>(I26*I27)/2</f>
        <v>4.1496300000000002</v>
      </c>
      <c r="W26" s="7">
        <v>0</v>
      </c>
      <c r="X26" s="7">
        <v>0</v>
      </c>
    </row>
    <row r="27" spans="1:33" x14ac:dyDescent="0.25">
      <c r="H27" t="s">
        <v>42</v>
      </c>
      <c r="I27">
        <v>3</v>
      </c>
      <c r="J27" t="s">
        <v>44</v>
      </c>
      <c r="K27">
        <f>K26</f>
        <v>4.1496300000000002</v>
      </c>
      <c r="Y27" s="34" t="s">
        <v>63</v>
      </c>
      <c r="Z27" s="34"/>
      <c r="AA27" s="34"/>
      <c r="AB27" s="34"/>
    </row>
    <row r="28" spans="1:33" x14ac:dyDescent="0.25">
      <c r="J28" t="s">
        <v>45</v>
      </c>
      <c r="K28">
        <f>(I26*I27^2)/12</f>
        <v>2.0748150000000001</v>
      </c>
      <c r="Y28" t="s">
        <v>56</v>
      </c>
      <c r="Z28">
        <v>50</v>
      </c>
      <c r="AA28" t="s">
        <v>43</v>
      </c>
      <c r="AB28">
        <v>54</v>
      </c>
    </row>
    <row r="29" spans="1:33" x14ac:dyDescent="0.25">
      <c r="J29" t="s">
        <v>46</v>
      </c>
      <c r="K29">
        <f>-K28</f>
        <v>-2.0748150000000001</v>
      </c>
      <c r="Y29" t="s">
        <v>42</v>
      </c>
      <c r="Z29">
        <v>6</v>
      </c>
      <c r="AA29" t="s">
        <v>44</v>
      </c>
      <c r="AB29">
        <v>126</v>
      </c>
    </row>
    <row r="30" spans="1:33" x14ac:dyDescent="0.25">
      <c r="AA30" t="s">
        <v>45</v>
      </c>
      <c r="AB30">
        <v>72</v>
      </c>
    </row>
    <row r="31" spans="1:33" x14ac:dyDescent="0.25">
      <c r="H31" t="s">
        <v>56</v>
      </c>
      <c r="I31">
        <v>50</v>
      </c>
      <c r="J31" t="s">
        <v>43</v>
      </c>
      <c r="K31">
        <f>(3*I31*I32)/20</f>
        <v>45</v>
      </c>
      <c r="AA31" t="s">
        <v>46</v>
      </c>
      <c r="AB31">
        <v>-108</v>
      </c>
    </row>
    <row r="32" spans="1:33" x14ac:dyDescent="0.25">
      <c r="H32" t="s">
        <v>42</v>
      </c>
      <c r="I32">
        <v>6</v>
      </c>
      <c r="J32" t="s">
        <v>44</v>
      </c>
      <c r="K32">
        <f>(7*I31*I32)/20</f>
        <v>105</v>
      </c>
    </row>
    <row r="33" spans="10:11" x14ac:dyDescent="0.25">
      <c r="J33" t="s">
        <v>45</v>
      </c>
      <c r="K33">
        <f>(I31*I32^2)/30</f>
        <v>60</v>
      </c>
    </row>
    <row r="34" spans="10:11" x14ac:dyDescent="0.25">
      <c r="J34" t="s">
        <v>46</v>
      </c>
      <c r="K34">
        <f>(-I31*I32^2)/20</f>
        <v>-90</v>
      </c>
    </row>
  </sheetData>
  <mergeCells count="7">
    <mergeCell ref="Y10:AB10"/>
    <mergeCell ref="AD10:AG10"/>
    <mergeCell ref="Y27:AB27"/>
    <mergeCell ref="C1:D1"/>
    <mergeCell ref="F1:K1"/>
    <mergeCell ref="S1:V1"/>
    <mergeCell ref="Z1:AE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Cercha</vt:lpstr>
      <vt:lpstr>Hoja1</vt:lpstr>
      <vt:lpstr>Hoja2</vt:lpstr>
      <vt:lpstr>Portico</vt:lpstr>
      <vt:lpstr>Portico2</vt:lpstr>
      <vt:lpstr>Portico 1CV+1CM+1CW</vt:lpstr>
      <vt:lpstr>1.6CV+1.2CM+1CW</vt:lpstr>
      <vt:lpstr>1.4CV+1.4CM+1.2CW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2020-09-16T01:21:26Z</dcterms:modified>
</cp:coreProperties>
</file>