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Projects\MANUFACTURING\ADVANCED INDUSTRIES\DIGITALIZATION\DRAFT\Revised_Oct1\"/>
    </mc:Choice>
  </mc:AlternateContent>
  <bookViews>
    <workbookView xWindow="0" yWindow="0" windowWidth="18870" windowHeight="7725" activeTab="5"/>
  </bookViews>
  <sheets>
    <sheet name="Figure 1" sheetId="41" r:id="rId1"/>
    <sheet name="Table 2" sheetId="53" r:id="rId2"/>
    <sheet name="Figure 2" sheetId="10" r:id="rId3"/>
    <sheet name="Figure 3" sheetId="18" r:id="rId4"/>
    <sheet name="Figure 4" sheetId="9" r:id="rId5"/>
    <sheet name="Table 3" sheetId="56" r:id="rId6"/>
    <sheet name="Table 4" sheetId="57" r:id="rId7"/>
    <sheet name="Figure 5" sheetId="19" r:id="rId8"/>
    <sheet name="Figure 6" sheetId="44" r:id="rId9"/>
    <sheet name="Figure 7" sheetId="59" r:id="rId10"/>
    <sheet name="Figure 8" sheetId="1" r:id="rId11"/>
    <sheet name="Table 5" sheetId="28" r:id="rId12"/>
    <sheet name="Figure 9" sheetId="37" r:id="rId13"/>
    <sheet name="Figure 10" sheetId="38" r:id="rId14"/>
    <sheet name="Figure 11" sheetId="51" r:id="rId15"/>
    <sheet name="Table 6" sheetId="50" r:id="rId16"/>
    <sheet name="Figure 12" sheetId="39" r:id="rId17"/>
    <sheet name="Figure 15 (2)" sheetId="34" state="hidden" r:id="rId18"/>
    <sheet name="Figure 13" sheetId="58" r:id="rId19"/>
    <sheet name="Figure 14" sheetId="52" r:id="rId20"/>
    <sheet name="Table 7" sheetId="46" r:id="rId21"/>
    <sheet name="Figure 15" sheetId="49" r:id="rId22"/>
    <sheet name="Figure 16" sheetId="32" r:id="rId23"/>
    <sheet name="Figure 17" sheetId="33" r:id="rId24"/>
    <sheet name="Table 8" sheetId="42" r:id="rId25"/>
    <sheet name="Table A1" sheetId="54" r:id="rId26"/>
  </sheets>
  <definedNames>
    <definedName name="_xlnm._FilterDatabase" localSheetId="17" hidden="1">'Figure 15 (2)'!$A$11:$C$11</definedName>
    <definedName name="_xlnm._FilterDatabase" localSheetId="8" hidden="1">'Figure 6'!$A$1:$C$23</definedName>
    <definedName name="_xlnm._FilterDatabase" localSheetId="10" hidden="1">'Figure 8'!$A$10:$D$10</definedName>
    <definedName name="_xlnm._FilterDatabase" localSheetId="12" hidden="1">'Figure 9'!$A$10:$D$10</definedName>
    <definedName name="_xlnm._FilterDatabase" localSheetId="5" hidden="1">'Table 3'!$A$4:$D$17</definedName>
    <definedName name="_xlnm._FilterDatabase" localSheetId="11" hidden="1">'Table 5'!$A$4:$R$4</definedName>
    <definedName name="_xlnm.Print_Area" localSheetId="24">'Table 8'!$A$15:$Z$39</definedName>
  </definedNames>
  <calcPr calcId="162913"/>
</workbook>
</file>

<file path=xl/calcChain.xml><?xml version="1.0" encoding="utf-8"?>
<calcChain xmlns="http://schemas.openxmlformats.org/spreadsheetml/2006/main">
  <c r="S39" i="42" l="1"/>
  <c r="R39" i="42"/>
  <c r="Q39" i="42"/>
  <c r="P39" i="42"/>
  <c r="O39" i="42"/>
  <c r="N39" i="42"/>
  <c r="S38" i="42"/>
  <c r="R38" i="42"/>
  <c r="Q38" i="42"/>
  <c r="P38" i="42"/>
  <c r="O38" i="42"/>
  <c r="N38" i="42"/>
  <c r="S37" i="42"/>
  <c r="R37" i="42"/>
  <c r="Q37" i="42"/>
  <c r="P37" i="42"/>
  <c r="O37" i="42"/>
  <c r="N37" i="42"/>
  <c r="S36" i="42"/>
  <c r="R36" i="42"/>
  <c r="Q36" i="42"/>
  <c r="P36" i="42"/>
  <c r="O36" i="42"/>
  <c r="N36" i="42"/>
  <c r="S35" i="42"/>
  <c r="R35" i="42"/>
  <c r="Q35" i="42"/>
  <c r="P35" i="42"/>
  <c r="O35" i="42"/>
  <c r="N35" i="42"/>
  <c r="S34" i="42"/>
  <c r="R34" i="42"/>
  <c r="Q34" i="42"/>
  <c r="P34" i="42"/>
  <c r="O34" i="42"/>
  <c r="N34" i="42"/>
  <c r="S33" i="42"/>
  <c r="R33" i="42"/>
  <c r="Q33" i="42"/>
  <c r="P33" i="42"/>
  <c r="O33" i="42"/>
  <c r="N33" i="42"/>
  <c r="S32" i="42"/>
  <c r="R32" i="42"/>
  <c r="Q32" i="42"/>
  <c r="P32" i="42"/>
  <c r="O32" i="42"/>
  <c r="N32" i="42"/>
  <c r="S31" i="42"/>
  <c r="R31" i="42"/>
  <c r="Q31" i="42"/>
  <c r="P31" i="42"/>
  <c r="O31" i="42"/>
  <c r="N31" i="42"/>
  <c r="S30" i="42"/>
  <c r="R30" i="42"/>
  <c r="Q30" i="42"/>
  <c r="P30" i="42"/>
  <c r="O30" i="42"/>
  <c r="N30" i="42"/>
  <c r="S29" i="42"/>
  <c r="R29" i="42"/>
  <c r="Q29" i="42"/>
  <c r="P29" i="42"/>
  <c r="O29" i="42"/>
  <c r="N29" i="42"/>
  <c r="S28" i="42"/>
  <c r="R28" i="42"/>
  <c r="Q28" i="42"/>
  <c r="P28" i="42"/>
  <c r="O28" i="42"/>
  <c r="N28" i="42"/>
  <c r="S27" i="42"/>
  <c r="R27" i="42"/>
  <c r="Q27" i="42"/>
  <c r="P27" i="42"/>
  <c r="O27" i="42"/>
  <c r="N27" i="42"/>
  <c r="S26" i="42"/>
  <c r="R26" i="42"/>
  <c r="Q26" i="42"/>
  <c r="P26" i="42"/>
  <c r="O26" i="42"/>
  <c r="N26" i="42"/>
  <c r="S25" i="42"/>
  <c r="R25" i="42"/>
  <c r="Q25" i="42"/>
  <c r="P25" i="42"/>
  <c r="O25" i="42"/>
  <c r="N25" i="42"/>
  <c r="S24" i="42"/>
  <c r="R24" i="42"/>
  <c r="Q24" i="42"/>
  <c r="P24" i="42"/>
  <c r="O24" i="42"/>
  <c r="N24" i="42"/>
  <c r="S23" i="42"/>
  <c r="R23" i="42"/>
  <c r="Q23" i="42"/>
  <c r="P23" i="42"/>
  <c r="O23" i="42"/>
  <c r="N23" i="42"/>
  <c r="S22" i="42"/>
  <c r="R22" i="42"/>
  <c r="Q22" i="42"/>
  <c r="P22" i="42"/>
  <c r="O22" i="42"/>
  <c r="N22" i="42"/>
  <c r="S21" i="42"/>
  <c r="R21" i="42"/>
  <c r="Q21" i="42"/>
  <c r="P21" i="42"/>
  <c r="O21" i="42"/>
  <c r="N21" i="42"/>
  <c r="S20" i="42"/>
  <c r="R20" i="42"/>
  <c r="Q20" i="42"/>
  <c r="P20" i="42"/>
  <c r="O20" i="42"/>
  <c r="N20" i="42"/>
  <c r="S19" i="42"/>
  <c r="R19" i="42"/>
  <c r="Q19" i="42"/>
  <c r="P19" i="42"/>
  <c r="O19" i="42"/>
  <c r="N19" i="42"/>
  <c r="S18" i="42"/>
  <c r="R18" i="42"/>
  <c r="Q18" i="42"/>
  <c r="P18" i="42"/>
  <c r="O18" i="42"/>
  <c r="N18" i="42"/>
  <c r="C51" i="41" l="1"/>
  <c r="B51" i="41"/>
  <c r="A17" i="41"/>
  <c r="A18" i="4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C50" i="41"/>
  <c r="B50" i="41"/>
  <c r="C49" i="41"/>
  <c r="B49" i="41"/>
  <c r="C48" i="41"/>
  <c r="B48" i="41"/>
  <c r="C47" i="41"/>
  <c r="B47" i="41"/>
  <c r="C46" i="41"/>
  <c r="B46" i="41"/>
  <c r="C45" i="41"/>
  <c r="B45" i="41"/>
  <c r="C44" i="41"/>
  <c r="B44" i="41"/>
  <c r="C43" i="41"/>
  <c r="B43" i="41"/>
  <c r="C42" i="41"/>
  <c r="B42" i="41"/>
  <c r="C41" i="41"/>
  <c r="B41" i="41"/>
  <c r="C40" i="41"/>
  <c r="B40" i="41"/>
  <c r="C39" i="41"/>
  <c r="B39" i="41"/>
  <c r="C38" i="41"/>
  <c r="B38" i="41"/>
  <c r="C37" i="41"/>
  <c r="B37" i="41"/>
  <c r="C36" i="41"/>
  <c r="B36" i="41"/>
  <c r="C35" i="41"/>
  <c r="B35" i="41"/>
  <c r="C34" i="41"/>
  <c r="B34" i="41"/>
  <c r="C33" i="41"/>
  <c r="B33" i="41"/>
  <c r="C32" i="41"/>
  <c r="B32" i="41"/>
  <c r="C31" i="41"/>
  <c r="B31" i="41"/>
  <c r="C30" i="41"/>
  <c r="B30" i="41"/>
  <c r="C29" i="41"/>
  <c r="B29" i="41"/>
  <c r="C28" i="41"/>
  <c r="B28" i="41"/>
  <c r="C27" i="41"/>
  <c r="B27" i="41"/>
  <c r="C26" i="41"/>
  <c r="B26" i="41"/>
  <c r="C25" i="41"/>
  <c r="B25" i="41"/>
  <c r="C24" i="41"/>
  <c r="B24" i="41"/>
  <c r="C23" i="41"/>
  <c r="B23" i="41"/>
  <c r="C22" i="41"/>
  <c r="B22" i="41"/>
  <c r="C21" i="41"/>
  <c r="B21" i="41"/>
  <c r="C20" i="41"/>
  <c r="B20" i="41"/>
  <c r="C19" i="41"/>
  <c r="B19" i="41"/>
  <c r="C18" i="41"/>
  <c r="B18" i="41"/>
  <c r="C17" i="41"/>
  <c r="B17" i="41"/>
  <c r="C16" i="41"/>
  <c r="B16" i="41"/>
  <c r="E12" i="9"/>
  <c r="E13" i="9"/>
  <c r="E11" i="9"/>
  <c r="D12" i="9"/>
  <c r="D13" i="9"/>
  <c r="D11" i="9"/>
</calcChain>
</file>

<file path=xl/sharedStrings.xml><?xml version="1.0" encoding="utf-8"?>
<sst xmlns="http://schemas.openxmlformats.org/spreadsheetml/2006/main" count="1196" uniqueCount="443">
  <si>
    <t>Data</t>
  </si>
  <si>
    <t>Title</t>
  </si>
  <si>
    <t>Sub-Title</t>
  </si>
  <si>
    <t>Enter your title here</t>
  </si>
  <si>
    <t>Enter your sub title here</t>
  </si>
  <si>
    <t>Employment</t>
  </si>
  <si>
    <t>Source</t>
  </si>
  <si>
    <t>Enter your source here</t>
  </si>
  <si>
    <t>Low</t>
  </si>
  <si>
    <t>Medium</t>
  </si>
  <si>
    <t>High</t>
  </si>
  <si>
    <t>level</t>
  </si>
  <si>
    <t>Secondary or below</t>
  </si>
  <si>
    <t xml:space="preserve">Medium </t>
  </si>
  <si>
    <t>Occupations</t>
  </si>
  <si>
    <t>Building and Grounds Cleaning and Maintenance</t>
  </si>
  <si>
    <t>Personal Care and Service</t>
  </si>
  <si>
    <t>Food Preparation and Serving Related</t>
  </si>
  <si>
    <t>Construction and Extraction</t>
  </si>
  <si>
    <t>Transportation and Material Moving</t>
  </si>
  <si>
    <t>Production</t>
  </si>
  <si>
    <t>Sales and Related</t>
  </si>
  <si>
    <t>Protective Service</t>
  </si>
  <si>
    <t>Installation, Maintenance, and Repair</t>
  </si>
  <si>
    <t>Community and Social Service</t>
  </si>
  <si>
    <t>Education, Training, and Library</t>
  </si>
  <si>
    <t>Office and Administrative Support</t>
  </si>
  <si>
    <t>Legal</t>
  </si>
  <si>
    <t>Arts, Design, Entertainment, Sports, and Media</t>
  </si>
  <si>
    <t>Life, Physical, and Social Science</t>
  </si>
  <si>
    <t>Business and Financial Operations</t>
  </si>
  <si>
    <t>Management</t>
  </si>
  <si>
    <t>Architecture and Engineering</t>
  </si>
  <si>
    <t>Computer and Mathematical</t>
  </si>
  <si>
    <t>2 digit occupation groups, 2010 - 2016</t>
  </si>
  <si>
    <t>Score 16</t>
  </si>
  <si>
    <t>Wage</t>
  </si>
  <si>
    <t>Accommodation and Food Services</t>
  </si>
  <si>
    <t>Mining (Except Oil and Gas)</t>
  </si>
  <si>
    <t>Arts, Entertainment, and Recreation</t>
  </si>
  <si>
    <t>Construction</t>
  </si>
  <si>
    <t>Transportation and Warehousing</t>
  </si>
  <si>
    <t>Administrative and Support and Waste Management and Remediation Services</t>
  </si>
  <si>
    <t>Retail Trade</t>
  </si>
  <si>
    <t>Educational Services</t>
  </si>
  <si>
    <t>Wholesale Trade</t>
  </si>
  <si>
    <t>Real Estate and Rental and Leasing</t>
  </si>
  <si>
    <t>Oil &amp; Gas Extraction</t>
  </si>
  <si>
    <t>Utilities</t>
  </si>
  <si>
    <t>Management of Companies and Enterprises</t>
  </si>
  <si>
    <t>Finance and Insurance</t>
  </si>
  <si>
    <t>Media</t>
  </si>
  <si>
    <t>Professional, Scientific, and Technical Services</t>
  </si>
  <si>
    <t>Score16</t>
  </si>
  <si>
    <t>Advanced Manufacturing</t>
  </si>
  <si>
    <t>Basic Goods Manufacturing</t>
  </si>
  <si>
    <t>metro_name_2013</t>
  </si>
  <si>
    <t>Score02</t>
  </si>
  <si>
    <t>prod2016</t>
  </si>
  <si>
    <t>ScoreChg</t>
  </si>
  <si>
    <t>Akron, OH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</si>
  <si>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</si>
  <si>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</si>
  <si>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</si>
  <si>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</si>
  <si>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</si>
  <si>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</si>
  <si>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</si>
  <si>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</si>
  <si>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</si>
  <si>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</si>
  <si>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</si>
  <si>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</si>
  <si>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</si>
  <si>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</si>
  <si>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</si>
  <si>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</si>
  <si>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</si>
  <si>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</si>
  <si>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</si>
  <si>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</si>
  <si>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</si>
  <si>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</si>
  <si>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</si>
  <si>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</si>
  <si>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</si>
  <si>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</si>
  <si>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</si>
  <si>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</si>
  <si>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</si>
  <si>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</si>
  <si>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</si>
  <si>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</si>
  <si>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</si>
  <si>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</si>
  <si>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</si>
  <si>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</si>
  <si>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</si>
  <si>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</si>
  <si>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</si>
  <si>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</si>
  <si>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</si>
  <si>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</si>
  <si>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</si>
  <si>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</si>
  <si>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</si>
  <si>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</si>
  <si>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</si>
  <si>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</si>
  <si>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</si>
  <si>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</si>
  <si>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</si>
  <si>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</si>
  <si>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</si>
  <si>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</si>
  <si>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</si>
  <si>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</si>
  <si>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</si>
  <si>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</si>
  <si>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</si>
  <si>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</si>
  <si>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</si>
  <si>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</si>
  <si>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</si>
  <si>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</si>
  <si>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</si>
  <si>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</si>
  <si>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</si>
  <si>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</si>
  <si>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</si>
  <si>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</si>
  <si>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</si>
  <si>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</si>
  <si>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</si>
  <si>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</si>
  <si>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</si>
  <si>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</si>
  <si>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</si>
  <si>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</si>
  <si>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</si>
  <si>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</si>
  <si>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</si>
  <si>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</si>
  <si>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</si>
  <si>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</si>
  <si>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</si>
  <si>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</si>
  <si>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</si>
  <si>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</si>
  <si>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</si>
  <si>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</si>
  <si>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</si>
  <si>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</si>
  <si>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</si>
  <si>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</si>
  <si>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</si>
  <si>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</si>
  <si>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</si>
  <si>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</si>
  <si>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</si>
  <si>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Percentage change of employment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</si>
  <si>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</si>
  <si>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</si>
  <si>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</si>
  <si>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</si>
  <si>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</si>
  <si>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</si>
  <si>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</si>
  <si>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</si>
  <si>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</si>
  <si>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</si>
  <si>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</si>
  <si>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</si>
  <si>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</si>
  <si>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</si>
  <si>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</si>
  <si>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</si>
  <si>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</si>
  <si>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</si>
  <si>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</si>
  <si>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</si>
  <si>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</si>
  <si>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</si>
  <si>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</si>
  <si>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</si>
  <si>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</si>
  <si>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</si>
  <si>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</si>
  <si>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</si>
  <si>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</si>
  <si>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</si>
  <si>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</si>
  <si>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</si>
  <si>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</si>
  <si>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</si>
  <si>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</si>
  <si>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</si>
  <si>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</si>
  <si>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</si>
  <si>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</si>
  <si>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</si>
  <si>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</si>
  <si>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</si>
  <si>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</si>
  <si>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</si>
  <si>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</si>
  <si>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</si>
  <si>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</si>
  <si>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</si>
  <si>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</si>
  <si>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</si>
  <si>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</si>
  <si>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Emp2002</t>
  </si>
  <si>
    <t>Emp2010</t>
  </si>
  <si>
    <t>Emp2016</t>
  </si>
  <si>
    <t>GDP2002</t>
  </si>
  <si>
    <t>GDP2010</t>
  </si>
  <si>
    <t>GDP2016</t>
  </si>
  <si>
    <t>Wage2002</t>
  </si>
  <si>
    <t>Wage2010</t>
  </si>
  <si>
    <t>Wage2016</t>
  </si>
  <si>
    <t>prod2010</t>
  </si>
  <si>
    <t>Occupation</t>
  </si>
  <si>
    <t>Mean annual wage</t>
  </si>
  <si>
    <t>Software Developers, Applications</t>
  </si>
  <si>
    <t>Computer Systems Analysts</t>
  </si>
  <si>
    <t>Financial Managers</t>
  </si>
  <si>
    <t>Human Resources Specialists</t>
  </si>
  <si>
    <t>Lawyers</t>
  </si>
  <si>
    <t>Automotive Service Technicians and Mechanics</t>
  </si>
  <si>
    <t>Registered Nurses</t>
  </si>
  <si>
    <t>Office Clerks, General</t>
  </si>
  <si>
    <t>Security Guards</t>
  </si>
  <si>
    <t>Cooks, Restaurant</t>
  </si>
  <si>
    <t>Construction Laborers</t>
  </si>
  <si>
    <t>Personal Care Aides</t>
  </si>
  <si>
    <t>Nursing and Residential Care Facilities, and Social Assistance</t>
  </si>
  <si>
    <t>Annual average wage</t>
  </si>
  <si>
    <t>women</t>
  </si>
  <si>
    <t>men</t>
  </si>
  <si>
    <t>black</t>
  </si>
  <si>
    <t>asian</t>
  </si>
  <si>
    <t>latino</t>
  </si>
  <si>
    <t>white</t>
  </si>
  <si>
    <t>Gender</t>
  </si>
  <si>
    <t>occ.title</t>
  </si>
  <si>
    <t>Metro</t>
  </si>
  <si>
    <t>Basic Goods Manufacturing</t>
    <phoneticPr fontId="7" type="noConversion"/>
  </si>
  <si>
    <t>Advanced Manufacturing</t>
    <phoneticPr fontId="7" type="noConversion"/>
  </si>
  <si>
    <t>Health Care Services and Hospitals</t>
    <phoneticPr fontId="7" type="noConversion"/>
  </si>
  <si>
    <t>Occupation groups ranked by 2016 mean digital scores</t>
    <phoneticPr fontId="7" type="noConversion"/>
  </si>
  <si>
    <t>State</t>
    <phoneticPr fontId="7" type="noConversion"/>
  </si>
  <si>
    <t>States</t>
    <phoneticPr fontId="7" type="noConversion"/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</si>
  <si>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</si>
  <si>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</si>
  <si>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</si>
  <si>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</si>
  <si>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</si>
  <si>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</si>
  <si>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</si>
  <si>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</si>
  <si>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</si>
  <si>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</si>
  <si>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</si>
  <si>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</si>
  <si>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</si>
  <si>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</si>
  <si>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</si>
  <si>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</si>
  <si>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</si>
  <si>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</si>
  <si>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</si>
  <si>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</si>
  <si>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</si>
  <si>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</si>
  <si>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</si>
  <si>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</si>
  <si>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</si>
  <si>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</si>
  <si>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</si>
  <si>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</si>
  <si>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</si>
  <si>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</si>
  <si>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</si>
  <si>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</si>
  <si>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</si>
  <si>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</si>
  <si>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</si>
  <si>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</si>
  <si>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</si>
  <si>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</si>
  <si>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</si>
  <si>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</si>
  <si>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</si>
  <si>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</si>
  <si>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</si>
  <si>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</si>
  <si>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</si>
  <si>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</si>
  <si>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</si>
  <si>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</si>
  <si>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</si>
  <si>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</si>
  <si>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</si>
  <si>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cbsa_2013</t>
  </si>
  <si>
    <t>High02</t>
  </si>
  <si>
    <t>New jobs</t>
  </si>
  <si>
    <t xml:space="preserve">Employment Change 
</t>
  </si>
  <si>
    <t>ST</t>
  </si>
  <si>
    <t>STATE.x</t>
  </si>
  <si>
    <t>GU</t>
  </si>
  <si>
    <t>Guam</t>
  </si>
  <si>
    <t>PR</t>
  </si>
  <si>
    <t>Puerto Rico</t>
  </si>
  <si>
    <t>VI</t>
  </si>
  <si>
    <t>Virgin Islands</t>
  </si>
  <si>
    <t>Employment profile by demographic group</t>
  </si>
  <si>
    <t>Mobile-cellular subscriptions</t>
  </si>
  <si>
    <t>1980-2015, in billions</t>
  </si>
  <si>
    <t>PC unit sales</t>
  </si>
  <si>
    <t>Occupation groups</t>
  </si>
  <si>
    <t>All occupations total</t>
  </si>
  <si>
    <t>Percentage share in total employment</t>
  </si>
  <si>
    <t>Women</t>
  </si>
  <si>
    <t>Men</t>
  </si>
  <si>
    <t>White</t>
  </si>
  <si>
    <t>Black</t>
  </si>
  <si>
    <t>Asian</t>
  </si>
  <si>
    <t>Latino</t>
  </si>
  <si>
    <t xml:space="preserve">2002 and 2016 </t>
  </si>
  <si>
    <t>2 digit SOC</t>
  </si>
  <si>
    <t>Average automation potential</t>
  </si>
  <si>
    <t>Digital score, 2016</t>
  </si>
  <si>
    <t>Building and Grounds Cleaning and Maintenance Occupations</t>
  </si>
  <si>
    <t>Farming, Fishing, and Forestry Occupations</t>
  </si>
  <si>
    <t>Personal Care and Service Occupations</t>
  </si>
  <si>
    <t>Construction and Extraction Occupations</t>
  </si>
  <si>
    <t>Food Preparation and Serving Related Occupations</t>
  </si>
  <si>
    <t>Transportation and Material Moving Occupations</t>
  </si>
  <si>
    <t>Production Occupations</t>
  </si>
  <si>
    <t>Sales and Related Occupations</t>
  </si>
  <si>
    <t>Installation, Maintenance, and Repair Occupations</t>
  </si>
  <si>
    <t>Protective Service Occupations</t>
  </si>
  <si>
    <t>Education, Training, and Library Occupations</t>
  </si>
  <si>
    <t>Community and Social Service Occupations</t>
  </si>
  <si>
    <t>Office and Administrative Support Occupations</t>
  </si>
  <si>
    <t>Arts, Design, Entertainment, Sports, and Media Occupations</t>
  </si>
  <si>
    <t>Life, Physical, and Social Science Occupations</t>
  </si>
  <si>
    <t>Legal Occupations</t>
  </si>
  <si>
    <t>Business and Financial Operations Occupations</t>
  </si>
  <si>
    <t>Management Occupations</t>
  </si>
  <si>
    <t>Architecture and Engineering Occupations</t>
  </si>
  <si>
    <t>Computer and Mathematical Occupations</t>
  </si>
  <si>
    <t>Employment share, 2002</t>
  </si>
  <si>
    <t>Employment share, 2016</t>
  </si>
  <si>
    <t>2012 / 2014</t>
  </si>
  <si>
    <t>Below level 1</t>
  </si>
  <si>
    <t>Level 1</t>
  </si>
  <si>
    <t>Level 2</t>
  </si>
  <si>
    <t>Level 3</t>
  </si>
  <si>
    <t>Hispanic</t>
  </si>
  <si>
    <t>Other</t>
  </si>
  <si>
    <t>Overall</t>
  </si>
  <si>
    <t>2002 and 2016</t>
  </si>
  <si>
    <t>Digital score, 2002</t>
  </si>
  <si>
    <t>Metropolitan Area</t>
  </si>
  <si>
    <t>Score change, 2002-2016</t>
  </si>
  <si>
    <t>Tool and Die Makers</t>
  </si>
  <si>
    <t>Health Care Services and Hospitals</t>
  </si>
  <si>
    <t>Ethnic Groups</t>
  </si>
  <si>
    <t>Mean digital score, 2002</t>
  </si>
  <si>
    <t>Mean digital score, 2016</t>
  </si>
  <si>
    <t>Metropolitan areas</t>
  </si>
  <si>
    <t>Score, 02-16</t>
  </si>
  <si>
    <t>HighShare, 02-16</t>
  </si>
  <si>
    <t>Construction Managers</t>
  </si>
  <si>
    <t>Welders, Cutters, Solderers, and Brazers</t>
  </si>
  <si>
    <t>Digital level</t>
  </si>
  <si>
    <t>Digital score</t>
  </si>
  <si>
    <t>Education requirements</t>
  </si>
  <si>
    <t>Source: Brookings analysis of O*NET, OES data.</t>
  </si>
  <si>
    <t>Advanced degree</t>
  </si>
  <si>
    <t>Bachelor's degree</t>
  </si>
  <si>
    <t>Some college</t>
  </si>
  <si>
    <t>&lt;--or just 'Representative occupations'?</t>
  </si>
  <si>
    <t>Source: Brookings analysis of International Telecommunications Union, International Data Corporation, and Gartner Data.</t>
  </si>
  <si>
    <t>Figure 1. Worldwide digital device penetration</t>
  </si>
  <si>
    <t>Table 2. Representative digital occupations and their digitalization levels</t>
  </si>
  <si>
    <t>Figure 2. Employment by levels of job digitalization</t>
  </si>
  <si>
    <t>&lt;--???</t>
  </si>
  <si>
    <t>Figure 3. Digitalization levels of new jobs</t>
  </si>
  <si>
    <t>2010-2016</t>
  </si>
  <si>
    <t>Figure 4. Mean digital scores of occupational tiers by 2002 scores</t>
  </si>
  <si>
    <t>Source: Brookings analysis of O*NET and OES data.</t>
  </si>
  <si>
    <t>Industry group</t>
  </si>
  <si>
    <t>Other Services (Except Public Administration)</t>
  </si>
  <si>
    <t>Agriculture, Forestry, Fishing, and Hunting</t>
  </si>
  <si>
    <t>Figure 5. Mean annual wage by digitalization level</t>
  </si>
  <si>
    <t>Health Care Support Occupations</t>
  </si>
  <si>
    <t>Health Care Practitioners and Technical Occupations</t>
  </si>
  <si>
    <t>Source: Brookings analysis of O*NET, OES, and McKinsey Global Institute data.</t>
  </si>
  <si>
    <t>Note: Farming, Fishing, and Forestry occupations are excluded due to small employment size.</t>
  </si>
  <si>
    <t>Health Care Support</t>
  </si>
  <si>
    <t>Health Care Practitioners and Technical</t>
  </si>
  <si>
    <t>Table 5. Industry mean digitalization scores and economic performance, 2016</t>
  </si>
  <si>
    <t>Output change</t>
  </si>
  <si>
    <t xml:space="preserve">Productivity change </t>
  </si>
  <si>
    <t xml:space="preserve">Wage change </t>
  </si>
  <si>
    <t>Compound annual growth rate, 2010-2016</t>
  </si>
  <si>
    <t>Source: Brookings analysis of O*NET, OES and Moody's analytics data.</t>
  </si>
  <si>
    <t>Source: Brookings analysis of O*NET, OES, and Moody's data.</t>
  </si>
  <si>
    <t>All jobs</t>
  </si>
  <si>
    <t>Avg. annual wage, 2016</t>
  </si>
  <si>
    <t>Good jobs</t>
  </si>
  <si>
    <t>Source: U.S. Dept. of Education, National Center for Education Statistics, Program for the International Assessment of Adult Competencies (PIAAC); Organization for Economic Cooperation and Development, PIAAC 2012.</t>
  </si>
  <si>
    <t>&lt;--what does 2012/2014 mean? Not 2012-2014? Or 2012 and 2014?</t>
  </si>
  <si>
    <t>Source: Brookings analysis of O*NET and CPS data.</t>
  </si>
  <si>
    <t>Table 8. Over- and underrepresentation of gender and racial groups by occupational group, 2016</t>
  </si>
  <si>
    <t>Percentage point over- or underrepresentation compared with share of total workforce</t>
  </si>
  <si>
    <t>Note: Blue and red highlighting represent over- and underrepresentation, respectively, in particular occupational group.</t>
  </si>
  <si>
    <t>Table A-1. Representative digital occupations and their digitalization levels</t>
  </si>
  <si>
    <t>Health Care Practitioner and Technical</t>
  </si>
  <si>
    <t>Community and Social Services</t>
  </si>
  <si>
    <t>Farming, Fishing, and Forestry</t>
  </si>
  <si>
    <t>Figure 10. Mean digital scores by state</t>
  </si>
  <si>
    <t>Figure 12. Mean digital scores by metropolitan area</t>
  </si>
  <si>
    <t>Figure 8. Compound annual growth rate of real mean annual wage by occupation group, 2010-2016</t>
  </si>
  <si>
    <t>Figure 9. Compound annual growth rate of employment by occupation group, 2010-2016</t>
  </si>
  <si>
    <t>Figure 11. Correlation between states' mean annual wage and mean digital scores</t>
  </si>
  <si>
    <t>Figure 14. Correlation between metros' mean annual wage and mean digital scores</t>
  </si>
  <si>
    <t>Figure 15. Share of U.S. adults by PIAAC proficiency level, by race</t>
  </si>
  <si>
    <t>Figure 16. Average digital scores by demographic group</t>
  </si>
  <si>
    <t>Figure 17. Employment profile by demographic group</t>
  </si>
  <si>
    <t>Information and Communications Technology</t>
  </si>
  <si>
    <t>…</t>
  </si>
  <si>
    <t>Table 6. Top 15 and bottom 5 metropolitan areas by 2016 mean digital score</t>
  </si>
  <si>
    <t>HighShare16</t>
  </si>
  <si>
    <t>Table 3. Selected occupations by 2016 digital score</t>
  </si>
  <si>
    <t>Table 4. Industry mean digitalization scores and change, 2002 and 2016</t>
  </si>
  <si>
    <t>Score Change, 2002-2016</t>
  </si>
  <si>
    <t>Figure 13B. Change in share of high digital occupations by metros' 2002 high digital share</t>
  </si>
  <si>
    <t>Figure 13A. Change in mean digital score by metros' 2002 score</t>
  </si>
  <si>
    <t>Table 7. Share of jobs by digital score and mean digital score, 2002 and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</si>
</sst>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,,\ &quot;M&quot;"/>
    <numFmt numFmtId="166" formatCode="0.0"/>
    <numFmt numFmtId="167" formatCode="&quot;$&quot;\ 0,\ \K"/>
    <numFmt numFmtId="168" formatCode="_(&quot;$&quot;* #,##0_);_(&quot;$&quot;* \(#,##0\);_(&quot;$&quot;* &quot;-&quot;??_);_(@_)"/>
    <numFmt numFmtId="169" formatCode="#,,\ &quot;M&quot;"/>
    <numFmt numFmtId="170" formatCode="&quot;$&quot;#,##0"/>
    <numFmt numFmtId="171" formatCode="\+0"/>
  </numFmts>
  <fonts count="18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u/>
      <sz val="14"/>
      <color theme="1"/>
      <name val="DengXian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DengXian"/>
      <family val="2"/>
      <scheme val="minor"/>
    </font>
    <font>
      <sz val="10"/>
      <name val="Verdana"/>
      <family val="2"/>
    </font>
    <font>
      <b/>
      <sz val="14"/>
      <color theme="1"/>
      <name val="Arial"/>
      <family val="2"/>
    </font>
    <font>
      <sz val="9"/>
      <name val="DengXian"/>
      <family val="2"/>
      <scheme val="minor"/>
    </font>
    <font>
      <sz val="11"/>
      <color rgb="FFFF0000"/>
      <name val="DengXian"/>
      <family val="2"/>
      <scheme val="minor"/>
    </font>
    <font>
      <b/>
      <sz val="11"/>
      <color theme="1"/>
      <name val="DengXian"/>
      <scheme val="minor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color rgb="FFFAFAFA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Fill="1"/>
    <xf numFmtId="0" fontId="2" fillId="0" borderId="0" xfId="0" applyFont="1"/>
    <xf numFmtId="164" fontId="0" fillId="0" borderId="0" xfId="1" applyNumberFormat="1" applyFont="1"/>
    <xf numFmtId="9" fontId="0" fillId="0" borderId="0" xfId="1" applyNumberFormat="1" applyFont="1"/>
    <xf numFmtId="9" fontId="0" fillId="0" borderId="0" xfId="1" applyNumberFormat="1" applyFont="1" applyFill="1"/>
    <xf numFmtId="9" fontId="0" fillId="0" borderId="0" xfId="0" applyNumberFormat="1"/>
    <xf numFmtId="0" fontId="4" fillId="0" borderId="0" xfId="0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167" fontId="0" fillId="0" borderId="0" xfId="3" applyNumberFormat="1" applyFont="1"/>
    <xf numFmtId="168" fontId="0" fillId="0" borderId="0" xfId="3" applyNumberFormat="1" applyFont="1"/>
    <xf numFmtId="0" fontId="6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8" fillId="0" borderId="0" xfId="0" applyFont="1"/>
    <xf numFmtId="169" fontId="0" fillId="0" borderId="0" xfId="0" applyNumberFormat="1"/>
    <xf numFmtId="9" fontId="0" fillId="0" borderId="0" xfId="1" applyFont="1"/>
    <xf numFmtId="0" fontId="9" fillId="0" borderId="11" xfId="0" applyFont="1" applyBorder="1"/>
    <xf numFmtId="0" fontId="10" fillId="0" borderId="0" xfId="0" applyFont="1"/>
    <xf numFmtId="0" fontId="0" fillId="5" borderId="0" xfId="0" applyFill="1"/>
    <xf numFmtId="1" fontId="0" fillId="5" borderId="0" xfId="0" applyNumberFormat="1" applyFill="1" applyAlignment="1">
      <alignment horizontal="center"/>
    </xf>
    <xf numFmtId="0" fontId="0" fillId="0" borderId="15" xfId="0" applyBorder="1"/>
    <xf numFmtId="0" fontId="0" fillId="6" borderId="0" xfId="0" applyFill="1"/>
    <xf numFmtId="3" fontId="0" fillId="0" borderId="0" xfId="0" applyNumberFormat="1"/>
    <xf numFmtId="0" fontId="12" fillId="3" borderId="0" xfId="0" applyFont="1" applyFill="1"/>
    <xf numFmtId="0" fontId="12" fillId="2" borderId="0" xfId="0" applyFont="1" applyFill="1"/>
    <xf numFmtId="0" fontId="12" fillId="4" borderId="0" xfId="0" applyFont="1" applyFill="1"/>
    <xf numFmtId="0" fontId="13" fillId="0" borderId="0" xfId="0" applyFont="1"/>
    <xf numFmtId="0" fontId="6" fillId="5" borderId="0" xfId="0" applyFont="1" applyFill="1"/>
    <xf numFmtId="168" fontId="0" fillId="5" borderId="0" xfId="3" applyNumberFormat="1" applyFont="1" applyFill="1" applyAlignment="1">
      <alignment horizontal="left"/>
    </xf>
    <xf numFmtId="0" fontId="11" fillId="5" borderId="1" xfId="0" applyFont="1" applyFill="1" applyBorder="1" applyAlignment="1">
      <alignment wrapText="1"/>
    </xf>
    <xf numFmtId="1" fontId="11" fillId="5" borderId="1" xfId="0" applyNumberFormat="1" applyFont="1" applyFill="1" applyBorder="1" applyAlignment="1">
      <alignment horizontal="center" wrapText="1"/>
    </xf>
    <xf numFmtId="168" fontId="11" fillId="5" borderId="1" xfId="3" applyNumberFormat="1" applyFont="1" applyFill="1" applyBorder="1" applyAlignment="1">
      <alignment horizontal="left" wrapText="1"/>
    </xf>
    <xf numFmtId="0" fontId="13" fillId="5" borderId="0" xfId="0" applyFont="1" applyFill="1"/>
    <xf numFmtId="1" fontId="13" fillId="5" borderId="0" xfId="0" applyNumberFormat="1" applyFont="1" applyFill="1" applyAlignment="1">
      <alignment horizontal="center"/>
    </xf>
    <xf numFmtId="168" fontId="13" fillId="5" borderId="0" xfId="3" applyNumberFormat="1" applyFont="1" applyFill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7" xfId="0" applyFont="1" applyBorder="1"/>
    <xf numFmtId="1" fontId="13" fillId="0" borderId="0" xfId="0" applyNumberFormat="1" applyFont="1"/>
    <xf numFmtId="0" fontId="13" fillId="0" borderId="15" xfId="0" applyFont="1" applyBorder="1"/>
    <xf numFmtId="0" fontId="14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71" fontId="13" fillId="0" borderId="0" xfId="0" applyNumberFormat="1" applyFont="1"/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indent="1"/>
    </xf>
    <xf numFmtId="1" fontId="13" fillId="0" borderId="2" xfId="0" applyNumberFormat="1" applyFont="1" applyBorder="1" applyAlignment="1">
      <alignment horizontal="center"/>
    </xf>
    <xf numFmtId="164" fontId="13" fillId="0" borderId="0" xfId="1" applyNumberFormat="1" applyFont="1" applyAlignment="1">
      <alignment horizontal="center"/>
    </xf>
    <xf numFmtId="0" fontId="15" fillId="0" borderId="0" xfId="0" applyFont="1"/>
    <xf numFmtId="0" fontId="11" fillId="0" borderId="16" xfId="0" applyFont="1" applyFill="1" applyBorder="1" applyAlignment="1">
      <alignment horizontal="center" vertical="center" wrapText="1"/>
    </xf>
    <xf numFmtId="0" fontId="11" fillId="0" borderId="0" xfId="0" applyFont="1"/>
    <xf numFmtId="9" fontId="13" fillId="0" borderId="2" xfId="4" applyNumberFormat="1" applyFont="1" applyFill="1" applyBorder="1"/>
    <xf numFmtId="9" fontId="13" fillId="0" borderId="0" xfId="4" applyNumberFormat="1" applyFont="1" applyFill="1" applyBorder="1"/>
    <xf numFmtId="170" fontId="13" fillId="0" borderId="17" xfId="1" applyNumberFormat="1" applyFont="1" applyFill="1" applyBorder="1"/>
    <xf numFmtId="170" fontId="13" fillId="0" borderId="15" xfId="1" applyNumberFormat="1" applyFont="1" applyFill="1" applyBorder="1"/>
    <xf numFmtId="9" fontId="13" fillId="0" borderId="0" xfId="4" applyNumberFormat="1" applyFont="1" applyFill="1" applyBorder="1" applyAlignment="1">
      <alignment horizontal="right"/>
    </xf>
    <xf numFmtId="170" fontId="13" fillId="0" borderId="15" xfId="1" applyNumberFormat="1" applyFont="1" applyFill="1" applyBorder="1" applyAlignment="1">
      <alignment horizontal="right"/>
    </xf>
    <xf numFmtId="0" fontId="16" fillId="0" borderId="0" xfId="0" applyFont="1" applyBorder="1" applyAlignment="1">
      <alignment vertical="center"/>
    </xf>
    <xf numFmtId="0" fontId="11" fillId="0" borderId="9" xfId="0" applyFont="1" applyBorder="1"/>
    <xf numFmtId="0" fontId="11" fillId="0" borderId="0" xfId="0" applyFont="1" applyBorder="1"/>
    <xf numFmtId="0" fontId="11" fillId="0" borderId="10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3" fillId="0" borderId="9" xfId="0" applyFont="1" applyBorder="1"/>
    <xf numFmtId="0" fontId="13" fillId="0" borderId="0" xfId="0" applyFont="1" applyBorder="1"/>
    <xf numFmtId="0" fontId="13" fillId="0" borderId="10" xfId="0" applyFont="1" applyBorder="1"/>
    <xf numFmtId="9" fontId="13" fillId="0" borderId="9" xfId="1" applyNumberFormat="1" applyFont="1" applyBorder="1"/>
    <xf numFmtId="9" fontId="13" fillId="0" borderId="0" xfId="1" applyNumberFormat="1" applyFont="1" applyBorder="1"/>
    <xf numFmtId="0" fontId="13" fillId="0" borderId="7" xfId="0" applyFont="1" applyBorder="1"/>
    <xf numFmtId="0" fontId="13" fillId="0" borderId="8" xfId="0" applyFont="1" applyBorder="1"/>
    <xf numFmtId="0" fontId="16" fillId="0" borderId="11" xfId="0" applyFont="1" applyBorder="1" applyAlignment="1">
      <alignment vertical="center"/>
    </xf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11" xfId="0" applyFont="1" applyBorder="1"/>
    <xf numFmtId="0" fontId="13" fillId="0" borderId="0" xfId="0" applyFont="1" applyAlignment="1">
      <alignment horizontal="left"/>
    </xf>
    <xf numFmtId="0" fontId="0" fillId="0" borderId="0" xfId="0" applyAlignment="1"/>
    <xf numFmtId="0" fontId="14" fillId="5" borderId="0" xfId="0" applyFont="1" applyFill="1"/>
    <xf numFmtId="0" fontId="13" fillId="0" borderId="0" xfId="0" applyFont="1" applyAlignment="1">
      <alignment horizontal="right"/>
    </xf>
    <xf numFmtId="171" fontId="0" fillId="0" borderId="0" xfId="0" applyNumberFormat="1"/>
    <xf numFmtId="0" fontId="11" fillId="0" borderId="15" xfId="0" applyFont="1" applyBorder="1"/>
    <xf numFmtId="0" fontId="11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</cellXfs>
  <cellStyles count="5">
    <cellStyle name="Comma" xfId="4" builtinId="3"/>
    <cellStyle name="Currency" xfId="3" builtinId="4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AFAFA"/>
      <color rgb="FF053769"/>
      <color rgb="FF2A98E2"/>
      <color rgb="FFFECB3C"/>
      <color rgb="FF0070C0"/>
      <color rgb="FF4F81BD"/>
      <color rgb="FFFC672C"/>
      <color rgb="FFFC8442"/>
      <color rgb="FF43A3E5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96249582735631"/>
          <c:y val="0.1479149941716969"/>
          <c:w val="0.75163058896176604"/>
          <c:h val="0.48369910903994146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1'!$B$15</c:f>
              <c:strCache>
                <c:ptCount val="1"/>
                <c:pt idx="0">
                  <c:v>Mobile-cellular subscriptions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'Figure 1'!$A$16:$A$51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'Figure 1'!$B$16:$B$51</c:f>
              <c:numCache>
                <c:formatCode>0.0</c:formatCode>
                <c:ptCount val="36"/>
                <c:pt idx="0">
                  <c:v>2.3482E-5</c:v>
                </c:pt>
                <c:pt idx="1">
                  <c:v>6.3584999999999995E-5</c:v>
                </c:pt>
                <c:pt idx="2">
                  <c:v>1.0150899999999999E-4</c:v>
                </c:pt>
                <c:pt idx="3">
                  <c:v>1.4885500000000001E-4</c:v>
                </c:pt>
                <c:pt idx="4">
                  <c:v>3.1925200000000001E-4</c:v>
                </c:pt>
                <c:pt idx="5">
                  <c:v>7.5062900000000005E-4</c:v>
                </c:pt>
                <c:pt idx="6">
                  <c:v>1.4501799999999999E-3</c:v>
                </c:pt>
                <c:pt idx="7">
                  <c:v>2.5452999999999999E-3</c:v>
                </c:pt>
                <c:pt idx="8">
                  <c:v>4.3280000000000002E-3</c:v>
                </c:pt>
                <c:pt idx="9">
                  <c:v>7.3530999999999996E-3</c:v>
                </c:pt>
                <c:pt idx="10">
                  <c:v>1.1211499999999999E-2</c:v>
                </c:pt>
                <c:pt idx="11">
                  <c:v>1.1278699999999999E-2</c:v>
                </c:pt>
                <c:pt idx="12">
                  <c:v>2.3248100000000001E-2</c:v>
                </c:pt>
                <c:pt idx="13">
                  <c:v>3.4173000000000002E-2</c:v>
                </c:pt>
                <c:pt idx="14">
                  <c:v>5.55275E-2</c:v>
                </c:pt>
                <c:pt idx="15">
                  <c:v>9.0762300000000004E-2</c:v>
                </c:pt>
                <c:pt idx="16">
                  <c:v>0.1450718</c:v>
                </c:pt>
                <c:pt idx="17">
                  <c:v>0.21499209999999999</c:v>
                </c:pt>
                <c:pt idx="18">
                  <c:v>0.31814680000000001</c:v>
                </c:pt>
                <c:pt idx="19">
                  <c:v>0.49105759999999998</c:v>
                </c:pt>
                <c:pt idx="20">
                  <c:v>0.73825879999999999</c:v>
                </c:pt>
                <c:pt idx="21">
                  <c:v>0.96110930000000006</c:v>
                </c:pt>
                <c:pt idx="22">
                  <c:v>1.1644000000000001</c:v>
                </c:pt>
                <c:pt idx="23">
                  <c:v>1.4154</c:v>
                </c:pt>
                <c:pt idx="24">
                  <c:v>1.7615000000000001</c:v>
                </c:pt>
                <c:pt idx="25">
                  <c:v>2.2059000000000002</c:v>
                </c:pt>
                <c:pt idx="26">
                  <c:v>2.7454999999999998</c:v>
                </c:pt>
                <c:pt idx="27">
                  <c:v>3.3687999999999998</c:v>
                </c:pt>
                <c:pt idx="28">
                  <c:v>4.0288000000000004</c:v>
                </c:pt>
                <c:pt idx="29">
                  <c:v>4.6356999999999999</c:v>
                </c:pt>
                <c:pt idx="30">
                  <c:v>5.2949000000000002</c:v>
                </c:pt>
                <c:pt idx="31">
                  <c:v>5.8898000000000001</c:v>
                </c:pt>
                <c:pt idx="32">
                  <c:v>6.2605000000000004</c:v>
                </c:pt>
                <c:pt idx="33">
                  <c:v>6.6615000000000002</c:v>
                </c:pt>
                <c:pt idx="34">
                  <c:v>7.0076999999999998</c:v>
                </c:pt>
                <c:pt idx="35">
                  <c:v>7.1943000000000001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636-BBFE-4535E82D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20992"/>
        <c:axId val="91235072"/>
      </c:lineChart>
      <c:lineChart>
        <c:grouping val="standard"/>
        <c:varyColors val="0"/>
        <c:ser>
          <c:idx val="1"/>
          <c:order val="1"/>
          <c:tx>
            <c:strRef>
              <c:f>'Figure 1'!$C$15</c:f>
              <c:strCache>
                <c:ptCount val="1"/>
                <c:pt idx="0">
                  <c:v>PC unit sales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'Figure 1'!$A$16:$A$51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'Figure 1'!$C$16:$C$51</c:f>
              <c:numCache>
                <c:formatCode>0.0</c:formatCode>
                <c:ptCount val="36"/>
                <c:pt idx="0">
                  <c:v>7.2400000000000003E-4</c:v>
                </c:pt>
                <c:pt idx="1">
                  <c:v>1.4E-3</c:v>
                </c:pt>
                <c:pt idx="2">
                  <c:v>2.8E-3</c:v>
                </c:pt>
                <c:pt idx="3">
                  <c:v>4.9199999999999999E-3</c:v>
                </c:pt>
                <c:pt idx="4">
                  <c:v>6.3220000000000004E-3</c:v>
                </c:pt>
                <c:pt idx="5">
                  <c:v>7.6099999999999996E-3</c:v>
                </c:pt>
                <c:pt idx="6">
                  <c:v>8.9999999999999993E-3</c:v>
                </c:pt>
                <c:pt idx="7">
                  <c:v>9.1999999999999998E-3</c:v>
                </c:pt>
                <c:pt idx="8">
                  <c:v>1.4999999999999999E-2</c:v>
                </c:pt>
                <c:pt idx="9">
                  <c:v>2.1000000000000001E-2</c:v>
                </c:pt>
                <c:pt idx="10">
                  <c:v>0.02</c:v>
                </c:pt>
                <c:pt idx="11">
                  <c:v>1.8749999999999999E-2</c:v>
                </c:pt>
                <c:pt idx="12">
                  <c:v>2.0799999999999999E-2</c:v>
                </c:pt>
                <c:pt idx="13">
                  <c:v>3.1050000000000001E-2</c:v>
                </c:pt>
                <c:pt idx="14">
                  <c:v>4.1000000000000002E-2</c:v>
                </c:pt>
                <c:pt idx="15">
                  <c:v>0.05</c:v>
                </c:pt>
                <c:pt idx="16">
                  <c:v>7.8E-2</c:v>
                </c:pt>
                <c:pt idx="17">
                  <c:v>8.1000000000000003E-2</c:v>
                </c:pt>
                <c:pt idx="18">
                  <c:v>0.1</c:v>
                </c:pt>
                <c:pt idx="19">
                  <c:v>0.12</c:v>
                </c:pt>
                <c:pt idx="20">
                  <c:v>0.13800000000000001</c:v>
                </c:pt>
                <c:pt idx="21">
                  <c:v>0.128</c:v>
                </c:pt>
                <c:pt idx="22">
                  <c:v>0.13200000000000001</c:v>
                </c:pt>
                <c:pt idx="23">
                  <c:v>0.15079999999999999</c:v>
                </c:pt>
                <c:pt idx="24">
                  <c:v>0.1767</c:v>
                </c:pt>
                <c:pt idx="25">
                  <c:v>0.19697500000000001</c:v>
                </c:pt>
                <c:pt idx="26">
                  <c:v>0.23921100000000001</c:v>
                </c:pt>
                <c:pt idx="27">
                  <c:v>0.27117999999999998</c:v>
                </c:pt>
                <c:pt idx="28">
                  <c:v>0.29699999999999999</c:v>
                </c:pt>
                <c:pt idx="29">
                  <c:v>0.30912200000000001</c:v>
                </c:pt>
                <c:pt idx="30">
                  <c:v>0.35239999999999999</c:v>
                </c:pt>
                <c:pt idx="31">
                  <c:v>0.35344100000000001</c:v>
                </c:pt>
                <c:pt idx="32">
                  <c:v>0.35105999999999998</c:v>
                </c:pt>
                <c:pt idx="33">
                  <c:v>0.31646000000000002</c:v>
                </c:pt>
                <c:pt idx="34">
                  <c:v>0.31368000000000001</c:v>
                </c:pt>
                <c:pt idx="35">
                  <c:v>0.28767999999999999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636-BBFE-4535E82D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2496"/>
        <c:axId val="91236608"/>
      </c:lineChart>
      <c:catAx>
        <c:axId val="912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91235072"/>
        <c:crosses val="autoZero"/>
        <c:auto val="1"/>
        <c:lblAlgn val="ctr"/>
        <c:lblOffset val="100"/>
        <c:noMultiLvlLbl val="0"/>
      </c:catAx>
      <c:valAx>
        <c:axId val="9123507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91220992"/>
        <c:crosses val="autoZero"/>
        <c:crossBetween val="between"/>
      </c:valAx>
      <c:valAx>
        <c:axId val="9123660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>
            <a:noFill/>
          </a:ln>
        </c:spPr>
        <c:crossAx val="91242496"/>
        <c:crosses val="max"/>
        <c:crossBetween val="between"/>
      </c:valAx>
      <c:catAx>
        <c:axId val="912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36608"/>
        <c:crosses val="autoZero"/>
        <c:auto val="1"/>
        <c:lblAlgn val="ctr"/>
        <c:lblOffset val="100"/>
        <c:noMultiLvlLbl val="0"/>
      </c:cat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8.1628866618679657E-2"/>
          <c:y val="0.72453757566018528"/>
          <c:w val="0.83132163167104112"/>
          <c:h val="4.0899976509312305E-2"/>
        </c:manualLayout>
      </c:layout>
      <c:overlay val="0"/>
    </c:legend>
    <c:plotVisOnly val="1"/>
    <c:dispBlanksAs val="gap"/>
    <c:showDLblsOverMax val="0"/>
  </c:chart>
  <c:spPr>
    <a:solidFill>
      <a:srgbClr val="FAFAFA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61714099463057E-2"/>
          <c:y val="0.16187550341642606"/>
          <c:w val="0.85410495256720365"/>
          <c:h val="0.59441018067629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11'!$G$14</c:f>
              <c:strCache>
                <c:ptCount val="1"/>
                <c:pt idx="0">
                  <c:v>States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2B51E2-6A7A-4619-B183-76FDD4E5C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1E-431D-BCCB-63FB94D58E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86AF94-13EB-43BC-9FED-D15747526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1E-431D-BCCB-63FB94D58E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00DD40-599E-4373-B351-A48BFFC29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1E-431D-BCCB-63FB94D58E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F677F9-584B-4A51-885E-D1A14EF1F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1E-431D-BCCB-63FB94D58E0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C16FBA-A9EE-4820-AD30-C171C9F95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1E-431D-BCCB-63FB94D58E0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3071FA-03F2-4845-90B7-D3F7BF2B0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1E-431D-BCCB-63FB94D58E0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97F4EA-F51C-497E-B0BC-474A07E19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1E-431D-BCCB-63FB94D58E0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AB8495-7205-424F-A607-A8ABF7392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1E-431D-BCCB-63FB94D58E0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8982DC-769D-48B6-B831-10666347E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1E-431D-BCCB-63FB94D58E0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7FCE9B-42D5-42C9-B436-4A117692E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1E-431D-BCCB-63FB94D58E0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6175B6-3DAF-4145-A95D-D15F59FEE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1E-431D-BCCB-63FB94D58E0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7EC900-5A7A-4120-A44B-09354BBA2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1E-431D-BCCB-63FB94D58E0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B5C24CC-0AB4-4554-98E7-4E33F3E46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1E-431D-BCCB-63FB94D58E0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59CF25-6573-4646-A6F2-191735284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1E-431D-BCCB-63FB94D58E0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E3F089-4F57-42A2-852B-4744CD5DC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1E-431D-BCCB-63FB94D58E0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2648681-2625-4FF3-8CC8-BAAF9D1C9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1E-431D-BCCB-63FB94D58E0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F4ED4BF-7545-402F-8238-3B511B8F8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1E-431D-BCCB-63FB94D58E0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523751-DEFA-4A81-B6AC-AE21D92E6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1E-431D-BCCB-63FB94D58E0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46ECF29-659E-4015-BCB6-70D0EACBC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1E-431D-BCCB-63FB94D58E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23360E8-AEEA-4CAB-86B7-460378980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1E-431D-BCCB-63FB94D58E0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259D628-3C34-4173-8269-C62E9723F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1E-431D-BCCB-63FB94D58E0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210728-6F9F-4DA4-83B5-6A3AA022F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1E-431D-BCCB-63FB94D58E0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A79C2E-BC93-4F65-9C6B-EA9F7FDC4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1E-431D-BCCB-63FB94D58E0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B29CE6D-01A8-4A3A-AAF5-2C4A23FF9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1E-431D-BCCB-63FB94D58E0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F203A0-FB96-442E-83B8-FDE8684D2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1E-431D-BCCB-63FB94D58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564C1F8-E7FF-45B0-9F6C-E44390DE1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1E-431D-BCCB-63FB94D58E0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7F97658-B59C-482A-B405-36013AF4C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1E-431D-BCCB-63FB94D58E0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6E02AC9-0CDB-4A5B-945B-C09DDA5DB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1E-431D-BCCB-63FB94D58E0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2C478FE-F431-4C1D-A627-DC8664E22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1E-431D-BCCB-63FB94D58E0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5787CDB-4988-4EB3-8A1D-1A030D3B5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1E-431D-BCCB-63FB94D58E0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410EF2C-63CE-42A1-9F0A-FF0E32354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1E-431D-BCCB-63FB94D58E0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DF0CD89-240B-481D-ACA1-9A76EF5F4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1E-431D-BCCB-63FB94D58E0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83456B8-78E0-4FC2-83C0-8F28C1524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1E-431D-BCCB-63FB94D58E0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870597F-33A6-4FA1-86C9-58DDF3F08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1E-431D-BCCB-63FB94D58E0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8775D9-AE82-462A-B676-1758F8CA6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1E-431D-BCCB-63FB94D58E0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594EF82-83AC-4E1B-9E8A-3021D8373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1E-431D-BCCB-63FB94D58E0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7CB8430-9F11-47E6-8736-82748AE3E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1E-431D-BCCB-63FB94D58E0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9071FE9-69A2-41B7-9AD0-9E99F3CC8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1E-431D-BCCB-63FB94D58E0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5241632-CEED-4FFD-B2AE-3C60A7DE9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1E-431D-BCCB-63FB94D58E0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7AC44C4-E026-4FED-8358-613C2DD04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1E-431D-BCCB-63FB94D58E0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4BCA331-8F1A-4BBD-8DE3-DACFB1CD0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1E-431D-BCCB-63FB94D58E0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39DA69A-F35C-4971-8E3C-7D484C61E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1E-431D-BCCB-63FB94D58E0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A96C4BB-817B-4452-A991-6650BE3CB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1E-431D-BCCB-63FB94D58E0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47A60F1-F391-430A-81DC-62E063674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1E-431D-BCCB-63FB94D58E0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580BC71-2A25-4A82-B696-BFAAFA2B8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1E-431D-BCCB-63FB94D58E0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EB57913-ED14-43DC-9F9E-8B45AB6D4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1E-431D-BCCB-63FB94D58E0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9130718-4A26-4274-9307-6D25DA3E5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1E-431D-BCCB-63FB94D58E0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A671257-5295-4D03-9C73-9882E3EE2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1E-431D-BCCB-63FB94D58E0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6BCAEAA-6916-4997-85F0-9ACEA9686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1E-431D-BCCB-63FB94D58E0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0217F79-EF06-4204-88E2-1195AC568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1E-431D-BCCB-63FB94D58E0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DD7D845-A237-4A9F-9CA3-3C760D230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1E-431D-BCCB-63FB94D58E0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4.7263894644748353E-2"/>
                  <c:y val="-2.732314929946781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11'!$F$15:$F$65</c:f>
              <c:numCache>
                <c:formatCode>0</c:formatCode>
                <c:ptCount val="51"/>
                <c:pt idx="0">
                  <c:v>44.543099367020901</c:v>
                </c:pt>
                <c:pt idx="1">
                  <c:v>44.561392877143597</c:v>
                </c:pt>
                <c:pt idx="2">
                  <c:v>46.149669465876499</c:v>
                </c:pt>
                <c:pt idx="3">
                  <c:v>43.613578987006498</c:v>
                </c:pt>
                <c:pt idx="4">
                  <c:v>45.789919220467503</c:v>
                </c:pt>
                <c:pt idx="5">
                  <c:v>46.002599270111602</c:v>
                </c:pt>
                <c:pt idx="6">
                  <c:v>46.571424716332899</c:v>
                </c:pt>
                <c:pt idx="7">
                  <c:v>46.400921620802201</c:v>
                </c:pt>
                <c:pt idx="8">
                  <c:v>50.697443539531903</c:v>
                </c:pt>
                <c:pt idx="9">
                  <c:v>44.739171868548702</c:v>
                </c:pt>
                <c:pt idx="10">
                  <c:v>45.691252881727003</c:v>
                </c:pt>
                <c:pt idx="11">
                  <c:v>42.558868807621003</c:v>
                </c:pt>
                <c:pt idx="12">
                  <c:v>44.319731365084699</c:v>
                </c:pt>
                <c:pt idx="13">
                  <c:v>45.404178996646003</c:v>
                </c:pt>
                <c:pt idx="14">
                  <c:v>43.607949434109202</c:v>
                </c:pt>
                <c:pt idx="15">
                  <c:v>43.959960352989398</c:v>
                </c:pt>
                <c:pt idx="16">
                  <c:v>44.742619742934998</c:v>
                </c:pt>
                <c:pt idx="17">
                  <c:v>43.939769994878397</c:v>
                </c:pt>
                <c:pt idx="18">
                  <c:v>42.5562447182486</c:v>
                </c:pt>
                <c:pt idx="19">
                  <c:v>44.297093377322803</c:v>
                </c:pt>
                <c:pt idx="20">
                  <c:v>47.0489051323853</c:v>
                </c:pt>
                <c:pt idx="21">
                  <c:v>47.380896120715299</c:v>
                </c:pt>
                <c:pt idx="22">
                  <c:v>45.204121966627902</c:v>
                </c:pt>
                <c:pt idx="23">
                  <c:v>45.2978598178357</c:v>
                </c:pt>
                <c:pt idx="24">
                  <c:v>43.131049957730802</c:v>
                </c:pt>
                <c:pt idx="25">
                  <c:v>44.931551407620397</c:v>
                </c:pt>
                <c:pt idx="26">
                  <c:v>43.159218272018599</c:v>
                </c:pt>
                <c:pt idx="27">
                  <c:v>45.076275125212</c:v>
                </c:pt>
                <c:pt idx="28">
                  <c:v>40.958943148582897</c:v>
                </c:pt>
                <c:pt idx="29">
                  <c:v>45.614233041209403</c:v>
                </c:pt>
                <c:pt idx="30">
                  <c:v>45.948805560795698</c:v>
                </c:pt>
                <c:pt idx="31">
                  <c:v>43.946320681650299</c:v>
                </c:pt>
                <c:pt idx="32">
                  <c:v>45.801699286119501</c:v>
                </c:pt>
                <c:pt idx="33">
                  <c:v>44.859779603799502</c:v>
                </c:pt>
                <c:pt idx="34">
                  <c:v>42.963467300004901</c:v>
                </c:pt>
                <c:pt idx="35">
                  <c:v>44.959472507485799</c:v>
                </c:pt>
                <c:pt idx="36">
                  <c:v>44.891400553448399</c:v>
                </c:pt>
                <c:pt idx="37">
                  <c:v>44.786728069882699</c:v>
                </c:pt>
                <c:pt idx="38">
                  <c:v>44.752272905418899</c:v>
                </c:pt>
                <c:pt idx="39">
                  <c:v>45.287069579524001</c:v>
                </c:pt>
                <c:pt idx="40">
                  <c:v>44.2253656578904</c:v>
                </c:pt>
                <c:pt idx="41">
                  <c:v>43.614246893308596</c:v>
                </c:pt>
                <c:pt idx="42">
                  <c:v>44.430662964352202</c:v>
                </c:pt>
                <c:pt idx="43">
                  <c:v>45.302508056379097</c:v>
                </c:pt>
                <c:pt idx="44">
                  <c:v>46.304691584234398</c:v>
                </c:pt>
                <c:pt idx="45">
                  <c:v>44.711412234776297</c:v>
                </c:pt>
                <c:pt idx="46">
                  <c:v>46.490789375621198</c:v>
                </c:pt>
                <c:pt idx="47">
                  <c:v>45.993338185530298</c:v>
                </c:pt>
                <c:pt idx="48">
                  <c:v>43.608912856070603</c:v>
                </c:pt>
                <c:pt idx="49">
                  <c:v>44.304996773977898</c:v>
                </c:pt>
                <c:pt idx="50">
                  <c:v>42.391049274944599</c:v>
                </c:pt>
              </c:numCache>
            </c:numRef>
          </c:xVal>
          <c:yVal>
            <c:numRef>
              <c:f>'Figure 11'!$G$15:$G$65</c:f>
              <c:numCache>
                <c:formatCode>_("$"* #,##0_);_("$"* \(#,##0\);_("$"* "-"??_);_(@_)</c:formatCode>
                <c:ptCount val="51"/>
                <c:pt idx="0">
                  <c:v>42154.686406121298</c:v>
                </c:pt>
                <c:pt idx="1">
                  <c:v>56352.380634496803</c:v>
                </c:pt>
                <c:pt idx="2">
                  <c:v>45995.462795613297</c:v>
                </c:pt>
                <c:pt idx="3">
                  <c:v>39253.404763930201</c:v>
                </c:pt>
                <c:pt idx="4">
                  <c:v>56439.4453738671</c:v>
                </c:pt>
                <c:pt idx="5">
                  <c:v>52562.107273331101</c:v>
                </c:pt>
                <c:pt idx="6">
                  <c:v>57798.137627184697</c:v>
                </c:pt>
                <c:pt idx="7">
                  <c:v>50076.415542259201</c:v>
                </c:pt>
                <c:pt idx="8">
                  <c:v>82719.473239518702</c:v>
                </c:pt>
                <c:pt idx="9">
                  <c:v>43923.104627604902</c:v>
                </c:pt>
                <c:pt idx="10">
                  <c:v>46463.282941454199</c:v>
                </c:pt>
                <c:pt idx="11">
                  <c:v>48314.524930658597</c:v>
                </c:pt>
                <c:pt idx="12">
                  <c:v>41496.835963359197</c:v>
                </c:pt>
                <c:pt idx="13">
                  <c:v>50971.992786821997</c:v>
                </c:pt>
                <c:pt idx="14">
                  <c:v>42666.554989686701</c:v>
                </c:pt>
                <c:pt idx="15">
                  <c:v>43485.970588814002</c:v>
                </c:pt>
                <c:pt idx="16">
                  <c:v>43398.821929785598</c:v>
                </c:pt>
                <c:pt idx="17">
                  <c:v>41483.0289605781</c:v>
                </c:pt>
                <c:pt idx="18">
                  <c:v>41008.239412282201</c:v>
                </c:pt>
                <c:pt idx="19">
                  <c:v>43686.410090446101</c:v>
                </c:pt>
                <c:pt idx="20">
                  <c:v>55458.027141476297</c:v>
                </c:pt>
                <c:pt idx="21">
                  <c:v>60347.918372942302</c:v>
                </c:pt>
                <c:pt idx="22">
                  <c:v>46895.697486908197</c:v>
                </c:pt>
                <c:pt idx="23">
                  <c:v>51180.139008624501</c:v>
                </c:pt>
                <c:pt idx="24">
                  <c:v>37970.486364378601</c:v>
                </c:pt>
                <c:pt idx="25">
                  <c:v>44400.4158058135</c:v>
                </c:pt>
                <c:pt idx="26">
                  <c:v>40910.128868867498</c:v>
                </c:pt>
                <c:pt idx="27">
                  <c:v>44101.9171558081</c:v>
                </c:pt>
                <c:pt idx="28">
                  <c:v>43314.329370187697</c:v>
                </c:pt>
                <c:pt idx="29">
                  <c:v>49752.160217009499</c:v>
                </c:pt>
                <c:pt idx="30">
                  <c:v>55687.053443164099</c:v>
                </c:pt>
                <c:pt idx="31">
                  <c:v>43707.026778516702</c:v>
                </c:pt>
                <c:pt idx="32">
                  <c:v>58645.072203298398</c:v>
                </c:pt>
                <c:pt idx="33">
                  <c:v>45205.5365888878</c:v>
                </c:pt>
                <c:pt idx="34">
                  <c:v>46769.661854193997</c:v>
                </c:pt>
                <c:pt idx="35">
                  <c:v>45850.2339088921</c:v>
                </c:pt>
                <c:pt idx="36">
                  <c:v>42666.596482096298</c:v>
                </c:pt>
                <c:pt idx="37">
                  <c:v>48894.016068122502</c:v>
                </c:pt>
                <c:pt idx="38">
                  <c:v>47446.713067899698</c:v>
                </c:pt>
                <c:pt idx="39">
                  <c:v>50534.503692441402</c:v>
                </c:pt>
                <c:pt idx="40">
                  <c:v>41314.794497447503</c:v>
                </c:pt>
                <c:pt idx="41">
                  <c:v>39505.424803264403</c:v>
                </c:pt>
                <c:pt idx="42">
                  <c:v>42219.949919948303</c:v>
                </c:pt>
                <c:pt idx="43">
                  <c:v>47742.765321515297</c:v>
                </c:pt>
                <c:pt idx="44">
                  <c:v>45207.239962596701</c:v>
                </c:pt>
                <c:pt idx="45">
                  <c:v>46489.114754098402</c:v>
                </c:pt>
                <c:pt idx="46">
                  <c:v>52964.538568300602</c:v>
                </c:pt>
                <c:pt idx="47">
                  <c:v>55329.839614413897</c:v>
                </c:pt>
                <c:pt idx="48">
                  <c:v>39856.535224778701</c:v>
                </c:pt>
                <c:pt idx="49">
                  <c:v>45197.664529471098</c:v>
                </c:pt>
                <c:pt idx="50">
                  <c:v>46479.585641480197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11'!$D$15:$D$65</c15:f>
                <c15:dlblRangeCache>
                  <c:ptCount val="51"/>
                  <c:pt idx="0">
                    <c:v>AL</c:v>
                  </c:pt>
                  <c:pt idx="1">
                    <c:v>AK</c:v>
                  </c:pt>
                  <c:pt idx="2">
                    <c:v>AZ</c:v>
                  </c:pt>
                  <c:pt idx="3">
                    <c:v>AR</c:v>
                  </c:pt>
                  <c:pt idx="4">
                    <c:v>CA</c:v>
                  </c:pt>
                  <c:pt idx="5">
                    <c:v>CO</c:v>
                  </c:pt>
                  <c:pt idx="6">
                    <c:v>CT</c:v>
                  </c:pt>
                  <c:pt idx="7">
                    <c:v>DE</c:v>
                  </c:pt>
                  <c:pt idx="8">
                    <c:v>DC</c:v>
                  </c:pt>
                  <c:pt idx="9">
                    <c:v>FL</c:v>
                  </c:pt>
                  <c:pt idx="10">
                    <c:v>GA</c:v>
                  </c:pt>
                  <c:pt idx="11">
                    <c:v>HI</c:v>
                  </c:pt>
                  <c:pt idx="12">
                    <c:v>ID</c:v>
                  </c:pt>
                  <c:pt idx="13">
                    <c:v>IL</c:v>
                  </c:pt>
                  <c:pt idx="14">
                    <c:v>IN</c:v>
                  </c:pt>
                  <c:pt idx="15">
                    <c:v>IA</c:v>
                  </c:pt>
                  <c:pt idx="16">
                    <c:v>KS</c:v>
                  </c:pt>
                  <c:pt idx="17">
                    <c:v>KY</c:v>
                  </c:pt>
                  <c:pt idx="18">
                    <c:v>LA</c:v>
                  </c:pt>
                  <c:pt idx="19">
                    <c:v>ME</c:v>
                  </c:pt>
                  <c:pt idx="20">
                    <c:v>MD</c:v>
                  </c:pt>
                  <c:pt idx="21">
                    <c:v>MA</c:v>
                  </c:pt>
                  <c:pt idx="22">
                    <c:v>MI</c:v>
                  </c:pt>
                  <c:pt idx="23">
                    <c:v>MN</c:v>
                  </c:pt>
                  <c:pt idx="24">
                    <c:v>MS</c:v>
                  </c:pt>
                  <c:pt idx="25">
                    <c:v>MO</c:v>
                  </c:pt>
                  <c:pt idx="26">
                    <c:v>MT</c:v>
                  </c:pt>
                  <c:pt idx="27">
                    <c:v>NE</c:v>
                  </c:pt>
                  <c:pt idx="28">
                    <c:v>NV</c:v>
                  </c:pt>
                  <c:pt idx="29">
                    <c:v>NH</c:v>
                  </c:pt>
                  <c:pt idx="30">
                    <c:v>NJ</c:v>
                  </c:pt>
                  <c:pt idx="31">
                    <c:v>NM</c:v>
                  </c:pt>
                  <c:pt idx="32">
                    <c:v>NY</c:v>
                  </c:pt>
                  <c:pt idx="33">
                    <c:v>NC</c:v>
                  </c:pt>
                  <c:pt idx="34">
                    <c:v>ND</c:v>
                  </c:pt>
                  <c:pt idx="35">
                    <c:v>OH</c:v>
                  </c:pt>
                  <c:pt idx="36">
                    <c:v>OK</c:v>
                  </c:pt>
                  <c:pt idx="37">
                    <c:v>OR</c:v>
                  </c:pt>
                  <c:pt idx="38">
                    <c:v>PA</c:v>
                  </c:pt>
                  <c:pt idx="39">
                    <c:v>RI</c:v>
                  </c:pt>
                  <c:pt idx="40">
                    <c:v>SC</c:v>
                  </c:pt>
                  <c:pt idx="41">
                    <c:v>SD</c:v>
                  </c:pt>
                  <c:pt idx="42">
                    <c:v>TN</c:v>
                  </c:pt>
                  <c:pt idx="43">
                    <c:v>TX</c:v>
                  </c:pt>
                  <c:pt idx="44">
                    <c:v>UT</c:v>
                  </c:pt>
                  <c:pt idx="45">
                    <c:v>VT</c:v>
                  </c:pt>
                  <c:pt idx="46">
                    <c:v>VA</c:v>
                  </c:pt>
                  <c:pt idx="47">
                    <c:v>WA</c:v>
                  </c:pt>
                  <c:pt idx="48">
                    <c:v>WV</c:v>
                  </c:pt>
                  <c:pt idx="49">
                    <c:v>WI</c:v>
                  </c:pt>
                  <c:pt idx="50">
                    <c:v>WY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F1E-431D-BCCB-63FB94D58E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979584"/>
        <c:axId val="94981120"/>
      </c:scatterChart>
      <c:valAx>
        <c:axId val="94979584"/>
        <c:scaling>
          <c:orientation val="minMax"/>
          <c:min val="4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4981120"/>
        <c:crosses val="autoZero"/>
        <c:crossBetween val="midCat"/>
      </c:valAx>
      <c:valAx>
        <c:axId val="94981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4979584"/>
        <c:crosses val="autoZero"/>
        <c:crossBetween val="midCat"/>
      </c:valAx>
      <c:spPr>
        <a:solidFill>
          <a:srgbClr val="FAFAFA"/>
        </a:solidFill>
      </c:spPr>
    </c:plotArea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15 (2)'!$C$11</c:f>
              <c:strCache>
                <c:ptCount val="1"/>
                <c:pt idx="0">
                  <c:v>ScoreChg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15 (2)'!$B$12:$B$111</c:f>
              <c:numCache>
                <c:formatCode>0</c:formatCode>
                <c:ptCount val="100"/>
                <c:pt idx="0">
                  <c:v>41.748879454453999</c:v>
                </c:pt>
                <c:pt idx="1">
                  <c:v>42.285971388263697</c:v>
                </c:pt>
                <c:pt idx="2">
                  <c:v>40.672502323828702</c:v>
                </c:pt>
                <c:pt idx="3">
                  <c:v>40.371577638762403</c:v>
                </c:pt>
                <c:pt idx="4">
                  <c:v>41.9538203586024</c:v>
                </c:pt>
                <c:pt idx="5">
                  <c:v>40.538796566458402</c:v>
                </c:pt>
                <c:pt idx="6">
                  <c:v>43.3010454181711</c:v>
                </c:pt>
                <c:pt idx="7">
                  <c:v>36.2414125351794</c:v>
                </c:pt>
                <c:pt idx="8">
                  <c:v>42.2456571101253</c:v>
                </c:pt>
                <c:pt idx="9">
                  <c:v>38.518679984743201</c:v>
                </c:pt>
                <c:pt idx="10">
                  <c:v>42.0577700930099</c:v>
                </c:pt>
                <c:pt idx="11">
                  <c:v>41.152630503938099</c:v>
                </c:pt>
                <c:pt idx="12">
                  <c:v>44.392601941644003</c:v>
                </c:pt>
                <c:pt idx="13">
                  <c:v>42.846408102488397</c:v>
                </c:pt>
                <c:pt idx="14">
                  <c:v>41.331639775604799</c:v>
                </c:pt>
                <c:pt idx="15">
                  <c:v>39.313626429263103</c:v>
                </c:pt>
                <c:pt idx="16">
                  <c:v>42.172592439431</c:v>
                </c:pt>
                <c:pt idx="17">
                  <c:v>41.139960457177096</c:v>
                </c:pt>
                <c:pt idx="18">
                  <c:v>40.955467441621799</c:v>
                </c:pt>
                <c:pt idx="19">
                  <c:v>40.8193636597153</c:v>
                </c:pt>
                <c:pt idx="20">
                  <c:v>41.196136184907402</c:v>
                </c:pt>
                <c:pt idx="21">
                  <c:v>41.299271722768196</c:v>
                </c:pt>
                <c:pt idx="22">
                  <c:v>40.953265100472699</c:v>
                </c:pt>
                <c:pt idx="23">
                  <c:v>41.781085852802498</c:v>
                </c:pt>
                <c:pt idx="24">
                  <c:v>41.818266812121699</c:v>
                </c:pt>
                <c:pt idx="25">
                  <c:v>41.947563433048998</c:v>
                </c:pt>
                <c:pt idx="26">
                  <c:v>40.581442381497602</c:v>
                </c:pt>
                <c:pt idx="27">
                  <c:v>39.270725071705897</c:v>
                </c:pt>
                <c:pt idx="28">
                  <c:v>41.271860484677902</c:v>
                </c:pt>
                <c:pt idx="29">
                  <c:v>41.924910581443797</c:v>
                </c:pt>
                <c:pt idx="30">
                  <c:v>41.085284090832502</c:v>
                </c:pt>
                <c:pt idx="31">
                  <c:v>38.860512849687801</c:v>
                </c:pt>
                <c:pt idx="32">
                  <c:v>37.715164142628197</c:v>
                </c:pt>
                <c:pt idx="33">
                  <c:v>39.313616952663601</c:v>
                </c:pt>
                <c:pt idx="34">
                  <c:v>39.000615870161901</c:v>
                </c:pt>
                <c:pt idx="35">
                  <c:v>39.611305410957797</c:v>
                </c:pt>
                <c:pt idx="36">
                  <c:v>42.115918243835601</c:v>
                </c:pt>
                <c:pt idx="37">
                  <c:v>43.121025996666098</c:v>
                </c:pt>
                <c:pt idx="38">
                  <c:v>41.392511931428899</c:v>
                </c:pt>
                <c:pt idx="39">
                  <c:v>39.779857664562101</c:v>
                </c:pt>
                <c:pt idx="40">
                  <c:v>41.581548286408399</c:v>
                </c:pt>
                <c:pt idx="41">
                  <c:v>40.536589648436902</c:v>
                </c:pt>
                <c:pt idx="42">
                  <c:v>41.703904620912603</c:v>
                </c:pt>
                <c:pt idx="43">
                  <c:v>40.256369958838299</c:v>
                </c:pt>
                <c:pt idx="44">
                  <c:v>40.462058635267198</c:v>
                </c:pt>
                <c:pt idx="45">
                  <c:v>36.345088754581397</c:v>
                </c:pt>
                <c:pt idx="46">
                  <c:v>41.630347879474897</c:v>
                </c:pt>
                <c:pt idx="47">
                  <c:v>40.675482531643098</c:v>
                </c:pt>
                <c:pt idx="48">
                  <c:v>39.071937385268299</c:v>
                </c:pt>
                <c:pt idx="49">
                  <c:v>42.484885943675202</c:v>
                </c:pt>
                <c:pt idx="50">
                  <c:v>38.898425758608198</c:v>
                </c:pt>
                <c:pt idx="51">
                  <c:v>39.426816497504397</c:v>
                </c:pt>
                <c:pt idx="52">
                  <c:v>40.871025681171702</c:v>
                </c:pt>
                <c:pt idx="53">
                  <c:v>40.7282791212088</c:v>
                </c:pt>
                <c:pt idx="54">
                  <c:v>41.183521537908199</c:v>
                </c:pt>
                <c:pt idx="55">
                  <c:v>40.791721584220603</c:v>
                </c:pt>
                <c:pt idx="56">
                  <c:v>41.565875004887303</c:v>
                </c:pt>
                <c:pt idx="57">
                  <c:v>39.054632961929897</c:v>
                </c:pt>
                <c:pt idx="58">
                  <c:v>41.776136027830802</c:v>
                </c:pt>
                <c:pt idx="59">
                  <c:v>38.984642591496304</c:v>
                </c:pt>
                <c:pt idx="60">
                  <c:v>39.769226608935597</c:v>
                </c:pt>
                <c:pt idx="61">
                  <c:v>42.014615257891101</c:v>
                </c:pt>
                <c:pt idx="62">
                  <c:v>41.589941751618802</c:v>
                </c:pt>
                <c:pt idx="63">
                  <c:v>39.566129613086098</c:v>
                </c:pt>
                <c:pt idx="64">
                  <c:v>39.610566221665302</c:v>
                </c:pt>
                <c:pt idx="65">
                  <c:v>42.128050694610202</c:v>
                </c:pt>
                <c:pt idx="66">
                  <c:v>42.272941028513998</c:v>
                </c:pt>
                <c:pt idx="67">
                  <c:v>42.042319740378701</c:v>
                </c:pt>
                <c:pt idx="68">
                  <c:v>41.7486506054898</c:v>
                </c:pt>
                <c:pt idx="69">
                  <c:v>39.606846971867398</c:v>
                </c:pt>
                <c:pt idx="70">
                  <c:v>40.6853014321348</c:v>
                </c:pt>
                <c:pt idx="71">
                  <c:v>42.4088409554588</c:v>
                </c:pt>
                <c:pt idx="72">
                  <c:v>42.888534820887301</c:v>
                </c:pt>
                <c:pt idx="73">
                  <c:v>41.738805361875997</c:v>
                </c:pt>
                <c:pt idx="74">
                  <c:v>37.822070173294001</c:v>
                </c:pt>
                <c:pt idx="75">
                  <c:v>42.23219268327</c:v>
                </c:pt>
                <c:pt idx="76">
                  <c:v>41.908255311016198</c:v>
                </c:pt>
                <c:pt idx="77">
                  <c:v>40.820206844206197</c:v>
                </c:pt>
                <c:pt idx="78">
                  <c:v>42.969244341114397</c:v>
                </c:pt>
                <c:pt idx="79">
                  <c:v>40.871206862861001</c:v>
                </c:pt>
                <c:pt idx="80">
                  <c:v>41.008123485849502</c:v>
                </c:pt>
                <c:pt idx="81">
                  <c:v>42.564670794989901</c:v>
                </c:pt>
                <c:pt idx="82">
                  <c:v>46.766128122992299</c:v>
                </c:pt>
                <c:pt idx="83">
                  <c:v>39.831411794608897</c:v>
                </c:pt>
                <c:pt idx="84">
                  <c:v>42.680843102677102</c:v>
                </c:pt>
                <c:pt idx="85">
                  <c:v>40.2316049909846</c:v>
                </c:pt>
                <c:pt idx="86">
                  <c:v>41.372764891808401</c:v>
                </c:pt>
                <c:pt idx="87">
                  <c:v>36.9748054700298</c:v>
                </c:pt>
                <c:pt idx="88">
                  <c:v>41.170563335787399</c:v>
                </c:pt>
                <c:pt idx="89">
                  <c:v>41.383285947789901</c:v>
                </c:pt>
                <c:pt idx="90">
                  <c:v>39.807981348444898</c:v>
                </c:pt>
                <c:pt idx="91">
                  <c:v>41.644102829445103</c:v>
                </c:pt>
                <c:pt idx="92">
                  <c:v>41.176257494047903</c:v>
                </c:pt>
                <c:pt idx="93">
                  <c:v>38.559713500149101</c:v>
                </c:pt>
                <c:pt idx="94">
                  <c:v>40.138407818865602</c:v>
                </c:pt>
                <c:pt idx="95">
                  <c:v>41.844796470140302</c:v>
                </c:pt>
                <c:pt idx="96">
                  <c:v>40.499130077150099</c:v>
                </c:pt>
                <c:pt idx="97">
                  <c:v>39.630125701667502</c:v>
                </c:pt>
                <c:pt idx="98">
                  <c:v>42.058300189874203</c:v>
                </c:pt>
                <c:pt idx="99">
                  <c:v>39.028073274585999</c:v>
                </c:pt>
              </c:numCache>
            </c:numRef>
          </c:xVal>
          <c:yVal>
            <c:numRef>
              <c:f>'Figure 15 (2)'!$C$12:$C$111</c:f>
              <c:numCache>
                <c:formatCode>0</c:formatCode>
                <c:ptCount val="100"/>
                <c:pt idx="0">
                  <c:v>17.499727930100999</c:v>
                </c:pt>
                <c:pt idx="1">
                  <c:v>16.009998429742001</c:v>
                </c:pt>
                <c:pt idx="2">
                  <c:v>14.9218888563211</c:v>
                </c:pt>
                <c:pt idx="3">
                  <c:v>15.814061524989</c:v>
                </c:pt>
                <c:pt idx="4">
                  <c:v>15.1196889575575</c:v>
                </c:pt>
                <c:pt idx="5">
                  <c:v>17.2689528057671</c:v>
                </c:pt>
                <c:pt idx="6">
                  <c:v>13.2402578387931</c:v>
                </c:pt>
                <c:pt idx="7">
                  <c:v>14.615705771251999</c:v>
                </c:pt>
                <c:pt idx="8">
                  <c:v>15.627660962988699</c:v>
                </c:pt>
                <c:pt idx="9">
                  <c:v>13.0433954686149</c:v>
                </c:pt>
                <c:pt idx="10">
                  <c:v>17.4230546305498</c:v>
                </c:pt>
                <c:pt idx="11">
                  <c:v>15.8082344353653</c:v>
                </c:pt>
                <c:pt idx="12">
                  <c:v>16.527885457328399</c:v>
                </c:pt>
                <c:pt idx="13">
                  <c:v>15.3434318511457</c:v>
                </c:pt>
                <c:pt idx="14">
                  <c:v>17.0797966588358</c:v>
                </c:pt>
                <c:pt idx="15">
                  <c:v>15.010093064767799</c:v>
                </c:pt>
                <c:pt idx="16">
                  <c:v>17.6038192280866</c:v>
                </c:pt>
                <c:pt idx="17">
                  <c:v>16.9431231028139</c:v>
                </c:pt>
                <c:pt idx="18">
                  <c:v>17.4305849858799</c:v>
                </c:pt>
                <c:pt idx="19">
                  <c:v>15.582846175241199</c:v>
                </c:pt>
                <c:pt idx="20">
                  <c:v>16.627128089209702</c:v>
                </c:pt>
                <c:pt idx="21">
                  <c:v>16.744905176124799</c:v>
                </c:pt>
                <c:pt idx="22">
                  <c:v>12.5344863389982</c:v>
                </c:pt>
                <c:pt idx="23">
                  <c:v>14.932342123924499</c:v>
                </c:pt>
                <c:pt idx="24">
                  <c:v>16.3706059772719</c:v>
                </c:pt>
                <c:pt idx="25">
                  <c:v>15.3392097690115</c:v>
                </c:pt>
                <c:pt idx="26">
                  <c:v>15.985333728759</c:v>
                </c:pt>
                <c:pt idx="27">
                  <c:v>15.0936304020161</c:v>
                </c:pt>
                <c:pt idx="28">
                  <c:v>13.7391497167698</c:v>
                </c:pt>
                <c:pt idx="29">
                  <c:v>15.204409119568799</c:v>
                </c:pt>
                <c:pt idx="30">
                  <c:v>16.4168785322872</c:v>
                </c:pt>
                <c:pt idx="31">
                  <c:v>14.4614342483292</c:v>
                </c:pt>
                <c:pt idx="32">
                  <c:v>16.211959383667299</c:v>
                </c:pt>
                <c:pt idx="33">
                  <c:v>15.740827925243</c:v>
                </c:pt>
                <c:pt idx="34">
                  <c:v>15.318354582687901</c:v>
                </c:pt>
                <c:pt idx="35">
                  <c:v>16.874719851627699</c:v>
                </c:pt>
                <c:pt idx="36">
                  <c:v>16.079987635978501</c:v>
                </c:pt>
                <c:pt idx="37">
                  <c:v>16.157414062848499</c:v>
                </c:pt>
                <c:pt idx="38">
                  <c:v>15.820230405392801</c:v>
                </c:pt>
                <c:pt idx="39">
                  <c:v>15.151207186201299</c:v>
                </c:pt>
                <c:pt idx="40">
                  <c:v>17.351456757708299</c:v>
                </c:pt>
                <c:pt idx="41">
                  <c:v>14.908942482929399</c:v>
                </c:pt>
                <c:pt idx="42">
                  <c:v>15.783619463348</c:v>
                </c:pt>
                <c:pt idx="43">
                  <c:v>16.3025487632368</c:v>
                </c:pt>
                <c:pt idx="44">
                  <c:v>17.355126750955598</c:v>
                </c:pt>
                <c:pt idx="45">
                  <c:v>15.631937232214099</c:v>
                </c:pt>
                <c:pt idx="46">
                  <c:v>17.617076627179099</c:v>
                </c:pt>
                <c:pt idx="47">
                  <c:v>15.352458423782901</c:v>
                </c:pt>
                <c:pt idx="48">
                  <c:v>15.130953714279199</c:v>
                </c:pt>
                <c:pt idx="49">
                  <c:v>15.294046249837001</c:v>
                </c:pt>
                <c:pt idx="50">
                  <c:v>15.303164446544301</c:v>
                </c:pt>
                <c:pt idx="51">
                  <c:v>16.092775736832898</c:v>
                </c:pt>
                <c:pt idx="52">
                  <c:v>15.421382563338501</c:v>
                </c:pt>
                <c:pt idx="53">
                  <c:v>15.2803118963191</c:v>
                </c:pt>
                <c:pt idx="54">
                  <c:v>14.9713301821687</c:v>
                </c:pt>
                <c:pt idx="55">
                  <c:v>17.178717049470901</c:v>
                </c:pt>
                <c:pt idx="56">
                  <c:v>16.419885472814599</c:v>
                </c:pt>
                <c:pt idx="57">
                  <c:v>14.5528891166169</c:v>
                </c:pt>
                <c:pt idx="58">
                  <c:v>15.4969608219882</c:v>
                </c:pt>
                <c:pt idx="59">
                  <c:v>13.839009939612801</c:v>
                </c:pt>
                <c:pt idx="60">
                  <c:v>14.8747170596498</c:v>
                </c:pt>
                <c:pt idx="61">
                  <c:v>16.379629396535002</c:v>
                </c:pt>
                <c:pt idx="62">
                  <c:v>16.416902941103402</c:v>
                </c:pt>
                <c:pt idx="63">
                  <c:v>14.2600252400083</c:v>
                </c:pt>
                <c:pt idx="64">
                  <c:v>13.755590920397101</c:v>
                </c:pt>
                <c:pt idx="65">
                  <c:v>14.2972920739986</c:v>
                </c:pt>
                <c:pt idx="66">
                  <c:v>16.291801224671101</c:v>
                </c:pt>
                <c:pt idx="67">
                  <c:v>17.4974271288932</c:v>
                </c:pt>
                <c:pt idx="68">
                  <c:v>16.344222115363198</c:v>
                </c:pt>
                <c:pt idx="69">
                  <c:v>14.086478160956</c:v>
                </c:pt>
                <c:pt idx="70">
                  <c:v>16.943403536403</c:v>
                </c:pt>
                <c:pt idx="71">
                  <c:v>16.972830535191001</c:v>
                </c:pt>
                <c:pt idx="72">
                  <c:v>15.0830466344878</c:v>
                </c:pt>
                <c:pt idx="73">
                  <c:v>16.248283508064901</c:v>
                </c:pt>
                <c:pt idx="74">
                  <c:v>16.473751921132301</c:v>
                </c:pt>
                <c:pt idx="75">
                  <c:v>17.785457439557099</c:v>
                </c:pt>
                <c:pt idx="76">
                  <c:v>15.1793544893749</c:v>
                </c:pt>
                <c:pt idx="77">
                  <c:v>15.514724293977499</c:v>
                </c:pt>
                <c:pt idx="78">
                  <c:v>18.0747347918287</c:v>
                </c:pt>
                <c:pt idx="79">
                  <c:v>15.4582618907276</c:v>
                </c:pt>
                <c:pt idx="80">
                  <c:v>14.935488330455099</c:v>
                </c:pt>
                <c:pt idx="81">
                  <c:v>15.5468992129236</c:v>
                </c:pt>
                <c:pt idx="82">
                  <c:v>15.0097083394098</c:v>
                </c:pt>
                <c:pt idx="83">
                  <c:v>16.331972047536802</c:v>
                </c:pt>
                <c:pt idx="84">
                  <c:v>15.8409984309341</c:v>
                </c:pt>
                <c:pt idx="85">
                  <c:v>16.3627944115959</c:v>
                </c:pt>
                <c:pt idx="86">
                  <c:v>17.320812963514399</c:v>
                </c:pt>
                <c:pt idx="87">
                  <c:v>14.614889331380599</c:v>
                </c:pt>
                <c:pt idx="88">
                  <c:v>16.534041268349601</c:v>
                </c:pt>
                <c:pt idx="89">
                  <c:v>15.6566967399795</c:v>
                </c:pt>
                <c:pt idx="90">
                  <c:v>16.641235015794798</c:v>
                </c:pt>
                <c:pt idx="91">
                  <c:v>16.5759947828377</c:v>
                </c:pt>
                <c:pt idx="92">
                  <c:v>15.1624144211249</c:v>
                </c:pt>
                <c:pt idx="93">
                  <c:v>14.155982936288501</c:v>
                </c:pt>
                <c:pt idx="94">
                  <c:v>14.830811535033799</c:v>
                </c:pt>
                <c:pt idx="95">
                  <c:v>12.053336598988</c:v>
                </c:pt>
                <c:pt idx="96">
                  <c:v>16.073144623002701</c:v>
                </c:pt>
                <c:pt idx="97">
                  <c:v>15.947864414193599</c:v>
                </c:pt>
                <c:pt idx="98">
                  <c:v>17.208553666267498</c:v>
                </c:pt>
                <c:pt idx="99">
                  <c:v>16.575161392712399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4-4816-A107-DD6C4132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2096"/>
        <c:axId val="95657984"/>
      </c:scatterChart>
      <c:valAx>
        <c:axId val="95652096"/>
        <c:scaling>
          <c:orientation val="minMax"/>
          <c:min val="3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7984"/>
        <c:crosses val="autoZero"/>
        <c:crossBetween val="midCat"/>
      </c:valAx>
      <c:valAx>
        <c:axId val="95657984"/>
        <c:scaling>
          <c:orientation val="minMax"/>
          <c:min val="1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22425323056063E-2"/>
          <c:y val="0.16187550655094213"/>
          <c:w val="0.87043661231944414"/>
          <c:h val="0.591772179505660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dLbls>
            <c:dLbl>
              <c:idx val="6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Austin, TX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DD-4CF6-8B42-BFBF994769C0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Bakersfield,</a:t>
                    </a: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CA</a:t>
                    </a:r>
                    <a:endParaRPr lang="en-US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D-4CF6-8B42-BFBF994769C0}"/>
                </c:ext>
              </c:extLst>
            </c:dLbl>
            <c:dLbl>
              <c:idx val="1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Boston, MA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DD-4CF6-8B42-BFBF994769C0}"/>
                </c:ext>
              </c:extLst>
            </c:dLbl>
            <c:dLbl>
              <c:idx val="45"/>
              <c:layout>
                <c:manualLayout>
                  <c:x val="-8.8746239496741264E-2"/>
                  <c:y val="-2.455227231846315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Las</a:t>
                    </a: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Vegas, NV</a:t>
                    </a:r>
                    <a:endParaRPr lang="en-US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85007321146257"/>
                      <c:h val="4.3828937305454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BDD-4CF6-8B42-BFBF994769C0}"/>
                </c:ext>
              </c:extLst>
            </c:dLbl>
            <c:dLbl>
              <c:idx val="8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San Jose, 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DD-4CF6-8B42-BFBF994769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3.6297217233810684E-3"/>
                  <c:y val="-6.223328852322079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13'!$B$14:$B$113</c:f>
              <c:numCache>
                <c:formatCode>0</c:formatCode>
                <c:ptCount val="100"/>
                <c:pt idx="0">
                  <c:v>24.249151524353</c:v>
                </c:pt>
                <c:pt idx="1">
                  <c:v>26.275972958521699</c:v>
                </c:pt>
                <c:pt idx="2">
                  <c:v>25.750613467507598</c:v>
                </c:pt>
                <c:pt idx="3">
                  <c:v>24.557516113773399</c:v>
                </c:pt>
                <c:pt idx="4">
                  <c:v>26.8341314010449</c:v>
                </c:pt>
                <c:pt idx="5">
                  <c:v>23.269843760691298</c:v>
                </c:pt>
                <c:pt idx="6">
                  <c:v>30.060787579378001</c:v>
                </c:pt>
                <c:pt idx="7">
                  <c:v>21.625706763927301</c:v>
                </c:pt>
                <c:pt idx="8">
                  <c:v>26.617996147136601</c:v>
                </c:pt>
                <c:pt idx="9">
                  <c:v>25.475284516128301</c:v>
                </c:pt>
                <c:pt idx="10">
                  <c:v>24.6347154624602</c:v>
                </c:pt>
                <c:pt idx="11">
                  <c:v>25.344396068572799</c:v>
                </c:pt>
                <c:pt idx="12">
                  <c:v>27.864716484315601</c:v>
                </c:pt>
                <c:pt idx="13">
                  <c:v>27.502976251342702</c:v>
                </c:pt>
                <c:pt idx="14">
                  <c:v>24.251843116768999</c:v>
                </c:pt>
                <c:pt idx="15">
                  <c:v>24.303533364495301</c:v>
                </c:pt>
                <c:pt idx="16">
                  <c:v>24.5687732113444</c:v>
                </c:pt>
                <c:pt idx="17">
                  <c:v>24.1968373543632</c:v>
                </c:pt>
                <c:pt idx="18">
                  <c:v>23.524882455741899</c:v>
                </c:pt>
                <c:pt idx="19">
                  <c:v>25.236517484474</c:v>
                </c:pt>
                <c:pt idx="20">
                  <c:v>24.5690080956978</c:v>
                </c:pt>
                <c:pt idx="21">
                  <c:v>24.554366546643401</c:v>
                </c:pt>
                <c:pt idx="22">
                  <c:v>28.418778761474499</c:v>
                </c:pt>
                <c:pt idx="23">
                  <c:v>26.848743728877899</c:v>
                </c:pt>
                <c:pt idx="24">
                  <c:v>25.447660834849799</c:v>
                </c:pt>
                <c:pt idx="25">
                  <c:v>26.608353664037502</c:v>
                </c:pt>
                <c:pt idx="26">
                  <c:v>24.596108652738501</c:v>
                </c:pt>
                <c:pt idx="27">
                  <c:v>24.177094669689701</c:v>
                </c:pt>
                <c:pt idx="28">
                  <c:v>27.532710767908199</c:v>
                </c:pt>
                <c:pt idx="29">
                  <c:v>26.720501461874999</c:v>
                </c:pt>
                <c:pt idx="30">
                  <c:v>24.668405558545299</c:v>
                </c:pt>
                <c:pt idx="31">
                  <c:v>24.3990786013586</c:v>
                </c:pt>
                <c:pt idx="32">
                  <c:v>21.503204758960901</c:v>
                </c:pt>
                <c:pt idx="33">
                  <c:v>23.572789027420502</c:v>
                </c:pt>
                <c:pt idx="34">
                  <c:v>23.682261287473899</c:v>
                </c:pt>
                <c:pt idx="35">
                  <c:v>22.736585559330099</c:v>
                </c:pt>
                <c:pt idx="36">
                  <c:v>26.0359306078571</c:v>
                </c:pt>
                <c:pt idx="37">
                  <c:v>26.963611933817599</c:v>
                </c:pt>
                <c:pt idx="38">
                  <c:v>25.5722815260362</c:v>
                </c:pt>
                <c:pt idx="39">
                  <c:v>24.6286504783608</c:v>
                </c:pt>
                <c:pt idx="40">
                  <c:v>24.2300915287001</c:v>
                </c:pt>
                <c:pt idx="41">
                  <c:v>25.6276471655076</c:v>
                </c:pt>
                <c:pt idx="42">
                  <c:v>25.9202851575645</c:v>
                </c:pt>
                <c:pt idx="43">
                  <c:v>23.9538211956014</c:v>
                </c:pt>
                <c:pt idx="44">
                  <c:v>23.106931884311599</c:v>
                </c:pt>
                <c:pt idx="45">
                  <c:v>20.713151522367301</c:v>
                </c:pt>
                <c:pt idx="46">
                  <c:v>24.013271252295802</c:v>
                </c:pt>
                <c:pt idx="47">
                  <c:v>25.323024107860199</c:v>
                </c:pt>
                <c:pt idx="48">
                  <c:v>23.940983670989201</c:v>
                </c:pt>
                <c:pt idx="49">
                  <c:v>27.1908396938381</c:v>
                </c:pt>
                <c:pt idx="50">
                  <c:v>23.595261312063901</c:v>
                </c:pt>
                <c:pt idx="51">
                  <c:v>23.334040760671499</c:v>
                </c:pt>
                <c:pt idx="52">
                  <c:v>25.449643117833201</c:v>
                </c:pt>
                <c:pt idx="53">
                  <c:v>25.447967224889702</c:v>
                </c:pt>
                <c:pt idx="54">
                  <c:v>26.212191355739499</c:v>
                </c:pt>
                <c:pt idx="55">
                  <c:v>23.613004534749699</c:v>
                </c:pt>
                <c:pt idx="56">
                  <c:v>25.145989532072701</c:v>
                </c:pt>
                <c:pt idx="57">
                  <c:v>24.501743845313001</c:v>
                </c:pt>
                <c:pt idx="58">
                  <c:v>26.279175205842598</c:v>
                </c:pt>
                <c:pt idx="59">
                  <c:v>25.145632651883499</c:v>
                </c:pt>
                <c:pt idx="60">
                  <c:v>24.8945095492858</c:v>
                </c:pt>
                <c:pt idx="61">
                  <c:v>25.6349858613561</c:v>
                </c:pt>
                <c:pt idx="62">
                  <c:v>25.173038810515401</c:v>
                </c:pt>
                <c:pt idx="63">
                  <c:v>25.306104373077801</c:v>
                </c:pt>
                <c:pt idx="64">
                  <c:v>25.854975301268102</c:v>
                </c:pt>
                <c:pt idx="65">
                  <c:v>27.830758620611601</c:v>
                </c:pt>
                <c:pt idx="66">
                  <c:v>25.9811398038429</c:v>
                </c:pt>
                <c:pt idx="67">
                  <c:v>24.544892611485501</c:v>
                </c:pt>
                <c:pt idx="68">
                  <c:v>25.404428490126602</c:v>
                </c:pt>
                <c:pt idx="69">
                  <c:v>25.5203688109114</c:v>
                </c:pt>
                <c:pt idx="70">
                  <c:v>23.7418978957318</c:v>
                </c:pt>
                <c:pt idx="71">
                  <c:v>25.436010420267799</c:v>
                </c:pt>
                <c:pt idx="72">
                  <c:v>27.8054881863996</c:v>
                </c:pt>
                <c:pt idx="73">
                  <c:v>25.490521853811099</c:v>
                </c:pt>
                <c:pt idx="74">
                  <c:v>21.3483182521618</c:v>
                </c:pt>
                <c:pt idx="75">
                  <c:v>24.446735243712801</c:v>
                </c:pt>
                <c:pt idx="76">
                  <c:v>26.7289008216413</c:v>
                </c:pt>
                <c:pt idx="77">
                  <c:v>25.3054825502287</c:v>
                </c:pt>
                <c:pt idx="78">
                  <c:v>24.8945095492858</c:v>
                </c:pt>
                <c:pt idx="79">
                  <c:v>25.412944972133399</c:v>
                </c:pt>
                <c:pt idx="80">
                  <c:v>26.072635155394401</c:v>
                </c:pt>
                <c:pt idx="81">
                  <c:v>27.017771582066398</c:v>
                </c:pt>
                <c:pt idx="82">
                  <c:v>31.756419783582601</c:v>
                </c:pt>
                <c:pt idx="83">
                  <c:v>23.499439747072099</c:v>
                </c:pt>
                <c:pt idx="84">
                  <c:v>26.839844671742899</c:v>
                </c:pt>
                <c:pt idx="85">
                  <c:v>23.8688105793887</c:v>
                </c:pt>
                <c:pt idx="86">
                  <c:v>24.051951928293999</c:v>
                </c:pt>
                <c:pt idx="87">
                  <c:v>22.359916138649201</c:v>
                </c:pt>
                <c:pt idx="88">
                  <c:v>24.636522067437799</c:v>
                </c:pt>
                <c:pt idx="89">
                  <c:v>25.726589207810399</c:v>
                </c:pt>
                <c:pt idx="90">
                  <c:v>23.166746332650099</c:v>
                </c:pt>
                <c:pt idx="91">
                  <c:v>25.068108046607399</c:v>
                </c:pt>
                <c:pt idx="92">
                  <c:v>26.013843072922999</c:v>
                </c:pt>
                <c:pt idx="93">
                  <c:v>24.403730563860499</c:v>
                </c:pt>
                <c:pt idx="94">
                  <c:v>25.307596283831799</c:v>
                </c:pt>
                <c:pt idx="95">
                  <c:v>29.791459871152199</c:v>
                </c:pt>
                <c:pt idx="96">
                  <c:v>24.425985454147401</c:v>
                </c:pt>
                <c:pt idx="97">
                  <c:v>23.682261287473899</c:v>
                </c:pt>
                <c:pt idx="98">
                  <c:v>24.849746523606701</c:v>
                </c:pt>
                <c:pt idx="99">
                  <c:v>22.4529118818736</c:v>
                </c:pt>
              </c:numCache>
            </c:numRef>
          </c:xVal>
          <c:yVal>
            <c:numRef>
              <c:f>'Figure 13'!$C$14:$C$113</c:f>
              <c:numCache>
                <c:formatCode>0</c:formatCode>
                <c:ptCount val="100"/>
                <c:pt idx="0">
                  <c:v>17.499727930100999</c:v>
                </c:pt>
                <c:pt idx="1">
                  <c:v>16.009998429741998</c:v>
                </c:pt>
                <c:pt idx="2">
                  <c:v>14.921888856321104</c:v>
                </c:pt>
                <c:pt idx="3">
                  <c:v>15.814061524989004</c:v>
                </c:pt>
                <c:pt idx="4">
                  <c:v>15.1196889575575</c:v>
                </c:pt>
                <c:pt idx="5">
                  <c:v>17.268952805767103</c:v>
                </c:pt>
                <c:pt idx="6">
                  <c:v>13.240257838793099</c:v>
                </c:pt>
                <c:pt idx="7">
                  <c:v>14.615705771252099</c:v>
                </c:pt>
                <c:pt idx="8">
                  <c:v>15.627660962988699</c:v>
                </c:pt>
                <c:pt idx="9">
                  <c:v>13.0433954686149</c:v>
                </c:pt>
                <c:pt idx="10">
                  <c:v>17.4230546305497</c:v>
                </c:pt>
                <c:pt idx="11">
                  <c:v>15.8082344353653</c:v>
                </c:pt>
                <c:pt idx="12">
                  <c:v>16.527885457328402</c:v>
                </c:pt>
                <c:pt idx="13">
                  <c:v>15.343431851145695</c:v>
                </c:pt>
                <c:pt idx="14">
                  <c:v>17.0797966588358</c:v>
                </c:pt>
                <c:pt idx="15">
                  <c:v>15.010093064767801</c:v>
                </c:pt>
                <c:pt idx="16">
                  <c:v>17.6038192280866</c:v>
                </c:pt>
                <c:pt idx="17">
                  <c:v>16.943123102813896</c:v>
                </c:pt>
                <c:pt idx="18">
                  <c:v>17.4305849858799</c:v>
                </c:pt>
                <c:pt idx="19">
                  <c:v>15.582846175241301</c:v>
                </c:pt>
                <c:pt idx="20">
                  <c:v>16.627128089209602</c:v>
                </c:pt>
                <c:pt idx="21">
                  <c:v>16.744905176124796</c:v>
                </c:pt>
                <c:pt idx="22">
                  <c:v>12.5344863389982</c:v>
                </c:pt>
                <c:pt idx="23">
                  <c:v>14.932342123924599</c:v>
                </c:pt>
                <c:pt idx="24">
                  <c:v>16.3706059772719</c:v>
                </c:pt>
                <c:pt idx="25">
                  <c:v>15.339209769011497</c:v>
                </c:pt>
                <c:pt idx="26">
                  <c:v>15.985333728759102</c:v>
                </c:pt>
                <c:pt idx="27">
                  <c:v>15.093630402016196</c:v>
                </c:pt>
                <c:pt idx="28">
                  <c:v>13.739149716769703</c:v>
                </c:pt>
                <c:pt idx="29">
                  <c:v>15.204409119568798</c:v>
                </c:pt>
                <c:pt idx="30">
                  <c:v>16.416878532287203</c:v>
                </c:pt>
                <c:pt idx="31">
                  <c:v>14.461434248329201</c:v>
                </c:pt>
                <c:pt idx="32">
                  <c:v>16.211959383667295</c:v>
                </c:pt>
                <c:pt idx="33">
                  <c:v>15.740827925243099</c:v>
                </c:pt>
                <c:pt idx="34">
                  <c:v>15.318354582688002</c:v>
                </c:pt>
                <c:pt idx="35">
                  <c:v>16.874719851627699</c:v>
                </c:pt>
                <c:pt idx="36">
                  <c:v>16.079987635978501</c:v>
                </c:pt>
                <c:pt idx="37">
                  <c:v>16.157414062848499</c:v>
                </c:pt>
                <c:pt idx="38">
                  <c:v>15.820230405392699</c:v>
                </c:pt>
                <c:pt idx="39">
                  <c:v>15.151207186201301</c:v>
                </c:pt>
                <c:pt idx="40">
                  <c:v>17.351456757708299</c:v>
                </c:pt>
                <c:pt idx="41">
                  <c:v>14.908942482929302</c:v>
                </c:pt>
                <c:pt idx="42">
                  <c:v>15.783619463348103</c:v>
                </c:pt>
                <c:pt idx="43">
                  <c:v>16.302548763236899</c:v>
                </c:pt>
                <c:pt idx="44">
                  <c:v>17.355126750955598</c:v>
                </c:pt>
                <c:pt idx="45">
                  <c:v>15.631937232214096</c:v>
                </c:pt>
                <c:pt idx="46">
                  <c:v>17.617076627179095</c:v>
                </c:pt>
                <c:pt idx="47">
                  <c:v>15.352458423782899</c:v>
                </c:pt>
                <c:pt idx="48">
                  <c:v>15.130953714279098</c:v>
                </c:pt>
                <c:pt idx="49">
                  <c:v>15.294046249837102</c:v>
                </c:pt>
                <c:pt idx="50">
                  <c:v>15.303164446544297</c:v>
                </c:pt>
                <c:pt idx="51">
                  <c:v>16.092775736832898</c:v>
                </c:pt>
                <c:pt idx="52">
                  <c:v>15.421382563338501</c:v>
                </c:pt>
                <c:pt idx="53">
                  <c:v>15.280311896319098</c:v>
                </c:pt>
                <c:pt idx="54">
                  <c:v>14.9713301821687</c:v>
                </c:pt>
                <c:pt idx="55">
                  <c:v>17.178717049470904</c:v>
                </c:pt>
                <c:pt idx="56">
                  <c:v>16.419885472814602</c:v>
                </c:pt>
                <c:pt idx="57">
                  <c:v>14.552889116616896</c:v>
                </c:pt>
                <c:pt idx="58">
                  <c:v>15.496960821988203</c:v>
                </c:pt>
                <c:pt idx="59">
                  <c:v>13.839009939612804</c:v>
                </c:pt>
                <c:pt idx="60">
                  <c:v>14.874717059649797</c:v>
                </c:pt>
                <c:pt idx="61">
                  <c:v>16.379629396535002</c:v>
                </c:pt>
                <c:pt idx="62">
                  <c:v>16.416902941103402</c:v>
                </c:pt>
                <c:pt idx="63">
                  <c:v>14.260025240008297</c:v>
                </c:pt>
                <c:pt idx="64">
                  <c:v>13.7555909203972</c:v>
                </c:pt>
                <c:pt idx="65">
                  <c:v>14.297292073998602</c:v>
                </c:pt>
                <c:pt idx="66">
                  <c:v>16.291801224671097</c:v>
                </c:pt>
                <c:pt idx="67">
                  <c:v>17.4974271288932</c:v>
                </c:pt>
                <c:pt idx="68">
                  <c:v>16.344222115363198</c:v>
                </c:pt>
                <c:pt idx="69">
                  <c:v>14.086478160955998</c:v>
                </c:pt>
                <c:pt idx="70">
                  <c:v>16.943403536403</c:v>
                </c:pt>
                <c:pt idx="71">
                  <c:v>16.972830535191001</c:v>
                </c:pt>
                <c:pt idx="72">
                  <c:v>15.083046634487701</c:v>
                </c:pt>
                <c:pt idx="73">
                  <c:v>16.248283508064898</c:v>
                </c:pt>
                <c:pt idx="74">
                  <c:v>16.473751921132202</c:v>
                </c:pt>
                <c:pt idx="75">
                  <c:v>17.785457439557199</c:v>
                </c:pt>
                <c:pt idx="76">
                  <c:v>15.179354489374898</c:v>
                </c:pt>
                <c:pt idx="77">
                  <c:v>15.514724293977498</c:v>
                </c:pt>
                <c:pt idx="78">
                  <c:v>18.074734791828597</c:v>
                </c:pt>
                <c:pt idx="79">
                  <c:v>15.458261890727602</c:v>
                </c:pt>
                <c:pt idx="80">
                  <c:v>14.935488330455101</c:v>
                </c:pt>
                <c:pt idx="81">
                  <c:v>15.546899212923503</c:v>
                </c:pt>
                <c:pt idx="82">
                  <c:v>15.009708339409698</c:v>
                </c:pt>
                <c:pt idx="83">
                  <c:v>16.331972047536798</c:v>
                </c:pt>
                <c:pt idx="84">
                  <c:v>15.840998430934203</c:v>
                </c:pt>
                <c:pt idx="85">
                  <c:v>16.3627944115959</c:v>
                </c:pt>
                <c:pt idx="86">
                  <c:v>17.320812963514403</c:v>
                </c:pt>
                <c:pt idx="87">
                  <c:v>14.614889331380599</c:v>
                </c:pt>
                <c:pt idx="88">
                  <c:v>16.534041268349601</c:v>
                </c:pt>
                <c:pt idx="89">
                  <c:v>15.656696739979502</c:v>
                </c:pt>
                <c:pt idx="90">
                  <c:v>16.641235015794798</c:v>
                </c:pt>
                <c:pt idx="91">
                  <c:v>16.575994782837704</c:v>
                </c:pt>
                <c:pt idx="92">
                  <c:v>15.162414421124904</c:v>
                </c:pt>
                <c:pt idx="93">
                  <c:v>14.155982936288602</c:v>
                </c:pt>
                <c:pt idx="94">
                  <c:v>14.830811535033803</c:v>
                </c:pt>
                <c:pt idx="95">
                  <c:v>12.053336598988103</c:v>
                </c:pt>
                <c:pt idx="96">
                  <c:v>16.073144623002698</c:v>
                </c:pt>
                <c:pt idx="97">
                  <c:v>15.947864414193603</c:v>
                </c:pt>
                <c:pt idx="98">
                  <c:v>17.208553666267502</c:v>
                </c:pt>
                <c:pt idx="99">
                  <c:v>16.575161392712399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3-4064-B406-0EC7C5A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6384"/>
        <c:axId val="95698304"/>
      </c:scatterChart>
      <c:valAx>
        <c:axId val="95696384"/>
        <c:scaling>
          <c:orientation val="minMax"/>
          <c:min val="2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Mean digital score, 2002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5698304"/>
        <c:crosses val="autoZero"/>
        <c:crossBetween val="midCat"/>
      </c:valAx>
      <c:valAx>
        <c:axId val="95698304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Score change, 2002-20</a:t>
                </a:r>
              </a:p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16</a:t>
                </a:r>
              </a:p>
            </c:rich>
          </c:tx>
          <c:layout>
            <c:manualLayout>
              <c:xMode val="edge"/>
              <c:yMode val="edge"/>
              <c:x val="5.5594864082500776E-3"/>
              <c:y val="0.32711257966169149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5696384"/>
        <c:crosses val="autoZero"/>
        <c:crossBetween val="midCat"/>
      </c:valAx>
      <c:spPr>
        <a:solidFill>
          <a:srgbClr val="FAFAFA"/>
        </a:solidFill>
      </c:spPr>
    </c:plotArea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1820302331275"/>
          <c:y val="0.16187550341642606"/>
          <c:w val="0.82755553264516235"/>
          <c:h val="0.591772179505660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dLbls>
            <c:dLbl>
              <c:idx val="6"/>
              <c:layout>
                <c:manualLayout>
                  <c:x val="-6.5847450886821049E-2"/>
                  <c:y val="2.74275915156585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Austin,</a:t>
                    </a:r>
                    <a:r>
                      <a:rPr lang="en-US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TX</a:t>
                    </a:r>
                    <a:endParaRPr lang="en-US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D2-4FAE-B896-5065448DC60E}"/>
                </c:ext>
              </c:extLst>
            </c:dLbl>
            <c:dLbl>
              <c:idx val="7"/>
              <c:layout>
                <c:manualLayout>
                  <c:x val="-5.3075284781321529E-2"/>
                  <c:y val="2.742759151565848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Bakersfield, 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D2-4FAE-B896-5065448DC60E}"/>
                </c:ext>
              </c:extLst>
            </c:dLbl>
            <c:dLbl>
              <c:idx val="12"/>
              <c:layout>
                <c:manualLayout>
                  <c:x val="-7.1481569854273355E-2"/>
                  <c:y val="-2.70385520837184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Boston, MA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D2-4FAE-B896-5065448DC60E}"/>
                </c:ext>
              </c:extLst>
            </c:dLbl>
            <c:dLbl>
              <c:idx val="82"/>
              <c:layout>
                <c:manualLayout>
                  <c:x val="-3.7729702979046813E-2"/>
                  <c:y val="2.742759151565857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San Jose, 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D2-4FAE-B896-5065448DC60E}"/>
                </c:ext>
              </c:extLst>
            </c:dLbl>
            <c:dLbl>
              <c:idx val="99"/>
              <c:layout>
                <c:manualLayout>
                  <c:x val="-0.13322109988776656"/>
                  <c:y val="-7.97967024909739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Las Vegas, NV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D2-4FAE-B896-5065448DC6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7.4512416717141131E-3"/>
                  <c:y val="-3.725390088363670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13'!$D$14:$D$113</c:f>
              <c:numCache>
                <c:formatCode>0%</c:formatCode>
                <c:ptCount val="100"/>
                <c:pt idx="0">
                  <c:v>4.4574583162370798E-2</c:v>
                </c:pt>
                <c:pt idx="1">
                  <c:v>5.5778024646704699E-2</c:v>
                </c:pt>
                <c:pt idx="2">
                  <c:v>5.4336953415261499E-2</c:v>
                </c:pt>
                <c:pt idx="3">
                  <c:v>3.6211453744493402E-2</c:v>
                </c:pt>
                <c:pt idx="4">
                  <c:v>6.8705478849705404E-2</c:v>
                </c:pt>
                <c:pt idx="5">
                  <c:v>2.6085855388122099E-2</c:v>
                </c:pt>
                <c:pt idx="6">
                  <c:v>0.101400077391213</c:v>
                </c:pt>
                <c:pt idx="7">
                  <c:v>3.0451066601530699E-2</c:v>
                </c:pt>
                <c:pt idx="8">
                  <c:v>6.5016420205394901E-2</c:v>
                </c:pt>
                <c:pt idx="9">
                  <c:v>3.5468569719242803E-2</c:v>
                </c:pt>
                <c:pt idx="10">
                  <c:v>4.4709978634169499E-2</c:v>
                </c:pt>
                <c:pt idx="11">
                  <c:v>6.8296745790945301E-2</c:v>
                </c:pt>
                <c:pt idx="12">
                  <c:v>7.9599379687922994E-2</c:v>
                </c:pt>
                <c:pt idx="13">
                  <c:v>6.2131906722955703E-2</c:v>
                </c:pt>
                <c:pt idx="14">
                  <c:v>3.9984032998469803E-2</c:v>
                </c:pt>
                <c:pt idx="15">
                  <c:v>2.7883569096844401E-2</c:v>
                </c:pt>
                <c:pt idx="16">
                  <c:v>3.95442677427012E-2</c:v>
                </c:pt>
                <c:pt idx="17">
                  <c:v>3.9364107051702797E-2</c:v>
                </c:pt>
                <c:pt idx="18">
                  <c:v>3.3297037079488799E-2</c:v>
                </c:pt>
                <c:pt idx="19">
                  <c:v>5.2446876645259703E-2</c:v>
                </c:pt>
                <c:pt idx="20">
                  <c:v>4.4921819192060897E-2</c:v>
                </c:pt>
                <c:pt idx="21">
                  <c:v>4.2796678274845998E-2</c:v>
                </c:pt>
                <c:pt idx="22">
                  <c:v>8.7623162442699798E-2</c:v>
                </c:pt>
                <c:pt idx="23">
                  <c:v>5.0106833130839197E-2</c:v>
                </c:pt>
                <c:pt idx="24">
                  <c:v>5.7389404394783801E-2</c:v>
                </c:pt>
                <c:pt idx="25">
                  <c:v>6.2756217357540195E-2</c:v>
                </c:pt>
                <c:pt idx="26">
                  <c:v>4.9769438702496401E-2</c:v>
                </c:pt>
                <c:pt idx="27">
                  <c:v>2.6920703486578199E-2</c:v>
                </c:pt>
                <c:pt idx="28">
                  <c:v>7.6424207613179501E-2</c:v>
                </c:pt>
                <c:pt idx="29">
                  <c:v>5.9612518628912099E-2</c:v>
                </c:pt>
                <c:pt idx="30">
                  <c:v>4.5083567389196097E-2</c:v>
                </c:pt>
                <c:pt idx="31">
                  <c:v>2.3148602256007799E-2</c:v>
                </c:pt>
                <c:pt idx="32">
                  <c:v>2.16191673651858E-2</c:v>
                </c:pt>
                <c:pt idx="33">
                  <c:v>4.2411596749395999E-2</c:v>
                </c:pt>
                <c:pt idx="34">
                  <c:v>4.1928065495354598E-2</c:v>
                </c:pt>
                <c:pt idx="35">
                  <c:v>3.3338583503963903E-2</c:v>
                </c:pt>
                <c:pt idx="36">
                  <c:v>5.5134109997290702E-2</c:v>
                </c:pt>
                <c:pt idx="37">
                  <c:v>6.4634339592742299E-2</c:v>
                </c:pt>
                <c:pt idx="38">
                  <c:v>5.2453204862663499E-2</c:v>
                </c:pt>
                <c:pt idx="39">
                  <c:v>4.7431215677529101E-2</c:v>
                </c:pt>
                <c:pt idx="40">
                  <c:v>2.9142624001865101E-2</c:v>
                </c:pt>
                <c:pt idx="41">
                  <c:v>5.3042844844712299E-2</c:v>
                </c:pt>
                <c:pt idx="42">
                  <c:v>6.0059804541255403E-2</c:v>
                </c:pt>
                <c:pt idx="43">
                  <c:v>3.25912733748887E-2</c:v>
                </c:pt>
                <c:pt idx="44">
                  <c:v>2.3212045169385201E-2</c:v>
                </c:pt>
                <c:pt idx="45">
                  <c:v>2.1180739284904399E-2</c:v>
                </c:pt>
                <c:pt idx="46">
                  <c:v>3.2180306134747497E-2</c:v>
                </c:pt>
                <c:pt idx="47">
                  <c:v>5.0496299638231802E-2</c:v>
                </c:pt>
                <c:pt idx="48">
                  <c:v>4.32075088558471E-2</c:v>
                </c:pt>
                <c:pt idx="49">
                  <c:v>7.4732643014768299E-2</c:v>
                </c:pt>
                <c:pt idx="50">
                  <c:v>1.23283082077052E-2</c:v>
                </c:pt>
                <c:pt idx="51">
                  <c:v>3.5423367726304403E-2</c:v>
                </c:pt>
                <c:pt idx="52">
                  <c:v>4.2822968940969097E-2</c:v>
                </c:pt>
                <c:pt idx="53">
                  <c:v>6.0098619052301801E-2</c:v>
                </c:pt>
                <c:pt idx="54">
                  <c:v>6.4202718709459095E-2</c:v>
                </c:pt>
                <c:pt idx="55">
                  <c:v>4.49739680508911E-2</c:v>
                </c:pt>
                <c:pt idx="56">
                  <c:v>4.8989186647860797E-2</c:v>
                </c:pt>
                <c:pt idx="57">
                  <c:v>3.5283011446328102E-2</c:v>
                </c:pt>
                <c:pt idx="58">
                  <c:v>5.6179416752131103E-2</c:v>
                </c:pt>
                <c:pt idx="59">
                  <c:v>2.7255409563815801E-2</c:v>
                </c:pt>
                <c:pt idx="60">
                  <c:v>4.7918072205788198E-2</c:v>
                </c:pt>
                <c:pt idx="61">
                  <c:v>4.0832755651959998E-2</c:v>
                </c:pt>
                <c:pt idx="62">
                  <c:v>6.4051796398531702E-2</c:v>
                </c:pt>
                <c:pt idx="63">
                  <c:v>5.17045304276533E-2</c:v>
                </c:pt>
                <c:pt idx="64">
                  <c:v>5.48706080370292E-2</c:v>
                </c:pt>
                <c:pt idx="65">
                  <c:v>7.6312491296476798E-2</c:v>
                </c:pt>
                <c:pt idx="66">
                  <c:v>5.4588096890866501E-2</c:v>
                </c:pt>
                <c:pt idx="67">
                  <c:v>5.02273861081187E-2</c:v>
                </c:pt>
                <c:pt idx="68">
                  <c:v>4.60819751833767E-2</c:v>
                </c:pt>
                <c:pt idx="69">
                  <c:v>6.60350605826244E-2</c:v>
                </c:pt>
                <c:pt idx="70">
                  <c:v>3.23259133134687E-2</c:v>
                </c:pt>
                <c:pt idx="71">
                  <c:v>5.4272219836839802E-2</c:v>
                </c:pt>
                <c:pt idx="72">
                  <c:v>8.8636646681018394E-2</c:v>
                </c:pt>
                <c:pt idx="73">
                  <c:v>5.7642401583461601E-2</c:v>
                </c:pt>
                <c:pt idx="74">
                  <c:v>2.1272556726817899E-2</c:v>
                </c:pt>
                <c:pt idx="75">
                  <c:v>4.8672669319001403E-2</c:v>
                </c:pt>
                <c:pt idx="76">
                  <c:v>6.2265137325428897E-2</c:v>
                </c:pt>
                <c:pt idx="77">
                  <c:v>5.8285966071822001E-2</c:v>
                </c:pt>
                <c:pt idx="78">
                  <c:v>4.7918072205788198E-2</c:v>
                </c:pt>
                <c:pt idx="79">
                  <c:v>5.0072509817340398E-2</c:v>
                </c:pt>
                <c:pt idx="80">
                  <c:v>6.48322948558685E-2</c:v>
                </c:pt>
                <c:pt idx="81">
                  <c:v>6.9038784294050096E-2</c:v>
                </c:pt>
                <c:pt idx="82">
                  <c:v>0.145303693999809</c:v>
                </c:pt>
                <c:pt idx="83">
                  <c:v>3.5681570338058903E-2</c:v>
                </c:pt>
                <c:pt idx="84">
                  <c:v>7.9714589713880402E-2</c:v>
                </c:pt>
                <c:pt idx="85">
                  <c:v>4.0030792917628899E-2</c:v>
                </c:pt>
                <c:pt idx="86">
                  <c:v>3.29827474859304E-2</c:v>
                </c:pt>
                <c:pt idx="87">
                  <c:v>2.07708008164245E-2</c:v>
                </c:pt>
                <c:pt idx="88">
                  <c:v>4.5618805681777501E-2</c:v>
                </c:pt>
                <c:pt idx="89">
                  <c:v>4.9998484588262601E-2</c:v>
                </c:pt>
                <c:pt idx="90">
                  <c:v>2.8107242286716801E-2</c:v>
                </c:pt>
                <c:pt idx="91">
                  <c:v>4.3851635300566398E-2</c:v>
                </c:pt>
                <c:pt idx="92">
                  <c:v>4.3831945640731201E-2</c:v>
                </c:pt>
                <c:pt idx="93">
                  <c:v>3.9116496573630199E-2</c:v>
                </c:pt>
                <c:pt idx="94">
                  <c:v>5.0795930980339798E-2</c:v>
                </c:pt>
                <c:pt idx="95">
                  <c:v>0.107296873994293</c:v>
                </c:pt>
                <c:pt idx="96">
                  <c:v>4.0660096264038499E-2</c:v>
                </c:pt>
                <c:pt idx="97">
                  <c:v>4.1928065495354598E-2</c:v>
                </c:pt>
                <c:pt idx="98">
                  <c:v>4.4161754059364997E-2</c:v>
                </c:pt>
                <c:pt idx="99">
                  <c:v>1.89122505001076E-2</c:v>
                </c:pt>
              </c:numCache>
            </c:numRef>
          </c:xVal>
          <c:yVal>
            <c:numRef>
              <c:f>'Figure 13'!$E$14:$E$113</c:f>
              <c:numCache>
                <c:formatCode>0%</c:formatCode>
                <c:ptCount val="100"/>
                <c:pt idx="0">
                  <c:v>0.17567146253182919</c:v>
                </c:pt>
                <c:pt idx="1">
                  <c:v>0.20342859119513532</c:v>
                </c:pt>
                <c:pt idx="2">
                  <c:v>0.20120482539745249</c:v>
                </c:pt>
                <c:pt idx="3">
                  <c:v>0.16307680248326462</c:v>
                </c:pt>
                <c:pt idx="4">
                  <c:v>0.19560205180451862</c:v>
                </c:pt>
                <c:pt idx="5">
                  <c:v>0.1772348065081209</c:v>
                </c:pt>
                <c:pt idx="6">
                  <c:v>0.19441472340371502</c:v>
                </c:pt>
                <c:pt idx="7">
                  <c:v>0.13017785924684733</c:v>
                </c:pt>
                <c:pt idx="8">
                  <c:v>0.2113518430886841</c:v>
                </c:pt>
                <c:pt idx="9">
                  <c:v>0.1472872058583152</c:v>
                </c:pt>
                <c:pt idx="10">
                  <c:v>0.17665290225225749</c:v>
                </c:pt>
                <c:pt idx="11">
                  <c:v>0.17742617933040469</c:v>
                </c:pt>
                <c:pt idx="12">
                  <c:v>0.21887261831840302</c:v>
                </c:pt>
                <c:pt idx="13">
                  <c:v>0.21824965481211228</c:v>
                </c:pt>
                <c:pt idx="14">
                  <c:v>0.18321624411708318</c:v>
                </c:pt>
                <c:pt idx="15">
                  <c:v>0.14592326193685862</c:v>
                </c:pt>
                <c:pt idx="16">
                  <c:v>0.19133864114824981</c:v>
                </c:pt>
                <c:pt idx="17">
                  <c:v>0.20177853627106121</c:v>
                </c:pt>
                <c:pt idx="18">
                  <c:v>0.18842929935994218</c:v>
                </c:pt>
                <c:pt idx="19">
                  <c:v>0.1860295995029333</c:v>
                </c:pt>
                <c:pt idx="20">
                  <c:v>0.18361947301230711</c:v>
                </c:pt>
                <c:pt idx="21">
                  <c:v>0.186064514296024</c:v>
                </c:pt>
                <c:pt idx="22">
                  <c:v>0.16194482300523119</c:v>
                </c:pt>
                <c:pt idx="23">
                  <c:v>0.18688720415975582</c:v>
                </c:pt>
                <c:pt idx="24">
                  <c:v>0.19094678542425619</c:v>
                </c:pt>
                <c:pt idx="25">
                  <c:v>0.19045664504663681</c:v>
                </c:pt>
                <c:pt idx="26">
                  <c:v>0.17321668548912761</c:v>
                </c:pt>
                <c:pt idx="27">
                  <c:v>0.14968634126038483</c:v>
                </c:pt>
                <c:pt idx="28">
                  <c:v>0.19189860101162851</c:v>
                </c:pt>
                <c:pt idx="29">
                  <c:v>0.18321881656570091</c:v>
                </c:pt>
                <c:pt idx="30">
                  <c:v>0.20260494879532592</c:v>
                </c:pt>
                <c:pt idx="31">
                  <c:v>0.15962917552177022</c:v>
                </c:pt>
                <c:pt idx="32">
                  <c:v>0.14255647472263522</c:v>
                </c:pt>
                <c:pt idx="33">
                  <c:v>0.15780508337126498</c:v>
                </c:pt>
                <c:pt idx="34">
                  <c:v>0.16243399173639139</c:v>
                </c:pt>
                <c:pt idx="35">
                  <c:v>0.18377974379424911</c:v>
                </c:pt>
                <c:pt idx="36">
                  <c:v>0.18300542488643029</c:v>
                </c:pt>
                <c:pt idx="37">
                  <c:v>0.20974194336951874</c:v>
                </c:pt>
                <c:pt idx="38">
                  <c:v>0.18841950148119349</c:v>
                </c:pt>
                <c:pt idx="39">
                  <c:v>0.16886319073726891</c:v>
                </c:pt>
                <c:pt idx="40">
                  <c:v>0.19252476635853391</c:v>
                </c:pt>
                <c:pt idx="41">
                  <c:v>0.1709689200696197</c:v>
                </c:pt>
                <c:pt idx="42">
                  <c:v>0.19771173714988463</c:v>
                </c:pt>
                <c:pt idx="43">
                  <c:v>0.18847305481299029</c:v>
                </c:pt>
                <c:pt idx="44">
                  <c:v>0.16051255856720181</c:v>
                </c:pt>
                <c:pt idx="45">
                  <c:v>0.14586562410909959</c:v>
                </c:pt>
                <c:pt idx="46">
                  <c:v>0.19263983775014448</c:v>
                </c:pt>
                <c:pt idx="47">
                  <c:v>0.19884182019129021</c:v>
                </c:pt>
                <c:pt idx="48">
                  <c:v>0.1583872900881369</c:v>
                </c:pt>
                <c:pt idx="49">
                  <c:v>0.18952873821781169</c:v>
                </c:pt>
                <c:pt idx="50">
                  <c:v>0.16229344971736681</c:v>
                </c:pt>
                <c:pt idx="51">
                  <c:v>0.15969858349320759</c:v>
                </c:pt>
                <c:pt idx="52">
                  <c:v>0.18199061584352591</c:v>
                </c:pt>
                <c:pt idx="53">
                  <c:v>0.16576193413631021</c:v>
                </c:pt>
                <c:pt idx="54">
                  <c:v>0.19559568687278889</c:v>
                </c:pt>
                <c:pt idx="55">
                  <c:v>0.19377654798048391</c:v>
                </c:pt>
                <c:pt idx="56">
                  <c:v>0.18416417443691818</c:v>
                </c:pt>
                <c:pt idx="57">
                  <c:v>0.14809748976363091</c:v>
                </c:pt>
                <c:pt idx="58">
                  <c:v>0.20019576916987486</c:v>
                </c:pt>
                <c:pt idx="59">
                  <c:v>0.1642416981583642</c:v>
                </c:pt>
                <c:pt idx="60">
                  <c:v>0.17803933396363181</c:v>
                </c:pt>
                <c:pt idx="61">
                  <c:v>0.19790797689202599</c:v>
                </c:pt>
                <c:pt idx="62">
                  <c:v>0.17784019056298631</c:v>
                </c:pt>
                <c:pt idx="63">
                  <c:v>0.16059546063339969</c:v>
                </c:pt>
                <c:pt idx="64">
                  <c:v>0.1596103203901108</c:v>
                </c:pt>
                <c:pt idx="65">
                  <c:v>0.17692107984208819</c:v>
                </c:pt>
                <c:pt idx="66">
                  <c:v>0.1901938857702605</c:v>
                </c:pt>
                <c:pt idx="67">
                  <c:v>0.21198176980715031</c:v>
                </c:pt>
                <c:pt idx="68">
                  <c:v>0.1890563299676353</c:v>
                </c:pt>
                <c:pt idx="69">
                  <c:v>0.18069088589737359</c:v>
                </c:pt>
                <c:pt idx="70">
                  <c:v>0.17987313628999629</c:v>
                </c:pt>
                <c:pt idx="71">
                  <c:v>0.20894119930020019</c:v>
                </c:pt>
                <c:pt idx="72">
                  <c:v>0.18471096595806258</c:v>
                </c:pt>
                <c:pt idx="73">
                  <c:v>0.17198443460516741</c:v>
                </c:pt>
                <c:pt idx="74">
                  <c:v>0.1393101764906311</c:v>
                </c:pt>
                <c:pt idx="75">
                  <c:v>0.20178648758147058</c:v>
                </c:pt>
                <c:pt idx="76">
                  <c:v>0.1827931559286691</c:v>
                </c:pt>
                <c:pt idx="77">
                  <c:v>0.18343433033400502</c:v>
                </c:pt>
                <c:pt idx="78">
                  <c:v>0.25205293190480582</c:v>
                </c:pt>
                <c:pt idx="79">
                  <c:v>0.17902347670438859</c:v>
                </c:pt>
                <c:pt idx="80">
                  <c:v>0.18567111507311551</c:v>
                </c:pt>
                <c:pt idx="81">
                  <c:v>0.22260062606684095</c:v>
                </c:pt>
                <c:pt idx="82">
                  <c:v>0.23645539644602201</c:v>
                </c:pt>
                <c:pt idx="83">
                  <c:v>0.15100950039014108</c:v>
                </c:pt>
                <c:pt idx="84">
                  <c:v>0.1976187696670636</c:v>
                </c:pt>
                <c:pt idx="85">
                  <c:v>0.1595922714670491</c:v>
                </c:pt>
                <c:pt idx="86">
                  <c:v>0.1777549780098916</c:v>
                </c:pt>
                <c:pt idx="87">
                  <c:v>0.12569767585074751</c:v>
                </c:pt>
                <c:pt idx="88">
                  <c:v>0.1736137275700185</c:v>
                </c:pt>
                <c:pt idx="89">
                  <c:v>0.19544305831565639</c:v>
                </c:pt>
                <c:pt idx="90">
                  <c:v>0.1597549225900502</c:v>
                </c:pt>
                <c:pt idx="91">
                  <c:v>0.20602600362004558</c:v>
                </c:pt>
                <c:pt idx="92">
                  <c:v>0.1858354107176958</c:v>
                </c:pt>
                <c:pt idx="93">
                  <c:v>0.17381039439525381</c:v>
                </c:pt>
                <c:pt idx="94">
                  <c:v>0.15746989653710819</c:v>
                </c:pt>
                <c:pt idx="95">
                  <c:v>0.20593825726327103</c:v>
                </c:pt>
                <c:pt idx="96">
                  <c:v>0.17472939577178051</c:v>
                </c:pt>
                <c:pt idx="97">
                  <c:v>0.1461030643015864</c:v>
                </c:pt>
                <c:pt idx="98">
                  <c:v>0.18089238553750303</c:v>
                </c:pt>
                <c:pt idx="99">
                  <c:v>0.1507603575286644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4E8E-912B-B2E7232E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768"/>
        <c:axId val="95762688"/>
      </c:scatterChart>
      <c:valAx>
        <c:axId val="95760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High digital share of occupations, 2002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5762688"/>
        <c:crosses val="autoZero"/>
        <c:crossBetween val="midCat"/>
      </c:valAx>
      <c:valAx>
        <c:axId val="95762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Share change, 2002-20</a:t>
                </a:r>
              </a:p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16</a:t>
                </a:r>
              </a:p>
            </c:rich>
          </c:tx>
          <c:layout>
            <c:manualLayout>
              <c:xMode val="edge"/>
              <c:yMode val="edge"/>
              <c:x val="1.2126241993891517E-2"/>
              <c:y val="0.32183676462096594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5760768"/>
        <c:crosses val="autoZero"/>
        <c:crossBetween val="midCat"/>
      </c:valAx>
      <c:spPr>
        <a:solidFill>
          <a:srgbClr val="FAFAFA"/>
        </a:solidFill>
      </c:spPr>
    </c:plotArea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61714099463057E-2"/>
          <c:y val="0.16187550341642606"/>
          <c:w val="0.85410495256720365"/>
          <c:h val="0.59441018067629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14'!$G$14</c:f>
              <c:strCache>
                <c:ptCount val="1"/>
                <c:pt idx="0">
                  <c:v>Metro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dLbls>
            <c:dLbl>
              <c:idx val="6"/>
              <c:layout>
                <c:manualLayout>
                  <c:x val="-2.6656996822765719E-2"/>
                  <c:y val="-2.4346221934961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Austin TX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EC-4E04-A7FB-A0266FD7DFB4}"/>
                </c:ext>
              </c:extLst>
            </c:dLbl>
            <c:dLbl>
              <c:idx val="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Bakersfield, 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EC-4E04-A7FB-A0266FD7DFB4}"/>
                </c:ext>
              </c:extLst>
            </c:dLbl>
            <c:dLbl>
              <c:idx val="1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Boston, MA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EC-4E04-A7FB-A0266FD7DFB4}"/>
                </c:ext>
              </c:extLst>
            </c:dLbl>
            <c:dLbl>
              <c:idx val="45"/>
              <c:layout>
                <c:manualLayout>
                  <c:x val="-0.10204678362573101"/>
                  <c:y val="-2.4346221934961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Las Vegas, NV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EC-4E04-A7FB-A0266FD7DFB4}"/>
                </c:ext>
              </c:extLst>
            </c:dLbl>
            <c:dLbl>
              <c:idx val="82"/>
              <c:layout>
                <c:manualLayout>
                  <c:x val="-9.7465886939571145E-3"/>
                  <c:y val="-2.4346221934961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San Jose, CA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EC-4E04-A7FB-A0266FD7DF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2.500437445319335E-2"/>
                  <c:y val="-5.510553267147962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14'!$F$15:$F$114</c:f>
              <c:numCache>
                <c:formatCode>0</c:formatCode>
                <c:ptCount val="100"/>
                <c:pt idx="0">
                  <c:v>41.748879454453999</c:v>
                </c:pt>
                <c:pt idx="1">
                  <c:v>42.285971388263697</c:v>
                </c:pt>
                <c:pt idx="2">
                  <c:v>40.672502323828702</c:v>
                </c:pt>
                <c:pt idx="3">
                  <c:v>40.371577638762403</c:v>
                </c:pt>
                <c:pt idx="4">
                  <c:v>41.9538203586024</c:v>
                </c:pt>
                <c:pt idx="5">
                  <c:v>40.538796566458402</c:v>
                </c:pt>
                <c:pt idx="6">
                  <c:v>43.3010454181711</c:v>
                </c:pt>
                <c:pt idx="7">
                  <c:v>36.2414125351794</c:v>
                </c:pt>
                <c:pt idx="8">
                  <c:v>42.2456571101253</c:v>
                </c:pt>
                <c:pt idx="9">
                  <c:v>38.518679984743201</c:v>
                </c:pt>
                <c:pt idx="10">
                  <c:v>42.0577700930099</c:v>
                </c:pt>
                <c:pt idx="11">
                  <c:v>41.152630503938099</c:v>
                </c:pt>
                <c:pt idx="12">
                  <c:v>44.392601941644003</c:v>
                </c:pt>
                <c:pt idx="13">
                  <c:v>42.846408102488397</c:v>
                </c:pt>
                <c:pt idx="14">
                  <c:v>41.331639775604799</c:v>
                </c:pt>
                <c:pt idx="15">
                  <c:v>39.313626429263103</c:v>
                </c:pt>
                <c:pt idx="16">
                  <c:v>42.172592439431</c:v>
                </c:pt>
                <c:pt idx="17">
                  <c:v>41.139960457177096</c:v>
                </c:pt>
                <c:pt idx="18">
                  <c:v>40.955467441621799</c:v>
                </c:pt>
                <c:pt idx="19">
                  <c:v>40.8193636597153</c:v>
                </c:pt>
                <c:pt idx="20">
                  <c:v>41.196136184907402</c:v>
                </c:pt>
                <c:pt idx="21">
                  <c:v>41.299271722768196</c:v>
                </c:pt>
                <c:pt idx="22">
                  <c:v>40.953265100472699</c:v>
                </c:pt>
                <c:pt idx="23">
                  <c:v>41.781085852802498</c:v>
                </c:pt>
                <c:pt idx="24">
                  <c:v>41.818266812121699</c:v>
                </c:pt>
                <c:pt idx="25">
                  <c:v>41.947563433048998</c:v>
                </c:pt>
                <c:pt idx="26">
                  <c:v>40.581442381497602</c:v>
                </c:pt>
                <c:pt idx="27">
                  <c:v>39.270725071705897</c:v>
                </c:pt>
                <c:pt idx="28">
                  <c:v>41.271860484677902</c:v>
                </c:pt>
                <c:pt idx="29">
                  <c:v>41.924910581443797</c:v>
                </c:pt>
                <c:pt idx="30">
                  <c:v>41.085284090832502</c:v>
                </c:pt>
                <c:pt idx="31">
                  <c:v>38.860512849687801</c:v>
                </c:pt>
                <c:pt idx="32">
                  <c:v>37.715164142628197</c:v>
                </c:pt>
                <c:pt idx="33">
                  <c:v>39.313616952663601</c:v>
                </c:pt>
                <c:pt idx="34">
                  <c:v>39.000615870161901</c:v>
                </c:pt>
                <c:pt idx="35">
                  <c:v>39.611305410957797</c:v>
                </c:pt>
                <c:pt idx="36">
                  <c:v>42.115918243835601</c:v>
                </c:pt>
                <c:pt idx="37">
                  <c:v>43.121025996666098</c:v>
                </c:pt>
                <c:pt idx="38">
                  <c:v>41.392511931428899</c:v>
                </c:pt>
                <c:pt idx="39">
                  <c:v>39.779857664562101</c:v>
                </c:pt>
                <c:pt idx="40">
                  <c:v>41.581548286408399</c:v>
                </c:pt>
                <c:pt idx="41">
                  <c:v>40.536589648436902</c:v>
                </c:pt>
                <c:pt idx="42">
                  <c:v>41.703904620912603</c:v>
                </c:pt>
                <c:pt idx="43">
                  <c:v>40.256369958838299</c:v>
                </c:pt>
                <c:pt idx="44">
                  <c:v>40.462058635267198</c:v>
                </c:pt>
                <c:pt idx="45">
                  <c:v>36.345088754581397</c:v>
                </c:pt>
                <c:pt idx="46">
                  <c:v>41.630347879474897</c:v>
                </c:pt>
                <c:pt idx="47">
                  <c:v>40.675482531643098</c:v>
                </c:pt>
                <c:pt idx="48">
                  <c:v>39.071937385268299</c:v>
                </c:pt>
                <c:pt idx="49">
                  <c:v>42.484885943675202</c:v>
                </c:pt>
                <c:pt idx="50">
                  <c:v>38.898425758608198</c:v>
                </c:pt>
                <c:pt idx="51">
                  <c:v>39.426816497504397</c:v>
                </c:pt>
                <c:pt idx="52">
                  <c:v>40.871025681171702</c:v>
                </c:pt>
                <c:pt idx="53">
                  <c:v>40.7282791212088</c:v>
                </c:pt>
                <c:pt idx="54">
                  <c:v>41.183521537908199</c:v>
                </c:pt>
                <c:pt idx="55">
                  <c:v>40.791721584220603</c:v>
                </c:pt>
                <c:pt idx="56">
                  <c:v>41.565875004887303</c:v>
                </c:pt>
                <c:pt idx="57">
                  <c:v>39.054632961929897</c:v>
                </c:pt>
                <c:pt idx="58">
                  <c:v>41.776136027830802</c:v>
                </c:pt>
                <c:pt idx="59">
                  <c:v>38.984642591496304</c:v>
                </c:pt>
                <c:pt idx="60">
                  <c:v>39.769226608935597</c:v>
                </c:pt>
                <c:pt idx="61">
                  <c:v>42.014615257891101</c:v>
                </c:pt>
                <c:pt idx="62">
                  <c:v>41.589941751618802</c:v>
                </c:pt>
                <c:pt idx="63">
                  <c:v>39.566129613086098</c:v>
                </c:pt>
                <c:pt idx="64">
                  <c:v>39.610566221665302</c:v>
                </c:pt>
                <c:pt idx="65">
                  <c:v>42.128050694610202</c:v>
                </c:pt>
                <c:pt idx="66">
                  <c:v>42.272941028513998</c:v>
                </c:pt>
                <c:pt idx="67">
                  <c:v>42.042319740378701</c:v>
                </c:pt>
                <c:pt idx="68">
                  <c:v>41.7486506054898</c:v>
                </c:pt>
                <c:pt idx="69">
                  <c:v>39.606846971867398</c:v>
                </c:pt>
                <c:pt idx="70">
                  <c:v>40.6853014321348</c:v>
                </c:pt>
                <c:pt idx="71">
                  <c:v>42.4088409554588</c:v>
                </c:pt>
                <c:pt idx="72">
                  <c:v>42.888534820887301</c:v>
                </c:pt>
                <c:pt idx="73">
                  <c:v>41.738805361875997</c:v>
                </c:pt>
                <c:pt idx="74">
                  <c:v>37.822070173294001</c:v>
                </c:pt>
                <c:pt idx="75">
                  <c:v>42.23219268327</c:v>
                </c:pt>
                <c:pt idx="76">
                  <c:v>41.908255311016198</c:v>
                </c:pt>
                <c:pt idx="77">
                  <c:v>40.820206844206197</c:v>
                </c:pt>
                <c:pt idx="78">
                  <c:v>42.969244341114397</c:v>
                </c:pt>
                <c:pt idx="79">
                  <c:v>40.871206862861001</c:v>
                </c:pt>
                <c:pt idx="80">
                  <c:v>41.008123485849502</c:v>
                </c:pt>
                <c:pt idx="81">
                  <c:v>42.564670794989901</c:v>
                </c:pt>
                <c:pt idx="82">
                  <c:v>46.766128122992299</c:v>
                </c:pt>
                <c:pt idx="83">
                  <c:v>39.831411794608897</c:v>
                </c:pt>
                <c:pt idx="84">
                  <c:v>42.680843102677102</c:v>
                </c:pt>
                <c:pt idx="85">
                  <c:v>40.2316049909846</c:v>
                </c:pt>
                <c:pt idx="86">
                  <c:v>41.372764891808401</c:v>
                </c:pt>
                <c:pt idx="87">
                  <c:v>36.9748054700298</c:v>
                </c:pt>
                <c:pt idx="88">
                  <c:v>41.170563335787399</c:v>
                </c:pt>
                <c:pt idx="89">
                  <c:v>41.383285947789901</c:v>
                </c:pt>
                <c:pt idx="90">
                  <c:v>39.807981348444898</c:v>
                </c:pt>
                <c:pt idx="91">
                  <c:v>41.644102829445103</c:v>
                </c:pt>
                <c:pt idx="92">
                  <c:v>41.176257494047903</c:v>
                </c:pt>
                <c:pt idx="93">
                  <c:v>38.559713500149101</c:v>
                </c:pt>
                <c:pt idx="94">
                  <c:v>40.138407818865602</c:v>
                </c:pt>
                <c:pt idx="95">
                  <c:v>41.844796470140302</c:v>
                </c:pt>
                <c:pt idx="96">
                  <c:v>40.499130077150099</c:v>
                </c:pt>
                <c:pt idx="97">
                  <c:v>39.630125701667502</c:v>
                </c:pt>
                <c:pt idx="98">
                  <c:v>42.058300189874203</c:v>
                </c:pt>
                <c:pt idx="99">
                  <c:v>39.028073274585999</c:v>
                </c:pt>
              </c:numCache>
            </c:numRef>
          </c:xVal>
          <c:yVal>
            <c:numRef>
              <c:f>'Figure 14'!$G$15:$G$114</c:f>
              <c:numCache>
                <c:formatCode>_("$"* #,##0_);_("$"* \(#,##0\);_("$"* "-"??_);_(@_)</c:formatCode>
                <c:ptCount val="100"/>
                <c:pt idx="0">
                  <c:v>49702.62</c:v>
                </c:pt>
                <c:pt idx="1">
                  <c:v>54441.16</c:v>
                </c:pt>
                <c:pt idx="2">
                  <c:v>46603.03</c:v>
                </c:pt>
                <c:pt idx="3">
                  <c:v>50228.92</c:v>
                </c:pt>
                <c:pt idx="4">
                  <c:v>59698.97</c:v>
                </c:pt>
                <c:pt idx="5">
                  <c:v>49618.23</c:v>
                </c:pt>
                <c:pt idx="6">
                  <c:v>58146.47</c:v>
                </c:pt>
                <c:pt idx="7">
                  <c:v>62975.72</c:v>
                </c:pt>
                <c:pt idx="8">
                  <c:v>62879.07</c:v>
                </c:pt>
                <c:pt idx="9">
                  <c:v>51421.93</c:v>
                </c:pt>
                <c:pt idx="10">
                  <c:v>52245.97</c:v>
                </c:pt>
                <c:pt idx="11">
                  <c:v>45057.64</c:v>
                </c:pt>
                <c:pt idx="12">
                  <c:v>75104.740000000005</c:v>
                </c:pt>
                <c:pt idx="13">
                  <c:v>91397.49</c:v>
                </c:pt>
                <c:pt idx="14">
                  <c:v>47513.72</c:v>
                </c:pt>
                <c:pt idx="15">
                  <c:v>46178.400000000001</c:v>
                </c:pt>
                <c:pt idx="16">
                  <c:v>49887.73</c:v>
                </c:pt>
                <c:pt idx="17">
                  <c:v>59421.62</c:v>
                </c:pt>
                <c:pt idx="18">
                  <c:v>47052.44</c:v>
                </c:pt>
                <c:pt idx="19">
                  <c:v>64098.49</c:v>
                </c:pt>
                <c:pt idx="20">
                  <c:v>53411.1</c:v>
                </c:pt>
                <c:pt idx="21">
                  <c:v>53921.7</c:v>
                </c:pt>
                <c:pt idx="22">
                  <c:v>57870.89</c:v>
                </c:pt>
                <c:pt idx="23">
                  <c:v>47659.41</c:v>
                </c:pt>
                <c:pt idx="24">
                  <c:v>53851.45</c:v>
                </c:pt>
                <c:pt idx="25">
                  <c:v>60022.92</c:v>
                </c:pt>
                <c:pt idx="26">
                  <c:v>49990.45</c:v>
                </c:pt>
                <c:pt idx="27">
                  <c:v>40484.46</c:v>
                </c:pt>
                <c:pt idx="28">
                  <c:v>64414.99</c:v>
                </c:pt>
                <c:pt idx="29">
                  <c:v>54620.76</c:v>
                </c:pt>
                <c:pt idx="30">
                  <c:v>58968.1</c:v>
                </c:pt>
                <c:pt idx="31">
                  <c:v>44536.95</c:v>
                </c:pt>
                <c:pt idx="32">
                  <c:v>51373.73</c:v>
                </c:pt>
                <c:pt idx="33">
                  <c:v>48675.38</c:v>
                </c:pt>
                <c:pt idx="34">
                  <c:v>49186.73</c:v>
                </c:pt>
                <c:pt idx="35">
                  <c:v>47086.7</c:v>
                </c:pt>
                <c:pt idx="36">
                  <c:v>52467.53</c:v>
                </c:pt>
                <c:pt idx="37">
                  <c:v>66457.429999999993</c:v>
                </c:pt>
                <c:pt idx="38">
                  <c:v>67641.399999999994</c:v>
                </c:pt>
                <c:pt idx="39">
                  <c:v>51875.16</c:v>
                </c:pt>
                <c:pt idx="40">
                  <c:v>44611.72</c:v>
                </c:pt>
                <c:pt idx="41">
                  <c:v>53792.77</c:v>
                </c:pt>
                <c:pt idx="42">
                  <c:v>55475.49</c:v>
                </c:pt>
                <c:pt idx="43">
                  <c:v>47727.88</c:v>
                </c:pt>
                <c:pt idx="44">
                  <c:v>44853.27</c:v>
                </c:pt>
                <c:pt idx="45">
                  <c:v>49403.82</c:v>
                </c:pt>
                <c:pt idx="46">
                  <c:v>49018.59</c:v>
                </c:pt>
                <c:pt idx="47">
                  <c:v>65584.87</c:v>
                </c:pt>
                <c:pt idx="48">
                  <c:v>49412.77</c:v>
                </c:pt>
                <c:pt idx="49">
                  <c:v>51292.27</c:v>
                </c:pt>
                <c:pt idx="50">
                  <c:v>35360.239999999998</c:v>
                </c:pt>
                <c:pt idx="51">
                  <c:v>51681.05</c:v>
                </c:pt>
                <c:pt idx="52">
                  <c:v>55720.41</c:v>
                </c:pt>
                <c:pt idx="53">
                  <c:v>53946.63</c:v>
                </c:pt>
                <c:pt idx="54">
                  <c:v>60670.79</c:v>
                </c:pt>
                <c:pt idx="55">
                  <c:v>52946.1</c:v>
                </c:pt>
                <c:pt idx="56">
                  <c:v>57904.12</c:v>
                </c:pt>
                <c:pt idx="57">
                  <c:v>52539.11</c:v>
                </c:pt>
                <c:pt idx="58">
                  <c:v>75215.350000000006</c:v>
                </c:pt>
                <c:pt idx="59">
                  <c:v>46266.52</c:v>
                </c:pt>
                <c:pt idx="60">
                  <c:v>45792.56</c:v>
                </c:pt>
                <c:pt idx="61">
                  <c:v>49511.6</c:v>
                </c:pt>
                <c:pt idx="62">
                  <c:v>51724.34</c:v>
                </c:pt>
                <c:pt idx="63">
                  <c:v>48773.4</c:v>
                </c:pt>
                <c:pt idx="64">
                  <c:v>65854.12</c:v>
                </c:pt>
                <c:pt idx="65">
                  <c:v>51022.03</c:v>
                </c:pt>
                <c:pt idx="66">
                  <c:v>61972.45</c:v>
                </c:pt>
                <c:pt idx="67">
                  <c:v>53777.58</c:v>
                </c:pt>
                <c:pt idx="68">
                  <c:v>55293.97</c:v>
                </c:pt>
                <c:pt idx="69">
                  <c:v>60197.61</c:v>
                </c:pt>
                <c:pt idx="70">
                  <c:v>52219.74</c:v>
                </c:pt>
                <c:pt idx="71">
                  <c:v>43606.12</c:v>
                </c:pt>
                <c:pt idx="72">
                  <c:v>57973.9</c:v>
                </c:pt>
                <c:pt idx="73">
                  <c:v>54385.71</c:v>
                </c:pt>
                <c:pt idx="74">
                  <c:v>48906.69</c:v>
                </c:pt>
                <c:pt idx="75">
                  <c:v>50375.72</c:v>
                </c:pt>
                <c:pt idx="76">
                  <c:v>62781.47</c:v>
                </c:pt>
                <c:pt idx="77">
                  <c:v>55611.1</c:v>
                </c:pt>
                <c:pt idx="78">
                  <c:v>53573.279999999999</c:v>
                </c:pt>
                <c:pt idx="79">
                  <c:v>50225.57</c:v>
                </c:pt>
                <c:pt idx="80">
                  <c:v>67943.100000000006</c:v>
                </c:pt>
                <c:pt idx="81">
                  <c:v>90062.87</c:v>
                </c:pt>
                <c:pt idx="82">
                  <c:v>123345.26</c:v>
                </c:pt>
                <c:pt idx="83">
                  <c:v>42516.5</c:v>
                </c:pt>
                <c:pt idx="84">
                  <c:v>72459.839999999997</c:v>
                </c:pt>
                <c:pt idx="85">
                  <c:v>48521.37</c:v>
                </c:pt>
                <c:pt idx="86">
                  <c:v>49230.73</c:v>
                </c:pt>
                <c:pt idx="87">
                  <c:v>52384.34</c:v>
                </c:pt>
                <c:pt idx="88">
                  <c:v>48633</c:v>
                </c:pt>
                <c:pt idx="89">
                  <c:v>52676.22</c:v>
                </c:pt>
                <c:pt idx="90">
                  <c:v>47122.52</c:v>
                </c:pt>
                <c:pt idx="91">
                  <c:v>47485.04</c:v>
                </c:pt>
                <c:pt idx="92">
                  <c:v>49390.03</c:v>
                </c:pt>
                <c:pt idx="93">
                  <c:v>59172.86</c:v>
                </c:pt>
                <c:pt idx="94">
                  <c:v>55482.75</c:v>
                </c:pt>
                <c:pt idx="95">
                  <c:v>76671.53</c:v>
                </c:pt>
                <c:pt idx="96">
                  <c:v>48378.29</c:v>
                </c:pt>
                <c:pt idx="97">
                  <c:v>49351.59</c:v>
                </c:pt>
                <c:pt idx="98">
                  <c:v>52830.76</c:v>
                </c:pt>
                <c:pt idx="99">
                  <c:v>41700.449999999997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49F-4920-BA39-1636B26C0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6800"/>
        <c:axId val="95918336"/>
      </c:scatterChart>
      <c:valAx>
        <c:axId val="95916800"/>
        <c:scaling>
          <c:orientation val="minMax"/>
          <c:max val="47"/>
          <c:min val="35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5918336"/>
        <c:crosses val="autoZero"/>
        <c:crossBetween val="midCat"/>
      </c:valAx>
      <c:valAx>
        <c:axId val="95918336"/>
        <c:scaling>
          <c:orientation val="minMax"/>
          <c:max val="130000"/>
          <c:min val="2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5916800"/>
        <c:crosses val="autoZero"/>
        <c:crossBetween val="midCat"/>
        <c:majorUnit val="10000"/>
      </c:valAx>
      <c:spPr>
        <a:solidFill>
          <a:srgbClr val="FAFAFA"/>
        </a:solidFill>
      </c:spPr>
    </c:plotArea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7999772470409"/>
          <c:y val="0.12629683994319998"/>
          <c:w val="0.74277256848743678"/>
          <c:h val="0.5948211841540913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15'!$A$11</c:f>
              <c:strCache>
                <c:ptCount val="1"/>
                <c:pt idx="0">
                  <c:v>Below level 1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15'!$B$10:$F$10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Other</c:v>
                </c:pt>
                <c:pt idx="4">
                  <c:v>Overall</c:v>
                </c:pt>
              </c:strCache>
            </c:strRef>
          </c:cat>
          <c:val>
            <c:numRef>
              <c:f>'Figure 15'!$B$11:$F$11</c:f>
              <c:numCache>
                <c:formatCode>0%</c:formatCode>
                <c:ptCount val="5"/>
                <c:pt idx="0">
                  <c:v>0.1</c:v>
                </c:pt>
                <c:pt idx="1">
                  <c:v>0.33</c:v>
                </c:pt>
                <c:pt idx="2">
                  <c:v>0.25</c:v>
                </c:pt>
                <c:pt idx="3">
                  <c:v>0.18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264-AC6D-62A849E2DBDF}"/>
            </c:ext>
          </c:extLst>
        </c:ser>
        <c:ser>
          <c:idx val="1"/>
          <c:order val="1"/>
          <c:tx>
            <c:strRef>
              <c:f>'Figure 15'!$A$12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15'!$B$10:$F$10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Other</c:v>
                </c:pt>
                <c:pt idx="4">
                  <c:v>Overall</c:v>
                </c:pt>
              </c:strCache>
            </c:strRef>
          </c:cat>
          <c:val>
            <c:numRef>
              <c:f>'Figure 15'!$B$12:$F$12</c:f>
              <c:numCache>
                <c:formatCode>0%</c:formatCode>
                <c:ptCount val="5"/>
                <c:pt idx="0">
                  <c:v>0.38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2-4264-AC6D-62A849E2DBDF}"/>
            </c:ext>
          </c:extLst>
        </c:ser>
        <c:ser>
          <c:idx val="2"/>
          <c:order val="2"/>
          <c:tx>
            <c:strRef>
              <c:f>'Figure 15'!$A$13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rgbClr val="43A3E5"/>
            </a:solidFill>
            <a:ln>
              <a:solidFill>
                <a:srgbClr val="43A3E5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1.7465447294230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82-4264-AC6D-62A849E2DBDF}"/>
                </c:ext>
              </c:extLst>
            </c:dLbl>
            <c:dLbl>
              <c:idx val="2"/>
              <c:layout>
                <c:manualLayout>
                  <c:x val="6.7637396132704544E-17"/>
                  <c:y val="1.0915904558894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2-4264-AC6D-62A849E2D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15'!$B$10:$F$10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Other</c:v>
                </c:pt>
                <c:pt idx="4">
                  <c:v>Overall</c:v>
                </c:pt>
              </c:strCache>
            </c:strRef>
          </c:cat>
          <c:val>
            <c:numRef>
              <c:f>'Figure 15'!$B$13:$F$13</c:f>
              <c:numCache>
                <c:formatCode>0%</c:formatCode>
                <c:ptCount val="5"/>
                <c:pt idx="0">
                  <c:v>0.43</c:v>
                </c:pt>
                <c:pt idx="1">
                  <c:v>0.16</c:v>
                </c:pt>
                <c:pt idx="2">
                  <c:v>0.26</c:v>
                </c:pt>
                <c:pt idx="3">
                  <c:v>0.33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2-4264-AC6D-62A849E2DBDF}"/>
            </c:ext>
          </c:extLst>
        </c:ser>
        <c:ser>
          <c:idx val="3"/>
          <c:order val="3"/>
          <c:tx>
            <c:strRef>
              <c:f>'Figure 15'!$A$14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rgbClr val="8FC9F1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1.0915904558894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82-4264-AC6D-62A849E2DBDF}"/>
                </c:ext>
              </c:extLst>
            </c:dLbl>
            <c:dLbl>
              <c:idx val="2"/>
              <c:layout>
                <c:manualLayout>
                  <c:x val="6.7637396132704544E-17"/>
                  <c:y val="1.3099085470673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82-4264-AC6D-62A849E2D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15'!$B$10:$F$10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Other</c:v>
                </c:pt>
                <c:pt idx="4">
                  <c:v>Overall</c:v>
                </c:pt>
              </c:strCache>
            </c:strRef>
          </c:cat>
          <c:val>
            <c:numRef>
              <c:f>'Figure 15'!$B$14:$F$14</c:f>
              <c:numCache>
                <c:formatCode>0%</c:formatCode>
                <c:ptCount val="5"/>
                <c:pt idx="0">
                  <c:v>0.09</c:v>
                </c:pt>
                <c:pt idx="1">
                  <c:v>0.01</c:v>
                </c:pt>
                <c:pt idx="2">
                  <c:v>0.02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2-4264-AC6D-62A849E2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5336704"/>
        <c:axId val="95817728"/>
      </c:barChart>
      <c:catAx>
        <c:axId val="9533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95817728"/>
        <c:crosses val="autoZero"/>
        <c:auto val="1"/>
        <c:lblAlgn val="ctr"/>
        <c:lblOffset val="100"/>
        <c:noMultiLvlLbl val="0"/>
      </c:catAx>
      <c:valAx>
        <c:axId val="95817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95336704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28779933161666965"/>
          <c:y val="0.77167056315753302"/>
          <c:w val="0.43461968849060639"/>
          <c:h val="3.7789279293261327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593269782499E-2"/>
          <c:y val="0.129885412045253"/>
          <c:w val="0.83332490924563896"/>
          <c:h val="0.57316206848701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16'!$B$10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16'!$A$11:$A$17</c:f>
              <c:strCache>
                <c:ptCount val="7"/>
                <c:pt idx="0">
                  <c:v>Women</c:v>
                </c:pt>
                <c:pt idx="1">
                  <c:v>Men</c:v>
                </c:pt>
                <c:pt idx="3">
                  <c:v>Asian</c:v>
                </c:pt>
                <c:pt idx="4">
                  <c:v>White</c:v>
                </c:pt>
                <c:pt idx="5">
                  <c:v>Black</c:v>
                </c:pt>
                <c:pt idx="6">
                  <c:v>Latino</c:v>
                </c:pt>
              </c:strCache>
            </c:strRef>
          </c:cat>
          <c:val>
            <c:numRef>
              <c:f>'Figure 16'!$B$11:$B$17</c:f>
              <c:numCache>
                <c:formatCode>0</c:formatCode>
                <c:ptCount val="7"/>
                <c:pt idx="0">
                  <c:v>31.656270663257999</c:v>
                </c:pt>
                <c:pt idx="1">
                  <c:v>26.393525372001001</c:v>
                </c:pt>
                <c:pt idx="3">
                  <c:v>33.394161451459397</c:v>
                </c:pt>
                <c:pt idx="4">
                  <c:v>30.267705615386902</c:v>
                </c:pt>
                <c:pt idx="5">
                  <c:v>26.664102849667199</c:v>
                </c:pt>
                <c:pt idx="6">
                  <c:v>22.167070995284998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A-4538-950F-87BDED78F655}"/>
            </c:ext>
          </c:extLst>
        </c:ser>
        <c:ser>
          <c:idx val="1"/>
          <c:order val="1"/>
          <c:tx>
            <c:strRef>
              <c:f>'Figure 16'!$C$10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2A98E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16'!$A$11:$A$17</c:f>
              <c:strCache>
                <c:ptCount val="7"/>
                <c:pt idx="0">
                  <c:v>Women</c:v>
                </c:pt>
                <c:pt idx="1">
                  <c:v>Men</c:v>
                </c:pt>
                <c:pt idx="3">
                  <c:v>Asian</c:v>
                </c:pt>
                <c:pt idx="4">
                  <c:v>White</c:v>
                </c:pt>
                <c:pt idx="5">
                  <c:v>Black</c:v>
                </c:pt>
                <c:pt idx="6">
                  <c:v>Latino</c:v>
                </c:pt>
              </c:strCache>
            </c:strRef>
          </c:cat>
          <c:val>
            <c:numRef>
              <c:f>'Figure 16'!$C$11:$C$17</c:f>
              <c:numCache>
                <c:formatCode>0</c:formatCode>
                <c:ptCount val="7"/>
                <c:pt idx="0">
                  <c:v>47.568290876280201</c:v>
                </c:pt>
                <c:pt idx="1">
                  <c:v>44.503136293024397</c:v>
                </c:pt>
                <c:pt idx="3">
                  <c:v>50.995181655633203</c:v>
                </c:pt>
                <c:pt idx="4">
                  <c:v>47.502330865997699</c:v>
                </c:pt>
                <c:pt idx="5">
                  <c:v>43.769529887551599</c:v>
                </c:pt>
                <c:pt idx="6">
                  <c:v>40.200717783258497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A-4538-950F-87BDED78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5875072"/>
        <c:axId val="95876608"/>
      </c:barChart>
      <c:catAx>
        <c:axId val="9587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95876608"/>
        <c:crosses val="autoZero"/>
        <c:auto val="1"/>
        <c:lblAlgn val="ctr"/>
        <c:lblOffset val="100"/>
        <c:noMultiLvlLbl val="0"/>
      </c:catAx>
      <c:valAx>
        <c:axId val="95876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95875072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02304180761169"/>
          <c:y val="0.76081982725155295"/>
          <c:w val="0.77929328611830195"/>
          <c:h val="4.2714314182592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'Figure 17'!$B$12</c:f>
          <c:strCache>
            <c:ptCount val="1"/>
            <c:pt idx="0">
              <c:v>Gender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17'!$B$13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2A98E2"/>
            </a:solidFill>
            <a:ln>
              <a:noFill/>
            </a:ln>
            <a:effectLst/>
          </c:spPr>
          <c:invertIfNegative val="0"/>
          <c:cat>
            <c:strRef>
              <c:f>'Figure 17'!$A$14:$A$35</c:f>
              <c:strCache>
                <c:ptCount val="22"/>
                <c:pt idx="0">
                  <c:v>Computer and Mathematical</c:v>
                </c:pt>
                <c:pt idx="1">
                  <c:v>Architecture and Engineering</c:v>
                </c:pt>
                <c:pt idx="2">
                  <c:v>Management</c:v>
                </c:pt>
                <c:pt idx="3">
                  <c:v>Business and Financial Operations</c:v>
                </c:pt>
                <c:pt idx="4">
                  <c:v>Legal</c:v>
                </c:pt>
                <c:pt idx="5">
                  <c:v>Life, Physical, and Social Science</c:v>
                </c:pt>
                <c:pt idx="6">
                  <c:v>Arts, Design, Entertainment, Sports, and Media</c:v>
                </c:pt>
                <c:pt idx="7">
                  <c:v>Office and Administrative Support</c:v>
                </c:pt>
                <c:pt idx="8">
                  <c:v>Health Care Practitioner and Technical</c:v>
                </c:pt>
                <c:pt idx="9">
                  <c:v>Community and Social Services</c:v>
                </c:pt>
                <c:pt idx="10">
                  <c:v>Education, Training, and Library</c:v>
                </c:pt>
                <c:pt idx="11">
                  <c:v>Protective Service</c:v>
                </c:pt>
                <c:pt idx="12">
                  <c:v>Installation, Maintenance, and Repair</c:v>
                </c:pt>
                <c:pt idx="13">
                  <c:v>Sales and Related</c:v>
                </c:pt>
                <c:pt idx="14">
                  <c:v>Health Care Support</c:v>
                </c:pt>
                <c:pt idx="15">
                  <c:v>Production</c:v>
                </c:pt>
                <c:pt idx="16">
                  <c:v>Transportation and Material Moving</c:v>
                </c:pt>
                <c:pt idx="17">
                  <c:v>Food Preparation and Serving Related</c:v>
                </c:pt>
                <c:pt idx="18">
                  <c:v>Construction and Extraction</c:v>
                </c:pt>
                <c:pt idx="19">
                  <c:v>Personal Care and Service</c:v>
                </c:pt>
                <c:pt idx="20">
                  <c:v>Farming, Fishing, and Forestry</c:v>
                </c:pt>
                <c:pt idx="21">
                  <c:v>Building and Grounds Cleaning and Maintenance</c:v>
                </c:pt>
              </c:strCache>
            </c:strRef>
          </c:cat>
          <c:val>
            <c:numRef>
              <c:f>'Figure 17'!$B$14:$B$35</c:f>
              <c:numCache>
                <c:formatCode>General</c:formatCode>
                <c:ptCount val="22"/>
                <c:pt idx="0">
                  <c:v>28.8</c:v>
                </c:pt>
                <c:pt idx="1">
                  <c:v>14.1</c:v>
                </c:pt>
                <c:pt idx="2">
                  <c:v>37.1</c:v>
                </c:pt>
                <c:pt idx="3">
                  <c:v>55.4</c:v>
                </c:pt>
                <c:pt idx="4">
                  <c:v>46.2</c:v>
                </c:pt>
                <c:pt idx="5">
                  <c:v>43</c:v>
                </c:pt>
                <c:pt idx="6">
                  <c:v>47.6</c:v>
                </c:pt>
                <c:pt idx="7">
                  <c:v>75.900000000000006</c:v>
                </c:pt>
                <c:pt idx="8">
                  <c:v>73.7</c:v>
                </c:pt>
                <c:pt idx="9">
                  <c:v>60.6</c:v>
                </c:pt>
                <c:pt idx="10">
                  <c:v>73.8</c:v>
                </c:pt>
                <c:pt idx="11">
                  <c:v>20.7</c:v>
                </c:pt>
                <c:pt idx="12">
                  <c:v>4.2</c:v>
                </c:pt>
                <c:pt idx="13">
                  <c:v>49</c:v>
                </c:pt>
                <c:pt idx="14">
                  <c:v>89.4</c:v>
                </c:pt>
                <c:pt idx="15">
                  <c:v>31</c:v>
                </c:pt>
                <c:pt idx="16">
                  <c:v>15.3</c:v>
                </c:pt>
                <c:pt idx="17">
                  <c:v>56.6</c:v>
                </c:pt>
                <c:pt idx="18">
                  <c:v>2.8</c:v>
                </c:pt>
                <c:pt idx="19">
                  <c:v>78.400000000000006</c:v>
                </c:pt>
                <c:pt idx="20">
                  <c:v>22</c:v>
                </c:pt>
                <c:pt idx="2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B-4FDF-BD48-1BA3A635D67C}"/>
            </c:ext>
          </c:extLst>
        </c:ser>
        <c:ser>
          <c:idx val="1"/>
          <c:order val="1"/>
          <c:tx>
            <c:strRef>
              <c:f>'Figure 17'!$C$13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053769"/>
            </a:solidFill>
            <a:ln>
              <a:noFill/>
            </a:ln>
            <a:effectLst/>
          </c:spPr>
          <c:invertIfNegative val="0"/>
          <c:cat>
            <c:strRef>
              <c:f>'Figure 17'!$A$14:$A$35</c:f>
              <c:strCache>
                <c:ptCount val="22"/>
                <c:pt idx="0">
                  <c:v>Computer and Mathematical</c:v>
                </c:pt>
                <c:pt idx="1">
                  <c:v>Architecture and Engineering</c:v>
                </c:pt>
                <c:pt idx="2">
                  <c:v>Management</c:v>
                </c:pt>
                <c:pt idx="3">
                  <c:v>Business and Financial Operations</c:v>
                </c:pt>
                <c:pt idx="4">
                  <c:v>Legal</c:v>
                </c:pt>
                <c:pt idx="5">
                  <c:v>Life, Physical, and Social Science</c:v>
                </c:pt>
                <c:pt idx="6">
                  <c:v>Arts, Design, Entertainment, Sports, and Media</c:v>
                </c:pt>
                <c:pt idx="7">
                  <c:v>Office and Administrative Support</c:v>
                </c:pt>
                <c:pt idx="8">
                  <c:v>Health Care Practitioner and Technical</c:v>
                </c:pt>
                <c:pt idx="9">
                  <c:v>Community and Social Services</c:v>
                </c:pt>
                <c:pt idx="10">
                  <c:v>Education, Training, and Library</c:v>
                </c:pt>
                <c:pt idx="11">
                  <c:v>Protective Service</c:v>
                </c:pt>
                <c:pt idx="12">
                  <c:v>Installation, Maintenance, and Repair</c:v>
                </c:pt>
                <c:pt idx="13">
                  <c:v>Sales and Related</c:v>
                </c:pt>
                <c:pt idx="14">
                  <c:v>Health Care Support</c:v>
                </c:pt>
                <c:pt idx="15">
                  <c:v>Production</c:v>
                </c:pt>
                <c:pt idx="16">
                  <c:v>Transportation and Material Moving</c:v>
                </c:pt>
                <c:pt idx="17">
                  <c:v>Food Preparation and Serving Related</c:v>
                </c:pt>
                <c:pt idx="18">
                  <c:v>Construction and Extraction</c:v>
                </c:pt>
                <c:pt idx="19">
                  <c:v>Personal Care and Service</c:v>
                </c:pt>
                <c:pt idx="20">
                  <c:v>Farming, Fishing, and Forestry</c:v>
                </c:pt>
                <c:pt idx="21">
                  <c:v>Building and Grounds Cleaning and Maintenance</c:v>
                </c:pt>
              </c:strCache>
            </c:strRef>
          </c:cat>
          <c:val>
            <c:numRef>
              <c:f>'Figure 17'!$C$14:$C$35</c:f>
              <c:numCache>
                <c:formatCode>General</c:formatCode>
                <c:ptCount val="22"/>
                <c:pt idx="0">
                  <c:v>71.2</c:v>
                </c:pt>
                <c:pt idx="1">
                  <c:v>85.9</c:v>
                </c:pt>
                <c:pt idx="2">
                  <c:v>62.9</c:v>
                </c:pt>
                <c:pt idx="3">
                  <c:v>44.6</c:v>
                </c:pt>
                <c:pt idx="4">
                  <c:v>53.8</c:v>
                </c:pt>
                <c:pt idx="5">
                  <c:v>57</c:v>
                </c:pt>
                <c:pt idx="6">
                  <c:v>52.4</c:v>
                </c:pt>
                <c:pt idx="7">
                  <c:v>24.1</c:v>
                </c:pt>
                <c:pt idx="8">
                  <c:v>26.3</c:v>
                </c:pt>
                <c:pt idx="9">
                  <c:v>39.4</c:v>
                </c:pt>
                <c:pt idx="10">
                  <c:v>26.2</c:v>
                </c:pt>
                <c:pt idx="11">
                  <c:v>79.3</c:v>
                </c:pt>
                <c:pt idx="12">
                  <c:v>95.8</c:v>
                </c:pt>
                <c:pt idx="13">
                  <c:v>51</c:v>
                </c:pt>
                <c:pt idx="14">
                  <c:v>10.6</c:v>
                </c:pt>
                <c:pt idx="15">
                  <c:v>69</c:v>
                </c:pt>
                <c:pt idx="16">
                  <c:v>84.7</c:v>
                </c:pt>
                <c:pt idx="17">
                  <c:v>43.4</c:v>
                </c:pt>
                <c:pt idx="18">
                  <c:v>97.2</c:v>
                </c:pt>
                <c:pt idx="19">
                  <c:v>21.6</c:v>
                </c:pt>
                <c:pt idx="20">
                  <c:v>78</c:v>
                </c:pt>
                <c:pt idx="2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B-4FDF-BD48-1BA3A635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94784"/>
        <c:axId val="96296320"/>
      </c:barChart>
      <c:catAx>
        <c:axId val="9629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296320"/>
        <c:crosses val="autoZero"/>
        <c:auto val="1"/>
        <c:lblAlgn val="ctr"/>
        <c:lblOffset val="100"/>
        <c:noMultiLvlLbl val="0"/>
      </c:catAx>
      <c:valAx>
        <c:axId val="96296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294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'Figure 17'!$D$12</c:f>
          <c:strCache>
            <c:ptCount val="1"/>
            <c:pt idx="0">
              <c:v>Ethnic Groups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17'!$D$13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053769"/>
            </a:solidFill>
            <a:ln>
              <a:noFill/>
            </a:ln>
            <a:effectLst/>
          </c:spPr>
          <c:invertIfNegative val="0"/>
          <c:cat>
            <c:strRef>
              <c:f>'Figure 17'!$A$14:$A$35</c:f>
              <c:strCache>
                <c:ptCount val="22"/>
                <c:pt idx="0">
                  <c:v>Computer and Mathematical</c:v>
                </c:pt>
                <c:pt idx="1">
                  <c:v>Architecture and Engineering</c:v>
                </c:pt>
                <c:pt idx="2">
                  <c:v>Management</c:v>
                </c:pt>
                <c:pt idx="3">
                  <c:v>Business and Financial Operations</c:v>
                </c:pt>
                <c:pt idx="4">
                  <c:v>Legal</c:v>
                </c:pt>
                <c:pt idx="5">
                  <c:v>Life, Physical, and Social Science</c:v>
                </c:pt>
                <c:pt idx="6">
                  <c:v>Arts, Design, Entertainment, Sports, and Media</c:v>
                </c:pt>
                <c:pt idx="7">
                  <c:v>Office and Administrative Support</c:v>
                </c:pt>
                <c:pt idx="8">
                  <c:v>Health Care Practitioner and Technical</c:v>
                </c:pt>
                <c:pt idx="9">
                  <c:v>Community and Social Services</c:v>
                </c:pt>
                <c:pt idx="10">
                  <c:v>Education, Training, and Library</c:v>
                </c:pt>
                <c:pt idx="11">
                  <c:v>Protective Service</c:v>
                </c:pt>
                <c:pt idx="12">
                  <c:v>Installation, Maintenance, and Repair</c:v>
                </c:pt>
                <c:pt idx="13">
                  <c:v>Sales and Related</c:v>
                </c:pt>
                <c:pt idx="14">
                  <c:v>Health Care Support</c:v>
                </c:pt>
                <c:pt idx="15">
                  <c:v>Production</c:v>
                </c:pt>
                <c:pt idx="16">
                  <c:v>Transportation and Material Moving</c:v>
                </c:pt>
                <c:pt idx="17">
                  <c:v>Food Preparation and Serving Related</c:v>
                </c:pt>
                <c:pt idx="18">
                  <c:v>Construction and Extraction</c:v>
                </c:pt>
                <c:pt idx="19">
                  <c:v>Personal Care and Service</c:v>
                </c:pt>
                <c:pt idx="20">
                  <c:v>Farming, Fishing, and Forestry</c:v>
                </c:pt>
                <c:pt idx="21">
                  <c:v>Building and Grounds Cleaning and Maintenance</c:v>
                </c:pt>
              </c:strCache>
            </c:strRef>
          </c:cat>
          <c:val>
            <c:numRef>
              <c:f>'Figure 17'!$D$14:$D$35</c:f>
              <c:numCache>
                <c:formatCode>General</c:formatCode>
                <c:ptCount val="22"/>
                <c:pt idx="0">
                  <c:v>8.1</c:v>
                </c:pt>
                <c:pt idx="1">
                  <c:v>4.4000000000000004</c:v>
                </c:pt>
                <c:pt idx="2">
                  <c:v>5.9</c:v>
                </c:pt>
                <c:pt idx="3">
                  <c:v>9.3000000000000007</c:v>
                </c:pt>
                <c:pt idx="4">
                  <c:v>6</c:v>
                </c:pt>
                <c:pt idx="5">
                  <c:v>6.3</c:v>
                </c:pt>
                <c:pt idx="6">
                  <c:v>6.4</c:v>
                </c:pt>
                <c:pt idx="7">
                  <c:v>12.6</c:v>
                </c:pt>
                <c:pt idx="8">
                  <c:v>10.1</c:v>
                </c:pt>
                <c:pt idx="9">
                  <c:v>18.7</c:v>
                </c:pt>
                <c:pt idx="10">
                  <c:v>9.8000000000000007</c:v>
                </c:pt>
                <c:pt idx="11">
                  <c:v>18.7</c:v>
                </c:pt>
                <c:pt idx="12">
                  <c:v>7.8</c:v>
                </c:pt>
                <c:pt idx="13">
                  <c:v>8.9</c:v>
                </c:pt>
                <c:pt idx="14">
                  <c:v>25.2</c:v>
                </c:pt>
                <c:pt idx="15">
                  <c:v>12.4</c:v>
                </c:pt>
                <c:pt idx="16">
                  <c:v>15.6</c:v>
                </c:pt>
                <c:pt idx="17">
                  <c:v>11.6</c:v>
                </c:pt>
                <c:pt idx="18">
                  <c:v>7.1</c:v>
                </c:pt>
                <c:pt idx="19">
                  <c:v>13.7</c:v>
                </c:pt>
                <c:pt idx="20">
                  <c:v>4.7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7-4208-8552-413F9DCC119E}"/>
            </c:ext>
          </c:extLst>
        </c:ser>
        <c:ser>
          <c:idx val="1"/>
          <c:order val="1"/>
          <c:tx>
            <c:strRef>
              <c:f>'Figure 17'!$E$13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17'!$A$14:$A$35</c:f>
              <c:strCache>
                <c:ptCount val="22"/>
                <c:pt idx="0">
                  <c:v>Computer and Mathematical</c:v>
                </c:pt>
                <c:pt idx="1">
                  <c:v>Architecture and Engineering</c:v>
                </c:pt>
                <c:pt idx="2">
                  <c:v>Management</c:v>
                </c:pt>
                <c:pt idx="3">
                  <c:v>Business and Financial Operations</c:v>
                </c:pt>
                <c:pt idx="4">
                  <c:v>Legal</c:v>
                </c:pt>
                <c:pt idx="5">
                  <c:v>Life, Physical, and Social Science</c:v>
                </c:pt>
                <c:pt idx="6">
                  <c:v>Arts, Design, Entertainment, Sports, and Media</c:v>
                </c:pt>
                <c:pt idx="7">
                  <c:v>Office and Administrative Support</c:v>
                </c:pt>
                <c:pt idx="8">
                  <c:v>Health Care Practitioner and Technical</c:v>
                </c:pt>
                <c:pt idx="9">
                  <c:v>Community and Social Services</c:v>
                </c:pt>
                <c:pt idx="10">
                  <c:v>Education, Training, and Library</c:v>
                </c:pt>
                <c:pt idx="11">
                  <c:v>Protective Service</c:v>
                </c:pt>
                <c:pt idx="12">
                  <c:v>Installation, Maintenance, and Repair</c:v>
                </c:pt>
                <c:pt idx="13">
                  <c:v>Sales and Related</c:v>
                </c:pt>
                <c:pt idx="14">
                  <c:v>Health Care Support</c:v>
                </c:pt>
                <c:pt idx="15">
                  <c:v>Production</c:v>
                </c:pt>
                <c:pt idx="16">
                  <c:v>Transportation and Material Moving</c:v>
                </c:pt>
                <c:pt idx="17">
                  <c:v>Food Preparation and Serving Related</c:v>
                </c:pt>
                <c:pt idx="18">
                  <c:v>Construction and Extraction</c:v>
                </c:pt>
                <c:pt idx="19">
                  <c:v>Personal Care and Service</c:v>
                </c:pt>
                <c:pt idx="20">
                  <c:v>Farming, Fishing, and Forestry</c:v>
                </c:pt>
                <c:pt idx="21">
                  <c:v>Building and Grounds Cleaning and Maintenance</c:v>
                </c:pt>
              </c:strCache>
            </c:strRef>
          </c:cat>
          <c:val>
            <c:numRef>
              <c:f>'Figure 17'!$E$14:$E$35</c:f>
              <c:numCache>
                <c:formatCode>General</c:formatCode>
                <c:ptCount val="22"/>
                <c:pt idx="0">
                  <c:v>12.9</c:v>
                </c:pt>
                <c:pt idx="1">
                  <c:v>8.6999999999999993</c:v>
                </c:pt>
                <c:pt idx="2">
                  <c:v>3.7</c:v>
                </c:pt>
                <c:pt idx="3">
                  <c:v>5.6</c:v>
                </c:pt>
                <c:pt idx="4">
                  <c:v>2.4</c:v>
                </c:pt>
                <c:pt idx="5">
                  <c:v>10.3</c:v>
                </c:pt>
                <c:pt idx="6">
                  <c:v>4.5999999999999996</c:v>
                </c:pt>
                <c:pt idx="7">
                  <c:v>3.3</c:v>
                </c:pt>
                <c:pt idx="8">
                  <c:v>7.4</c:v>
                </c:pt>
                <c:pt idx="9">
                  <c:v>3.2</c:v>
                </c:pt>
                <c:pt idx="10">
                  <c:v>3.3</c:v>
                </c:pt>
                <c:pt idx="11">
                  <c:v>1.5</c:v>
                </c:pt>
                <c:pt idx="12">
                  <c:v>2.5</c:v>
                </c:pt>
                <c:pt idx="13">
                  <c:v>4.0999999999999996</c:v>
                </c:pt>
                <c:pt idx="14">
                  <c:v>3.9</c:v>
                </c:pt>
                <c:pt idx="15">
                  <c:v>5.3</c:v>
                </c:pt>
                <c:pt idx="16">
                  <c:v>2.4</c:v>
                </c:pt>
                <c:pt idx="17">
                  <c:v>5.6</c:v>
                </c:pt>
                <c:pt idx="18">
                  <c:v>1</c:v>
                </c:pt>
                <c:pt idx="19">
                  <c:v>5.4</c:v>
                </c:pt>
                <c:pt idx="20">
                  <c:v>1.8</c:v>
                </c:pt>
                <c:pt idx="2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7-4208-8552-413F9DCC119E}"/>
            </c:ext>
          </c:extLst>
        </c:ser>
        <c:ser>
          <c:idx val="2"/>
          <c:order val="2"/>
          <c:tx>
            <c:strRef>
              <c:f>'Figure 17'!$F$13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rgbClr val="43A3E5"/>
            </a:solidFill>
            <a:ln>
              <a:noFill/>
            </a:ln>
            <a:effectLst/>
          </c:spPr>
          <c:invertIfNegative val="0"/>
          <c:cat>
            <c:strRef>
              <c:f>'Figure 17'!$A$14:$A$35</c:f>
              <c:strCache>
                <c:ptCount val="22"/>
                <c:pt idx="0">
                  <c:v>Computer and Mathematical</c:v>
                </c:pt>
                <c:pt idx="1">
                  <c:v>Architecture and Engineering</c:v>
                </c:pt>
                <c:pt idx="2">
                  <c:v>Management</c:v>
                </c:pt>
                <c:pt idx="3">
                  <c:v>Business and Financial Operations</c:v>
                </c:pt>
                <c:pt idx="4">
                  <c:v>Legal</c:v>
                </c:pt>
                <c:pt idx="5">
                  <c:v>Life, Physical, and Social Science</c:v>
                </c:pt>
                <c:pt idx="6">
                  <c:v>Arts, Design, Entertainment, Sports, and Media</c:v>
                </c:pt>
                <c:pt idx="7">
                  <c:v>Office and Administrative Support</c:v>
                </c:pt>
                <c:pt idx="8">
                  <c:v>Health Care Practitioner and Technical</c:v>
                </c:pt>
                <c:pt idx="9">
                  <c:v>Community and Social Services</c:v>
                </c:pt>
                <c:pt idx="10">
                  <c:v>Education, Training, and Library</c:v>
                </c:pt>
                <c:pt idx="11">
                  <c:v>Protective Service</c:v>
                </c:pt>
                <c:pt idx="12">
                  <c:v>Installation, Maintenance, and Repair</c:v>
                </c:pt>
                <c:pt idx="13">
                  <c:v>Sales and Related</c:v>
                </c:pt>
                <c:pt idx="14">
                  <c:v>Health Care Support</c:v>
                </c:pt>
                <c:pt idx="15">
                  <c:v>Production</c:v>
                </c:pt>
                <c:pt idx="16">
                  <c:v>Transportation and Material Moving</c:v>
                </c:pt>
                <c:pt idx="17">
                  <c:v>Food Preparation and Serving Related</c:v>
                </c:pt>
                <c:pt idx="18">
                  <c:v>Construction and Extraction</c:v>
                </c:pt>
                <c:pt idx="19">
                  <c:v>Personal Care and Service</c:v>
                </c:pt>
                <c:pt idx="20">
                  <c:v>Farming, Fishing, and Forestry</c:v>
                </c:pt>
                <c:pt idx="21">
                  <c:v>Building and Grounds Cleaning and Maintenance</c:v>
                </c:pt>
              </c:strCache>
            </c:strRef>
          </c:cat>
          <c:val>
            <c:numRef>
              <c:f>'Figure 17'!$F$14:$F$35</c:f>
              <c:numCache>
                <c:formatCode>General</c:formatCode>
                <c:ptCount val="22"/>
                <c:pt idx="0">
                  <c:v>5.5</c:v>
                </c:pt>
                <c:pt idx="1">
                  <c:v>5.2</c:v>
                </c:pt>
                <c:pt idx="2">
                  <c:v>5.8</c:v>
                </c:pt>
                <c:pt idx="3">
                  <c:v>6.2</c:v>
                </c:pt>
                <c:pt idx="4">
                  <c:v>6</c:v>
                </c:pt>
                <c:pt idx="5">
                  <c:v>5.9</c:v>
                </c:pt>
                <c:pt idx="6">
                  <c:v>7.7</c:v>
                </c:pt>
                <c:pt idx="7">
                  <c:v>11.1</c:v>
                </c:pt>
                <c:pt idx="8">
                  <c:v>4.9000000000000004</c:v>
                </c:pt>
                <c:pt idx="9">
                  <c:v>8.4</c:v>
                </c:pt>
                <c:pt idx="10">
                  <c:v>7.1</c:v>
                </c:pt>
                <c:pt idx="11">
                  <c:v>10.1</c:v>
                </c:pt>
                <c:pt idx="12">
                  <c:v>13.4</c:v>
                </c:pt>
                <c:pt idx="13">
                  <c:v>10.4</c:v>
                </c:pt>
                <c:pt idx="14">
                  <c:v>12.5</c:v>
                </c:pt>
                <c:pt idx="15">
                  <c:v>20</c:v>
                </c:pt>
                <c:pt idx="16">
                  <c:v>17.899999999999999</c:v>
                </c:pt>
                <c:pt idx="17">
                  <c:v>19.899999999999999</c:v>
                </c:pt>
                <c:pt idx="18">
                  <c:v>23.7</c:v>
                </c:pt>
                <c:pt idx="19">
                  <c:v>13</c:v>
                </c:pt>
                <c:pt idx="20">
                  <c:v>40.299999999999997</c:v>
                </c:pt>
                <c:pt idx="21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7-4208-8552-413F9DCC119E}"/>
            </c:ext>
          </c:extLst>
        </c:ser>
        <c:ser>
          <c:idx val="3"/>
          <c:order val="3"/>
          <c:tx>
            <c:strRef>
              <c:f>'Figure 17'!$G$13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'Figure 17'!$A$14:$A$35</c:f>
              <c:strCache>
                <c:ptCount val="22"/>
                <c:pt idx="0">
                  <c:v>Computer and Mathematical</c:v>
                </c:pt>
                <c:pt idx="1">
                  <c:v>Architecture and Engineering</c:v>
                </c:pt>
                <c:pt idx="2">
                  <c:v>Management</c:v>
                </c:pt>
                <c:pt idx="3">
                  <c:v>Business and Financial Operations</c:v>
                </c:pt>
                <c:pt idx="4">
                  <c:v>Legal</c:v>
                </c:pt>
                <c:pt idx="5">
                  <c:v>Life, Physical, and Social Science</c:v>
                </c:pt>
                <c:pt idx="6">
                  <c:v>Arts, Design, Entertainment, Sports, and Media</c:v>
                </c:pt>
                <c:pt idx="7">
                  <c:v>Office and Administrative Support</c:v>
                </c:pt>
                <c:pt idx="8">
                  <c:v>Health Care Practitioner and Technical</c:v>
                </c:pt>
                <c:pt idx="9">
                  <c:v>Community and Social Services</c:v>
                </c:pt>
                <c:pt idx="10">
                  <c:v>Education, Training, and Library</c:v>
                </c:pt>
                <c:pt idx="11">
                  <c:v>Protective Service</c:v>
                </c:pt>
                <c:pt idx="12">
                  <c:v>Installation, Maintenance, and Repair</c:v>
                </c:pt>
                <c:pt idx="13">
                  <c:v>Sales and Related</c:v>
                </c:pt>
                <c:pt idx="14">
                  <c:v>Health Care Support</c:v>
                </c:pt>
                <c:pt idx="15">
                  <c:v>Production</c:v>
                </c:pt>
                <c:pt idx="16">
                  <c:v>Transportation and Material Moving</c:v>
                </c:pt>
                <c:pt idx="17">
                  <c:v>Food Preparation and Serving Related</c:v>
                </c:pt>
                <c:pt idx="18">
                  <c:v>Construction and Extraction</c:v>
                </c:pt>
                <c:pt idx="19">
                  <c:v>Personal Care and Service</c:v>
                </c:pt>
                <c:pt idx="20">
                  <c:v>Farming, Fishing, and Forestry</c:v>
                </c:pt>
                <c:pt idx="21">
                  <c:v>Building and Grounds Cleaning and Maintenance</c:v>
                </c:pt>
              </c:strCache>
            </c:strRef>
          </c:cat>
          <c:val>
            <c:numRef>
              <c:f>'Figure 17'!$G$14:$G$35</c:f>
              <c:numCache>
                <c:formatCode>General</c:formatCode>
                <c:ptCount val="22"/>
                <c:pt idx="0">
                  <c:v>73.5</c:v>
                </c:pt>
                <c:pt idx="1">
                  <c:v>81.7</c:v>
                </c:pt>
                <c:pt idx="2">
                  <c:v>84.6</c:v>
                </c:pt>
                <c:pt idx="3">
                  <c:v>78.900000000000006</c:v>
                </c:pt>
                <c:pt idx="4">
                  <c:v>85.6</c:v>
                </c:pt>
                <c:pt idx="5">
                  <c:v>77.5</c:v>
                </c:pt>
                <c:pt idx="6">
                  <c:v>81.3</c:v>
                </c:pt>
                <c:pt idx="7">
                  <c:v>73</c:v>
                </c:pt>
                <c:pt idx="8">
                  <c:v>77.599999999999994</c:v>
                </c:pt>
                <c:pt idx="9">
                  <c:v>69.7</c:v>
                </c:pt>
                <c:pt idx="10">
                  <c:v>79.8</c:v>
                </c:pt>
                <c:pt idx="11">
                  <c:v>69.7</c:v>
                </c:pt>
                <c:pt idx="12">
                  <c:v>76.3</c:v>
                </c:pt>
                <c:pt idx="13">
                  <c:v>76.599999999999994</c:v>
                </c:pt>
                <c:pt idx="14">
                  <c:v>58.4</c:v>
                </c:pt>
                <c:pt idx="15">
                  <c:v>62.3</c:v>
                </c:pt>
                <c:pt idx="16">
                  <c:v>64.099999999999994</c:v>
                </c:pt>
                <c:pt idx="17">
                  <c:v>62.9</c:v>
                </c:pt>
                <c:pt idx="18">
                  <c:v>68.2</c:v>
                </c:pt>
                <c:pt idx="19">
                  <c:v>67.900000000000006</c:v>
                </c:pt>
                <c:pt idx="20">
                  <c:v>53.2</c:v>
                </c:pt>
                <c:pt idx="21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7-4208-8552-413F9DCC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94656"/>
        <c:axId val="96696192"/>
      </c:barChart>
      <c:catAx>
        <c:axId val="96694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696192"/>
        <c:crosses val="autoZero"/>
        <c:auto val="1"/>
        <c:lblAlgn val="ctr"/>
        <c:lblOffset val="100"/>
        <c:noMultiLvlLbl val="0"/>
      </c:catAx>
      <c:valAx>
        <c:axId val="96696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6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0370921608767"/>
          <c:y val="0.18347676237440017"/>
          <c:w val="0.82460003074793498"/>
          <c:h val="0.537641274372867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2'!$A$11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A5FC489-A69D-44B6-B26E-C197C00766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C2495D-4C23-4A37-8C66-BBD241E114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1A-4361-82E2-E164BCEC7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CA0DE9-1B4F-45CE-B380-513174A162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5C257C-B61F-42A0-806C-783EBE4AAE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81A-4361-82E2-E164BCEC7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'Figure 2'!$B$10:$C$10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2'!$B$11:$C$11</c:f>
              <c:numCache>
                <c:formatCode>0%</c:formatCode>
                <c:ptCount val="2"/>
                <c:pt idx="0">
                  <c:v>0.56000000000000005</c:v>
                </c:pt>
                <c:pt idx="1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2'!$D$11:$E$11</c15:f>
                <c15:dlblRangeCache>
                  <c:ptCount val="2"/>
                  <c:pt idx="0">
                    <c:v>69 M</c:v>
                  </c:pt>
                  <c:pt idx="1">
                    <c:v>41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BD-4077-97B2-CF34C090B3A2}"/>
            </c:ext>
          </c:extLst>
        </c:ser>
        <c:ser>
          <c:idx val="1"/>
          <c:order val="1"/>
          <c:tx>
            <c:strRef>
              <c:f>'Figure 2'!$A$12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CFE8F6-0682-4A11-8F2E-6A07CD0962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21811E-2AE7-4CC4-9A26-CECD2AB594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81A-4361-82E2-E164BCEC7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42A6E5-C53A-4250-83A6-1FD4630980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12FEE4-83B3-4967-A5D1-7E6B569B34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81A-4361-82E2-E164BCEC7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'Figure 2'!$B$10:$C$10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2'!$B$12:$C$12</c:f>
              <c:numCache>
                <c:formatCode>0%</c:formatCode>
                <c:ptCount val="2"/>
                <c:pt idx="0">
                  <c:v>0.4</c:v>
                </c:pt>
                <c:pt idx="1">
                  <c:v>0.48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2'!$D$12:$E$12</c15:f>
                <c15:dlblRangeCache>
                  <c:ptCount val="2"/>
                  <c:pt idx="0">
                    <c:v>49 M</c:v>
                  </c:pt>
                  <c:pt idx="1">
                    <c:v>66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0BD-4077-97B2-CF34C090B3A2}"/>
            </c:ext>
          </c:extLst>
        </c:ser>
        <c:ser>
          <c:idx val="2"/>
          <c:order val="2"/>
          <c:tx>
            <c:strRef>
              <c:f>'Figure 2'!$A$13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B9F6CA-D0E4-433C-9519-FBC0AA4D80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4EAB08-2B5D-4983-9E4B-706B781EE93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1A-4361-82E2-E164BCEC7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DD5A05-6375-47B6-B86E-38F61BE44A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BD55A9-F4C8-4FAB-9FAE-04FC4F346A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1A-4361-82E2-E164BCEC7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'Figure 2'!$B$10:$C$10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2'!$B$13:$C$13</c:f>
              <c:numCache>
                <c:formatCode>0%</c:formatCode>
                <c:ptCount val="2"/>
                <c:pt idx="0">
                  <c:v>0.05</c:v>
                </c:pt>
                <c:pt idx="1">
                  <c:v>0.23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2'!$D$13:$E$13</c15:f>
                <c15:dlblRangeCache>
                  <c:ptCount val="2"/>
                  <c:pt idx="0">
                    <c:v>6 M</c:v>
                  </c:pt>
                  <c:pt idx="1">
                    <c:v>32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0BD-4077-97B2-CF34C090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serLines>
          <c:spPr>
            <a:ln w="9525" cap="flat" cmpd="sng" algn="ctr">
              <a:solidFill>
                <a:schemeClr val="tx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serLines>
        <c:axId val="91451776"/>
        <c:axId val="91453312"/>
      </c:barChart>
      <c:catAx>
        <c:axId val="9145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453312"/>
        <c:crosses val="autoZero"/>
        <c:auto val="1"/>
        <c:lblAlgn val="ctr"/>
        <c:lblOffset val="100"/>
        <c:noMultiLvlLbl val="0"/>
      </c:catAx>
      <c:valAx>
        <c:axId val="91453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451776"/>
        <c:crosses val="autoZero"/>
        <c:crossBetween val="between"/>
      </c:valAx>
      <c:spPr>
        <a:solidFill>
          <a:srgbClr val="FAFAFA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58641194563401"/>
          <c:y val="0.77167055984935295"/>
          <c:w val="0.30918165876994302"/>
          <c:h val="3.778927929326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0370921608767"/>
          <c:y val="0.18347676237440017"/>
          <c:w val="0.82460003074793498"/>
          <c:h val="0.537641274372867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2'!$A$11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7C038E4-963A-4D40-8535-1F1993D5DC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8F9535-7CD5-4FC5-9105-35949EF28D9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300-453A-A706-59830FF6F1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6248FE-892E-4F20-8B02-589D683EFC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19B1F3-09DF-4026-9673-B785D1B70F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00-453A-A706-59830FF6F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'Figure 2'!$B$10:$C$10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2'!$B$11:$C$11</c:f>
              <c:numCache>
                <c:formatCode>0%</c:formatCode>
                <c:ptCount val="2"/>
                <c:pt idx="0">
                  <c:v>0.56000000000000005</c:v>
                </c:pt>
                <c:pt idx="1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2'!$D$11:$E$11</c15:f>
                <c15:dlblRangeCache>
                  <c:ptCount val="2"/>
                  <c:pt idx="0">
                    <c:v>69 M</c:v>
                  </c:pt>
                  <c:pt idx="1">
                    <c:v>41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300-453A-A706-59830FF6F10C}"/>
            </c:ext>
          </c:extLst>
        </c:ser>
        <c:ser>
          <c:idx val="1"/>
          <c:order val="1"/>
          <c:tx>
            <c:strRef>
              <c:f>'Figure 2'!$A$12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2D968E-D151-4DF2-B584-35B30BC808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84F438-19C6-4849-81A0-7FC558A1F7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00-453A-A706-59830FF6F1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9EF5CF-5851-4203-9110-A7EFBD1777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CB0F10-9D6E-49DC-848A-BA826A9982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00-453A-A706-59830FF6F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'Figure 2'!$B$10:$C$10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2'!$B$12:$C$12</c:f>
              <c:numCache>
                <c:formatCode>0%</c:formatCode>
                <c:ptCount val="2"/>
                <c:pt idx="0">
                  <c:v>0.4</c:v>
                </c:pt>
                <c:pt idx="1">
                  <c:v>0.48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2'!$D$12:$E$12</c15:f>
                <c15:dlblRangeCache>
                  <c:ptCount val="2"/>
                  <c:pt idx="0">
                    <c:v>49 M</c:v>
                  </c:pt>
                  <c:pt idx="1">
                    <c:v>66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300-453A-A706-59830FF6F10C}"/>
            </c:ext>
          </c:extLst>
        </c:ser>
        <c:ser>
          <c:idx val="2"/>
          <c:order val="2"/>
          <c:tx>
            <c:strRef>
              <c:f>'Figure 2'!$A$13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7664F4-3ECA-4B35-88A8-7A87590DE1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0868C5-0EF8-4AA5-82DA-7ED65435A3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00-453A-A706-59830FF6F1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FD92A2-E653-4110-BF01-027A199519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5A7B6B-7955-4F06-84C8-8C430B6C9F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00-453A-A706-59830FF6F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'Figure 2'!$B$10:$C$10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2'!$B$13:$C$13</c:f>
              <c:numCache>
                <c:formatCode>0%</c:formatCode>
                <c:ptCount val="2"/>
                <c:pt idx="0">
                  <c:v>0.05</c:v>
                </c:pt>
                <c:pt idx="1">
                  <c:v>0.23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2'!$D$13:$E$13</c15:f>
                <c15:dlblRangeCache>
                  <c:ptCount val="2"/>
                  <c:pt idx="0">
                    <c:v>6 M</c:v>
                  </c:pt>
                  <c:pt idx="1">
                    <c:v>32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300-453A-A706-59830FF6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serLines>
          <c:spPr>
            <a:ln w="9525" cap="flat" cmpd="sng" algn="ctr">
              <a:solidFill>
                <a:schemeClr val="tx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serLines>
        <c:axId val="94364032"/>
        <c:axId val="94365568"/>
      </c:barChart>
      <c:catAx>
        <c:axId val="943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365568"/>
        <c:crosses val="autoZero"/>
        <c:auto val="1"/>
        <c:lblAlgn val="ctr"/>
        <c:lblOffset val="100"/>
        <c:noMultiLvlLbl val="0"/>
      </c:catAx>
      <c:valAx>
        <c:axId val="94365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364032"/>
        <c:crosses val="autoZero"/>
        <c:crossBetween val="between"/>
      </c:valAx>
      <c:spPr>
        <a:solidFill>
          <a:srgbClr val="FAFAFA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58641194563401"/>
          <c:y val="0.77167055984935295"/>
          <c:w val="0.30918165876994302"/>
          <c:h val="3.778927929326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907407407407"/>
          <c:y val="0.14202112044489801"/>
          <c:w val="0.562610454943132"/>
          <c:h val="0.62319927316777701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525-BF85-8441AAD79DA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525-BF85-8441AAD79DA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525-BF85-8441AAD79DA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525-BF85-8441AAD79DA0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F1E-4525-BF85-8441AAD79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3'!$A$11:$A$13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'Figure 3'!$B$11:$B$13</c:f>
              <c:numCache>
                <c:formatCode>0.0,,\ "M"</c:formatCode>
                <c:ptCount val="3"/>
                <c:pt idx="0">
                  <c:v>4853575.6639852803</c:v>
                </c:pt>
                <c:pt idx="1">
                  <c:v>4175275.3388159</c:v>
                </c:pt>
                <c:pt idx="2">
                  <c:v>3888417.7890538699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E-4525-BF85-8441AAD7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22222222222199E-2"/>
          <c:y val="0.75886977666369404"/>
          <c:w val="0.94398148148148198"/>
          <c:h val="4.3751867555017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593269782499E-2"/>
          <c:y val="0.21589054726592768"/>
          <c:w val="0.83332490924563896"/>
          <c:h val="0.48715690207173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4'!$A$11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4'!$B$10:$C$10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4'!$B$11:$C$11</c:f>
              <c:numCache>
                <c:formatCode>0.0</c:formatCode>
                <c:ptCount val="2"/>
                <c:pt idx="0">
                  <c:v>14.12255</c:v>
                </c:pt>
                <c:pt idx="1">
                  <c:v>35.899149999999999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2-4CB9-A7ED-037F734C1B74}"/>
            </c:ext>
          </c:extLst>
        </c:ser>
        <c:ser>
          <c:idx val="1"/>
          <c:order val="1"/>
          <c:tx>
            <c:strRef>
              <c:f>'Figure 4'!$A$12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4'!$B$10:$C$10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4'!$B$12:$C$12</c:f>
              <c:numCache>
                <c:formatCode>0.0</c:formatCode>
                <c:ptCount val="2"/>
                <c:pt idx="0">
                  <c:v>43.337510000000002</c:v>
                </c:pt>
                <c:pt idx="1">
                  <c:v>54.861719999999998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2-4CB9-A7ED-037F734C1B74}"/>
            </c:ext>
          </c:extLst>
        </c:ser>
        <c:ser>
          <c:idx val="2"/>
          <c:order val="2"/>
          <c:tx>
            <c:strRef>
              <c:f>'Figure 4'!$A$13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4'!$B$10:$C$10</c:f>
              <c:numCache>
                <c:formatCode>General</c:formatCode>
                <c:ptCount val="2"/>
                <c:pt idx="0">
                  <c:v>2002</c:v>
                </c:pt>
                <c:pt idx="1">
                  <c:v>2016</c:v>
                </c:pt>
              </c:numCache>
            </c:numRef>
          </c:cat>
          <c:val>
            <c:numRef>
              <c:f>'Figure 4'!$B$13:$C$13</c:f>
              <c:numCache>
                <c:formatCode>0.0</c:formatCode>
                <c:ptCount val="2"/>
                <c:pt idx="0">
                  <c:v>78.576130000000006</c:v>
                </c:pt>
                <c:pt idx="1">
                  <c:v>76.621679999999998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A-4F8A-824F-72560D1C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92785664"/>
        <c:axId val="92795648"/>
      </c:barChart>
      <c:catAx>
        <c:axId val="9278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2795648"/>
        <c:crosses val="autoZero"/>
        <c:auto val="1"/>
        <c:lblAlgn val="ctr"/>
        <c:lblOffset val="100"/>
        <c:noMultiLvlLbl val="0"/>
      </c:catAx>
      <c:valAx>
        <c:axId val="927956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2785664"/>
        <c:crosses val="autoZero"/>
        <c:crossBetween val="between"/>
      </c:valAx>
      <c:spPr>
        <a:solidFill>
          <a:srgbClr val="FAFAFA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49212589888059"/>
          <c:y val="0.76081988872603334"/>
          <c:w val="0.25265893520270999"/>
          <c:h val="3.737019555188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81268130957"/>
          <c:y val="0.17654332074701501"/>
          <c:w val="0.83332490924563896"/>
          <c:h val="0.57316206848701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5'!$A$11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99-465D-883A-8A6612AC72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99-465D-883A-8A6612AC72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07-4F22-BF98-DDAFF39982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07-4F22-BF98-DDAFF3998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5'!$B$10</c:f>
              <c:strCache>
                <c:ptCount val="1"/>
                <c:pt idx="0">
                  <c:v>Annual average wage</c:v>
                </c:pt>
              </c:strCache>
            </c:strRef>
          </c:cat>
          <c:val>
            <c:numRef>
              <c:f>'Figure 5'!$B$11</c:f>
              <c:numCache>
                <c:formatCode>"$"\ 0,\ \K</c:formatCode>
                <c:ptCount val="1"/>
                <c:pt idx="0">
                  <c:v>30393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7-4F22-BF98-DDAFF39982B8}"/>
            </c:ext>
          </c:extLst>
        </c:ser>
        <c:ser>
          <c:idx val="1"/>
          <c:order val="1"/>
          <c:tx>
            <c:strRef>
              <c:f>'Figure 5'!$A$12</c:f>
              <c:strCache>
                <c:ptCount val="1"/>
                <c:pt idx="0">
                  <c:v>Medium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5'!$B$10</c:f>
              <c:strCache>
                <c:ptCount val="1"/>
                <c:pt idx="0">
                  <c:v>Annual average wage</c:v>
                </c:pt>
              </c:strCache>
            </c:strRef>
          </c:cat>
          <c:val>
            <c:numRef>
              <c:f>'Figure 5'!$B$12</c:f>
              <c:numCache>
                <c:formatCode>"$"\ 0,\ \K</c:formatCode>
                <c:ptCount val="1"/>
                <c:pt idx="0">
                  <c:v>48274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7-4F22-BF98-DDAFF39982B8}"/>
            </c:ext>
          </c:extLst>
        </c:ser>
        <c:ser>
          <c:idx val="2"/>
          <c:order val="2"/>
          <c:tx>
            <c:strRef>
              <c:f>'Figure 5'!$A$13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5'!$B$10</c:f>
              <c:strCache>
                <c:ptCount val="1"/>
                <c:pt idx="0">
                  <c:v>Annual average wage</c:v>
                </c:pt>
              </c:strCache>
            </c:strRef>
          </c:cat>
          <c:val>
            <c:numRef>
              <c:f>'Figure 5'!$B$13</c:f>
              <c:numCache>
                <c:formatCode>"$"\ 0,\ \K</c:formatCode>
                <c:ptCount val="1"/>
                <c:pt idx="0">
                  <c:v>72896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7-4F22-BF98-DDAFF399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90878336"/>
        <c:axId val="90879872"/>
      </c:barChart>
      <c:catAx>
        <c:axId val="9087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79872"/>
        <c:crosses val="autoZero"/>
        <c:auto val="1"/>
        <c:lblAlgn val="ctr"/>
        <c:lblOffset val="100"/>
        <c:noMultiLvlLbl val="0"/>
      </c:catAx>
      <c:valAx>
        <c:axId val="90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&quot;$&quot;\ 0,\ \K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78336"/>
        <c:crosses val="autoZero"/>
        <c:crossBetween val="between"/>
      </c:valAx>
      <c:spPr>
        <a:solidFill>
          <a:srgbClr val="FAFAFA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58821098282961"/>
          <c:y val="9.7997021455289726E-2"/>
          <c:w val="0.65967652990744596"/>
          <c:h val="3.737019555188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5487725798981"/>
          <c:y val="0.18480781185246581"/>
          <c:w val="0.75054574648757144"/>
          <c:h val="0.34277110098079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6'!$B$1</c:f>
              <c:strCache>
                <c:ptCount val="1"/>
                <c:pt idx="0">
                  <c:v>Average automation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9-425E-98E0-2CECA5F1CF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9-425E-98E0-2CECA5F1CF9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9-425E-98E0-2CECA5F1CF9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C9-425E-98E0-2CECA5F1CF9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C9-425E-98E0-2CECA5F1CF9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C9-425E-98E0-2CECA5F1CF9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EC9-425E-98E0-2CECA5F1CF9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EC9-425E-98E0-2CECA5F1CF9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EC9-425E-98E0-2CECA5F1CF9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EC9-425E-98E0-2CECA5F1CF9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EC9-425E-98E0-2CECA5F1CF9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EC9-425E-98E0-2CECA5F1CF9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C9-425E-98E0-2CECA5F1CF9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C9-425E-98E0-2CECA5F1CF9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C9-425E-98E0-2CECA5F1CF9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C9-425E-98E0-2CECA5F1CF9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EC9-425E-98E0-2CECA5F1CF9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EC9-425E-98E0-2CECA5F1CF9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EC9-425E-98E0-2CECA5F1CF9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EC9-425E-98E0-2CECA5F1CF9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EC9-425E-98E0-2CECA5F1CF9B}"/>
              </c:ext>
            </c:extLst>
          </c:dPt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123159445292039E-3"/>
                  <c:y val="-6.0392000900251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'Figure 6'!$A$2:$A$23</c:f>
              <c:strCache>
                <c:ptCount val="21"/>
                <c:pt idx="0">
                  <c:v>Building and Grounds Cleaning and Maintenance Occupations</c:v>
                </c:pt>
                <c:pt idx="1">
                  <c:v>Personal Care and Service Occupations</c:v>
                </c:pt>
                <c:pt idx="2">
                  <c:v>Construction and Extraction Occupations</c:v>
                </c:pt>
                <c:pt idx="3">
                  <c:v>Food Preparation and Serving Related Occupations</c:v>
                </c:pt>
                <c:pt idx="4">
                  <c:v>Transportation and Material Moving Occupations</c:v>
                </c:pt>
                <c:pt idx="5">
                  <c:v>Production Occupations</c:v>
                </c:pt>
                <c:pt idx="6">
                  <c:v>Health Care Support Occupations</c:v>
                </c:pt>
                <c:pt idx="7">
                  <c:v>Sales and Related Occupations</c:v>
                </c:pt>
                <c:pt idx="8">
                  <c:v>Installation, Maintenance, and Repair Occupations</c:v>
                </c:pt>
                <c:pt idx="9">
                  <c:v>Protective Service Occupations</c:v>
                </c:pt>
                <c:pt idx="10">
                  <c:v>Education, Training, and Library Occupations</c:v>
                </c:pt>
                <c:pt idx="11">
                  <c:v>Community and Social Service Occupations</c:v>
                </c:pt>
                <c:pt idx="12">
                  <c:v>Health Care Practitioners and Technical Occupations</c:v>
                </c:pt>
                <c:pt idx="13">
                  <c:v>Office and Administrative Support Occupations</c:v>
                </c:pt>
                <c:pt idx="14">
                  <c:v>Arts, Design, Entertainment, Sports, and Media Occupations</c:v>
                </c:pt>
                <c:pt idx="15">
                  <c:v>Life, Physical, and Social Science Occupations</c:v>
                </c:pt>
                <c:pt idx="16">
                  <c:v>Legal Occupations</c:v>
                </c:pt>
                <c:pt idx="17">
                  <c:v>Business and Financial Operations Occupations</c:v>
                </c:pt>
                <c:pt idx="18">
                  <c:v>Management Occupations</c:v>
                </c:pt>
                <c:pt idx="19">
                  <c:v>Architecture and Engineering Occupations</c:v>
                </c:pt>
                <c:pt idx="20">
                  <c:v>Computer and Mathematical Occupations</c:v>
                </c:pt>
              </c:strCache>
            </c:strRef>
          </c:cat>
          <c:val>
            <c:numRef>
              <c:f>'Figure 6'!$B$2:$B$23</c:f>
              <c:numCache>
                <c:formatCode>0%</c:formatCode>
                <c:ptCount val="21"/>
                <c:pt idx="0">
                  <c:v>0.35868053157142865</c:v>
                </c:pt>
                <c:pt idx="1">
                  <c:v>0.38841427980952387</c:v>
                </c:pt>
                <c:pt idx="2">
                  <c:v>0.55306399297142839</c:v>
                </c:pt>
                <c:pt idx="3">
                  <c:v>0.78931137780000005</c:v>
                </c:pt>
                <c:pt idx="4">
                  <c:v>0.63824521170967741</c:v>
                </c:pt>
                <c:pt idx="5">
                  <c:v>0.85720469387096776</c:v>
                </c:pt>
                <c:pt idx="6">
                  <c:v>0.41741349230769231</c:v>
                </c:pt>
                <c:pt idx="7">
                  <c:v>0.42216198600000004</c:v>
                </c:pt>
                <c:pt idx="8">
                  <c:v>0.57061888143750006</c:v>
                </c:pt>
                <c:pt idx="9">
                  <c:v>0.32402487215384607</c:v>
                </c:pt>
                <c:pt idx="10">
                  <c:v>0.19876106090697679</c:v>
                </c:pt>
                <c:pt idx="11">
                  <c:v>0.17293145800000004</c:v>
                </c:pt>
                <c:pt idx="12">
                  <c:v>0.29742551166666664</c:v>
                </c:pt>
                <c:pt idx="13">
                  <c:v>0.61443303065909105</c:v>
                </c:pt>
                <c:pt idx="14">
                  <c:v>0.24010210288461536</c:v>
                </c:pt>
                <c:pt idx="15">
                  <c:v>0.25592217410000001</c:v>
                </c:pt>
                <c:pt idx="16">
                  <c:v>0.33440980228571432</c:v>
                </c:pt>
                <c:pt idx="17">
                  <c:v>0.18155196840000001</c:v>
                </c:pt>
                <c:pt idx="18">
                  <c:v>0.255154650875</c:v>
                </c:pt>
                <c:pt idx="19">
                  <c:v>0.22157075493103454</c:v>
                </c:pt>
                <c:pt idx="20">
                  <c:v>0.29949782750000004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EC9-425E-98E0-2CECA5F1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90968448"/>
        <c:axId val="90969984"/>
      </c:barChart>
      <c:catAx>
        <c:axId val="909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969984"/>
        <c:crosses val="autoZero"/>
        <c:auto val="1"/>
        <c:lblAlgn val="ctr"/>
        <c:lblOffset val="100"/>
        <c:noMultiLvlLbl val="0"/>
      </c:catAx>
      <c:valAx>
        <c:axId val="90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Share of tasks potentially automatable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9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AFA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10620603832499"/>
          <c:y val="0.190433428525837"/>
          <c:w val="0.76589379396167501"/>
          <c:h val="0.41613917870211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8'!$C$10</c:f>
              <c:strCache>
                <c:ptCount val="1"/>
                <c:pt idx="0">
                  <c:v>Wage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8D3-41BB-886C-1A6386618FF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D3-41BB-886C-1A6386618F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8D3-41BB-886C-1A6386618F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D3-41BB-886C-1A6386618FF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8D3-41BB-886C-1A6386618FF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D3-41BB-886C-1A6386618FF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047-40ED-BF8F-1007F55376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8D3-41BB-886C-1A6386618FF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8D3-41BB-886C-1A6386618FF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8D3-41BB-886C-1A6386618FF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8D3-41BB-886C-1A6386618FFA}"/>
              </c:ext>
            </c:extLst>
          </c:dPt>
          <c:dLbls>
            <c:delete val="1"/>
          </c:dLbls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'Figure 8'!$A$11:$A$31</c:f>
              <c:strCache>
                <c:ptCount val="21"/>
                <c:pt idx="0">
                  <c:v>Building and Grounds Cleaning and Maintenance</c:v>
                </c:pt>
                <c:pt idx="1">
                  <c:v>Personal Care and Service</c:v>
                </c:pt>
                <c:pt idx="2">
                  <c:v>Construction and Extraction</c:v>
                </c:pt>
                <c:pt idx="3">
                  <c:v>Food Preparation and Serving Related</c:v>
                </c:pt>
                <c:pt idx="4">
                  <c:v>Transportation and Material Moving</c:v>
                </c:pt>
                <c:pt idx="5">
                  <c:v>Production</c:v>
                </c:pt>
                <c:pt idx="6">
                  <c:v>Health Care Support</c:v>
                </c:pt>
                <c:pt idx="7">
                  <c:v>Sales and Related</c:v>
                </c:pt>
                <c:pt idx="8">
                  <c:v>Installation, Maintenance, and Repair</c:v>
                </c:pt>
                <c:pt idx="9">
                  <c:v>Protective Service</c:v>
                </c:pt>
                <c:pt idx="10">
                  <c:v>Education, Training, and Library</c:v>
                </c:pt>
                <c:pt idx="11">
                  <c:v>Community and Social Service</c:v>
                </c:pt>
                <c:pt idx="12">
                  <c:v>Health Care Practitioners and Technical</c:v>
                </c:pt>
                <c:pt idx="13">
                  <c:v>Office and Administrative Support</c:v>
                </c:pt>
                <c:pt idx="14">
                  <c:v>Arts, Design, Entertainment, Sports, and Media</c:v>
                </c:pt>
                <c:pt idx="15">
                  <c:v>Life, Physical, and Social Science</c:v>
                </c:pt>
                <c:pt idx="16">
                  <c:v>Legal</c:v>
                </c:pt>
                <c:pt idx="17">
                  <c:v>Business and Financial Operations</c:v>
                </c:pt>
                <c:pt idx="18">
                  <c:v>Management</c:v>
                </c:pt>
                <c:pt idx="19">
                  <c:v>Architecture and Engineering</c:v>
                </c:pt>
                <c:pt idx="20">
                  <c:v>Computer and Mathematical</c:v>
                </c:pt>
              </c:strCache>
            </c:strRef>
          </c:cat>
          <c:val>
            <c:numRef>
              <c:f>'Figure 8'!$C$11:$C$31</c:f>
              <c:numCache>
                <c:formatCode>0.0%</c:formatCode>
                <c:ptCount val="21"/>
                <c:pt idx="0">
                  <c:v>1.957528610925463E-3</c:v>
                </c:pt>
                <c:pt idx="1">
                  <c:v>-2.4704997092643843E-3</c:v>
                </c:pt>
                <c:pt idx="2">
                  <c:v>3.0919667411430929E-3</c:v>
                </c:pt>
                <c:pt idx="3">
                  <c:v>4.3217315814945145E-3</c:v>
                </c:pt>
                <c:pt idx="4">
                  <c:v>1.5490159419595528E-3</c:v>
                </c:pt>
                <c:pt idx="5">
                  <c:v>1.0745053496641344E-3</c:v>
                </c:pt>
                <c:pt idx="6">
                  <c:v>5.6575413759953896E-3</c:v>
                </c:pt>
                <c:pt idx="7">
                  <c:v>1.2562530120188153E-3</c:v>
                </c:pt>
                <c:pt idx="8">
                  <c:v>-2.4619392568979714E-3</c:v>
                </c:pt>
                <c:pt idx="9">
                  <c:v>-5.4405425238379657E-4</c:v>
                </c:pt>
                <c:pt idx="10">
                  <c:v>-2.0379882953391881E-3</c:v>
                </c:pt>
                <c:pt idx="11">
                  <c:v>-1.6782510624779867E-4</c:v>
                </c:pt>
                <c:pt idx="12">
                  <c:v>2.4750303304752475E-3</c:v>
                </c:pt>
                <c:pt idx="13">
                  <c:v>2.8786933869149323E-3</c:v>
                </c:pt>
                <c:pt idx="14">
                  <c:v>6.5523650996368588E-4</c:v>
                </c:pt>
                <c:pt idx="15">
                  <c:v>3.3917375433620833E-3</c:v>
                </c:pt>
                <c:pt idx="16">
                  <c:v>-1.4421226711158752E-4</c:v>
                </c:pt>
                <c:pt idx="17">
                  <c:v>2.2456928689336131E-3</c:v>
                </c:pt>
                <c:pt idx="18">
                  <c:v>3.7885799653756269E-3</c:v>
                </c:pt>
                <c:pt idx="19">
                  <c:v>3.2659338520741876E-3</c:v>
                </c:pt>
                <c:pt idx="20">
                  <c:v>6.5481396476019249E-3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9F-468F-BAFB-0D7D9EE16C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94820224"/>
        <c:axId val="94821760"/>
      </c:barChart>
      <c:catAx>
        <c:axId val="9482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821760"/>
        <c:crosses val="autoZero"/>
        <c:auto val="1"/>
        <c:lblAlgn val="ctr"/>
        <c:lblOffset val="100"/>
        <c:noMultiLvlLbl val="0"/>
      </c:catAx>
      <c:valAx>
        <c:axId val="9482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CAGR of</a:t>
                </a:r>
                <a:r>
                  <a:rPr lang="en-US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real mean annual wage, 2010-16</a:t>
                </a:r>
                <a:endParaRPr lang="en-US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14500087489063868"/>
              <c:y val="0.16289041573241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820224"/>
        <c:crosses val="autoZero"/>
        <c:crossBetween val="between"/>
      </c:valAx>
      <c:spPr>
        <a:solidFill>
          <a:srgbClr val="FAFAFA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10620603832499"/>
          <c:y val="0.190433428525837"/>
          <c:w val="0.76589379396167501"/>
          <c:h val="0.41613917870211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9'!$B$10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56-4C75-A3F4-68A3C33B88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56-4C75-A3F4-68A3C33B88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56-4C75-A3F4-68A3C33B88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56-4C75-A3F4-68A3C33B88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56-4C75-A3F4-68A3C33B88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D56-4C75-A3F4-68A3C33B88B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D56-4C75-A3F4-68A3C33B88B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D56-4C75-A3F4-68A3C33B88B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56-4C75-A3F4-68A3C33B88B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56-4C75-A3F4-68A3C33B88B0}"/>
              </c:ext>
            </c:extLst>
          </c:dPt>
          <c:dLbls>
            <c:delete val="1"/>
          </c:dLbls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'Figure 9'!$A$11:$A$31</c:f>
              <c:strCache>
                <c:ptCount val="21"/>
                <c:pt idx="0">
                  <c:v>Building and Grounds Cleaning and Maintenance</c:v>
                </c:pt>
                <c:pt idx="1">
                  <c:v>Personal Care and Service</c:v>
                </c:pt>
                <c:pt idx="2">
                  <c:v>Construction and Extraction</c:v>
                </c:pt>
                <c:pt idx="3">
                  <c:v>Food Preparation and Serving Related</c:v>
                </c:pt>
                <c:pt idx="4">
                  <c:v>Transportation and Material Moving</c:v>
                </c:pt>
                <c:pt idx="5">
                  <c:v>Production</c:v>
                </c:pt>
                <c:pt idx="6">
                  <c:v>Health Care Support</c:v>
                </c:pt>
                <c:pt idx="7">
                  <c:v>Sales and Related</c:v>
                </c:pt>
                <c:pt idx="8">
                  <c:v>Installation, Maintenance, and Repair</c:v>
                </c:pt>
                <c:pt idx="9">
                  <c:v>Protective Service</c:v>
                </c:pt>
                <c:pt idx="10">
                  <c:v>Education, Training, and Library</c:v>
                </c:pt>
                <c:pt idx="11">
                  <c:v>Community and Social Service</c:v>
                </c:pt>
                <c:pt idx="12">
                  <c:v>Health Care Practitioners and Technical</c:v>
                </c:pt>
                <c:pt idx="13">
                  <c:v>Office and Administrative Support</c:v>
                </c:pt>
                <c:pt idx="14">
                  <c:v>Arts, Design, Entertainment, Sports, and Media</c:v>
                </c:pt>
                <c:pt idx="15">
                  <c:v>Life, Physical, and Social Science</c:v>
                </c:pt>
                <c:pt idx="16">
                  <c:v>Legal</c:v>
                </c:pt>
                <c:pt idx="17">
                  <c:v>Business and Financial Operations</c:v>
                </c:pt>
                <c:pt idx="18">
                  <c:v>Management</c:v>
                </c:pt>
                <c:pt idx="19">
                  <c:v>Architecture and Engineering</c:v>
                </c:pt>
                <c:pt idx="20">
                  <c:v>Computer and Mathematical</c:v>
                </c:pt>
              </c:strCache>
            </c:strRef>
          </c:cat>
          <c:val>
            <c:numRef>
              <c:f>'Figure 9'!$B$11:$B$31</c:f>
              <c:numCache>
                <c:formatCode>0%</c:formatCode>
                <c:ptCount val="21"/>
                <c:pt idx="0">
                  <c:v>9.7590603402990528E-3</c:v>
                </c:pt>
                <c:pt idx="1">
                  <c:v>4.7114658521188568E-2</c:v>
                </c:pt>
                <c:pt idx="2">
                  <c:v>1.6182867540390333E-2</c:v>
                </c:pt>
                <c:pt idx="3">
                  <c:v>2.7567229129141557E-2</c:v>
                </c:pt>
                <c:pt idx="4">
                  <c:v>2.1852484602350675E-2</c:v>
                </c:pt>
                <c:pt idx="5">
                  <c:v>1.6863786564576211E-2</c:v>
                </c:pt>
                <c:pt idx="6">
                  <c:v>3.3593059744765341E-3</c:v>
                </c:pt>
                <c:pt idx="7">
                  <c:v>1.3182764023294435E-2</c:v>
                </c:pt>
                <c:pt idx="8">
                  <c:v>1.7095348365518515E-2</c:v>
                </c:pt>
                <c:pt idx="9">
                  <c:v>1.0121115086033639E-2</c:v>
                </c:pt>
                <c:pt idx="10">
                  <c:v>3.4880581851168824E-3</c:v>
                </c:pt>
                <c:pt idx="11">
                  <c:v>1.0092490640079665E-2</c:v>
                </c:pt>
                <c:pt idx="12">
                  <c:v>2.0923736906536039E-2</c:v>
                </c:pt>
                <c:pt idx="13">
                  <c:v>4.0075993863970538E-3</c:v>
                </c:pt>
                <c:pt idx="14">
                  <c:v>1.7322818090732772E-2</c:v>
                </c:pt>
                <c:pt idx="15">
                  <c:v>1.3374290280382395E-2</c:v>
                </c:pt>
                <c:pt idx="16">
                  <c:v>1.3453259882470592E-2</c:v>
                </c:pt>
                <c:pt idx="17">
                  <c:v>3.0196405577735508E-2</c:v>
                </c:pt>
                <c:pt idx="18">
                  <c:v>2.7579210457205239E-2</c:v>
                </c:pt>
                <c:pt idx="19">
                  <c:v>1.3523978554249139E-2</c:v>
                </c:pt>
                <c:pt idx="20">
                  <c:v>4.0412379932979192E-2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56-4C75-A3F4-68A3C33B8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90819584"/>
        <c:axId val="90829568"/>
      </c:barChart>
      <c:catAx>
        <c:axId val="9081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29568"/>
        <c:crosses val="autoZero"/>
        <c:auto val="1"/>
        <c:lblAlgn val="ctr"/>
        <c:lblOffset val="100"/>
        <c:noMultiLvlLbl val="0"/>
      </c:catAx>
      <c:valAx>
        <c:axId val="90829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CAGR of employment, 2010-16</a:t>
                </a:r>
              </a:p>
            </c:rich>
          </c:tx>
          <c:layout>
            <c:manualLayout>
              <c:xMode val="edge"/>
              <c:yMode val="edge"/>
              <c:x val="0.15293738282714661"/>
              <c:y val="0.224095015492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19584"/>
        <c:crosses val="autoZero"/>
        <c:crossBetween val="between"/>
      </c:valAx>
      <c:spPr>
        <a:solidFill>
          <a:srgbClr val="FAFAFA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AFAFA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1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4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0</xdr:row>
      <xdr:rowOff>140737</xdr:rowOff>
    </xdr:from>
    <xdr:to>
      <xdr:col>15</xdr:col>
      <xdr:colOff>252951</xdr:colOff>
      <xdr:row>26</xdr:row>
      <xdr:rowOff>133350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654054</xdr:colOff>
      <xdr:row>25</xdr:row>
      <xdr:rowOff>9526</xdr:rowOff>
    </xdr:from>
    <xdr:to>
      <xdr:col>15</xdr:col>
      <xdr:colOff>103259</xdr:colOff>
      <xdr:row>26</xdr:row>
      <xdr:rowOff>80010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4" y="4724401"/>
          <a:ext cx="2878205" cy="251459"/>
        </a:xfrm>
        <a:prstGeom prst="rect">
          <a:avLst/>
        </a:prstGeom>
      </xdr:spPr>
    </xdr:pic>
    <xdr:clientData/>
  </xdr:twoCellAnchor>
  <xdr:twoCellAnchor>
    <xdr:from>
      <xdr:col>4</xdr:col>
      <xdr:colOff>590549</xdr:colOff>
      <xdr:row>22</xdr:row>
      <xdr:rowOff>40005</xdr:rowOff>
    </xdr:from>
    <xdr:to>
      <xdr:col>14</xdr:col>
      <xdr:colOff>428624</xdr:colOff>
      <xdr:row>24</xdr:row>
      <xdr:rowOff>11430</xdr:rowOff>
    </xdr:to>
    <xdr:sp macro="" textlink="$A$11">
      <xdr:nvSpPr>
        <xdr:cNvPr id="7" name="TextBox 6"/>
        <xdr:cNvSpPr txBox="1"/>
      </xdr:nvSpPr>
      <xdr:spPr>
        <a:xfrm>
          <a:off x="3448049" y="4211955"/>
          <a:ext cx="66960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International Telecommunications Union, International Data Corporation, and Gartner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3" name="TextBox 2"/>
        <xdr:cNvSpPr txBox="1"/>
      </xdr:nvSpPr>
      <xdr:spPr>
        <a:xfrm>
          <a:off x="401955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438150</xdr:colOff>
      <xdr:row>6</xdr:row>
      <xdr:rowOff>47625</xdr:rowOff>
    </xdr:from>
    <xdr:to>
      <xdr:col>16</xdr:col>
      <xdr:colOff>323850</xdr:colOff>
      <xdr:row>35</xdr:row>
      <xdr:rowOff>12700</xdr:rowOff>
    </xdr:to>
    <xdr:grpSp>
      <xdr:nvGrpSpPr>
        <xdr:cNvPr id="7" name="Group 6"/>
        <xdr:cNvGrpSpPr/>
      </xdr:nvGrpSpPr>
      <xdr:grpSpPr>
        <a:xfrm>
          <a:off x="6896100" y="1266825"/>
          <a:ext cx="8001000" cy="5318125"/>
          <a:chOff x="-989736" y="-71578"/>
          <a:chExt cx="5486400" cy="4567865"/>
        </a:xfrm>
      </xdr:grpSpPr>
      <xdr:graphicFrame macro="">
        <xdr:nvGraphicFramePr>
          <xdr:cNvPr id="2" name="Chart 1"/>
          <xdr:cNvGraphicFramePr>
            <a:graphicFrameLocks noChangeAspect="1"/>
          </xdr:cNvGraphicFramePr>
        </xdr:nvGraphicFramePr>
        <xdr:xfrm>
          <a:off x="-989736" y="-53858"/>
          <a:ext cx="5486400" cy="4550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3"/>
          <xdr:cNvSpPr txBox="1"/>
        </xdr:nvSpPr>
        <xdr:spPr>
          <a:xfrm>
            <a:off x="-986518" y="-71578"/>
            <a:ext cx="5097828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74D1528-ECBA-4B10-A634-E56A2D1A78BC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8. Compound annual growth rate of real mean annual wage by occupation group, 2010-2016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-988485" y="388230"/>
            <a:ext cx="4238286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9721373-A0BB-4F0D-A4BA-AC49FF2F4958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Occupation groups ranked by 2016 mean digital scores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12</xdr:col>
      <xdr:colOff>24541</xdr:colOff>
      <xdr:row>32</xdr:row>
      <xdr:rowOff>184786</xdr:rowOff>
    </xdr:from>
    <xdr:to>
      <xdr:col>16</xdr:col>
      <xdr:colOff>185808</xdr:colOff>
      <xdr:row>34</xdr:row>
      <xdr:rowOff>64770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0941" y="6610986"/>
          <a:ext cx="2853667" cy="299084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523876</xdr:colOff>
      <xdr:row>10</xdr:row>
      <xdr:rowOff>114301</xdr:rowOff>
    </xdr:from>
    <xdr:to>
      <xdr:col>13</xdr:col>
      <xdr:colOff>352426</xdr:colOff>
      <xdr:row>12</xdr:row>
      <xdr:rowOff>68283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1" y="2105026"/>
          <a:ext cx="2533650" cy="315932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33</xdr:row>
      <xdr:rowOff>19050</xdr:rowOff>
    </xdr:from>
    <xdr:to>
      <xdr:col>12</xdr:col>
      <xdr:colOff>28575</xdr:colOff>
      <xdr:row>34</xdr:row>
      <xdr:rowOff>152400</xdr:rowOff>
    </xdr:to>
    <xdr:sp macro="" textlink="">
      <xdr:nvSpPr>
        <xdr:cNvPr id="12" name="TextBox 11"/>
        <xdr:cNvSpPr txBox="1"/>
      </xdr:nvSpPr>
      <xdr:spPr>
        <a:xfrm>
          <a:off x="6953250" y="6172200"/>
          <a:ext cx="49434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1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Brookings analysis of O*NET, OES, and McKinsey Global Institute data</a:t>
          </a:r>
        </a:p>
        <a:p>
          <a:r>
            <a:rPr lang="en-US" sz="900" b="0" i="1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Note: Farming, Fishing, and Forestry occupations are excluded due to small employment size</a:t>
          </a:r>
          <a:endParaRPr lang="en-US" sz="9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8172450" y="132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438150</xdr:colOff>
      <xdr:row>6</xdr:row>
      <xdr:rowOff>57150</xdr:rowOff>
    </xdr:from>
    <xdr:to>
      <xdr:col>16</xdr:col>
      <xdr:colOff>323850</xdr:colOff>
      <xdr:row>35</xdr:row>
      <xdr:rowOff>12700</xdr:rowOff>
    </xdr:to>
    <xdr:grpSp>
      <xdr:nvGrpSpPr>
        <xdr:cNvPr id="3" name="Group 2"/>
        <xdr:cNvGrpSpPr/>
      </xdr:nvGrpSpPr>
      <xdr:grpSpPr>
        <a:xfrm>
          <a:off x="6896100" y="1276350"/>
          <a:ext cx="8001000" cy="5308600"/>
          <a:chOff x="-989736" y="-63397"/>
          <a:chExt cx="5486400" cy="4559684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-989736" y="-53858"/>
          <a:ext cx="5486400" cy="4550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-960393" y="-63397"/>
            <a:ext cx="5097828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74D1528-ECBA-4B10-A634-E56A2D1A78BC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9. Compound annual growth rate of employment by occupation group, 2010-2016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-962358" y="363687"/>
            <a:ext cx="4238286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9721373-A0BB-4F0D-A4BA-AC49FF2F4958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Occupation groups ranked by 2016 mean digital scores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12</xdr:col>
      <xdr:colOff>100741</xdr:colOff>
      <xdr:row>31</xdr:row>
      <xdr:rowOff>156211</xdr:rowOff>
    </xdr:from>
    <xdr:to>
      <xdr:col>16</xdr:col>
      <xdr:colOff>262008</xdr:colOff>
      <xdr:row>33</xdr:row>
      <xdr:rowOff>83820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8891" y="5947411"/>
          <a:ext cx="2866367" cy="289559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32</xdr:row>
      <xdr:rowOff>63500</xdr:rowOff>
    </xdr:from>
    <xdr:to>
      <xdr:col>9</xdr:col>
      <xdr:colOff>326390</xdr:colOff>
      <xdr:row>33</xdr:row>
      <xdr:rowOff>215900</xdr:rowOff>
    </xdr:to>
    <xdr:sp macro="" textlink="$A$36">
      <xdr:nvSpPr>
        <xdr:cNvPr id="8" name="TextBox 7"/>
        <xdr:cNvSpPr txBox="1"/>
      </xdr:nvSpPr>
      <xdr:spPr>
        <a:xfrm>
          <a:off x="6543675" y="6035675"/>
          <a:ext cx="362204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38C47EA8-CE5C-4C01-AD9F-45EA05D0BABA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O*NET, OES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523876</xdr:colOff>
      <xdr:row>10</xdr:row>
      <xdr:rowOff>47626</xdr:rowOff>
    </xdr:from>
    <xdr:to>
      <xdr:col>13</xdr:col>
      <xdr:colOff>352426</xdr:colOff>
      <xdr:row>12</xdr:row>
      <xdr:rowOff>1608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1" y="2038351"/>
          <a:ext cx="2533650" cy="315932"/>
        </a:xfrm>
        <a:prstGeom prst="rect">
          <a:avLst/>
        </a:prstGeom>
      </xdr:spPr>
    </xdr:pic>
    <xdr:clientData/>
  </xdr:twoCellAnchor>
  <xdr:twoCellAnchor>
    <xdr:from>
      <xdr:col>3</xdr:col>
      <xdr:colOff>561974</xdr:colOff>
      <xdr:row>33</xdr:row>
      <xdr:rowOff>73025</xdr:rowOff>
    </xdr:from>
    <xdr:to>
      <xdr:col>12</xdr:col>
      <xdr:colOff>561974</xdr:colOff>
      <xdr:row>34</xdr:row>
      <xdr:rowOff>177800</xdr:rowOff>
    </xdr:to>
    <xdr:sp macro="" textlink="$A$37">
      <xdr:nvSpPr>
        <xdr:cNvPr id="10" name="TextBox 9"/>
        <xdr:cNvSpPr txBox="1"/>
      </xdr:nvSpPr>
      <xdr:spPr>
        <a:xfrm>
          <a:off x="6343649" y="6226175"/>
          <a:ext cx="60864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93E2277-64B6-4669-8882-555E0F2F2E47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Note: Farming, Fishing, and Forestry occupations are excluded due to small employment size.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522518</xdr:colOff>
      <xdr:row>1</xdr:row>
      <xdr:rowOff>0</xdr:rowOff>
    </xdr:from>
    <xdr:to>
      <xdr:col>15</xdr:col>
      <xdr:colOff>612972</xdr:colOff>
      <xdr:row>32</xdr:row>
      <xdr:rowOff>95247</xdr:rowOff>
    </xdr:to>
    <xdr:grpSp>
      <xdr:nvGrpSpPr>
        <xdr:cNvPr id="12" name="Group 11"/>
        <xdr:cNvGrpSpPr>
          <a:grpSpLocks noChangeAspect="1"/>
        </xdr:cNvGrpSpPr>
      </xdr:nvGrpSpPr>
      <xdr:grpSpPr>
        <a:xfrm>
          <a:off x="3265718" y="228600"/>
          <a:ext cx="7634254" cy="5838822"/>
          <a:chOff x="4000500" y="790576"/>
          <a:chExt cx="6899471" cy="5276846"/>
        </a:xfrm>
      </xdr:grpSpPr>
      <xdr:grpSp>
        <xdr:nvGrpSpPr>
          <xdr:cNvPr id="6" name="Group 5"/>
          <xdr:cNvGrpSpPr/>
        </xdr:nvGrpSpPr>
        <xdr:grpSpPr>
          <a:xfrm>
            <a:off x="4000500" y="5611380"/>
            <a:ext cx="6899471" cy="456042"/>
            <a:chOff x="4024428" y="5372100"/>
            <a:chExt cx="6052364" cy="400050"/>
          </a:xfrm>
        </xdr:grpSpPr>
        <xdr:pic>
          <xdr:nvPicPr>
            <xdr:cNvPr id="8" name="Picture 7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210425" y="5372100"/>
              <a:ext cx="2866367" cy="289559"/>
            </a:xfrm>
            <a:prstGeom prst="rect">
              <a:avLst/>
            </a:prstGeom>
          </xdr:spPr>
        </xdr:pic>
        <xdr:sp macro="" textlink="">
          <xdr:nvSpPr>
            <xdr:cNvPr id="9" name="TextBox 8"/>
            <xdr:cNvSpPr txBox="1"/>
          </xdr:nvSpPr>
          <xdr:spPr>
            <a:xfrm>
              <a:off x="4024428" y="5457825"/>
              <a:ext cx="2808807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en-US" sz="900" i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Source: Brookings analysis of O*Net and OES data.</a:t>
              </a:r>
            </a:p>
          </xdr:txBody>
        </xdr:sp>
      </xdr:grpSp>
      <xdr:pic>
        <xdr:nvPicPr>
          <xdr:cNvPr id="11" name="Picture 10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84" t="13014" r="1457" b="672"/>
          <a:stretch/>
        </xdr:blipFill>
        <xdr:spPr>
          <a:xfrm>
            <a:off x="4495799" y="790576"/>
            <a:ext cx="5934075" cy="480060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135255</xdr:colOff>
      <xdr:row>5</xdr:row>
      <xdr:rowOff>66675</xdr:rowOff>
    </xdr:from>
    <xdr:to>
      <xdr:col>18</xdr:col>
      <xdr:colOff>478155</xdr:colOff>
      <xdr:row>37</xdr:row>
      <xdr:rowOff>133350</xdr:rowOff>
    </xdr:to>
    <xdr:grpSp>
      <xdr:nvGrpSpPr>
        <xdr:cNvPr id="2" name="Group 1"/>
        <xdr:cNvGrpSpPr/>
      </xdr:nvGrpSpPr>
      <xdr:grpSpPr>
        <a:xfrm>
          <a:off x="6307455" y="1085850"/>
          <a:ext cx="6515100" cy="5934075"/>
          <a:chOff x="4962525" y="455437"/>
          <a:chExt cx="5829300" cy="4897613"/>
        </a:xfrm>
      </xdr:grpSpPr>
      <xdr:graphicFrame macro="">
        <xdr:nvGraphicFramePr>
          <xdr:cNvPr id="3" name="Chart 2"/>
          <xdr:cNvGraphicFramePr/>
        </xdr:nvGraphicFramePr>
        <xdr:xfrm>
          <a:off x="4962525" y="509586"/>
          <a:ext cx="5829300" cy="484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5004435" y="455437"/>
            <a:ext cx="5521492" cy="527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6D755EFD-BECC-4854-9044-87D42D524A32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11. Correlation between states' mean annual wage and mean digital scores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5011196" y="897851"/>
            <a:ext cx="5365973" cy="316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0EB78D78-D447-40B7-8A93-B6B0B7A8AC38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12430" y="4975619"/>
            <a:ext cx="2619763" cy="22948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342900</xdr:colOff>
      <xdr:row>31</xdr:row>
      <xdr:rowOff>150495</xdr:rowOff>
    </xdr:from>
    <xdr:to>
      <xdr:col>15</xdr:col>
      <xdr:colOff>22860</xdr:colOff>
      <xdr:row>34</xdr:row>
      <xdr:rowOff>114300</xdr:rowOff>
    </xdr:to>
    <xdr:sp macro="" textlink="$A$11">
      <xdr:nvSpPr>
        <xdr:cNvPr id="7" name="TextBox 6"/>
        <xdr:cNvSpPr txBox="1"/>
      </xdr:nvSpPr>
      <xdr:spPr>
        <a:xfrm>
          <a:off x="6515100" y="5951220"/>
          <a:ext cx="3794760" cy="506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4E05590-BC77-4DBA-BD17-3D0FFD384021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O*NET, OES and Moody's analytics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38100</xdr:rowOff>
    </xdr:from>
    <xdr:to>
      <xdr:col>19</xdr:col>
      <xdr:colOff>508069</xdr:colOff>
      <xdr:row>31</xdr:row>
      <xdr:rowOff>114306</xdr:rowOff>
    </xdr:to>
    <xdr:grpSp>
      <xdr:nvGrpSpPr>
        <xdr:cNvPr id="35" name="Group 34"/>
        <xdr:cNvGrpSpPr/>
      </xdr:nvGrpSpPr>
      <xdr:grpSpPr>
        <a:xfrm>
          <a:off x="3619500" y="466725"/>
          <a:ext cx="9918769" cy="5438781"/>
          <a:chOff x="3619500" y="466725"/>
          <a:chExt cx="9918769" cy="5438781"/>
        </a:xfrm>
      </xdr:grpSpPr>
      <xdr:grpSp>
        <xdr:nvGrpSpPr>
          <xdr:cNvPr id="4" name="Group 3"/>
          <xdr:cNvGrpSpPr/>
        </xdr:nvGrpSpPr>
        <xdr:grpSpPr>
          <a:xfrm>
            <a:off x="3933825" y="466725"/>
            <a:ext cx="9604444" cy="5438781"/>
            <a:chOff x="3219450" y="409575"/>
            <a:chExt cx="9604444" cy="5438781"/>
          </a:xfrm>
        </xdr:grpSpPr>
        <xdr:grpSp>
          <xdr:nvGrpSpPr>
            <xdr:cNvPr id="9" name="Group 8"/>
            <xdr:cNvGrpSpPr/>
          </xdr:nvGrpSpPr>
          <xdr:grpSpPr>
            <a:xfrm>
              <a:off x="3219450" y="5474036"/>
              <a:ext cx="7926267" cy="374320"/>
              <a:chOff x="3038475" y="5372100"/>
              <a:chExt cx="7038317" cy="332386"/>
            </a:xfrm>
          </xdr:grpSpPr>
          <xdr:pic>
            <xdr:nvPicPr>
              <xdr:cNvPr id="3" name="Picture 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210425" y="5372100"/>
                <a:ext cx="2866367" cy="289559"/>
              </a:xfrm>
              <a:prstGeom prst="rect">
                <a:avLst/>
              </a:prstGeom>
            </xdr:spPr>
          </xdr:pic>
          <xdr:sp macro="" textlink="">
            <xdr:nvSpPr>
              <xdr:cNvPr id="6" name="TextBox 5"/>
              <xdr:cNvSpPr txBox="1"/>
            </xdr:nvSpPr>
            <xdr:spPr>
              <a:xfrm>
                <a:off x="3038475" y="5390161"/>
                <a:ext cx="3794760" cy="3143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r>
                  <a:rPr lang="en-US" sz="900" i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Source: Brookings analysis of O*Net and OES data.</a:t>
                </a:r>
              </a:p>
              <a:p>
                <a:pPr algn="r"/>
                <a:endParaRPr lang="en-US" sz="900" i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pic>
          <xdr:nvPicPr>
            <xdr:cNvPr id="2" name="Picture 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539" t="35165" r="12105" b="33084"/>
            <a:stretch/>
          </xdr:blipFill>
          <xdr:spPr>
            <a:xfrm>
              <a:off x="4781549" y="409575"/>
              <a:ext cx="8042345" cy="4867275"/>
            </a:xfrm>
            <a:prstGeom prst="rect">
              <a:avLst/>
            </a:prstGeom>
          </xdr:spPr>
        </xdr:pic>
      </xdr:grpSp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10" t="63615" r="58564" b="13397"/>
          <a:stretch/>
        </xdr:blipFill>
        <xdr:spPr>
          <a:xfrm>
            <a:off x="3619500" y="3638550"/>
            <a:ext cx="2295525" cy="1924050"/>
          </a:xfrm>
          <a:prstGeom prst="rect">
            <a:avLst/>
          </a:prstGeom>
          <a:ln>
            <a:noFill/>
          </a:ln>
        </xdr:spPr>
      </xdr:pic>
      <xdr:pic>
        <xdr:nvPicPr>
          <xdr:cNvPr id="21" name="Picture 20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063" t="68736" r="53698" b="14194"/>
          <a:stretch/>
        </xdr:blipFill>
        <xdr:spPr>
          <a:xfrm>
            <a:off x="3619500" y="2200274"/>
            <a:ext cx="2381250" cy="1428751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7</xdr:row>
      <xdr:rowOff>95250</xdr:rowOff>
    </xdr:from>
    <xdr:to>
      <xdr:col>15</xdr:col>
      <xdr:colOff>19049</xdr:colOff>
      <xdr:row>25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3" name="TextBox 2"/>
        <xdr:cNvSpPr txBox="1"/>
      </xdr:nvSpPr>
      <xdr:spPr>
        <a:xfrm>
          <a:off x="727710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95252</xdr:colOff>
      <xdr:row>5</xdr:row>
      <xdr:rowOff>114300</xdr:rowOff>
    </xdr:from>
    <xdr:to>
      <xdr:col>21</xdr:col>
      <xdr:colOff>647699</xdr:colOff>
      <xdr:row>31</xdr:row>
      <xdr:rowOff>152400</xdr:rowOff>
    </xdr:to>
    <xdr:grpSp>
      <xdr:nvGrpSpPr>
        <xdr:cNvPr id="26" name="Group 25"/>
        <xdr:cNvGrpSpPr/>
      </xdr:nvGrpSpPr>
      <xdr:grpSpPr>
        <a:xfrm>
          <a:off x="4210052" y="1133475"/>
          <a:ext cx="10839447" cy="4819650"/>
          <a:chOff x="4210052" y="1133475"/>
          <a:chExt cx="10839447" cy="4819650"/>
        </a:xfrm>
      </xdr:grpSpPr>
      <xdr:grpSp>
        <xdr:nvGrpSpPr>
          <xdr:cNvPr id="25" name="Group 24"/>
          <xdr:cNvGrpSpPr/>
        </xdr:nvGrpSpPr>
        <xdr:grpSpPr>
          <a:xfrm>
            <a:off x="4210052" y="1133475"/>
            <a:ext cx="10839447" cy="4819650"/>
            <a:chOff x="4210052" y="1133475"/>
            <a:chExt cx="10839447" cy="4819650"/>
          </a:xfrm>
        </xdr:grpSpPr>
        <xdr:grpSp>
          <xdr:nvGrpSpPr>
            <xdr:cNvPr id="8" name="Group 7"/>
            <xdr:cNvGrpSpPr>
              <a:grpSpLocks noChangeAspect="1"/>
            </xdr:cNvGrpSpPr>
          </xdr:nvGrpSpPr>
          <xdr:grpSpPr>
            <a:xfrm>
              <a:off x="4210052" y="1138703"/>
              <a:ext cx="5191127" cy="4814422"/>
              <a:chOff x="4339807" y="1141932"/>
              <a:chExt cx="5690579" cy="5868467"/>
            </a:xfrm>
          </xdr:grpSpPr>
          <xdr:grpSp>
            <xdr:nvGrpSpPr>
              <xdr:cNvPr id="2" name="Group 1"/>
              <xdr:cNvGrpSpPr/>
            </xdr:nvGrpSpPr>
            <xdr:grpSpPr>
              <a:xfrm>
                <a:off x="4339807" y="1141932"/>
                <a:ext cx="5690579" cy="5868467"/>
                <a:chOff x="4906471" y="509585"/>
                <a:chExt cx="5091571" cy="4843464"/>
              </a:xfrm>
            </xdr:grpSpPr>
            <xdr:graphicFrame macro="">
              <xdr:nvGraphicFramePr>
                <xdr:cNvPr id="3" name="Chart 2"/>
                <xdr:cNvGraphicFramePr/>
              </xdr:nvGraphicFramePr>
              <xdr:xfrm>
                <a:off x="4906471" y="509585"/>
                <a:ext cx="5091571" cy="484346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$A$3">
              <xdr:nvSpPr>
                <xdr:cNvPr id="4" name="TextBox 4"/>
                <xdr:cNvSpPr txBox="1"/>
              </xdr:nvSpPr>
              <xdr:spPr>
                <a:xfrm>
                  <a:off x="5207071" y="609733"/>
                  <a:ext cx="4750444" cy="52706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lvl1pPr marL="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fld id="{ED982A19-1C44-4ABC-A17A-8A90FFF3A1D6}" type="TxLink">
                    <a:rPr lang="en-US" sz="1600" b="0" i="0" u="none" strike="noStrike">
                      <a:solidFill>
                        <a:srgbClr val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pPr algn="l"/>
                    <a:t>Figure 13A. Change in mean digital score by metros' 2002 score</a:t>
                  </a:fld>
                  <a:endParaRPr lang="en-US" sz="1600" b="0"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sp macro="" textlink="$A$11">
            <xdr:nvSpPr>
              <xdr:cNvPr id="7" name="TextBox 6"/>
              <xdr:cNvSpPr txBox="1"/>
            </xdr:nvSpPr>
            <xdr:spPr>
              <a:xfrm>
                <a:off x="4381305" y="6516239"/>
                <a:ext cx="3451860" cy="31432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74E05590-BC77-4DBA-BD17-3D0FFD384021}" type="TxLink">
                  <a:rPr lang="en-US" sz="900" b="0" i="1" u="none" strike="noStrike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r"/>
                  <a:t>Source: Brookings analysis of O*NET and OES data.</a:t>
                </a:fld>
                <a:endParaRPr lang="en-US" sz="900" i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grpSp>
          <xdr:nvGrpSpPr>
            <xdr:cNvPr id="19" name="Group 18"/>
            <xdr:cNvGrpSpPr/>
          </xdr:nvGrpSpPr>
          <xdr:grpSpPr>
            <a:xfrm>
              <a:off x="9391649" y="1133475"/>
              <a:ext cx="5657850" cy="4814422"/>
              <a:chOff x="5102629" y="509585"/>
              <a:chExt cx="4895412" cy="4843464"/>
            </a:xfrm>
          </xdr:grpSpPr>
          <xdr:graphicFrame macro="">
            <xdr:nvGraphicFramePr>
              <xdr:cNvPr id="21" name="Chart 20"/>
              <xdr:cNvGraphicFramePr/>
            </xdr:nvGraphicFramePr>
            <xdr:xfrm>
              <a:off x="5102629" y="509585"/>
              <a:ext cx="4895412" cy="484346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$A$4">
            <xdr:nvSpPr>
              <xdr:cNvPr id="22" name="TextBox 4"/>
              <xdr:cNvSpPr txBox="1"/>
            </xdr:nvSpPr>
            <xdr:spPr>
              <a:xfrm>
                <a:off x="5207071" y="609733"/>
                <a:ext cx="4750444" cy="5270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fld id="{B629D6F3-64CA-42C4-9C16-25C032FF9686}" type="TxLink">
                  <a:rPr lang="en-US" sz="1600" b="0" i="0" u="none" strike="noStrike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pPr algn="l"/>
                  <a:t>Figure 13B. Change in share of high digital occupations by metros' 2002 high digital share</a:t>
                </a:fld>
                <a:endParaRPr lang="en-US" sz="16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</xdr:grpSp>
      <xdr:pic>
        <xdr:nvPicPr>
          <xdr:cNvPr id="24" name="Picture 2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20550" y="5591175"/>
            <a:ext cx="2927970" cy="278045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135255</xdr:colOff>
      <xdr:row>5</xdr:row>
      <xdr:rowOff>66675</xdr:rowOff>
    </xdr:from>
    <xdr:to>
      <xdr:col>18</xdr:col>
      <xdr:colOff>478155</xdr:colOff>
      <xdr:row>37</xdr:row>
      <xdr:rowOff>133350</xdr:rowOff>
    </xdr:to>
    <xdr:grpSp>
      <xdr:nvGrpSpPr>
        <xdr:cNvPr id="8" name="Group 7"/>
        <xdr:cNvGrpSpPr/>
      </xdr:nvGrpSpPr>
      <xdr:grpSpPr>
        <a:xfrm>
          <a:off x="6307455" y="1085850"/>
          <a:ext cx="6515100" cy="5934075"/>
          <a:chOff x="6307455" y="1085850"/>
          <a:chExt cx="6515100" cy="5934075"/>
        </a:xfrm>
      </xdr:grpSpPr>
      <xdr:grpSp>
        <xdr:nvGrpSpPr>
          <xdr:cNvPr id="2" name="Group 1"/>
          <xdr:cNvGrpSpPr/>
        </xdr:nvGrpSpPr>
        <xdr:grpSpPr>
          <a:xfrm>
            <a:off x="6307455" y="1085850"/>
            <a:ext cx="6515100" cy="5934075"/>
            <a:chOff x="4962525" y="455437"/>
            <a:chExt cx="5829300" cy="4897613"/>
          </a:xfrm>
        </xdr:grpSpPr>
        <xdr:graphicFrame macro="">
          <xdr:nvGraphicFramePr>
            <xdr:cNvPr id="3" name="Chart 2"/>
            <xdr:cNvGraphicFramePr/>
          </xdr:nvGraphicFramePr>
          <xdr:xfrm>
            <a:off x="4962525" y="509586"/>
            <a:ext cx="5829300" cy="48434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$A$3">
          <xdr:nvSpPr>
            <xdr:cNvPr id="4" name="TextBox 4"/>
            <xdr:cNvSpPr txBox="1"/>
          </xdr:nvSpPr>
          <xdr:spPr>
            <a:xfrm>
              <a:off x="5004435" y="455437"/>
              <a:ext cx="5521492" cy="5270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fld id="{364CC6BD-9595-44B3-BAF1-9EA23CB3A72C}" type="TxLink">
                <a:rPr lang="en-US" sz="17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Figure 14. Correlation between metros' mean annual wage and mean digital scores</a:t>
              </a:fld>
              <a:endParaRPr lang="en-US" sz="1700" b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$A$7">
          <xdr:nvSpPr>
            <xdr:cNvPr id="5" name="TextBox 5"/>
            <xdr:cNvSpPr txBox="1"/>
          </xdr:nvSpPr>
          <xdr:spPr>
            <a:xfrm>
              <a:off x="5011196" y="897851"/>
              <a:ext cx="5365973" cy="3162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fld id="{0EB78D78-D447-40B7-8A93-B6B0B7A8AC38}" type="TxLink">
                <a:rPr lang="en-US" sz="1300" b="0" i="0" u="none" strike="noStrike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2016</a:t>
              </a:fld>
              <a:endParaRPr lang="en-US" sz="13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012430" y="4975619"/>
              <a:ext cx="2619763" cy="229481"/>
            </a:xfrm>
            <a:prstGeom prst="rect">
              <a:avLst/>
            </a:prstGeom>
          </xdr:spPr>
        </xdr:pic>
      </xdr:grpSp>
      <xdr:sp macro="" textlink="$A$11">
        <xdr:nvSpPr>
          <xdr:cNvPr id="7" name="TextBox 6"/>
          <xdr:cNvSpPr txBox="1"/>
        </xdr:nvSpPr>
        <xdr:spPr>
          <a:xfrm>
            <a:off x="6515100" y="5951220"/>
            <a:ext cx="379476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74E05590-BC77-4DBA-BD17-3D0FFD384021}" type="TxLink">
              <a:rPr lang="en-US" sz="900" b="0" i="1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r"/>
              <a:t>Source: Brookings analysis of O*NET, OES, and Moody's data.</a:t>
            </a:fld>
            <a:endPara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40195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565783</xdr:colOff>
      <xdr:row>0</xdr:row>
      <xdr:rowOff>57150</xdr:rowOff>
    </xdr:from>
    <xdr:to>
      <xdr:col>15</xdr:col>
      <xdr:colOff>592455</xdr:colOff>
      <xdr:row>32</xdr:row>
      <xdr:rowOff>59063</xdr:rowOff>
    </xdr:to>
    <xdr:grpSp>
      <xdr:nvGrpSpPr>
        <xdr:cNvPr id="3" name="Group 2"/>
        <xdr:cNvGrpSpPr/>
      </xdr:nvGrpSpPr>
      <xdr:grpSpPr>
        <a:xfrm>
          <a:off x="3994783" y="57150"/>
          <a:ext cx="6884672" cy="6031238"/>
          <a:chOff x="3105148" y="596272"/>
          <a:chExt cx="6311267" cy="5852161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3105148" y="803955"/>
          <a:ext cx="6311267" cy="56444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3457267" y="596272"/>
            <a:ext cx="5379917" cy="80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5818919-A4F0-4914-A88B-D00CCF765D85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15. Share of U.S. adults by PIAAC proficiency level, by race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3457841" y="993063"/>
            <a:ext cx="2903621" cy="482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59A2390-E397-42FC-A321-83412E055CBC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2012 / 2014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oneCellAnchor>
    <xdr:from>
      <xdr:col>12</xdr:col>
      <xdr:colOff>45720</xdr:colOff>
      <xdr:row>29</xdr:row>
      <xdr:rowOff>161926</xdr:rowOff>
    </xdr:from>
    <xdr:ext cx="2454028" cy="26219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5320" y="5648326"/>
          <a:ext cx="2454028" cy="262192"/>
        </a:xfrm>
        <a:prstGeom prst="rect">
          <a:avLst/>
        </a:prstGeom>
      </xdr:spPr>
    </xdr:pic>
    <xdr:clientData/>
  </xdr:oneCellAnchor>
  <xdr:twoCellAnchor>
    <xdr:from>
      <xdr:col>6</xdr:col>
      <xdr:colOff>160019</xdr:colOff>
      <xdr:row>26</xdr:row>
      <xdr:rowOff>72390</xdr:rowOff>
    </xdr:from>
    <xdr:to>
      <xdr:col>15</xdr:col>
      <xdr:colOff>257175</xdr:colOff>
      <xdr:row>29</xdr:row>
      <xdr:rowOff>9525</xdr:rowOff>
    </xdr:to>
    <xdr:sp macro="" textlink="$A$19">
      <xdr:nvSpPr>
        <xdr:cNvPr id="8" name="TextBox 7"/>
        <xdr:cNvSpPr txBox="1"/>
      </xdr:nvSpPr>
      <xdr:spPr>
        <a:xfrm>
          <a:off x="4274819" y="5015865"/>
          <a:ext cx="6269356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U.S. Dept. of Education, National Center for Education Statistics, Program for the International Assessment of Adult Competencies (PIAAC); Organization for Economic Cooperation and Development, PIAAC 2012.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560070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533401</xdr:colOff>
      <xdr:row>2</xdr:row>
      <xdr:rowOff>9532</xdr:rowOff>
    </xdr:from>
    <xdr:to>
      <xdr:col>14</xdr:col>
      <xdr:colOff>171449</xdr:colOff>
      <xdr:row>26</xdr:row>
      <xdr:rowOff>142875</xdr:rowOff>
    </xdr:to>
    <xdr:grpSp>
      <xdr:nvGrpSpPr>
        <xdr:cNvPr id="3" name="Group 2"/>
        <xdr:cNvGrpSpPr/>
      </xdr:nvGrpSpPr>
      <xdr:grpSpPr>
        <a:xfrm>
          <a:off x="5743576" y="438157"/>
          <a:ext cx="5724523" cy="4648193"/>
          <a:chOff x="3032312" y="596272"/>
          <a:chExt cx="6437659" cy="5852161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3105148" y="803955"/>
          <a:ext cx="6311267" cy="56444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3032312" y="596272"/>
            <a:ext cx="6437659" cy="80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3422421-C4D3-468B-B317-BB287E740010}" type="TxLink">
              <a:rPr lang="en-US" sz="16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16. Average digital scores by demographic group</a:t>
            </a:fld>
            <a:endParaRPr lang="en-US" sz="24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3457841" y="993063"/>
            <a:ext cx="2903621" cy="482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2E51EAE-DAC8-46C8-AB2C-1DEE509FB1D9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2002 and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9</xdr:col>
      <xdr:colOff>150495</xdr:colOff>
      <xdr:row>23</xdr:row>
      <xdr:rowOff>171451</xdr:rowOff>
    </xdr:from>
    <xdr:to>
      <xdr:col>13</xdr:col>
      <xdr:colOff>166123</xdr:colOff>
      <xdr:row>25</xdr:row>
      <xdr:rowOff>60263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8045" y="4572001"/>
          <a:ext cx="2454028" cy="269812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21</xdr:row>
      <xdr:rowOff>167640</xdr:rowOff>
    </xdr:from>
    <xdr:to>
      <xdr:col>11</xdr:col>
      <xdr:colOff>260985</xdr:colOff>
      <xdr:row>23</xdr:row>
      <xdr:rowOff>120015</xdr:rowOff>
    </xdr:to>
    <xdr:sp macro="" textlink="$A$21">
      <xdr:nvSpPr>
        <xdr:cNvPr id="8" name="TextBox 7"/>
        <xdr:cNvSpPr txBox="1"/>
      </xdr:nvSpPr>
      <xdr:spPr>
        <a:xfrm>
          <a:off x="5953125" y="4206240"/>
          <a:ext cx="357568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 and CPS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Figure 1'!$A$3:$D$3">
      <cdr:nvSpPr>
        <cdr:cNvPr id="2" name="TextBox 4"/>
        <cdr:cNvSpPr txBox="1"/>
      </cdr:nvSpPr>
      <cdr:spPr>
        <a:xfrm xmlns:a="http://schemas.openxmlformats.org/drawingml/2006/main">
          <a:off x="48743" y="14303"/>
          <a:ext cx="6294235" cy="444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7C4A8266-01F9-4550-BF3D-6F0A430EFB33}" type="TxLink">
            <a:rPr lang="en-US" sz="20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Figure 1. Worldwide digital device penetration</a:t>
          </a:fld>
          <a:endParaRPr lang="en-US" sz="20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0.05881</cdr:y>
    </cdr:from>
    <cdr:to>
      <cdr:x>0.98565</cdr:x>
      <cdr:y>0.13566</cdr:y>
    </cdr:to>
    <cdr:sp macro="" textlink="'Figure 1'!$A$7:$D$7">
      <cdr:nvSpPr>
        <cdr:cNvPr id="3" name="TextBox 5"/>
        <cdr:cNvSpPr txBox="1"/>
      </cdr:nvSpPr>
      <cdr:spPr>
        <a:xfrm xmlns:a="http://schemas.openxmlformats.org/drawingml/2006/main">
          <a:off x="48615" y="299371"/>
          <a:ext cx="6256366" cy="3911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A8AFFC1E-CF36-43CF-9CBF-86B810C4DF32}" type="TxLink">
            <a:rPr lang="en-US" sz="14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1980-2015, in billions</a:t>
          </a:fld>
          <a:endParaRPr lang="en-US" sz="14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161923</xdr:colOff>
      <xdr:row>11</xdr:row>
      <xdr:rowOff>85725</xdr:rowOff>
    </xdr:from>
    <xdr:to>
      <xdr:col>14</xdr:col>
      <xdr:colOff>666749</xdr:colOff>
      <xdr:row>35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11</xdr:row>
      <xdr:rowOff>76200</xdr:rowOff>
    </xdr:from>
    <xdr:to>
      <xdr:col>22</xdr:col>
      <xdr:colOff>66675</xdr:colOff>
      <xdr:row>35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4" name="TextBox 3"/>
        <xdr:cNvSpPr txBox="1"/>
      </xdr:nvSpPr>
      <xdr:spPr>
        <a:xfrm>
          <a:off x="6248400" y="132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57150</xdr:colOff>
      <xdr:row>34</xdr:row>
      <xdr:rowOff>142875</xdr:rowOff>
    </xdr:from>
    <xdr:to>
      <xdr:col>12</xdr:col>
      <xdr:colOff>251460</xdr:colOff>
      <xdr:row>36</xdr:row>
      <xdr:rowOff>85725</xdr:rowOff>
    </xdr:to>
    <xdr:sp macro="" textlink="$A$11">
      <xdr:nvSpPr>
        <xdr:cNvPr id="5" name="TextBox 4"/>
        <xdr:cNvSpPr txBox="1"/>
      </xdr:nvSpPr>
      <xdr:spPr>
        <a:xfrm>
          <a:off x="8353425" y="6486525"/>
          <a:ext cx="357568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BCD64CE-BC69-4458-87A9-53892968AA21}" type="TxLink">
            <a:rPr lang="en-US" sz="900" b="0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 and CPS data.</a:t>
          </a:fld>
          <a:endParaRPr lang="en-US" sz="6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18</xdr:col>
      <xdr:colOff>514350</xdr:colOff>
      <xdr:row>35</xdr:row>
      <xdr:rowOff>28575</xdr:rowOff>
    </xdr:from>
    <xdr:to>
      <xdr:col>22</xdr:col>
      <xdr:colOff>529978</xdr:colOff>
      <xdr:row>36</xdr:row>
      <xdr:rowOff>88837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9650" y="6553200"/>
          <a:ext cx="2720728" cy="250762"/>
        </a:xfrm>
        <a:prstGeom prst="rect">
          <a:avLst/>
        </a:prstGeom>
      </xdr:spPr>
    </xdr:pic>
    <xdr:clientData/>
  </xdr:twoCellAnchor>
  <xdr:twoCellAnchor>
    <xdr:from>
      <xdr:col>7</xdr:col>
      <xdr:colOff>133350</xdr:colOff>
      <xdr:row>8</xdr:row>
      <xdr:rowOff>57150</xdr:rowOff>
    </xdr:from>
    <xdr:to>
      <xdr:col>15</xdr:col>
      <xdr:colOff>19050</xdr:colOff>
      <xdr:row>11</xdr:row>
      <xdr:rowOff>95159</xdr:rowOff>
    </xdr:to>
    <xdr:sp macro="" textlink="$A$3">
      <xdr:nvSpPr>
        <xdr:cNvPr id="7" name="TextBox 6"/>
        <xdr:cNvSpPr txBox="1"/>
      </xdr:nvSpPr>
      <xdr:spPr>
        <a:xfrm>
          <a:off x="8429625" y="1638300"/>
          <a:ext cx="5295900" cy="638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3422421-C4D3-468B-B317-BB287E740010}" type="TxLink">
            <a:rPr lang="en-US" sz="16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Figure 17. Employment profile by demographic group</a:t>
          </a:fld>
          <a:endParaRPr lang="en-US" sz="2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133350</xdr:colOff>
      <xdr:row>10</xdr:row>
      <xdr:rowOff>9525</xdr:rowOff>
    </xdr:from>
    <xdr:to>
      <xdr:col>11</xdr:col>
      <xdr:colOff>10220</xdr:colOff>
      <xdr:row>12</xdr:row>
      <xdr:rowOff>30426</xdr:rowOff>
    </xdr:to>
    <xdr:sp macro="" textlink="$A$7">
      <xdr:nvSpPr>
        <xdr:cNvPr id="8" name="TextBox 7"/>
        <xdr:cNvSpPr txBox="1"/>
      </xdr:nvSpPr>
      <xdr:spPr>
        <a:xfrm>
          <a:off x="8429625" y="2009775"/>
          <a:ext cx="2581970" cy="382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2E51EAE-DAC8-46C8-AB2C-1DEE509FB1D9}" type="TxLink"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2016</a:t>
          </a:fld>
          <a:endParaRPr lang="en-US" sz="13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4019550" y="12020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546733</xdr:colOff>
      <xdr:row>2</xdr:row>
      <xdr:rowOff>38100</xdr:rowOff>
    </xdr:from>
    <xdr:to>
      <xdr:col>12</xdr:col>
      <xdr:colOff>647700</xdr:colOff>
      <xdr:row>27</xdr:row>
      <xdr:rowOff>9525</xdr:rowOff>
    </xdr:to>
    <xdr:grpSp>
      <xdr:nvGrpSpPr>
        <xdr:cNvPr id="3" name="Group 2"/>
        <xdr:cNvGrpSpPr/>
      </xdr:nvGrpSpPr>
      <xdr:grpSpPr>
        <a:xfrm>
          <a:off x="3928108" y="466725"/>
          <a:ext cx="4834892" cy="4667250"/>
          <a:chOff x="3105148" y="577670"/>
          <a:chExt cx="6710364" cy="5870763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3105148" y="577670"/>
          <a:ext cx="6311267" cy="58707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3457265" y="596272"/>
            <a:ext cx="6358247" cy="80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74D1528-ECBA-4B10-A634-E56A2D1A78BC}" type="TxLink">
              <a:rPr lang="en-US" sz="1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2. Employment by levels of job digitalization</a:t>
            </a:fld>
            <a:endParaRPr lang="en-US" sz="14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3457841" y="993063"/>
            <a:ext cx="2903621" cy="482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9721373-A0BB-4F0D-A4BA-AC49FF2F4958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2002 and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oneCellAnchor>
    <xdr:from>
      <xdr:col>8</xdr:col>
      <xdr:colOff>531495</xdr:colOff>
      <xdr:row>23</xdr:row>
      <xdr:rowOff>28576</xdr:rowOff>
    </xdr:from>
    <xdr:ext cx="2454028" cy="26219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1695" y="4429126"/>
          <a:ext cx="2454028" cy="262192"/>
        </a:xfrm>
        <a:prstGeom prst="rect">
          <a:avLst/>
        </a:prstGeom>
      </xdr:spPr>
    </xdr:pic>
    <xdr:clientData/>
  </xdr:oneCellAnchor>
  <xdr:twoCellAnchor>
    <xdr:from>
      <xdr:col>5</xdr:col>
      <xdr:colOff>561975</xdr:colOff>
      <xdr:row>25</xdr:row>
      <xdr:rowOff>53340</xdr:rowOff>
    </xdr:from>
    <xdr:to>
      <xdr:col>9</xdr:col>
      <xdr:colOff>544829</xdr:colOff>
      <xdr:row>27</xdr:row>
      <xdr:rowOff>5715</xdr:rowOff>
    </xdr:to>
    <xdr:sp macro="" textlink="$A$19">
      <xdr:nvSpPr>
        <xdr:cNvPr id="8" name="TextBox 7"/>
        <xdr:cNvSpPr txBox="1"/>
      </xdr:nvSpPr>
      <xdr:spPr>
        <a:xfrm>
          <a:off x="3943350" y="4815840"/>
          <a:ext cx="268795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O*NET, OES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22858</xdr:colOff>
      <xdr:row>2</xdr:row>
      <xdr:rowOff>52889</xdr:rowOff>
    </xdr:from>
    <xdr:to>
      <xdr:col>13</xdr:col>
      <xdr:colOff>123825</xdr:colOff>
      <xdr:row>27</xdr:row>
      <xdr:rowOff>161925</xdr:rowOff>
    </xdr:to>
    <xdr:grpSp>
      <xdr:nvGrpSpPr>
        <xdr:cNvPr id="9" name="Group 8"/>
        <xdr:cNvGrpSpPr/>
      </xdr:nvGrpSpPr>
      <xdr:grpSpPr>
        <a:xfrm>
          <a:off x="4080508" y="481514"/>
          <a:ext cx="4834892" cy="4804861"/>
          <a:chOff x="3105148" y="404574"/>
          <a:chExt cx="6710364" cy="6043859"/>
        </a:xfrm>
      </xdr:grpSpPr>
      <xdr:graphicFrame macro="">
        <xdr:nvGraphicFramePr>
          <xdr:cNvPr id="10" name="Chart 9"/>
          <xdr:cNvGraphicFramePr>
            <a:graphicFrameLocks noChangeAspect="1"/>
          </xdr:cNvGraphicFramePr>
        </xdr:nvGraphicFramePr>
        <xdr:xfrm>
          <a:off x="3105148" y="577670"/>
          <a:ext cx="6311267" cy="58707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$3">
        <xdr:nvSpPr>
          <xdr:cNvPr id="11" name="TextBox 10"/>
          <xdr:cNvSpPr txBox="1"/>
        </xdr:nvSpPr>
        <xdr:spPr>
          <a:xfrm>
            <a:off x="3457265" y="404574"/>
            <a:ext cx="6358247" cy="80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74D1528-ECBA-4B10-A634-E56A2D1A78BC}" type="TxLink">
              <a:rPr lang="en-US" sz="1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2. Employment by levels of job digitalization</a:t>
            </a:fld>
            <a:endParaRPr lang="en-US" sz="14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12" name="TextBox 11"/>
          <xdr:cNvSpPr txBox="1"/>
        </xdr:nvSpPr>
        <xdr:spPr>
          <a:xfrm>
            <a:off x="3457841" y="993063"/>
            <a:ext cx="2903621" cy="482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9721373-A0BB-4F0D-A4BA-AC49FF2F4958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2002 and 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oneCellAnchor>
    <xdr:from>
      <xdr:col>9</xdr:col>
      <xdr:colOff>7620</xdr:colOff>
      <xdr:row>24</xdr:row>
      <xdr:rowOff>1</xdr:rowOff>
    </xdr:from>
    <xdr:ext cx="2454028" cy="262192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4095" y="4581526"/>
          <a:ext cx="2454028" cy="262192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26</xdr:row>
      <xdr:rowOff>24765</xdr:rowOff>
    </xdr:from>
    <xdr:to>
      <xdr:col>10</xdr:col>
      <xdr:colOff>20954</xdr:colOff>
      <xdr:row>27</xdr:row>
      <xdr:rowOff>158115</xdr:rowOff>
    </xdr:to>
    <xdr:sp macro="" textlink="$A$19">
      <xdr:nvSpPr>
        <xdr:cNvPr id="14" name="TextBox 13"/>
        <xdr:cNvSpPr txBox="1"/>
      </xdr:nvSpPr>
      <xdr:spPr>
        <a:xfrm>
          <a:off x="4095750" y="4968240"/>
          <a:ext cx="268795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O*NET, OES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9525</xdr:rowOff>
    </xdr:from>
    <xdr:to>
      <xdr:col>10</xdr:col>
      <xdr:colOff>285750</xdr:colOff>
      <xdr:row>25</xdr:row>
      <xdr:rowOff>142875</xdr:rowOff>
    </xdr:to>
    <xdr:grpSp>
      <xdr:nvGrpSpPr>
        <xdr:cNvPr id="2" name="Group 1"/>
        <xdr:cNvGrpSpPr/>
      </xdr:nvGrpSpPr>
      <xdr:grpSpPr>
        <a:xfrm>
          <a:off x="3771900" y="619125"/>
          <a:ext cx="4733925" cy="4286250"/>
          <a:chOff x="3533775" y="366585"/>
          <a:chExt cx="5576157" cy="4967415"/>
        </a:xfrm>
      </xdr:grpSpPr>
      <xdr:graphicFrame macro="">
        <xdr:nvGraphicFramePr>
          <xdr:cNvPr id="3" name="Chart 2"/>
          <xdr:cNvGraphicFramePr>
            <a:graphicFrameLocks noChangeAspect="1"/>
          </xdr:cNvGraphicFramePr>
        </xdr:nvGraphicFramePr>
        <xdr:xfrm>
          <a:off x="3533775" y="381000"/>
          <a:ext cx="5486400" cy="4953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3541395" y="366585"/>
            <a:ext cx="5568537" cy="63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5ECB77C1-3AD5-4363-A4F6-D4CC447FC003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3. Digitalization levels of new jobs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3555776" y="717840"/>
            <a:ext cx="5365973" cy="380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735C678B-1B3E-40DB-90A4-0A442AA50B17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2010-2016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7385" y="4623039"/>
            <a:ext cx="2583770" cy="2315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238125</xdr:colOff>
      <xdr:row>23</xdr:row>
      <xdr:rowOff>129540</xdr:rowOff>
    </xdr:from>
    <xdr:to>
      <xdr:col>7</xdr:col>
      <xdr:colOff>306705</xdr:colOff>
      <xdr:row>25</xdr:row>
      <xdr:rowOff>81915</xdr:rowOff>
    </xdr:to>
    <xdr:sp macro="" textlink="$A$19">
      <xdr:nvSpPr>
        <xdr:cNvPr id="7" name="TextBox 6"/>
        <xdr:cNvSpPr txBox="1"/>
      </xdr:nvSpPr>
      <xdr:spPr>
        <a:xfrm>
          <a:off x="3724275" y="4530090"/>
          <a:ext cx="277368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O*NET, OES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4019550" y="13468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598168</xdr:colOff>
      <xdr:row>8</xdr:row>
      <xdr:rowOff>161925</xdr:rowOff>
    </xdr:from>
    <xdr:to>
      <xdr:col>14</xdr:col>
      <xdr:colOff>276224</xdr:colOff>
      <xdr:row>36</xdr:row>
      <xdr:rowOff>85725</xdr:rowOff>
    </xdr:to>
    <xdr:grpSp>
      <xdr:nvGrpSpPr>
        <xdr:cNvPr id="9" name="Group 8"/>
        <xdr:cNvGrpSpPr/>
      </xdr:nvGrpSpPr>
      <xdr:grpSpPr>
        <a:xfrm>
          <a:off x="5808343" y="1743075"/>
          <a:ext cx="5764531" cy="5095875"/>
          <a:chOff x="3105148" y="790454"/>
          <a:chExt cx="6311267" cy="5657979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3105148" y="803955"/>
          <a:ext cx="6311267" cy="56444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3738833" y="790454"/>
            <a:ext cx="5333446" cy="80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74D1528-ECBA-4B10-A634-E56A2D1A78BC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4. Mean digital scores of occupational tiers by 2002 scores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3739408" y="1393563"/>
            <a:ext cx="3906889" cy="4820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9721373-A0BB-4F0D-A4BA-AC49FF2F4958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2002 and 2016 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10</xdr:col>
      <xdr:colOff>179070</xdr:colOff>
      <xdr:row>33</xdr:row>
      <xdr:rowOff>38101</xdr:rowOff>
    </xdr:from>
    <xdr:to>
      <xdr:col>14</xdr:col>
      <xdr:colOff>194698</xdr:colOff>
      <xdr:row>34</xdr:row>
      <xdr:rowOff>117413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620" y="6248401"/>
          <a:ext cx="2720728" cy="260287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34</xdr:row>
      <xdr:rowOff>34290</xdr:rowOff>
    </xdr:from>
    <xdr:to>
      <xdr:col>10</xdr:col>
      <xdr:colOff>51435</xdr:colOff>
      <xdr:row>36</xdr:row>
      <xdr:rowOff>123825</xdr:rowOff>
    </xdr:to>
    <xdr:sp macro="" textlink="$A$19">
      <xdr:nvSpPr>
        <xdr:cNvPr id="8" name="TextBox 7"/>
        <xdr:cNvSpPr txBox="1"/>
      </xdr:nvSpPr>
      <xdr:spPr>
        <a:xfrm>
          <a:off x="5981700" y="6425565"/>
          <a:ext cx="2661285" cy="451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O*NET, OES data.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104775</xdr:colOff>
      <xdr:row>31</xdr:row>
      <xdr:rowOff>19050</xdr:rowOff>
    </xdr:from>
    <xdr:to>
      <xdr:col>10</xdr:col>
      <xdr:colOff>47625</xdr:colOff>
      <xdr:row>34</xdr:row>
      <xdr:rowOff>104776</xdr:rowOff>
    </xdr:to>
    <xdr:sp macro="" textlink="">
      <xdr:nvSpPr>
        <xdr:cNvPr id="10" name="TextBox 9"/>
        <xdr:cNvSpPr txBox="1"/>
      </xdr:nvSpPr>
      <xdr:spPr>
        <a:xfrm>
          <a:off x="5991225" y="5867400"/>
          <a:ext cx="2647950" cy="628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Note:</a:t>
          </a:r>
          <a:r>
            <a:rPr lang="en-US" sz="900" b="0" i="1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Occupations' digital tier (low, medium, high) in both years based on their 2002 digital score and therefore do not reflect score changes over the period.</a:t>
          </a:r>
          <a:endParaRPr lang="en-US" sz="900" b="0" i="1" u="none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560070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9525</xdr:colOff>
      <xdr:row>1</xdr:row>
      <xdr:rowOff>38107</xdr:rowOff>
    </xdr:from>
    <xdr:to>
      <xdr:col>12</xdr:col>
      <xdr:colOff>161925</xdr:colOff>
      <xdr:row>27</xdr:row>
      <xdr:rowOff>19050</xdr:rowOff>
    </xdr:to>
    <xdr:grpSp>
      <xdr:nvGrpSpPr>
        <xdr:cNvPr id="3" name="Group 2"/>
        <xdr:cNvGrpSpPr/>
      </xdr:nvGrpSpPr>
      <xdr:grpSpPr>
        <a:xfrm>
          <a:off x="4429125" y="266707"/>
          <a:ext cx="5162550" cy="4876793"/>
          <a:chOff x="2245090" y="577729"/>
          <a:chExt cx="6995309" cy="5870704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2245090" y="803955"/>
          <a:ext cx="6311267" cy="56444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2245090" y="577729"/>
            <a:ext cx="6995309" cy="80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B1B2F5F-67BF-4AA9-9C12-3DE4653ABEB2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Figure 5. Mean annual wage by digitalization level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2727415" y="974520"/>
            <a:ext cx="3906889" cy="4820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EB91053-30F2-41C4-9B9E-C33DE8D68689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2016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7</xdr:col>
      <xdr:colOff>188595</xdr:colOff>
      <xdr:row>23</xdr:row>
      <xdr:rowOff>38101</xdr:rowOff>
    </xdr:from>
    <xdr:to>
      <xdr:col>11</xdr:col>
      <xdr:colOff>204223</xdr:colOff>
      <xdr:row>24</xdr:row>
      <xdr:rowOff>107888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6970" y="4438651"/>
          <a:ext cx="2720728" cy="250762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25</xdr:row>
      <xdr:rowOff>31115</xdr:rowOff>
    </xdr:from>
    <xdr:to>
      <xdr:col>8</xdr:col>
      <xdr:colOff>502284</xdr:colOff>
      <xdr:row>27</xdr:row>
      <xdr:rowOff>142875</xdr:rowOff>
    </xdr:to>
    <xdr:sp macro="" textlink="">
      <xdr:nvSpPr>
        <xdr:cNvPr id="8" name="TextBox 7"/>
        <xdr:cNvSpPr txBox="1"/>
      </xdr:nvSpPr>
      <xdr:spPr>
        <a:xfrm>
          <a:off x="4562475" y="4793615"/>
          <a:ext cx="2664459" cy="473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Source: Brookings analysis of O*NET, OES data.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437029</xdr:colOff>
      <xdr:row>3</xdr:row>
      <xdr:rowOff>59391</xdr:rowOff>
    </xdr:from>
    <xdr:to>
      <xdr:col>16</xdr:col>
      <xdr:colOff>288551</xdr:colOff>
      <xdr:row>35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32</xdr:row>
      <xdr:rowOff>25214</xdr:rowOff>
    </xdr:from>
    <xdr:to>
      <xdr:col>11</xdr:col>
      <xdr:colOff>175372</xdr:colOff>
      <xdr:row>37</xdr:row>
      <xdr:rowOff>85725</xdr:rowOff>
    </xdr:to>
    <xdr:sp macro="" textlink="">
      <xdr:nvSpPr>
        <xdr:cNvPr id="6" name="TextBox 5"/>
        <xdr:cNvSpPr txBox="1"/>
      </xdr:nvSpPr>
      <xdr:spPr>
        <a:xfrm>
          <a:off x="5848350" y="5644964"/>
          <a:ext cx="5166472" cy="965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1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Brookings analysis of O*NET, OES, and McKinsey Global Institute data.</a:t>
          </a:r>
        </a:p>
        <a:p>
          <a:r>
            <a:rPr lang="en-US" sz="900" b="0" i="1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Note: Farming, Fishing, and Forestry occupations are excluded due to small employment size.</a:t>
          </a:r>
          <a:endParaRPr lang="en-US" sz="9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0.62627</cdr:x>
      <cdr:y>0.91831</cdr:y>
    </cdr:from>
    <cdr:to>
      <cdr:x>0.98233</cdr:x>
      <cdr:y>0.96808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70475" y="5318125"/>
          <a:ext cx="2882696" cy="28819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0.40616</cdr:x>
      <cdr:y>0.11232</cdr:y>
    </cdr:from>
    <cdr:to>
      <cdr:x>0.72112</cdr:x>
      <cdr:y>0.16546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33605" y="650461"/>
          <a:ext cx="2429980" cy="30776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0.06307</cdr:y>
    </cdr:from>
    <cdr:to>
      <cdr:x>0.80602</cdr:x>
      <cdr:y>0.1307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364351"/>
          <a:ext cx="7066314" cy="3906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Occupation</a:t>
          </a:r>
          <a:r>
            <a:rPr lang="en-US" sz="13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groups arrayed by 2016 mean digital scores</a:t>
          </a:r>
          <a:endParaRPr lang="en-US" sz="13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0.01445</cdr:y>
    </cdr:from>
    <cdr:to>
      <cdr:x>1</cdr:x>
      <cdr:y>0.08865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83472"/>
          <a:ext cx="8766922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700">
              <a:latin typeface="Arial" panose="020B0604020202020204" pitchFamily="34" charset="0"/>
              <a:cs typeface="Arial" panose="020B0604020202020204" pitchFamily="34" charset="0"/>
            </a:rPr>
            <a:t>Figure 6. Average</a:t>
          </a:r>
          <a:r>
            <a:rPr lang="en-US" sz="1700" baseline="0">
              <a:latin typeface="Arial" panose="020B0604020202020204" pitchFamily="34" charset="0"/>
              <a:cs typeface="Arial" panose="020B0604020202020204" pitchFamily="34" charset="0"/>
            </a:rPr>
            <a:t> automation potential of major occupational groups, by mean digital score</a:t>
          </a:r>
          <a:endParaRPr lang="en-US" sz="17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10</xdr:col>
      <xdr:colOff>400050</xdr:colOff>
      <xdr:row>30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7258050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4" sqref="A4"/>
    </sheetView>
  </sheetViews>
  <sheetFormatPr defaultRowHeight="14.25"/>
  <cols>
    <col min="2" max="2" width="10.5" bestFit="1" customWidth="1"/>
  </cols>
  <sheetData>
    <row r="1" spans="1:4" ht="18">
      <c r="A1" s="2" t="s">
        <v>1</v>
      </c>
    </row>
    <row r="2" spans="1:4" ht="15.75">
      <c r="A2" s="93" t="s">
        <v>3</v>
      </c>
      <c r="B2" s="93"/>
      <c r="C2" s="93"/>
      <c r="D2" s="93"/>
    </row>
    <row r="3" spans="1:4">
      <c r="A3" s="94" t="s">
        <v>386</v>
      </c>
      <c r="B3" s="94"/>
      <c r="C3" s="94"/>
      <c r="D3" s="94"/>
    </row>
    <row r="5" spans="1:4" ht="18">
      <c r="A5" s="2" t="s">
        <v>2</v>
      </c>
    </row>
    <row r="6" spans="1:4" ht="15.75">
      <c r="A6" s="93" t="s">
        <v>4</v>
      </c>
      <c r="B6" s="93"/>
      <c r="C6" s="93"/>
      <c r="D6" s="93"/>
    </row>
    <row r="7" spans="1:4">
      <c r="A7" s="94" t="s">
        <v>318</v>
      </c>
      <c r="B7" s="94"/>
      <c r="C7" s="94"/>
      <c r="D7" s="94"/>
    </row>
    <row r="9" spans="1:4" ht="18">
      <c r="A9" s="2" t="s">
        <v>6</v>
      </c>
    </row>
    <row r="10" spans="1:4" ht="15">
      <c r="A10" s="7" t="s">
        <v>7</v>
      </c>
    </row>
    <row r="11" spans="1:4">
      <c r="A11" t="s">
        <v>385</v>
      </c>
    </row>
    <row r="15" spans="1:4">
      <c r="B15" t="s">
        <v>317</v>
      </c>
      <c r="C15" t="s">
        <v>319</v>
      </c>
    </row>
    <row r="16" spans="1:4">
      <c r="A16">
        <v>1980</v>
      </c>
      <c r="B16" s="9">
        <f>23482/1000000000</f>
        <v>2.3482E-5</v>
      </c>
      <c r="C16" s="9">
        <f>724/1000000</f>
        <v>7.2400000000000003E-4</v>
      </c>
    </row>
    <row r="17" spans="1:3">
      <c r="A17">
        <f>A16+1</f>
        <v>1981</v>
      </c>
      <c r="B17" s="9">
        <f>63585/1000000000</f>
        <v>6.3584999999999995E-5</v>
      </c>
      <c r="C17" s="9">
        <f>1400/1000000</f>
        <v>1.4E-3</v>
      </c>
    </row>
    <row r="18" spans="1:3">
      <c r="A18">
        <f t="shared" ref="A18:A51" si="0">A17+1</f>
        <v>1982</v>
      </c>
      <c r="B18" s="9">
        <f>101509/1000000000</f>
        <v>1.0150899999999999E-4</v>
      </c>
      <c r="C18" s="9">
        <f>2800/1000000</f>
        <v>2.8E-3</v>
      </c>
    </row>
    <row r="19" spans="1:3">
      <c r="A19">
        <f t="shared" si="0"/>
        <v>1983</v>
      </c>
      <c r="B19" s="9">
        <f>148855/1000000000</f>
        <v>1.4885500000000001E-4</v>
      </c>
      <c r="C19" s="9">
        <f>4920/1000000</f>
        <v>4.9199999999999999E-3</v>
      </c>
    </row>
    <row r="20" spans="1:3">
      <c r="A20">
        <f t="shared" si="0"/>
        <v>1984</v>
      </c>
      <c r="B20" s="9">
        <f>319252/1000000000</f>
        <v>3.1925200000000001E-4</v>
      </c>
      <c r="C20" s="9">
        <f>6322/1000000</f>
        <v>6.3220000000000004E-3</v>
      </c>
    </row>
    <row r="21" spans="1:3">
      <c r="A21">
        <f t="shared" si="0"/>
        <v>1985</v>
      </c>
      <c r="B21" s="9">
        <f>750629/1000000000</f>
        <v>7.5062900000000005E-4</v>
      </c>
      <c r="C21" s="9">
        <f>7610/1000000</f>
        <v>7.6099999999999996E-3</v>
      </c>
    </row>
    <row r="22" spans="1:3">
      <c r="A22">
        <f t="shared" si="0"/>
        <v>1986</v>
      </c>
      <c r="B22" s="9">
        <f>1.45018*1000000/1000000000</f>
        <v>1.4501799999999999E-3</v>
      </c>
      <c r="C22" s="9">
        <f>9000/1000000</f>
        <v>8.9999999999999993E-3</v>
      </c>
    </row>
    <row r="23" spans="1:3">
      <c r="A23">
        <f t="shared" si="0"/>
        <v>1987</v>
      </c>
      <c r="B23" s="9">
        <f>2.5453*1000000/1000000000</f>
        <v>2.5452999999999999E-3</v>
      </c>
      <c r="C23" s="9">
        <f>9200/1000000</f>
        <v>9.1999999999999998E-3</v>
      </c>
    </row>
    <row r="24" spans="1:3">
      <c r="A24">
        <f t="shared" si="0"/>
        <v>1988</v>
      </c>
      <c r="B24" s="9">
        <f>4.328*1000000/1000000000</f>
        <v>4.3280000000000002E-3</v>
      </c>
      <c r="C24" s="9">
        <f>15000/1000000</f>
        <v>1.4999999999999999E-2</v>
      </c>
    </row>
    <row r="25" spans="1:3">
      <c r="A25">
        <f t="shared" si="0"/>
        <v>1989</v>
      </c>
      <c r="B25" s="9">
        <f>7.3531*1000000/1000000000</f>
        <v>7.3530999999999996E-3</v>
      </c>
      <c r="C25" s="9">
        <f>21000/1000000</f>
        <v>2.1000000000000001E-2</v>
      </c>
    </row>
    <row r="26" spans="1:3">
      <c r="A26">
        <f t="shared" si="0"/>
        <v>1990</v>
      </c>
      <c r="B26" s="9">
        <f>11.2115*1000000/1000000000</f>
        <v>1.1211499999999999E-2</v>
      </c>
      <c r="C26" s="9">
        <f>20000/1000000</f>
        <v>0.02</v>
      </c>
    </row>
    <row r="27" spans="1:3">
      <c r="A27">
        <f t="shared" si="0"/>
        <v>1991</v>
      </c>
      <c r="B27" s="9">
        <f>11.2787*1000000/1000000000</f>
        <v>1.1278699999999999E-2</v>
      </c>
      <c r="C27" s="9">
        <f>18750/1000000</f>
        <v>1.8749999999999999E-2</v>
      </c>
    </row>
    <row r="28" spans="1:3">
      <c r="A28">
        <f t="shared" si="0"/>
        <v>1992</v>
      </c>
      <c r="B28" s="9">
        <f>23.2481*1000000/1000000000</f>
        <v>2.3248100000000001E-2</v>
      </c>
      <c r="C28" s="9">
        <f>20800/1000000</f>
        <v>2.0799999999999999E-2</v>
      </c>
    </row>
    <row r="29" spans="1:3">
      <c r="A29">
        <f>A28+1</f>
        <v>1993</v>
      </c>
      <c r="B29" s="9">
        <f>34.173*1000000/1000000000</f>
        <v>3.4173000000000002E-2</v>
      </c>
      <c r="C29" s="9">
        <f>31050/1000000</f>
        <v>3.1050000000000001E-2</v>
      </c>
    </row>
    <row r="30" spans="1:3">
      <c r="A30">
        <f t="shared" si="0"/>
        <v>1994</v>
      </c>
      <c r="B30" s="9">
        <f>55.5275*1000000/1000000000</f>
        <v>5.55275E-2</v>
      </c>
      <c r="C30" s="9">
        <f>41000/1000000</f>
        <v>4.1000000000000002E-2</v>
      </c>
    </row>
    <row r="31" spans="1:3">
      <c r="A31">
        <f t="shared" si="0"/>
        <v>1995</v>
      </c>
      <c r="B31" s="9">
        <f>90.7623*1000000/1000000000</f>
        <v>9.0762300000000004E-2</v>
      </c>
      <c r="C31" s="9">
        <f>50000/1000000</f>
        <v>0.05</v>
      </c>
    </row>
    <row r="32" spans="1:3">
      <c r="A32">
        <f t="shared" si="0"/>
        <v>1996</v>
      </c>
      <c r="B32" s="9">
        <f>145.0718*1000000/1000000000</f>
        <v>0.1450718</v>
      </c>
      <c r="C32" s="9">
        <f>78000/1000000</f>
        <v>7.8E-2</v>
      </c>
    </row>
    <row r="33" spans="1:3">
      <c r="A33">
        <f t="shared" si="0"/>
        <v>1997</v>
      </c>
      <c r="B33" s="9">
        <f>214.9921*1000000/1000000000</f>
        <v>0.21499209999999999</v>
      </c>
      <c r="C33" s="9">
        <f>81000/1000000</f>
        <v>8.1000000000000003E-2</v>
      </c>
    </row>
    <row r="34" spans="1:3">
      <c r="A34">
        <f t="shared" si="0"/>
        <v>1998</v>
      </c>
      <c r="B34" s="9">
        <f>318.1468*1000000/1000000000</f>
        <v>0.31814680000000001</v>
      </c>
      <c r="C34" s="9">
        <f>100000/1000000</f>
        <v>0.1</v>
      </c>
    </row>
    <row r="35" spans="1:3">
      <c r="A35">
        <f t="shared" si="0"/>
        <v>1999</v>
      </c>
      <c r="B35" s="9">
        <f>491.0576*1000000/1000000000</f>
        <v>0.49105759999999998</v>
      </c>
      <c r="C35" s="9">
        <f>120000/1000000</f>
        <v>0.12</v>
      </c>
    </row>
    <row r="36" spans="1:3">
      <c r="A36">
        <f>A35+1</f>
        <v>2000</v>
      </c>
      <c r="B36" s="9">
        <f>738.2588*1000000/1000000000</f>
        <v>0.73825879999999999</v>
      </c>
      <c r="C36" s="9">
        <f>138000/1000000</f>
        <v>0.13800000000000001</v>
      </c>
    </row>
    <row r="37" spans="1:3">
      <c r="A37">
        <f t="shared" si="0"/>
        <v>2001</v>
      </c>
      <c r="B37" s="9">
        <f>961.1093*1000000/1000000000</f>
        <v>0.96110930000000006</v>
      </c>
      <c r="C37" s="9">
        <f>128000/1000000</f>
        <v>0.128</v>
      </c>
    </row>
    <row r="38" spans="1:3">
      <c r="A38">
        <f t="shared" si="0"/>
        <v>2002</v>
      </c>
      <c r="B38" s="9">
        <f>1.1644</f>
        <v>1.1644000000000001</v>
      </c>
      <c r="C38" s="9">
        <f>132000/1000000</f>
        <v>0.13200000000000001</v>
      </c>
    </row>
    <row r="39" spans="1:3">
      <c r="A39">
        <f t="shared" si="0"/>
        <v>2003</v>
      </c>
      <c r="B39" s="9">
        <f>1.4154</f>
        <v>1.4154</v>
      </c>
      <c r="C39" s="9">
        <f>150800/1000000</f>
        <v>0.15079999999999999</v>
      </c>
    </row>
    <row r="40" spans="1:3">
      <c r="A40">
        <f t="shared" si="0"/>
        <v>2004</v>
      </c>
      <c r="B40" s="9">
        <f>1.7615</f>
        <v>1.7615000000000001</v>
      </c>
      <c r="C40" s="9">
        <f>176700/1000000</f>
        <v>0.1767</v>
      </c>
    </row>
    <row r="41" spans="1:3">
      <c r="A41">
        <f t="shared" si="0"/>
        <v>2005</v>
      </c>
      <c r="B41" s="9">
        <f>2.2059</f>
        <v>2.2059000000000002</v>
      </c>
      <c r="C41" s="9">
        <f>196975/1000000</f>
        <v>0.19697500000000001</v>
      </c>
    </row>
    <row r="42" spans="1:3">
      <c r="A42">
        <f t="shared" si="0"/>
        <v>2006</v>
      </c>
      <c r="B42" s="9">
        <f>2.7455</f>
        <v>2.7454999999999998</v>
      </c>
      <c r="C42" s="9">
        <f>239211/1000000</f>
        <v>0.23921100000000001</v>
      </c>
    </row>
    <row r="43" spans="1:3">
      <c r="A43">
        <f t="shared" si="0"/>
        <v>2007</v>
      </c>
      <c r="B43" s="9">
        <f>3.3688</f>
        <v>3.3687999999999998</v>
      </c>
      <c r="C43" s="9">
        <f>271180/1000000</f>
        <v>0.27117999999999998</v>
      </c>
    </row>
    <row r="44" spans="1:3">
      <c r="A44">
        <f>A43+1</f>
        <v>2008</v>
      </c>
      <c r="B44" s="9">
        <f>4.0288</f>
        <v>4.0288000000000004</v>
      </c>
      <c r="C44" s="9">
        <f>297000/1000000</f>
        <v>0.29699999999999999</v>
      </c>
    </row>
    <row r="45" spans="1:3">
      <c r="A45">
        <f t="shared" si="0"/>
        <v>2009</v>
      </c>
      <c r="B45" s="9">
        <f>4.6357</f>
        <v>4.6356999999999999</v>
      </c>
      <c r="C45" s="9">
        <f>309122/1000000</f>
        <v>0.30912200000000001</v>
      </c>
    </row>
    <row r="46" spans="1:3">
      <c r="A46">
        <f t="shared" si="0"/>
        <v>2010</v>
      </c>
      <c r="B46" s="9">
        <f>5.2949</f>
        <v>5.2949000000000002</v>
      </c>
      <c r="C46" s="9">
        <f>352400/1000000</f>
        <v>0.35239999999999999</v>
      </c>
    </row>
    <row r="47" spans="1:3">
      <c r="A47">
        <f t="shared" si="0"/>
        <v>2011</v>
      </c>
      <c r="B47" s="9">
        <f>5.8898</f>
        <v>5.8898000000000001</v>
      </c>
      <c r="C47" s="9">
        <f>353441/1000000</f>
        <v>0.35344100000000001</v>
      </c>
    </row>
    <row r="48" spans="1:3">
      <c r="A48">
        <f t="shared" si="0"/>
        <v>2012</v>
      </c>
      <c r="B48" s="9">
        <f>6.2605</f>
        <v>6.2605000000000004</v>
      </c>
      <c r="C48" s="9">
        <f>351060/1000000</f>
        <v>0.35105999999999998</v>
      </c>
    </row>
    <row r="49" spans="1:3">
      <c r="A49">
        <f>A48+1</f>
        <v>2013</v>
      </c>
      <c r="B49" s="9">
        <f>6.6615</f>
        <v>6.6615000000000002</v>
      </c>
      <c r="C49" s="9">
        <f>316460/1000000</f>
        <v>0.31646000000000002</v>
      </c>
    </row>
    <row r="50" spans="1:3">
      <c r="A50">
        <f t="shared" si="0"/>
        <v>2014</v>
      </c>
      <c r="B50" s="9">
        <f>7.0077</f>
        <v>7.0076999999999998</v>
      </c>
      <c r="C50" s="9">
        <f>313680/1000000</f>
        <v>0.31368000000000001</v>
      </c>
    </row>
    <row r="51" spans="1:3">
      <c r="A51">
        <f t="shared" si="0"/>
        <v>2015</v>
      </c>
      <c r="B51" s="9">
        <f>7.1943</f>
        <v>7.1943000000000001</v>
      </c>
      <c r="C51" s="9">
        <f>287680/1000000</f>
        <v>0.28767999999999999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7"/>
  <sheetViews>
    <sheetView zoomScaleNormal="100" workbookViewId="0">
      <selection activeCell="B29" sqref="B29"/>
    </sheetView>
  </sheetViews>
  <sheetFormatPr defaultColWidth="8.875" defaultRowHeight="14.25"/>
  <cols>
    <col min="1" max="1" width="52.5" bestFit="1" customWidth="1"/>
    <col min="2" max="2" width="14.5" bestFit="1" customWidth="1"/>
  </cols>
  <sheetData>
    <row r="1" spans="1:7" ht="18">
      <c r="A1" s="2" t="s">
        <v>1</v>
      </c>
    </row>
    <row r="2" spans="1:7" ht="15.75">
      <c r="A2" s="93" t="s">
        <v>3</v>
      </c>
      <c r="B2" s="93"/>
      <c r="C2" s="93"/>
      <c r="D2" s="93"/>
    </row>
    <row r="3" spans="1:7">
      <c r="A3" s="94" t="s">
        <v>426</v>
      </c>
      <c r="B3" s="94"/>
      <c r="C3" s="94"/>
      <c r="D3" s="94"/>
      <c r="F3" s="17"/>
      <c r="G3" s="17"/>
    </row>
    <row r="5" spans="1:7" ht="18">
      <c r="A5" s="2" t="s">
        <v>2</v>
      </c>
    </row>
    <row r="6" spans="1:7" ht="15.75">
      <c r="A6" s="93" t="s">
        <v>4</v>
      </c>
      <c r="B6" s="93"/>
      <c r="C6" s="93"/>
      <c r="D6" s="93"/>
    </row>
    <row r="7" spans="1:7">
      <c r="A7" s="94" t="s">
        <v>250</v>
      </c>
      <c r="B7" s="94"/>
      <c r="C7" s="94"/>
      <c r="D7" s="94"/>
    </row>
    <row r="9" spans="1:7" ht="18">
      <c r="A9" s="2" t="s">
        <v>0</v>
      </c>
    </row>
    <row r="10" spans="1:7">
      <c r="A10" t="s">
        <v>14</v>
      </c>
      <c r="B10" t="s">
        <v>5</v>
      </c>
      <c r="C10" t="s">
        <v>36</v>
      </c>
      <c r="D10" t="s">
        <v>35</v>
      </c>
    </row>
    <row r="11" spans="1:7">
      <c r="A11" t="s">
        <v>15</v>
      </c>
      <c r="B11" s="4">
        <v>9.7590603402990528E-3</v>
      </c>
      <c r="C11" s="3">
        <v>1.957528610925463E-3</v>
      </c>
      <c r="D11" s="16">
        <v>17.897043870432299</v>
      </c>
    </row>
    <row r="12" spans="1:7">
      <c r="A12" t="s">
        <v>16</v>
      </c>
      <c r="B12" s="4">
        <v>4.7114658521188568E-2</v>
      </c>
      <c r="C12" s="3">
        <v>-2.4704997092643843E-3</v>
      </c>
      <c r="D12" s="16">
        <v>25.694691904483701</v>
      </c>
    </row>
    <row r="13" spans="1:7">
      <c r="A13" t="s">
        <v>18</v>
      </c>
      <c r="B13" s="4">
        <v>1.6182867540390333E-2</v>
      </c>
      <c r="C13" s="3">
        <v>3.0919667411430929E-3</v>
      </c>
      <c r="D13" s="16">
        <v>26.296056628030801</v>
      </c>
    </row>
    <row r="14" spans="1:7">
      <c r="A14" t="s">
        <v>17</v>
      </c>
      <c r="B14" s="4">
        <v>2.7567229129141557E-2</v>
      </c>
      <c r="C14" s="3">
        <v>4.3217315814945145E-3</v>
      </c>
      <c r="D14" s="16">
        <v>27.9060365019002</v>
      </c>
    </row>
    <row r="15" spans="1:7">
      <c r="A15" t="s">
        <v>19</v>
      </c>
      <c r="B15" s="4">
        <v>2.1852484602350675E-2</v>
      </c>
      <c r="C15" s="3">
        <v>1.5490159419595528E-3</v>
      </c>
      <c r="D15" s="16">
        <v>28.6532715754058</v>
      </c>
    </row>
    <row r="16" spans="1:7">
      <c r="A16" t="s">
        <v>20</v>
      </c>
      <c r="B16" s="4">
        <v>1.6863786564576211E-2</v>
      </c>
      <c r="C16" s="3">
        <v>1.0745053496641344E-3</v>
      </c>
      <c r="D16" s="16">
        <v>36.661716589993297</v>
      </c>
    </row>
    <row r="17" spans="1:4">
      <c r="A17" t="s">
        <v>402</v>
      </c>
      <c r="B17" s="4">
        <v>3.3593059744765341E-3</v>
      </c>
      <c r="C17" s="3">
        <v>5.6575413759953896E-3</v>
      </c>
      <c r="D17" s="16">
        <v>36.674693944641</v>
      </c>
    </row>
    <row r="18" spans="1:4">
      <c r="A18" t="s">
        <v>21</v>
      </c>
      <c r="B18" s="4">
        <v>1.3182764023294435E-2</v>
      </c>
      <c r="C18" s="3">
        <v>1.2562530120188153E-3</v>
      </c>
      <c r="D18" s="16">
        <v>44.627303916810199</v>
      </c>
    </row>
    <row r="19" spans="1:4">
      <c r="A19" t="s">
        <v>23</v>
      </c>
      <c r="B19" s="4">
        <v>1.7095348365518515E-2</v>
      </c>
      <c r="C19" s="3">
        <v>-2.4619392568979714E-3</v>
      </c>
      <c r="D19" s="16">
        <v>45.454690773124</v>
      </c>
    </row>
    <row r="20" spans="1:4">
      <c r="A20" t="s">
        <v>22</v>
      </c>
      <c r="B20" s="4">
        <v>1.0121115086033639E-2</v>
      </c>
      <c r="C20" s="3">
        <v>-5.4405425238379657E-4</v>
      </c>
      <c r="D20" s="16">
        <v>45.474650074505</v>
      </c>
    </row>
    <row r="21" spans="1:4">
      <c r="A21" t="s">
        <v>25</v>
      </c>
      <c r="B21" s="4">
        <v>3.4880581851168824E-3</v>
      </c>
      <c r="C21" s="3">
        <v>-2.0379882953391881E-3</v>
      </c>
      <c r="D21" s="16">
        <v>53.183492495810199</v>
      </c>
    </row>
    <row r="22" spans="1:4">
      <c r="A22" t="s">
        <v>24</v>
      </c>
      <c r="B22" s="4">
        <v>1.0092490640079665E-2</v>
      </c>
      <c r="C22" s="3">
        <v>-1.6782510624779867E-4</v>
      </c>
      <c r="D22" s="16">
        <v>53.850923101008199</v>
      </c>
    </row>
    <row r="23" spans="1:4">
      <c r="A23" t="s">
        <v>403</v>
      </c>
      <c r="B23" s="4">
        <v>2.0923736906536039E-2</v>
      </c>
      <c r="C23" s="3">
        <v>2.4750303304752475E-3</v>
      </c>
      <c r="D23" s="16">
        <v>54.055181465459398</v>
      </c>
    </row>
    <row r="24" spans="1:4">
      <c r="A24" t="s">
        <v>26</v>
      </c>
      <c r="B24" s="4">
        <v>4.0075993863970538E-3</v>
      </c>
      <c r="C24" s="3">
        <v>2.8786933869149323E-3</v>
      </c>
      <c r="D24" s="16">
        <v>56.081648080751101</v>
      </c>
    </row>
    <row r="25" spans="1:4">
      <c r="A25" t="s">
        <v>28</v>
      </c>
      <c r="B25" s="4">
        <v>1.7322818090732772E-2</v>
      </c>
      <c r="C25" s="3">
        <v>6.5523650996368588E-4</v>
      </c>
      <c r="D25" s="16">
        <v>58.980277140063002</v>
      </c>
    </row>
    <row r="26" spans="1:4">
      <c r="A26" t="s">
        <v>29</v>
      </c>
      <c r="B26" s="4">
        <v>1.3374290280382395E-2</v>
      </c>
      <c r="C26" s="3">
        <v>3.3917375433620833E-3</v>
      </c>
      <c r="D26" s="16">
        <v>59.491596877352002</v>
      </c>
    </row>
    <row r="27" spans="1:4">
      <c r="A27" t="s">
        <v>27</v>
      </c>
      <c r="B27" s="4">
        <v>1.3453259882470592E-2</v>
      </c>
      <c r="C27" s="3">
        <v>-1.4421226711158752E-4</v>
      </c>
      <c r="D27" s="16">
        <v>59.5443525853699</v>
      </c>
    </row>
    <row r="28" spans="1:4">
      <c r="A28" t="s">
        <v>30</v>
      </c>
      <c r="B28" s="4">
        <v>3.0196405577735508E-2</v>
      </c>
      <c r="C28" s="3">
        <v>2.2456928689336131E-3</v>
      </c>
      <c r="D28" s="16">
        <v>61.704099153668601</v>
      </c>
    </row>
    <row r="29" spans="1:4">
      <c r="A29" t="s">
        <v>31</v>
      </c>
      <c r="B29" s="4">
        <v>2.7579210457205239E-2</v>
      </c>
      <c r="C29" s="3">
        <v>3.7885799653756269E-3</v>
      </c>
      <c r="D29" s="16">
        <v>62.7670397973829</v>
      </c>
    </row>
    <row r="30" spans="1:4">
      <c r="A30" t="s">
        <v>32</v>
      </c>
      <c r="B30" s="4">
        <v>1.3523978554249139E-2</v>
      </c>
      <c r="C30" s="3">
        <v>3.2659338520741876E-3</v>
      </c>
      <c r="D30" s="16">
        <v>70.065879110842204</v>
      </c>
    </row>
    <row r="31" spans="1:4">
      <c r="A31" t="s">
        <v>33</v>
      </c>
      <c r="B31" s="4">
        <v>4.0412379932979192E-2</v>
      </c>
      <c r="C31" s="3">
        <v>6.5481396476019249E-3</v>
      </c>
      <c r="D31" s="16">
        <v>87.632295119459798</v>
      </c>
    </row>
    <row r="34" spans="1:1" ht="18">
      <c r="A34" s="2" t="s">
        <v>6</v>
      </c>
    </row>
    <row r="35" spans="1:1" ht="15">
      <c r="A35" s="7" t="s">
        <v>7</v>
      </c>
    </row>
    <row r="36" spans="1:1">
      <c r="A36" t="s">
        <v>380</v>
      </c>
    </row>
    <row r="37" spans="1:1">
      <c r="A37" t="s">
        <v>401</v>
      </c>
    </row>
  </sheetData>
  <autoFilter ref="A10:D10">
    <sortState ref="A11:F32">
      <sortCondition ref="D10"/>
    </sortState>
  </autoFilter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paperSize="3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GridLines="0" workbookViewId="0">
      <selection activeCell="A12" sqref="A12"/>
    </sheetView>
  </sheetViews>
  <sheetFormatPr defaultColWidth="8.875" defaultRowHeight="14.25"/>
  <cols>
    <col min="1" max="1" width="72.5" bestFit="1" customWidth="1"/>
    <col min="2" max="2" width="12.5" hidden="1" customWidth="1"/>
    <col min="3" max="3" width="9.125" style="15" customWidth="1"/>
    <col min="4" max="9" width="13.5" hidden="1" customWidth="1"/>
    <col min="10" max="12" width="14.625" hidden="1" customWidth="1"/>
    <col min="13" max="14" width="13.625" hidden="1" customWidth="1"/>
    <col min="15" max="16" width="11.5" customWidth="1"/>
    <col min="17" max="17" width="11.5" hidden="1" customWidth="1"/>
    <col min="18" max="18" width="11.5" customWidth="1"/>
  </cols>
  <sheetData>
    <row r="1" spans="1:18">
      <c r="A1" s="30"/>
      <c r="B1" s="30"/>
      <c r="C1" s="4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8">
      <c r="A2" s="13" t="s">
        <v>404</v>
      </c>
      <c r="B2" s="30"/>
      <c r="C2" s="4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5">
      <c r="A3" s="30"/>
      <c r="B3" s="30"/>
      <c r="C3" s="4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95" t="s">
        <v>408</v>
      </c>
      <c r="P3" s="95"/>
      <c r="Q3" s="95"/>
      <c r="R3" s="95"/>
    </row>
    <row r="4" spans="1:18" ht="60">
      <c r="A4" s="48" t="s">
        <v>394</v>
      </c>
      <c r="B4" s="47" t="s">
        <v>57</v>
      </c>
      <c r="C4" s="50" t="s">
        <v>371</v>
      </c>
      <c r="D4" s="47" t="s">
        <v>212</v>
      </c>
      <c r="E4" s="47" t="s">
        <v>213</v>
      </c>
      <c r="F4" s="47" t="s">
        <v>214</v>
      </c>
      <c r="G4" s="47" t="s">
        <v>215</v>
      </c>
      <c r="H4" s="47" t="s">
        <v>216</v>
      </c>
      <c r="I4" s="47" t="s">
        <v>217</v>
      </c>
      <c r="J4" s="47" t="s">
        <v>218</v>
      </c>
      <c r="K4" s="47" t="s">
        <v>219</v>
      </c>
      <c r="L4" s="47" t="s">
        <v>220</v>
      </c>
      <c r="M4" s="47" t="s">
        <v>58</v>
      </c>
      <c r="N4" s="47" t="s">
        <v>221</v>
      </c>
      <c r="O4" s="51" t="s">
        <v>405</v>
      </c>
      <c r="P4" s="51" t="s">
        <v>406</v>
      </c>
      <c r="Q4" s="51" t="s">
        <v>307</v>
      </c>
      <c r="R4" s="51" t="s">
        <v>407</v>
      </c>
    </row>
    <row r="5" spans="1:18">
      <c r="A5" s="52" t="s">
        <v>52</v>
      </c>
      <c r="B5" s="44">
        <v>43.234010472261801</v>
      </c>
      <c r="C5" s="53">
        <v>54.757314498373098</v>
      </c>
      <c r="D5" s="30">
        <v>6700.5280000000002</v>
      </c>
      <c r="E5" s="30">
        <v>7471.848</v>
      </c>
      <c r="F5" s="30">
        <v>8876.9</v>
      </c>
      <c r="G5" s="30">
        <v>862612.48996000004</v>
      </c>
      <c r="H5" s="30">
        <v>1009365.45626</v>
      </c>
      <c r="I5" s="30">
        <v>1223213.2</v>
      </c>
      <c r="J5" s="30">
        <v>78069.259216560997</v>
      </c>
      <c r="K5" s="30">
        <v>85953.145405448304</v>
      </c>
      <c r="L5" s="30">
        <v>93436.993290450497</v>
      </c>
      <c r="M5" s="30">
        <v>137.797339161194</v>
      </c>
      <c r="N5" s="30">
        <v>135.089131398283</v>
      </c>
      <c r="O5" s="54">
        <v>3.2544918089088201E-2</v>
      </c>
      <c r="P5" s="54">
        <v>3.3136874648897999E-3</v>
      </c>
      <c r="Q5" s="54">
        <v>2.9134687375847599E-2</v>
      </c>
      <c r="R5" s="54">
        <v>1.40114215338791E-2</v>
      </c>
    </row>
    <row r="6" spans="1:18">
      <c r="A6" s="52" t="s">
        <v>50</v>
      </c>
      <c r="B6" s="44">
        <v>38.586725731183101</v>
      </c>
      <c r="C6" s="53">
        <v>54.712093488941498</v>
      </c>
      <c r="D6" s="30">
        <v>5835.7079999999996</v>
      </c>
      <c r="E6" s="30">
        <v>5675.5990000000002</v>
      </c>
      <c r="F6" s="30">
        <v>6142.1</v>
      </c>
      <c r="G6" s="30">
        <v>867258.89500500006</v>
      </c>
      <c r="H6" s="30">
        <v>968820.05507400003</v>
      </c>
      <c r="I6" s="30">
        <v>1053600.8999999999</v>
      </c>
      <c r="J6" s="30">
        <v>83149.795479494103</v>
      </c>
      <c r="K6" s="30">
        <v>93006.447856200699</v>
      </c>
      <c r="L6" s="30">
        <v>103557.622847235</v>
      </c>
      <c r="M6" s="30">
        <v>171.537568584035</v>
      </c>
      <c r="N6" s="30">
        <v>170.69917291091201</v>
      </c>
      <c r="O6" s="54">
        <v>1.40798861783591E-2</v>
      </c>
      <c r="P6" s="54">
        <v>8.1691964812113905E-4</v>
      </c>
      <c r="Q6" s="54">
        <v>1.3252140596205201E-2</v>
      </c>
      <c r="R6" s="54">
        <v>1.80712402595118E-2</v>
      </c>
    </row>
    <row r="7" spans="1:18">
      <c r="A7" s="52" t="s">
        <v>51</v>
      </c>
      <c r="B7" s="44">
        <v>33.312933286614097</v>
      </c>
      <c r="C7" s="53">
        <v>52.086199667700001</v>
      </c>
      <c r="D7" s="30">
        <v>1662.479</v>
      </c>
      <c r="E7" s="30">
        <v>1409.723</v>
      </c>
      <c r="F7" s="30">
        <v>1419</v>
      </c>
      <c r="G7" s="30">
        <v>267223.21019000001</v>
      </c>
      <c r="H7" s="30">
        <v>384440.40941199998</v>
      </c>
      <c r="I7" s="30">
        <v>450589</v>
      </c>
      <c r="J7" s="30">
        <v>72447.616671585594</v>
      </c>
      <c r="K7" s="30">
        <v>80672.535374436193</v>
      </c>
      <c r="L7" s="30">
        <v>96350.323460183194</v>
      </c>
      <c r="M7" s="30">
        <v>317.53981677237499</v>
      </c>
      <c r="N7" s="30">
        <v>272.70634685821301</v>
      </c>
      <c r="O7" s="54">
        <v>2.6814341211158801E-2</v>
      </c>
      <c r="P7" s="54">
        <v>2.5692446759006698E-2</v>
      </c>
      <c r="Q7" s="54">
        <v>1.09379225292838E-3</v>
      </c>
      <c r="R7" s="54">
        <v>3.0041158098748699E-2</v>
      </c>
    </row>
    <row r="8" spans="1:18">
      <c r="A8" s="52" t="s">
        <v>49</v>
      </c>
      <c r="B8" s="44">
        <v>36.8856975921287</v>
      </c>
      <c r="C8" s="53">
        <v>50.957503861630599</v>
      </c>
      <c r="D8" s="30">
        <v>1737.623</v>
      </c>
      <c r="E8" s="30">
        <v>1906.268</v>
      </c>
      <c r="F8" s="30">
        <v>2240.3000000000002</v>
      </c>
      <c r="G8" s="30">
        <v>278747.64169999998</v>
      </c>
      <c r="H8" s="30">
        <v>266046.87790000002</v>
      </c>
      <c r="I8" s="30">
        <v>350396.1</v>
      </c>
      <c r="J8" s="30">
        <v>91472.420180000001</v>
      </c>
      <c r="K8" s="30">
        <v>106182.29429999999</v>
      </c>
      <c r="L8" s="30">
        <v>120762.3</v>
      </c>
      <c r="M8" s="30">
        <v>156.40588314065101</v>
      </c>
      <c r="N8" s="30">
        <v>139.56425743914301</v>
      </c>
      <c r="O8" s="54">
        <v>4.6968260950327703E-2</v>
      </c>
      <c r="P8" s="54">
        <v>1.9169642963256399E-2</v>
      </c>
      <c r="Q8" s="54">
        <v>2.7275751567959101E-2</v>
      </c>
      <c r="R8" s="54">
        <v>2.1676047620567698E-2</v>
      </c>
    </row>
    <row r="9" spans="1:18">
      <c r="A9" s="52" t="s">
        <v>249</v>
      </c>
      <c r="B9" s="44">
        <v>34.617805525388398</v>
      </c>
      <c r="C9" s="53">
        <v>45.959975384173703</v>
      </c>
      <c r="D9" s="30">
        <v>8883.1640000000007</v>
      </c>
      <c r="E9" s="30">
        <v>10708.322</v>
      </c>
      <c r="F9" s="30">
        <v>12105.9</v>
      </c>
      <c r="G9" s="30">
        <v>671723.94304899999</v>
      </c>
      <c r="H9" s="30">
        <v>845722.30131899996</v>
      </c>
      <c r="I9" s="30">
        <v>997951.2</v>
      </c>
      <c r="J9" s="30">
        <v>54516.264834091497</v>
      </c>
      <c r="K9" s="30">
        <v>58912.191186873897</v>
      </c>
      <c r="L9" s="30">
        <v>62680.5150257313</v>
      </c>
      <c r="M9" s="30">
        <v>82.435110152900606</v>
      </c>
      <c r="N9" s="30">
        <v>78.978041687483795</v>
      </c>
      <c r="O9" s="54">
        <v>2.7969557675728399E-2</v>
      </c>
      <c r="P9" s="54">
        <v>7.1658157514695696E-3</v>
      </c>
      <c r="Q9" s="54">
        <v>2.0655726791855698E-2</v>
      </c>
      <c r="R9" s="54">
        <v>1.03873417098421E-2</v>
      </c>
    </row>
    <row r="10" spans="1:18">
      <c r="A10" s="52" t="s">
        <v>46</v>
      </c>
      <c r="B10" s="44">
        <v>26.434361008360799</v>
      </c>
      <c r="C10" s="53">
        <v>45.024360916037203</v>
      </c>
      <c r="D10" s="30">
        <v>2042.694</v>
      </c>
      <c r="E10" s="30">
        <v>1934.9259999999999</v>
      </c>
      <c r="F10" s="30">
        <v>2142.6</v>
      </c>
      <c r="G10" s="30">
        <v>1633316.64601</v>
      </c>
      <c r="H10" s="30">
        <v>1957140.57201</v>
      </c>
      <c r="I10" s="30">
        <v>2192438</v>
      </c>
      <c r="J10" s="30">
        <v>48317.407127745202</v>
      </c>
      <c r="K10" s="30">
        <v>49579.986674519998</v>
      </c>
      <c r="L10" s="30">
        <v>57385.1414916457</v>
      </c>
      <c r="M10" s="30">
        <v>1023.26052459628</v>
      </c>
      <c r="N10" s="30">
        <v>1011.48083803205</v>
      </c>
      <c r="O10" s="54">
        <v>1.91017564774567E-2</v>
      </c>
      <c r="P10" s="54">
        <v>1.9316446367081399E-3</v>
      </c>
      <c r="Q10" s="54">
        <v>1.7137009228782599E-2</v>
      </c>
      <c r="R10" s="54">
        <v>2.4665644435057501E-2</v>
      </c>
    </row>
    <row r="11" spans="1:18">
      <c r="A11" s="52" t="s">
        <v>433</v>
      </c>
      <c r="B11" s="44">
        <v>31.643895874366802</v>
      </c>
      <c r="C11" s="53">
        <v>44.485639232982699</v>
      </c>
      <c r="D11" s="30">
        <v>1669.1880000000001</v>
      </c>
      <c r="E11" s="30">
        <v>1299.385</v>
      </c>
      <c r="F11" s="30">
        <v>1353.4</v>
      </c>
      <c r="G11" s="30">
        <v>251512.54978900001</v>
      </c>
      <c r="H11" s="30">
        <v>350643.68151299999</v>
      </c>
      <c r="I11" s="30">
        <v>460318.9</v>
      </c>
      <c r="J11" s="30">
        <v>77994.910538856406</v>
      </c>
      <c r="K11" s="30">
        <v>83307.738121183604</v>
      </c>
      <c r="L11" s="30">
        <v>110553.50144081601</v>
      </c>
      <c r="M11" s="30">
        <v>340.12036352888998</v>
      </c>
      <c r="N11" s="30">
        <v>269.85357035289798</v>
      </c>
      <c r="O11" s="54">
        <v>4.6402571421030298E-2</v>
      </c>
      <c r="P11" s="54">
        <v>3.9323493263048202E-2</v>
      </c>
      <c r="Q11" s="54">
        <v>6.8112365436450197E-3</v>
      </c>
      <c r="R11" s="54">
        <v>4.8289397091183101E-2</v>
      </c>
    </row>
    <row r="12" spans="1:18">
      <c r="A12" s="52" t="s">
        <v>48</v>
      </c>
      <c r="B12" s="44">
        <v>26.4470797315598</v>
      </c>
      <c r="C12" s="53">
        <v>44.415300940733601</v>
      </c>
      <c r="D12" s="30">
        <v>583.69299999999998</v>
      </c>
      <c r="E12" s="30">
        <v>556.91099999999994</v>
      </c>
      <c r="F12" s="30">
        <v>555.9</v>
      </c>
      <c r="G12" s="30">
        <v>262603.5601</v>
      </c>
      <c r="H12" s="30">
        <v>274424.14160999999</v>
      </c>
      <c r="I12" s="30">
        <v>278004.09999999998</v>
      </c>
      <c r="J12" s="30">
        <v>90040.872310560706</v>
      </c>
      <c r="K12" s="30">
        <v>95487.830857138906</v>
      </c>
      <c r="L12" s="30">
        <v>107612.72763086901</v>
      </c>
      <c r="M12" s="30">
        <v>500.09731966180999</v>
      </c>
      <c r="N12" s="30">
        <v>492.76121608300099</v>
      </c>
      <c r="O12" s="54">
        <v>2.16249986626682E-3</v>
      </c>
      <c r="P12" s="54">
        <v>2.4660374830727202E-3</v>
      </c>
      <c r="Q12" s="54">
        <v>-3.0279092304008598E-4</v>
      </c>
      <c r="R12" s="54">
        <v>2.01231468822816E-2</v>
      </c>
    </row>
    <row r="13" spans="1:18">
      <c r="A13" s="52" t="s">
        <v>45</v>
      </c>
      <c r="B13" s="44">
        <v>26.223298077798301</v>
      </c>
      <c r="C13" s="53">
        <v>44.171882513438199</v>
      </c>
      <c r="D13" s="30">
        <v>5640.4870000000001</v>
      </c>
      <c r="E13" s="30">
        <v>5449.06</v>
      </c>
      <c r="F13" s="30">
        <v>5866.6</v>
      </c>
      <c r="G13" s="30">
        <v>756874.62377299997</v>
      </c>
      <c r="H13" s="30">
        <v>848360.99420399999</v>
      </c>
      <c r="I13" s="30">
        <v>990282.4</v>
      </c>
      <c r="J13" s="30">
        <v>65983.172338500503</v>
      </c>
      <c r="K13" s="30">
        <v>70801.537382054303</v>
      </c>
      <c r="L13" s="30">
        <v>76548.6097126104</v>
      </c>
      <c r="M13" s="30">
        <v>168.80005454607399</v>
      </c>
      <c r="N13" s="30">
        <v>155.689420598048</v>
      </c>
      <c r="O13" s="54">
        <v>2.6115846824548199E-2</v>
      </c>
      <c r="P13" s="54">
        <v>1.3566497014075E-2</v>
      </c>
      <c r="Q13" s="54">
        <v>1.2381377884374699E-2</v>
      </c>
      <c r="R13" s="54">
        <v>1.30925069295857E-2</v>
      </c>
    </row>
    <row r="14" spans="1:18">
      <c r="A14" s="52" t="s">
        <v>47</v>
      </c>
      <c r="B14" s="44">
        <v>25.291937178414901</v>
      </c>
      <c r="C14" s="53">
        <v>42.7956269314111</v>
      </c>
      <c r="D14" s="30">
        <v>115.337</v>
      </c>
      <c r="E14" s="30">
        <v>154.84</v>
      </c>
      <c r="F14" s="30">
        <v>180.1</v>
      </c>
      <c r="G14" s="30">
        <v>154974.16099999999</v>
      </c>
      <c r="H14" s="30">
        <v>158669.65150000001</v>
      </c>
      <c r="I14" s="30">
        <v>270241.09999999998</v>
      </c>
      <c r="J14" s="30">
        <v>128124.4031</v>
      </c>
      <c r="K14" s="30">
        <v>163010.55319999999</v>
      </c>
      <c r="L14" s="30">
        <v>159779</v>
      </c>
      <c r="M14" s="30">
        <v>1500.5058300943899</v>
      </c>
      <c r="N14" s="30">
        <v>1024.7329598295</v>
      </c>
      <c r="O14" s="54">
        <v>9.2805625592173896E-2</v>
      </c>
      <c r="P14" s="54">
        <v>6.5625236344108606E-2</v>
      </c>
      <c r="Q14" s="54">
        <v>2.5506517977478001E-2</v>
      </c>
      <c r="R14" s="54">
        <v>-3.3316596374774999E-3</v>
      </c>
    </row>
    <row r="15" spans="1:18">
      <c r="A15" s="52" t="s">
        <v>44</v>
      </c>
      <c r="B15" s="44">
        <v>27.011297922797699</v>
      </c>
      <c r="C15" s="53">
        <v>41.090923612758999</v>
      </c>
      <c r="D15" s="30">
        <v>2504.83</v>
      </c>
      <c r="E15" s="30">
        <v>3061.317</v>
      </c>
      <c r="F15" s="30">
        <v>3559.5</v>
      </c>
      <c r="G15" s="30">
        <v>130789.277626</v>
      </c>
      <c r="H15" s="30">
        <v>164816.926775</v>
      </c>
      <c r="I15" s="30">
        <v>166898.5</v>
      </c>
      <c r="J15" s="30">
        <v>39466.210436238704</v>
      </c>
      <c r="K15" s="30">
        <v>42029.340084630901</v>
      </c>
      <c r="L15" s="30">
        <v>41972.8361680011</v>
      </c>
      <c r="M15" s="30">
        <v>46.888186543053799</v>
      </c>
      <c r="N15" s="30">
        <v>53.838569078275803</v>
      </c>
      <c r="O15" s="54">
        <v>2.0939425747676902E-3</v>
      </c>
      <c r="P15" s="54">
        <v>-2.2774057022671702E-2</v>
      </c>
      <c r="Q15" s="54">
        <v>2.5447543401962501E-2</v>
      </c>
      <c r="R15" s="54">
        <v>-2.2419098171067001E-4</v>
      </c>
    </row>
    <row r="16" spans="1:18">
      <c r="A16" s="52" t="s">
        <v>43</v>
      </c>
      <c r="B16" s="44">
        <v>28.488151453464301</v>
      </c>
      <c r="C16" s="53">
        <v>40.694181074206</v>
      </c>
      <c r="D16" s="30">
        <v>15020.002</v>
      </c>
      <c r="E16" s="30">
        <v>14509.871999999999</v>
      </c>
      <c r="F16" s="30">
        <v>15826.8</v>
      </c>
      <c r="G16" s="30">
        <v>838976.67978300003</v>
      </c>
      <c r="H16" s="30">
        <v>853097.06523099996</v>
      </c>
      <c r="I16" s="30">
        <v>993339.7</v>
      </c>
      <c r="J16" s="30">
        <v>31508.097145526699</v>
      </c>
      <c r="K16" s="30">
        <v>29916.4905559543</v>
      </c>
      <c r="L16" s="30">
        <v>31640.420750246401</v>
      </c>
      <c r="M16" s="30">
        <v>62.7631422650188</v>
      </c>
      <c r="N16" s="30">
        <v>58.7942516123505</v>
      </c>
      <c r="O16" s="54">
        <v>2.5691030024972399E-2</v>
      </c>
      <c r="P16" s="54">
        <v>1.0946800205291001E-2</v>
      </c>
      <c r="Q16" s="54">
        <v>1.45845753868425E-2</v>
      </c>
      <c r="R16" s="54">
        <v>9.3813295265110508E-3</v>
      </c>
    </row>
    <row r="17" spans="1:18">
      <c r="A17" s="52" t="s">
        <v>248</v>
      </c>
      <c r="B17" s="44">
        <v>24.0477459837354</v>
      </c>
      <c r="C17" s="53">
        <v>39.259308838122799</v>
      </c>
      <c r="D17" s="30">
        <v>6705.71</v>
      </c>
      <c r="E17" s="30">
        <v>5152.9009999999998</v>
      </c>
      <c r="F17" s="30">
        <v>5549.8</v>
      </c>
      <c r="G17" s="30">
        <v>848400.23012800002</v>
      </c>
      <c r="H17" s="30">
        <v>1118464.996182</v>
      </c>
      <c r="I17" s="30">
        <v>1225206.2</v>
      </c>
      <c r="J17" s="30">
        <v>71914.067733452801</v>
      </c>
      <c r="K17" s="30">
        <v>79924.568897845995</v>
      </c>
      <c r="L17" s="30">
        <v>84438.017791632097</v>
      </c>
      <c r="M17" s="30">
        <v>220.765829399258</v>
      </c>
      <c r="N17" s="30">
        <v>217.05540164307399</v>
      </c>
      <c r="O17" s="54">
        <v>1.5307976613221599E-2</v>
      </c>
      <c r="P17" s="54">
        <v>2.8289800673633198E-3</v>
      </c>
      <c r="Q17" s="54">
        <v>1.24437933026429E-2</v>
      </c>
      <c r="R17" s="54">
        <v>9.1977831504228592E-3</v>
      </c>
    </row>
    <row r="18" spans="1:18">
      <c r="A18" s="52" t="s">
        <v>395</v>
      </c>
      <c r="B18" s="44">
        <v>21.416965789194599</v>
      </c>
      <c r="C18" s="53">
        <v>37.252280077870601</v>
      </c>
      <c r="D18" s="30">
        <v>5252.585</v>
      </c>
      <c r="E18" s="30">
        <v>5228.9639999999999</v>
      </c>
      <c r="F18" s="30">
        <v>5685.3</v>
      </c>
      <c r="G18" s="30">
        <v>343361.54926300002</v>
      </c>
      <c r="H18" s="30">
        <v>299632.94687500002</v>
      </c>
      <c r="I18" s="30">
        <v>316738.8</v>
      </c>
      <c r="J18" s="30">
        <v>36963.895566825602</v>
      </c>
      <c r="K18" s="30">
        <v>38522.229898750898</v>
      </c>
      <c r="L18" s="30">
        <v>41392.615371220498</v>
      </c>
      <c r="M18" s="30">
        <v>55.711888554693701</v>
      </c>
      <c r="N18" s="30">
        <v>57.302545375145101</v>
      </c>
      <c r="O18" s="54">
        <v>9.2961506623669993E-3</v>
      </c>
      <c r="P18" s="54">
        <v>-4.6809237409325402E-3</v>
      </c>
      <c r="Q18" s="54">
        <v>1.40428077153236E-2</v>
      </c>
      <c r="R18" s="54">
        <v>1.2049857816873301E-2</v>
      </c>
    </row>
    <row r="19" spans="1:18">
      <c r="A19" s="52" t="s">
        <v>41</v>
      </c>
      <c r="B19" s="44">
        <v>14.7876280922608</v>
      </c>
      <c r="C19" s="53">
        <v>33.287345498660201</v>
      </c>
      <c r="D19" s="30">
        <v>4154.1589999999997</v>
      </c>
      <c r="E19" s="30">
        <v>4093.393</v>
      </c>
      <c r="F19" s="30">
        <v>4903.1000000000004</v>
      </c>
      <c r="G19" s="30">
        <v>338449.85473199998</v>
      </c>
      <c r="H19" s="30">
        <v>402983.47296099999</v>
      </c>
      <c r="I19" s="30">
        <v>437741.4</v>
      </c>
      <c r="J19" s="30">
        <v>51137.060809735201</v>
      </c>
      <c r="K19" s="30">
        <v>50561.432195226596</v>
      </c>
      <c r="L19" s="30">
        <v>53371.992327303102</v>
      </c>
      <c r="M19" s="30">
        <v>89.278497277232802</v>
      </c>
      <c r="N19" s="30">
        <v>98.447296157735195</v>
      </c>
      <c r="O19" s="54">
        <v>1.3884299561455401E-2</v>
      </c>
      <c r="P19" s="54">
        <v>-1.6161425420881601E-2</v>
      </c>
      <c r="Q19" s="54">
        <v>3.0539283332319499E-2</v>
      </c>
      <c r="R19" s="54">
        <v>9.0569421352268992E-3</v>
      </c>
    </row>
    <row r="20" spans="1:18">
      <c r="A20" s="52" t="s">
        <v>247</v>
      </c>
      <c r="B20" s="44">
        <v>15.4317368702986</v>
      </c>
      <c r="C20" s="53">
        <v>33.0029579578854</v>
      </c>
      <c r="D20" s="30">
        <v>8532.0259999999998</v>
      </c>
      <c r="E20" s="30">
        <v>6349.2740000000003</v>
      </c>
      <c r="F20" s="30">
        <v>6798.6</v>
      </c>
      <c r="G20" s="30">
        <v>747311.91969000001</v>
      </c>
      <c r="H20" s="30">
        <v>707040.21993200004</v>
      </c>
      <c r="I20" s="30">
        <v>702645</v>
      </c>
      <c r="J20" s="30">
        <v>48498.5439262129</v>
      </c>
      <c r="K20" s="30">
        <v>50530.667468036001</v>
      </c>
      <c r="L20" s="30">
        <v>53063.902316653403</v>
      </c>
      <c r="M20" s="30">
        <v>103.351425293443</v>
      </c>
      <c r="N20" s="30">
        <v>111.357648123549</v>
      </c>
      <c r="O20" s="54">
        <v>-1.0387545937879899E-3</v>
      </c>
      <c r="P20" s="54">
        <v>-1.2358334045814E-2</v>
      </c>
      <c r="Q20" s="54">
        <v>1.14612210503391E-2</v>
      </c>
      <c r="R20" s="54">
        <v>8.1860679158711792E-3</v>
      </c>
    </row>
    <row r="21" spans="1:18">
      <c r="A21" s="52" t="s">
        <v>39</v>
      </c>
      <c r="B21" s="44">
        <v>17.4365814144067</v>
      </c>
      <c r="C21" s="53">
        <v>32.927142796358602</v>
      </c>
      <c r="D21" s="30">
        <v>1817.8030000000001</v>
      </c>
      <c r="E21" s="30">
        <v>1906.365</v>
      </c>
      <c r="F21" s="30">
        <v>2232.6999999999998</v>
      </c>
      <c r="G21" s="30">
        <v>127812.919001</v>
      </c>
      <c r="H21" s="30">
        <v>144950.493996</v>
      </c>
      <c r="I21" s="30">
        <v>171993.1</v>
      </c>
      <c r="J21" s="30">
        <v>38110.537106244403</v>
      </c>
      <c r="K21" s="30">
        <v>38917.653453512597</v>
      </c>
      <c r="L21" s="30">
        <v>41166.891181081199</v>
      </c>
      <c r="M21" s="30">
        <v>77.033681193174203</v>
      </c>
      <c r="N21" s="30">
        <v>76.035016377241504</v>
      </c>
      <c r="O21" s="54">
        <v>2.8920659477807999E-2</v>
      </c>
      <c r="P21" s="54">
        <v>2.1771613020411498E-3</v>
      </c>
      <c r="Q21" s="54">
        <v>2.6685399756088499E-2</v>
      </c>
      <c r="R21" s="54">
        <v>9.4083759797181105E-3</v>
      </c>
    </row>
    <row r="22" spans="1:18">
      <c r="A22" s="52" t="s">
        <v>40</v>
      </c>
      <c r="B22" s="44">
        <v>12.0451399154291</v>
      </c>
      <c r="C22" s="53">
        <v>32.597497552303899</v>
      </c>
      <c r="D22" s="30">
        <v>6785.9629999999997</v>
      </c>
      <c r="E22" s="30">
        <v>5511.6149999999998</v>
      </c>
      <c r="F22" s="30">
        <v>6710.7</v>
      </c>
      <c r="G22" s="30">
        <v>731225.41940999997</v>
      </c>
      <c r="H22" s="30">
        <v>551596.60747799999</v>
      </c>
      <c r="I22" s="30">
        <v>646743.80000000005</v>
      </c>
      <c r="J22" s="30">
        <v>53200.522566101798</v>
      </c>
      <c r="K22" s="30">
        <v>56422.700162847497</v>
      </c>
      <c r="L22" s="30">
        <v>61308.325401224902</v>
      </c>
      <c r="M22" s="30">
        <v>96.375013038878194</v>
      </c>
      <c r="N22" s="30">
        <v>100.078943735729</v>
      </c>
      <c r="O22" s="54">
        <v>2.6877050363364002E-2</v>
      </c>
      <c r="P22" s="54">
        <v>-6.2656790394527402E-3</v>
      </c>
      <c r="Q22" s="54">
        <v>3.3351700453276803E-2</v>
      </c>
      <c r="R22" s="54">
        <v>1.3936906500860999E-2</v>
      </c>
    </row>
    <row r="23" spans="1:18">
      <c r="A23" s="52" t="s">
        <v>42</v>
      </c>
      <c r="B23" s="44">
        <v>18.604714538565599</v>
      </c>
      <c r="C23" s="53">
        <v>32.1292758585885</v>
      </c>
      <c r="D23" s="30">
        <v>7328.0649999999996</v>
      </c>
      <c r="E23" s="30">
        <v>7375.1790000000001</v>
      </c>
      <c r="F23" s="30">
        <v>9013.9</v>
      </c>
      <c r="G23" s="30">
        <v>335429.24804199999</v>
      </c>
      <c r="H23" s="30">
        <v>442748.75504000002</v>
      </c>
      <c r="I23" s="30">
        <v>529220.30000000005</v>
      </c>
      <c r="J23" s="30">
        <v>36067.886885391097</v>
      </c>
      <c r="K23" s="30">
        <v>37632.655867587499</v>
      </c>
      <c r="L23" s="30">
        <v>39426.208453610503</v>
      </c>
      <c r="M23" s="30">
        <v>58.711578783878203</v>
      </c>
      <c r="N23" s="30">
        <v>60.032272442472198</v>
      </c>
      <c r="O23" s="54">
        <v>3.0180182167743E-2</v>
      </c>
      <c r="P23" s="54">
        <v>-3.7006906236998201E-3</v>
      </c>
      <c r="Q23" s="54">
        <v>3.4006721145528801E-2</v>
      </c>
      <c r="R23" s="54">
        <v>7.7899523138067498E-3</v>
      </c>
    </row>
    <row r="24" spans="1:18">
      <c r="A24" s="52" t="s">
        <v>236</v>
      </c>
      <c r="B24" s="44">
        <v>23.056094000281199</v>
      </c>
      <c r="C24" s="53">
        <v>31.7391857544469</v>
      </c>
      <c r="D24" s="30">
        <v>5036.3180000000002</v>
      </c>
      <c r="E24" s="30">
        <v>6177.9279999999999</v>
      </c>
      <c r="F24" s="30">
        <v>6950.8</v>
      </c>
      <c r="G24" s="30">
        <v>182113.584909</v>
      </c>
      <c r="H24" s="30">
        <v>210014.16371699999</v>
      </c>
      <c r="I24" s="30">
        <v>226257.5</v>
      </c>
      <c r="J24" s="30">
        <v>26734.740561540599</v>
      </c>
      <c r="K24" s="30">
        <v>26414.849279342001</v>
      </c>
      <c r="L24" s="30">
        <v>27890.8609210451</v>
      </c>
      <c r="M24" s="30">
        <v>32.551289060252103</v>
      </c>
      <c r="N24" s="30">
        <v>33.994271820098902</v>
      </c>
      <c r="O24" s="54">
        <v>1.2493863677302E-2</v>
      </c>
      <c r="P24" s="54">
        <v>-7.20310971885874E-3</v>
      </c>
      <c r="Q24" s="54">
        <v>1.98398822447792E-2</v>
      </c>
      <c r="R24" s="54">
        <v>9.1033095096348902E-3</v>
      </c>
    </row>
    <row r="25" spans="1:18">
      <c r="A25" s="52" t="s">
        <v>37</v>
      </c>
      <c r="B25" s="44">
        <v>15.452689031510101</v>
      </c>
      <c r="C25" s="53">
        <v>30.174508657833801</v>
      </c>
      <c r="D25" s="30">
        <v>10285.128000000001</v>
      </c>
      <c r="E25" s="30">
        <v>11144.941000000001</v>
      </c>
      <c r="F25" s="30">
        <v>13382.1</v>
      </c>
      <c r="G25" s="30">
        <v>389828.53700800001</v>
      </c>
      <c r="H25" s="30">
        <v>396376.84703100001</v>
      </c>
      <c r="I25" s="30">
        <v>457531.8</v>
      </c>
      <c r="J25" s="30">
        <v>20739.451202124499</v>
      </c>
      <c r="K25" s="30">
        <v>20919.983698345601</v>
      </c>
      <c r="L25" s="30">
        <v>23130.826146867799</v>
      </c>
      <c r="M25" s="30">
        <v>34.189835676015001</v>
      </c>
      <c r="N25" s="30">
        <v>35.565629915043999</v>
      </c>
      <c r="O25" s="54">
        <v>2.4201720241650501E-2</v>
      </c>
      <c r="P25" s="54">
        <v>-6.5536509132484398E-3</v>
      </c>
      <c r="Q25" s="54">
        <v>3.0958260788991301E-2</v>
      </c>
      <c r="R25" s="54">
        <v>1.6884514477328898E-2</v>
      </c>
    </row>
    <row r="26" spans="1:18">
      <c r="A26" s="52" t="s">
        <v>38</v>
      </c>
      <c r="B26" s="44">
        <v>11.7799917756873</v>
      </c>
      <c r="C26" s="53">
        <v>29.891441616020799</v>
      </c>
      <c r="D26" s="30">
        <v>389.85399999999998</v>
      </c>
      <c r="E26" s="30">
        <v>494.726</v>
      </c>
      <c r="F26" s="30">
        <v>446.4</v>
      </c>
      <c r="G26" s="30">
        <v>92784.058999999994</v>
      </c>
      <c r="H26" s="30">
        <v>116000.39701</v>
      </c>
      <c r="I26" s="30">
        <v>87284.3</v>
      </c>
      <c r="J26" s="30">
        <v>65739.002442308003</v>
      </c>
      <c r="K26" s="30">
        <v>78561.982966388896</v>
      </c>
      <c r="L26" s="30">
        <v>78724.942025089593</v>
      </c>
      <c r="M26" s="30">
        <v>195.52934587813601</v>
      </c>
      <c r="N26" s="30">
        <v>234.47402604674099</v>
      </c>
      <c r="O26" s="54">
        <v>-4.6297817960175201E-2</v>
      </c>
      <c r="P26" s="54">
        <v>-2.9818770705441901E-2</v>
      </c>
      <c r="Q26" s="54">
        <v>-1.6985535029074399E-2</v>
      </c>
      <c r="R26" s="54">
        <v>3.4541387672648599E-4</v>
      </c>
    </row>
    <row r="27" spans="1:18">
      <c r="A27" s="52" t="s">
        <v>396</v>
      </c>
      <c r="B27" s="44">
        <v>7.3642538267526998</v>
      </c>
      <c r="C27" s="53">
        <v>15.7835322845237</v>
      </c>
      <c r="D27" s="30">
        <v>70.489999999999995</v>
      </c>
      <c r="E27" s="30">
        <v>49.84</v>
      </c>
      <c r="F27" s="30">
        <v>50.9</v>
      </c>
      <c r="G27" s="30">
        <v>9024.9487939999999</v>
      </c>
      <c r="H27" s="30">
        <v>9501.6479419999996</v>
      </c>
      <c r="I27" s="30">
        <v>9438.2000000000007</v>
      </c>
      <c r="J27" s="30">
        <v>34524.804859999997</v>
      </c>
      <c r="K27" s="30">
        <v>46879.554470000003</v>
      </c>
      <c r="L27" s="30">
        <v>60882.9</v>
      </c>
      <c r="M27" s="30">
        <v>185.42632612966599</v>
      </c>
      <c r="N27" s="30">
        <v>190.64301649277701</v>
      </c>
      <c r="O27" s="54">
        <v>-1.1160379545184201E-3</v>
      </c>
      <c r="P27" s="54">
        <v>-4.6134943576860996E-3</v>
      </c>
      <c r="Q27" s="54">
        <v>3.5136666845918501E-3</v>
      </c>
      <c r="R27" s="54">
        <v>4.4524527485206598E-2</v>
      </c>
    </row>
    <row r="28" spans="1:18">
      <c r="A28" s="30"/>
      <c r="B28" s="30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A29" s="30"/>
      <c r="B29" s="30"/>
      <c r="C29" s="4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46" t="s">
        <v>380</v>
      </c>
      <c r="B30" s="30"/>
      <c r="C30" s="4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</sheetData>
  <mergeCells count="1">
    <mergeCell ref="O3:R3"/>
  </mergeCells>
  <phoneticPr fontId="7" type="noConversion"/>
  <conditionalFormatting sqref="O5:R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J5" sqref="J5"/>
    </sheetView>
  </sheetViews>
  <sheetFormatPr defaultColWidth="8.875" defaultRowHeight="14.25"/>
  <cols>
    <col min="1" max="1" width="52.5" bestFit="1" customWidth="1"/>
    <col min="2" max="2" width="14.5" bestFit="1" customWidth="1"/>
  </cols>
  <sheetData>
    <row r="1" spans="1:6" ht="18">
      <c r="A1" s="2" t="s">
        <v>1</v>
      </c>
    </row>
    <row r="2" spans="1:6" ht="15.75">
      <c r="A2" s="93" t="s">
        <v>3</v>
      </c>
      <c r="B2" s="93"/>
      <c r="C2" s="93"/>
      <c r="D2" s="93"/>
    </row>
    <row r="3" spans="1:6">
      <c r="A3" s="94" t="s">
        <v>427</v>
      </c>
      <c r="B3" s="94"/>
      <c r="C3" s="94"/>
      <c r="D3" s="94"/>
      <c r="F3" s="17"/>
    </row>
    <row r="5" spans="1:6" ht="18">
      <c r="A5" s="2" t="s">
        <v>2</v>
      </c>
      <c r="F5" s="17"/>
    </row>
    <row r="6" spans="1:6" ht="15.75">
      <c r="A6" s="93" t="s">
        <v>4</v>
      </c>
      <c r="B6" s="93"/>
      <c r="C6" s="93"/>
      <c r="D6" s="93"/>
    </row>
    <row r="7" spans="1:6">
      <c r="A7" s="94" t="s">
        <v>250</v>
      </c>
      <c r="B7" s="94"/>
      <c r="C7" s="94"/>
      <c r="D7" s="94"/>
    </row>
    <row r="9" spans="1:6" ht="18">
      <c r="A9" s="2" t="s">
        <v>0</v>
      </c>
    </row>
    <row r="10" spans="1:6">
      <c r="A10" t="s">
        <v>14</v>
      </c>
      <c r="B10" t="s">
        <v>5</v>
      </c>
      <c r="C10" t="s">
        <v>36</v>
      </c>
      <c r="D10" t="s">
        <v>35</v>
      </c>
    </row>
    <row r="11" spans="1:6">
      <c r="A11" t="s">
        <v>15</v>
      </c>
      <c r="B11" s="4">
        <v>9.7590603402990528E-3</v>
      </c>
      <c r="C11" s="3">
        <v>1.957528610925463E-3</v>
      </c>
      <c r="D11" s="16">
        <v>17.897043870432299</v>
      </c>
    </row>
    <row r="12" spans="1:6">
      <c r="A12" t="s">
        <v>16</v>
      </c>
      <c r="B12" s="4">
        <v>4.7114658521188568E-2</v>
      </c>
      <c r="C12" s="3">
        <v>-2.4704997092643843E-3</v>
      </c>
      <c r="D12" s="16">
        <v>25.694691904483701</v>
      </c>
    </row>
    <row r="13" spans="1:6">
      <c r="A13" t="s">
        <v>18</v>
      </c>
      <c r="B13" s="4">
        <v>1.6182867540390333E-2</v>
      </c>
      <c r="C13" s="3">
        <v>3.0919667411430929E-3</v>
      </c>
      <c r="D13" s="16">
        <v>26.296056628030801</v>
      </c>
    </row>
    <row r="14" spans="1:6">
      <c r="A14" t="s">
        <v>17</v>
      </c>
      <c r="B14" s="4">
        <v>2.7567229129141557E-2</v>
      </c>
      <c r="C14" s="3">
        <v>4.3217315814945145E-3</v>
      </c>
      <c r="D14" s="16">
        <v>27.9060365019002</v>
      </c>
    </row>
    <row r="15" spans="1:6">
      <c r="A15" t="s">
        <v>19</v>
      </c>
      <c r="B15" s="4">
        <v>2.1852484602350675E-2</v>
      </c>
      <c r="C15" s="3">
        <v>1.5490159419595528E-3</v>
      </c>
      <c r="D15" s="16">
        <v>28.6532715754058</v>
      </c>
    </row>
    <row r="16" spans="1:6">
      <c r="A16" t="s">
        <v>20</v>
      </c>
      <c r="B16" s="4">
        <v>1.6863786564576211E-2</v>
      </c>
      <c r="C16" s="3">
        <v>1.0745053496641344E-3</v>
      </c>
      <c r="D16" s="16">
        <v>36.661716589993297</v>
      </c>
    </row>
    <row r="17" spans="1:4">
      <c r="A17" t="s">
        <v>402</v>
      </c>
      <c r="B17" s="4">
        <v>3.3593059744765341E-3</v>
      </c>
      <c r="C17" s="3">
        <v>5.6575413759953896E-3</v>
      </c>
      <c r="D17" s="16">
        <v>36.674693944641</v>
      </c>
    </row>
    <row r="18" spans="1:4">
      <c r="A18" t="s">
        <v>21</v>
      </c>
      <c r="B18" s="4">
        <v>1.3182764023294435E-2</v>
      </c>
      <c r="C18" s="3">
        <v>1.2562530120188153E-3</v>
      </c>
      <c r="D18" s="16">
        <v>44.627303916810199</v>
      </c>
    </row>
    <row r="19" spans="1:4">
      <c r="A19" t="s">
        <v>23</v>
      </c>
      <c r="B19" s="4">
        <v>1.7095348365518515E-2</v>
      </c>
      <c r="C19" s="3">
        <v>-2.4619392568979714E-3</v>
      </c>
      <c r="D19" s="16">
        <v>45.454690773124</v>
      </c>
    </row>
    <row r="20" spans="1:4">
      <c r="A20" t="s">
        <v>22</v>
      </c>
      <c r="B20" s="4">
        <v>1.0121115086033639E-2</v>
      </c>
      <c r="C20" s="3">
        <v>-5.4405425238379657E-4</v>
      </c>
      <c r="D20" s="16">
        <v>45.474650074505</v>
      </c>
    </row>
    <row r="21" spans="1:4">
      <c r="A21" t="s">
        <v>25</v>
      </c>
      <c r="B21" s="4">
        <v>3.4880581851168824E-3</v>
      </c>
      <c r="C21" s="3">
        <v>-2.0379882953391881E-3</v>
      </c>
      <c r="D21" s="16">
        <v>53.183492495810199</v>
      </c>
    </row>
    <row r="22" spans="1:4">
      <c r="A22" t="s">
        <v>24</v>
      </c>
      <c r="B22" s="4">
        <v>1.0092490640079665E-2</v>
      </c>
      <c r="C22" s="3">
        <v>-1.6782510624779867E-4</v>
      </c>
      <c r="D22" s="16">
        <v>53.850923101008199</v>
      </c>
    </row>
    <row r="23" spans="1:4">
      <c r="A23" t="s">
        <v>403</v>
      </c>
      <c r="B23" s="4">
        <v>2.0923736906536039E-2</v>
      </c>
      <c r="C23" s="3">
        <v>2.4750303304752475E-3</v>
      </c>
      <c r="D23" s="16">
        <v>54.055181465459398</v>
      </c>
    </row>
    <row r="24" spans="1:4">
      <c r="A24" t="s">
        <v>26</v>
      </c>
      <c r="B24" s="4">
        <v>4.0075993863970538E-3</v>
      </c>
      <c r="C24" s="3">
        <v>2.8786933869149323E-3</v>
      </c>
      <c r="D24" s="16">
        <v>56.081648080751101</v>
      </c>
    </row>
    <row r="25" spans="1:4">
      <c r="A25" t="s">
        <v>28</v>
      </c>
      <c r="B25" s="4">
        <v>1.7322818090732772E-2</v>
      </c>
      <c r="C25" s="3">
        <v>6.5523650996368588E-4</v>
      </c>
      <c r="D25" s="16">
        <v>58.980277140063002</v>
      </c>
    </row>
    <row r="26" spans="1:4">
      <c r="A26" t="s">
        <v>29</v>
      </c>
      <c r="B26" s="4">
        <v>1.3374290280382395E-2</v>
      </c>
      <c r="C26" s="3">
        <v>3.3917375433620833E-3</v>
      </c>
      <c r="D26" s="16">
        <v>59.491596877352002</v>
      </c>
    </row>
    <row r="27" spans="1:4">
      <c r="A27" t="s">
        <v>27</v>
      </c>
      <c r="B27" s="4">
        <v>1.3453259882470592E-2</v>
      </c>
      <c r="C27" s="3">
        <v>-1.4421226711158752E-4</v>
      </c>
      <c r="D27" s="16">
        <v>59.5443525853699</v>
      </c>
    </row>
    <row r="28" spans="1:4">
      <c r="A28" t="s">
        <v>30</v>
      </c>
      <c r="B28" s="4">
        <v>3.0196405577735508E-2</v>
      </c>
      <c r="C28" s="3">
        <v>2.2456928689336131E-3</v>
      </c>
      <c r="D28" s="16">
        <v>61.704099153668601</v>
      </c>
    </row>
    <row r="29" spans="1:4">
      <c r="A29" t="s">
        <v>31</v>
      </c>
      <c r="B29" s="4">
        <v>2.7579210457205239E-2</v>
      </c>
      <c r="C29" s="3">
        <v>3.7885799653756269E-3</v>
      </c>
      <c r="D29" s="16">
        <v>62.7670397973829</v>
      </c>
    </row>
    <row r="30" spans="1:4">
      <c r="A30" t="s">
        <v>32</v>
      </c>
      <c r="B30" s="4">
        <v>1.3523978554249139E-2</v>
      </c>
      <c r="C30" s="3">
        <v>3.2659338520741876E-3</v>
      </c>
      <c r="D30" s="16">
        <v>70.065879110842204</v>
      </c>
    </row>
    <row r="31" spans="1:4">
      <c r="A31" t="s">
        <v>33</v>
      </c>
      <c r="B31" s="4">
        <v>4.0412379932979192E-2</v>
      </c>
      <c r="C31" s="3">
        <v>6.5481396476019249E-3</v>
      </c>
      <c r="D31" s="16">
        <v>87.632295119459798</v>
      </c>
    </row>
    <row r="34" spans="1:1" ht="18">
      <c r="A34" s="2" t="s">
        <v>6</v>
      </c>
    </row>
    <row r="35" spans="1:1" ht="15">
      <c r="A35" s="7" t="s">
        <v>7</v>
      </c>
    </row>
    <row r="36" spans="1:1">
      <c r="A36" t="s">
        <v>380</v>
      </c>
    </row>
    <row r="37" spans="1:1">
      <c r="A37" t="s">
        <v>401</v>
      </c>
    </row>
  </sheetData>
  <autoFilter ref="A10:D10">
    <sortState ref="A11:F32">
      <sortCondition ref="D10"/>
    </sortState>
  </autoFilter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A4" sqref="A4"/>
    </sheetView>
  </sheetViews>
  <sheetFormatPr defaultRowHeight="14.25"/>
  <sheetData>
    <row r="1" spans="1:6" ht="18">
      <c r="A1" s="2" t="s">
        <v>1</v>
      </c>
    </row>
    <row r="2" spans="1:6" ht="15.75">
      <c r="A2" s="93" t="s">
        <v>3</v>
      </c>
      <c r="B2" s="93"/>
      <c r="C2" s="93"/>
      <c r="D2" s="93"/>
    </row>
    <row r="3" spans="1:6">
      <c r="A3" s="94" t="s">
        <v>424</v>
      </c>
      <c r="B3" s="94"/>
      <c r="C3" s="94"/>
      <c r="D3" s="94"/>
      <c r="F3" s="17"/>
    </row>
    <row r="5" spans="1:6" ht="18">
      <c r="A5" s="2" t="s">
        <v>2</v>
      </c>
    </row>
    <row r="6" spans="1:6" ht="15.75">
      <c r="A6" s="93" t="s">
        <v>4</v>
      </c>
      <c r="B6" s="93"/>
      <c r="C6" s="93"/>
      <c r="D6" s="93"/>
    </row>
    <row r="7" spans="1:6">
      <c r="A7" s="94">
        <v>2016</v>
      </c>
      <c r="B7" s="94"/>
      <c r="C7" s="94"/>
      <c r="D7" s="94"/>
    </row>
    <row r="9" spans="1:6" ht="18">
      <c r="A9" s="2" t="s">
        <v>0</v>
      </c>
    </row>
    <row r="10" spans="1:6">
      <c r="A10" t="s">
        <v>308</v>
      </c>
      <c r="B10" t="s">
        <v>309</v>
      </c>
      <c r="C10" t="s">
        <v>53</v>
      </c>
    </row>
    <row r="11" spans="1:6">
      <c r="A11" t="s">
        <v>254</v>
      </c>
      <c r="B11" t="s">
        <v>161</v>
      </c>
      <c r="C11">
        <v>44.561392877143597</v>
      </c>
    </row>
    <row r="12" spans="1:6">
      <c r="A12" t="s">
        <v>253</v>
      </c>
      <c r="B12" t="s">
        <v>162</v>
      </c>
      <c r="C12">
        <v>44.543099367020901</v>
      </c>
    </row>
    <row r="13" spans="1:6">
      <c r="A13" t="s">
        <v>256</v>
      </c>
      <c r="B13" t="s">
        <v>163</v>
      </c>
      <c r="C13">
        <v>43.613578987006498</v>
      </c>
    </row>
    <row r="14" spans="1:6">
      <c r="A14" t="s">
        <v>255</v>
      </c>
      <c r="B14" t="s">
        <v>164</v>
      </c>
      <c r="C14">
        <v>46.149669465876499</v>
      </c>
    </row>
    <row r="15" spans="1:6">
      <c r="A15" t="s">
        <v>257</v>
      </c>
      <c r="B15" t="s">
        <v>165</v>
      </c>
      <c r="C15">
        <v>45.789919220467503</v>
      </c>
    </row>
    <row r="16" spans="1:6">
      <c r="A16" t="s">
        <v>258</v>
      </c>
      <c r="B16" t="s">
        <v>166</v>
      </c>
      <c r="C16">
        <v>46.002599270111602</v>
      </c>
    </row>
    <row r="17" spans="1:3">
      <c r="A17" t="s">
        <v>259</v>
      </c>
      <c r="B17" t="s">
        <v>167</v>
      </c>
      <c r="C17">
        <v>46.571424716332899</v>
      </c>
    </row>
    <row r="18" spans="1:3">
      <c r="A18" t="s">
        <v>261</v>
      </c>
      <c r="B18" t="s">
        <v>168</v>
      </c>
      <c r="C18">
        <v>50.697443539531903</v>
      </c>
    </row>
    <row r="19" spans="1:3">
      <c r="A19" t="s">
        <v>260</v>
      </c>
      <c r="B19" t="s">
        <v>169</v>
      </c>
      <c r="C19">
        <v>46.400921620802201</v>
      </c>
    </row>
    <row r="20" spans="1:3">
      <c r="A20" t="s">
        <v>262</v>
      </c>
      <c r="B20" t="s">
        <v>170</v>
      </c>
      <c r="C20">
        <v>44.739171868548702</v>
      </c>
    </row>
    <row r="21" spans="1:3">
      <c r="A21" t="s">
        <v>263</v>
      </c>
      <c r="B21" t="s">
        <v>171</v>
      </c>
      <c r="C21">
        <v>45.691252881727003</v>
      </c>
    </row>
    <row r="22" spans="1:3">
      <c r="A22" t="s">
        <v>310</v>
      </c>
      <c r="B22" t="s">
        <v>311</v>
      </c>
      <c r="C22">
        <v>42.587197928562297</v>
      </c>
    </row>
    <row r="23" spans="1:3">
      <c r="A23" t="s">
        <v>264</v>
      </c>
      <c r="B23" t="s">
        <v>172</v>
      </c>
      <c r="C23">
        <v>42.558868807621003</v>
      </c>
    </row>
    <row r="24" spans="1:3">
      <c r="A24" t="s">
        <v>268</v>
      </c>
      <c r="B24" t="s">
        <v>173</v>
      </c>
      <c r="C24">
        <v>43.959960352989398</v>
      </c>
    </row>
    <row r="25" spans="1:3">
      <c r="A25" t="s">
        <v>265</v>
      </c>
      <c r="B25" t="s">
        <v>174</v>
      </c>
      <c r="C25">
        <v>44.319731365084699</v>
      </c>
    </row>
    <row r="26" spans="1:3">
      <c r="A26" t="s">
        <v>266</v>
      </c>
      <c r="B26" t="s">
        <v>175</v>
      </c>
      <c r="C26">
        <v>45.404178996646003</v>
      </c>
    </row>
    <row r="27" spans="1:3">
      <c r="A27" t="s">
        <v>267</v>
      </c>
      <c r="B27" t="s">
        <v>176</v>
      </c>
      <c r="C27">
        <v>43.607949434109202</v>
      </c>
    </row>
    <row r="28" spans="1:3">
      <c r="A28" t="s">
        <v>269</v>
      </c>
      <c r="B28" t="s">
        <v>177</v>
      </c>
      <c r="C28">
        <v>44.742619742934998</v>
      </c>
    </row>
    <row r="29" spans="1:3">
      <c r="A29" t="s">
        <v>270</v>
      </c>
      <c r="B29" t="s">
        <v>178</v>
      </c>
      <c r="C29">
        <v>43.939769994878397</v>
      </c>
    </row>
    <row r="30" spans="1:3">
      <c r="A30" t="s">
        <v>271</v>
      </c>
      <c r="B30" t="s">
        <v>179</v>
      </c>
      <c r="C30">
        <v>42.5562447182486</v>
      </c>
    </row>
    <row r="31" spans="1:3">
      <c r="A31" t="s">
        <v>274</v>
      </c>
      <c r="B31" t="s">
        <v>180</v>
      </c>
      <c r="C31">
        <v>47.380896120715299</v>
      </c>
    </row>
    <row r="32" spans="1:3">
      <c r="A32" t="s">
        <v>273</v>
      </c>
      <c r="B32" t="s">
        <v>181</v>
      </c>
      <c r="C32">
        <v>47.0489051323853</v>
      </c>
    </row>
    <row r="33" spans="1:3">
      <c r="A33" t="s">
        <v>272</v>
      </c>
      <c r="B33" t="s">
        <v>182</v>
      </c>
      <c r="C33">
        <v>44.297093377322803</v>
      </c>
    </row>
    <row r="34" spans="1:3">
      <c r="A34" t="s">
        <v>275</v>
      </c>
      <c r="B34" t="s">
        <v>183</v>
      </c>
      <c r="C34">
        <v>45.204121966627902</v>
      </c>
    </row>
    <row r="35" spans="1:3">
      <c r="A35" t="s">
        <v>276</v>
      </c>
      <c r="B35" t="s">
        <v>184</v>
      </c>
      <c r="C35">
        <v>45.2978598178357</v>
      </c>
    </row>
    <row r="36" spans="1:3">
      <c r="A36" t="s">
        <v>278</v>
      </c>
      <c r="B36" t="s">
        <v>185</v>
      </c>
      <c r="C36">
        <v>44.931551407620397</v>
      </c>
    </row>
    <row r="37" spans="1:3">
      <c r="A37" t="s">
        <v>277</v>
      </c>
      <c r="B37" t="s">
        <v>186</v>
      </c>
      <c r="C37">
        <v>43.131049957730802</v>
      </c>
    </row>
    <row r="38" spans="1:3">
      <c r="A38" t="s">
        <v>279</v>
      </c>
      <c r="B38" t="s">
        <v>187</v>
      </c>
      <c r="C38">
        <v>43.159218272018599</v>
      </c>
    </row>
    <row r="39" spans="1:3">
      <c r="A39" t="s">
        <v>286</v>
      </c>
      <c r="B39" t="s">
        <v>188</v>
      </c>
      <c r="C39">
        <v>44.859779603799502</v>
      </c>
    </row>
    <row r="40" spans="1:3">
      <c r="A40" t="s">
        <v>287</v>
      </c>
      <c r="B40" t="s">
        <v>189</v>
      </c>
      <c r="C40">
        <v>42.963467300004901</v>
      </c>
    </row>
    <row r="41" spans="1:3">
      <c r="A41" t="s">
        <v>280</v>
      </c>
      <c r="B41" t="s">
        <v>190</v>
      </c>
      <c r="C41">
        <v>45.076275125212</v>
      </c>
    </row>
    <row r="42" spans="1:3">
      <c r="A42" t="s">
        <v>282</v>
      </c>
      <c r="B42" t="s">
        <v>191</v>
      </c>
      <c r="C42">
        <v>45.614233041209403</v>
      </c>
    </row>
    <row r="43" spans="1:3">
      <c r="A43" t="s">
        <v>283</v>
      </c>
      <c r="B43" t="s">
        <v>192</v>
      </c>
      <c r="C43">
        <v>45.948805560795698</v>
      </c>
    </row>
    <row r="44" spans="1:3">
      <c r="A44" t="s">
        <v>284</v>
      </c>
      <c r="B44" t="s">
        <v>193</v>
      </c>
      <c r="C44">
        <v>43.946320681650299</v>
      </c>
    </row>
    <row r="45" spans="1:3">
      <c r="A45" t="s">
        <v>281</v>
      </c>
      <c r="B45" t="s">
        <v>194</v>
      </c>
      <c r="C45">
        <v>40.958943148582897</v>
      </c>
    </row>
    <row r="46" spans="1:3">
      <c r="A46" t="s">
        <v>285</v>
      </c>
      <c r="B46" t="s">
        <v>195</v>
      </c>
      <c r="C46">
        <v>45.801699286119501</v>
      </c>
    </row>
    <row r="47" spans="1:3">
      <c r="A47" t="s">
        <v>288</v>
      </c>
      <c r="B47" t="s">
        <v>196</v>
      </c>
      <c r="C47">
        <v>44.959472507485799</v>
      </c>
    </row>
    <row r="48" spans="1:3">
      <c r="A48" t="s">
        <v>289</v>
      </c>
      <c r="B48" t="s">
        <v>197</v>
      </c>
      <c r="C48">
        <v>44.891400553448399</v>
      </c>
    </row>
    <row r="49" spans="1:3">
      <c r="A49" t="s">
        <v>290</v>
      </c>
      <c r="B49" t="s">
        <v>198</v>
      </c>
      <c r="C49">
        <v>44.786728069882699</v>
      </c>
    </row>
    <row r="50" spans="1:3">
      <c r="A50" t="s">
        <v>291</v>
      </c>
      <c r="B50" t="s">
        <v>199</v>
      </c>
      <c r="C50">
        <v>44.752272905418899</v>
      </c>
    </row>
    <row r="51" spans="1:3">
      <c r="A51" t="s">
        <v>312</v>
      </c>
      <c r="B51" t="s">
        <v>313</v>
      </c>
      <c r="C51">
        <v>45.348393862405899</v>
      </c>
    </row>
    <row r="52" spans="1:3">
      <c r="A52" t="s">
        <v>292</v>
      </c>
      <c r="B52" t="s">
        <v>200</v>
      </c>
      <c r="C52">
        <v>45.287069579524001</v>
      </c>
    </row>
    <row r="53" spans="1:3">
      <c r="A53" t="s">
        <v>293</v>
      </c>
      <c r="B53" t="s">
        <v>201</v>
      </c>
      <c r="C53">
        <v>44.2253656578904</v>
      </c>
    </row>
    <row r="54" spans="1:3">
      <c r="A54" t="s">
        <v>294</v>
      </c>
      <c r="B54" t="s">
        <v>202</v>
      </c>
      <c r="C54">
        <v>43.614246893308596</v>
      </c>
    </row>
    <row r="55" spans="1:3">
      <c r="A55" t="s">
        <v>295</v>
      </c>
      <c r="B55" t="s">
        <v>203</v>
      </c>
      <c r="C55">
        <v>44.430662964352202</v>
      </c>
    </row>
    <row r="56" spans="1:3">
      <c r="A56" t="s">
        <v>296</v>
      </c>
      <c r="B56" t="s">
        <v>204</v>
      </c>
      <c r="C56">
        <v>45.302508056379097</v>
      </c>
    </row>
    <row r="57" spans="1:3">
      <c r="A57" t="s">
        <v>297</v>
      </c>
      <c r="B57" t="s">
        <v>205</v>
      </c>
      <c r="C57">
        <v>46.304691584234398</v>
      </c>
    </row>
    <row r="58" spans="1:3">
      <c r="A58" t="s">
        <v>299</v>
      </c>
      <c r="B58" t="s">
        <v>206</v>
      </c>
      <c r="C58">
        <v>46.490789375621198</v>
      </c>
    </row>
    <row r="59" spans="1:3">
      <c r="A59" t="s">
        <v>314</v>
      </c>
      <c r="B59" t="s">
        <v>315</v>
      </c>
      <c r="C59">
        <v>42.245067574406598</v>
      </c>
    </row>
    <row r="60" spans="1:3">
      <c r="A60" t="s">
        <v>298</v>
      </c>
      <c r="B60" t="s">
        <v>207</v>
      </c>
      <c r="C60">
        <v>44.711412234776297</v>
      </c>
    </row>
    <row r="61" spans="1:3">
      <c r="A61" t="s">
        <v>300</v>
      </c>
      <c r="B61" t="s">
        <v>208</v>
      </c>
      <c r="C61">
        <v>45.993338185530298</v>
      </c>
    </row>
    <row r="62" spans="1:3">
      <c r="A62" t="s">
        <v>302</v>
      </c>
      <c r="B62" t="s">
        <v>209</v>
      </c>
      <c r="C62">
        <v>44.304996773977898</v>
      </c>
    </row>
    <row r="63" spans="1:3">
      <c r="A63" t="s">
        <v>301</v>
      </c>
      <c r="B63" t="s">
        <v>210</v>
      </c>
      <c r="C63">
        <v>43.608912856070603</v>
      </c>
    </row>
    <row r="64" spans="1:3">
      <c r="A64" t="s">
        <v>303</v>
      </c>
      <c r="B64" t="s">
        <v>211</v>
      </c>
      <c r="C64">
        <v>42.391049274944599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C5" workbookViewId="0">
      <selection activeCell="T18" sqref="T18"/>
    </sheetView>
  </sheetViews>
  <sheetFormatPr defaultRowHeight="14.25"/>
  <sheetData>
    <row r="1" spans="1:10" ht="18">
      <c r="A1" s="2" t="s">
        <v>1</v>
      </c>
    </row>
    <row r="2" spans="1:10" ht="15.75">
      <c r="A2" s="93" t="s">
        <v>3</v>
      </c>
      <c r="B2" s="93"/>
      <c r="C2" s="93"/>
      <c r="D2" s="93"/>
    </row>
    <row r="3" spans="1:10">
      <c r="A3" s="94" t="s">
        <v>428</v>
      </c>
      <c r="B3" s="94"/>
      <c r="C3" s="94"/>
      <c r="D3" s="94"/>
    </row>
    <row r="4" spans="1:10">
      <c r="J4" s="17"/>
    </row>
    <row r="5" spans="1:10" ht="18">
      <c r="A5" s="2" t="s">
        <v>2</v>
      </c>
    </row>
    <row r="6" spans="1:10" ht="15.75">
      <c r="A6" s="93" t="s">
        <v>4</v>
      </c>
      <c r="B6" s="93"/>
      <c r="C6" s="93"/>
      <c r="D6" s="93"/>
    </row>
    <row r="7" spans="1:10">
      <c r="A7" s="94">
        <v>2016</v>
      </c>
      <c r="B7" s="94"/>
      <c r="C7" s="94"/>
      <c r="D7" s="94"/>
    </row>
    <row r="9" spans="1:10" ht="18">
      <c r="A9" s="2" t="s">
        <v>6</v>
      </c>
    </row>
    <row r="10" spans="1:10" ht="15">
      <c r="A10" s="7" t="s">
        <v>7</v>
      </c>
    </row>
    <row r="11" spans="1:10">
      <c r="A11" t="s">
        <v>409</v>
      </c>
    </row>
    <row r="14" spans="1:10">
      <c r="E14" t="s">
        <v>251</v>
      </c>
      <c r="F14" s="16" t="s">
        <v>53</v>
      </c>
      <c r="G14" s="12" t="s">
        <v>252</v>
      </c>
    </row>
    <row r="15" spans="1:10">
      <c r="D15" t="s">
        <v>253</v>
      </c>
      <c r="E15" t="s">
        <v>162</v>
      </c>
      <c r="F15" s="16">
        <v>44.543099367020901</v>
      </c>
      <c r="G15" s="12">
        <v>42154.686406121298</v>
      </c>
      <c r="H15" s="26"/>
    </row>
    <row r="16" spans="1:10">
      <c r="D16" t="s">
        <v>254</v>
      </c>
      <c r="E16" t="s">
        <v>161</v>
      </c>
      <c r="F16" s="16">
        <v>44.561392877143597</v>
      </c>
      <c r="G16" s="12">
        <v>56352.380634496803</v>
      </c>
      <c r="H16" s="26"/>
    </row>
    <row r="17" spans="4:20">
      <c r="D17" t="s">
        <v>255</v>
      </c>
      <c r="E17" t="s">
        <v>164</v>
      </c>
      <c r="F17" s="16">
        <v>46.149669465876499</v>
      </c>
      <c r="G17" s="12">
        <v>45995.462795613297</v>
      </c>
      <c r="H17" s="26"/>
      <c r="T17" s="17"/>
    </row>
    <row r="18" spans="4:20">
      <c r="D18" t="s">
        <v>256</v>
      </c>
      <c r="E18" t="s">
        <v>163</v>
      </c>
      <c r="F18" s="16">
        <v>43.613578987006498</v>
      </c>
      <c r="G18" s="12">
        <v>39253.404763930201</v>
      </c>
      <c r="H18" s="26"/>
    </row>
    <row r="19" spans="4:20">
      <c r="D19" t="s">
        <v>257</v>
      </c>
      <c r="E19" t="s">
        <v>165</v>
      </c>
      <c r="F19" s="16">
        <v>45.789919220467503</v>
      </c>
      <c r="G19" s="12">
        <v>56439.4453738671</v>
      </c>
      <c r="H19" s="26"/>
    </row>
    <row r="20" spans="4:20">
      <c r="D20" t="s">
        <v>258</v>
      </c>
      <c r="E20" t="s">
        <v>166</v>
      </c>
      <c r="F20" s="16">
        <v>46.002599270111602</v>
      </c>
      <c r="G20" s="12">
        <v>52562.107273331101</v>
      </c>
      <c r="H20" s="26"/>
    </row>
    <row r="21" spans="4:20">
      <c r="D21" t="s">
        <v>259</v>
      </c>
      <c r="E21" t="s">
        <v>167</v>
      </c>
      <c r="F21" s="16">
        <v>46.571424716332899</v>
      </c>
      <c r="G21" s="12">
        <v>57798.137627184697</v>
      </c>
      <c r="H21" s="26"/>
    </row>
    <row r="22" spans="4:20">
      <c r="D22" t="s">
        <v>260</v>
      </c>
      <c r="E22" t="s">
        <v>169</v>
      </c>
      <c r="F22" s="16">
        <v>46.400921620802201</v>
      </c>
      <c r="G22" s="12">
        <v>50076.415542259201</v>
      </c>
      <c r="H22" s="26"/>
    </row>
    <row r="23" spans="4:20">
      <c r="D23" t="s">
        <v>261</v>
      </c>
      <c r="E23" t="s">
        <v>168</v>
      </c>
      <c r="F23" s="16">
        <v>50.697443539531903</v>
      </c>
      <c r="G23" s="12">
        <v>82719.473239518702</v>
      </c>
      <c r="H23" s="26"/>
    </row>
    <row r="24" spans="4:20">
      <c r="D24" t="s">
        <v>262</v>
      </c>
      <c r="E24" t="s">
        <v>170</v>
      </c>
      <c r="F24" s="16">
        <v>44.739171868548702</v>
      </c>
      <c r="G24" s="12">
        <v>43923.104627604902</v>
      </c>
      <c r="H24" s="26"/>
    </row>
    <row r="25" spans="4:20">
      <c r="D25" t="s">
        <v>263</v>
      </c>
      <c r="E25" t="s">
        <v>171</v>
      </c>
      <c r="F25" s="16">
        <v>45.691252881727003</v>
      </c>
      <c r="G25" s="12">
        <v>46463.282941454199</v>
      </c>
      <c r="H25" s="26"/>
    </row>
    <row r="26" spans="4:20">
      <c r="D26" t="s">
        <v>264</v>
      </c>
      <c r="E26" t="s">
        <v>172</v>
      </c>
      <c r="F26" s="16">
        <v>42.558868807621003</v>
      </c>
      <c r="G26" s="12">
        <v>48314.524930658597</v>
      </c>
      <c r="H26" s="26"/>
    </row>
    <row r="27" spans="4:20">
      <c r="D27" t="s">
        <v>265</v>
      </c>
      <c r="E27" t="s">
        <v>174</v>
      </c>
      <c r="F27" s="16">
        <v>44.319731365084699</v>
      </c>
      <c r="G27" s="12">
        <v>41496.835963359197</v>
      </c>
      <c r="H27" s="26"/>
    </row>
    <row r="28" spans="4:20">
      <c r="D28" t="s">
        <v>266</v>
      </c>
      <c r="E28" t="s">
        <v>175</v>
      </c>
      <c r="F28" s="16">
        <v>45.404178996646003</v>
      </c>
      <c r="G28" s="12">
        <v>50971.992786821997</v>
      </c>
      <c r="H28" s="26"/>
    </row>
    <row r="29" spans="4:20">
      <c r="D29" t="s">
        <v>267</v>
      </c>
      <c r="E29" t="s">
        <v>176</v>
      </c>
      <c r="F29" s="16">
        <v>43.607949434109202</v>
      </c>
      <c r="G29" s="12">
        <v>42666.554989686701</v>
      </c>
      <c r="H29" s="26"/>
    </row>
    <row r="30" spans="4:20">
      <c r="D30" t="s">
        <v>268</v>
      </c>
      <c r="E30" t="s">
        <v>173</v>
      </c>
      <c r="F30" s="16">
        <v>43.959960352989398</v>
      </c>
      <c r="G30" s="12">
        <v>43485.970588814002</v>
      </c>
      <c r="H30" s="26"/>
    </row>
    <row r="31" spans="4:20">
      <c r="D31" t="s">
        <v>269</v>
      </c>
      <c r="E31" t="s">
        <v>177</v>
      </c>
      <c r="F31" s="16">
        <v>44.742619742934998</v>
      </c>
      <c r="G31" s="12">
        <v>43398.821929785598</v>
      </c>
    </row>
    <row r="32" spans="4:20">
      <c r="D32" t="s">
        <v>270</v>
      </c>
      <c r="E32" t="s">
        <v>178</v>
      </c>
      <c r="F32" s="16">
        <v>43.939769994878397</v>
      </c>
      <c r="G32" s="12">
        <v>41483.0289605781</v>
      </c>
    </row>
    <row r="33" spans="4:7">
      <c r="D33" t="s">
        <v>271</v>
      </c>
      <c r="E33" t="s">
        <v>179</v>
      </c>
      <c r="F33" s="16">
        <v>42.5562447182486</v>
      </c>
      <c r="G33" s="12">
        <v>41008.239412282201</v>
      </c>
    </row>
    <row r="34" spans="4:7">
      <c r="D34" t="s">
        <v>272</v>
      </c>
      <c r="E34" t="s">
        <v>182</v>
      </c>
      <c r="F34" s="16">
        <v>44.297093377322803</v>
      </c>
      <c r="G34" s="12">
        <v>43686.410090446101</v>
      </c>
    </row>
    <row r="35" spans="4:7">
      <c r="D35" t="s">
        <v>273</v>
      </c>
      <c r="E35" t="s">
        <v>181</v>
      </c>
      <c r="F35" s="16">
        <v>47.0489051323853</v>
      </c>
      <c r="G35" s="12">
        <v>55458.027141476297</v>
      </c>
    </row>
    <row r="36" spans="4:7">
      <c r="D36" t="s">
        <v>274</v>
      </c>
      <c r="E36" t="s">
        <v>180</v>
      </c>
      <c r="F36" s="16">
        <v>47.380896120715299</v>
      </c>
      <c r="G36" s="12">
        <v>60347.918372942302</v>
      </c>
    </row>
    <row r="37" spans="4:7">
      <c r="D37" t="s">
        <v>275</v>
      </c>
      <c r="E37" t="s">
        <v>183</v>
      </c>
      <c r="F37" s="16">
        <v>45.204121966627902</v>
      </c>
      <c r="G37" s="12">
        <v>46895.697486908197</v>
      </c>
    </row>
    <row r="38" spans="4:7">
      <c r="D38" t="s">
        <v>276</v>
      </c>
      <c r="E38" t="s">
        <v>184</v>
      </c>
      <c r="F38" s="16">
        <v>45.2978598178357</v>
      </c>
      <c r="G38" s="12">
        <v>51180.139008624501</v>
      </c>
    </row>
    <row r="39" spans="4:7">
      <c r="D39" t="s">
        <v>277</v>
      </c>
      <c r="E39" t="s">
        <v>186</v>
      </c>
      <c r="F39" s="16">
        <v>43.131049957730802</v>
      </c>
      <c r="G39" s="12">
        <v>37970.486364378601</v>
      </c>
    </row>
    <row r="40" spans="4:7">
      <c r="D40" t="s">
        <v>278</v>
      </c>
      <c r="E40" t="s">
        <v>185</v>
      </c>
      <c r="F40" s="16">
        <v>44.931551407620397</v>
      </c>
      <c r="G40" s="12">
        <v>44400.4158058135</v>
      </c>
    </row>
    <row r="41" spans="4:7">
      <c r="D41" t="s">
        <v>279</v>
      </c>
      <c r="E41" t="s">
        <v>187</v>
      </c>
      <c r="F41" s="16">
        <v>43.159218272018599</v>
      </c>
      <c r="G41" s="12">
        <v>40910.128868867498</v>
      </c>
    </row>
    <row r="42" spans="4:7">
      <c r="D42" t="s">
        <v>280</v>
      </c>
      <c r="E42" t="s">
        <v>190</v>
      </c>
      <c r="F42" s="16">
        <v>45.076275125212</v>
      </c>
      <c r="G42" s="12">
        <v>44101.9171558081</v>
      </c>
    </row>
    <row r="43" spans="4:7">
      <c r="D43" t="s">
        <v>281</v>
      </c>
      <c r="E43" t="s">
        <v>194</v>
      </c>
      <c r="F43" s="16">
        <v>40.958943148582897</v>
      </c>
      <c r="G43" s="12">
        <v>43314.329370187697</v>
      </c>
    </row>
    <row r="44" spans="4:7">
      <c r="D44" t="s">
        <v>282</v>
      </c>
      <c r="E44" t="s">
        <v>191</v>
      </c>
      <c r="F44" s="16">
        <v>45.614233041209403</v>
      </c>
      <c r="G44" s="12">
        <v>49752.160217009499</v>
      </c>
    </row>
    <row r="45" spans="4:7">
      <c r="D45" t="s">
        <v>283</v>
      </c>
      <c r="E45" t="s">
        <v>192</v>
      </c>
      <c r="F45" s="16">
        <v>45.948805560795698</v>
      </c>
      <c r="G45" s="12">
        <v>55687.053443164099</v>
      </c>
    </row>
    <row r="46" spans="4:7">
      <c r="D46" t="s">
        <v>284</v>
      </c>
      <c r="E46" t="s">
        <v>193</v>
      </c>
      <c r="F46" s="16">
        <v>43.946320681650299</v>
      </c>
      <c r="G46" s="12">
        <v>43707.026778516702</v>
      </c>
    </row>
    <row r="47" spans="4:7">
      <c r="D47" t="s">
        <v>285</v>
      </c>
      <c r="E47" t="s">
        <v>195</v>
      </c>
      <c r="F47" s="16">
        <v>45.801699286119501</v>
      </c>
      <c r="G47" s="12">
        <v>58645.072203298398</v>
      </c>
    </row>
    <row r="48" spans="4:7">
      <c r="D48" t="s">
        <v>286</v>
      </c>
      <c r="E48" t="s">
        <v>188</v>
      </c>
      <c r="F48" s="16">
        <v>44.859779603799502</v>
      </c>
      <c r="G48" s="12">
        <v>45205.5365888878</v>
      </c>
    </row>
    <row r="49" spans="4:7">
      <c r="D49" t="s">
        <v>287</v>
      </c>
      <c r="E49" t="s">
        <v>189</v>
      </c>
      <c r="F49" s="16">
        <v>42.963467300004901</v>
      </c>
      <c r="G49" s="12">
        <v>46769.661854193997</v>
      </c>
    </row>
    <row r="50" spans="4:7">
      <c r="D50" t="s">
        <v>288</v>
      </c>
      <c r="E50" t="s">
        <v>196</v>
      </c>
      <c r="F50" s="16">
        <v>44.959472507485799</v>
      </c>
      <c r="G50" s="12">
        <v>45850.2339088921</v>
      </c>
    </row>
    <row r="51" spans="4:7">
      <c r="D51" t="s">
        <v>289</v>
      </c>
      <c r="E51" t="s">
        <v>197</v>
      </c>
      <c r="F51" s="16">
        <v>44.891400553448399</v>
      </c>
      <c r="G51" s="12">
        <v>42666.596482096298</v>
      </c>
    </row>
    <row r="52" spans="4:7">
      <c r="D52" t="s">
        <v>290</v>
      </c>
      <c r="E52" t="s">
        <v>198</v>
      </c>
      <c r="F52" s="16">
        <v>44.786728069882699</v>
      </c>
      <c r="G52" s="12">
        <v>48894.016068122502</v>
      </c>
    </row>
    <row r="53" spans="4:7">
      <c r="D53" t="s">
        <v>291</v>
      </c>
      <c r="E53" t="s">
        <v>199</v>
      </c>
      <c r="F53" s="16">
        <v>44.752272905418899</v>
      </c>
      <c r="G53" s="12">
        <v>47446.713067899698</v>
      </c>
    </row>
    <row r="54" spans="4:7">
      <c r="D54" t="s">
        <v>292</v>
      </c>
      <c r="E54" t="s">
        <v>200</v>
      </c>
      <c r="F54" s="16">
        <v>45.287069579524001</v>
      </c>
      <c r="G54" s="12">
        <v>50534.503692441402</v>
      </c>
    </row>
    <row r="55" spans="4:7">
      <c r="D55" t="s">
        <v>293</v>
      </c>
      <c r="E55" t="s">
        <v>201</v>
      </c>
      <c r="F55" s="16">
        <v>44.2253656578904</v>
      </c>
      <c r="G55" s="12">
        <v>41314.794497447503</v>
      </c>
    </row>
    <row r="56" spans="4:7">
      <c r="D56" t="s">
        <v>294</v>
      </c>
      <c r="E56" t="s">
        <v>202</v>
      </c>
      <c r="F56" s="16">
        <v>43.614246893308596</v>
      </c>
      <c r="G56" s="12">
        <v>39505.424803264403</v>
      </c>
    </row>
    <row r="57" spans="4:7">
      <c r="D57" t="s">
        <v>295</v>
      </c>
      <c r="E57" t="s">
        <v>203</v>
      </c>
      <c r="F57" s="16">
        <v>44.430662964352202</v>
      </c>
      <c r="G57" s="12">
        <v>42219.949919948303</v>
      </c>
    </row>
    <row r="58" spans="4:7">
      <c r="D58" t="s">
        <v>296</v>
      </c>
      <c r="E58" t="s">
        <v>204</v>
      </c>
      <c r="F58" s="16">
        <v>45.302508056379097</v>
      </c>
      <c r="G58" s="12">
        <v>47742.765321515297</v>
      </c>
    </row>
    <row r="59" spans="4:7">
      <c r="D59" t="s">
        <v>297</v>
      </c>
      <c r="E59" t="s">
        <v>205</v>
      </c>
      <c r="F59" s="16">
        <v>46.304691584234398</v>
      </c>
      <c r="G59" s="12">
        <v>45207.239962596701</v>
      </c>
    </row>
    <row r="60" spans="4:7">
      <c r="D60" t="s">
        <v>298</v>
      </c>
      <c r="E60" t="s">
        <v>207</v>
      </c>
      <c r="F60" s="16">
        <v>44.711412234776297</v>
      </c>
      <c r="G60" s="12">
        <v>46489.114754098402</v>
      </c>
    </row>
    <row r="61" spans="4:7">
      <c r="D61" t="s">
        <v>299</v>
      </c>
      <c r="E61" t="s">
        <v>206</v>
      </c>
      <c r="F61" s="16">
        <v>46.490789375621198</v>
      </c>
      <c r="G61" s="12">
        <v>52964.538568300602</v>
      </c>
    </row>
    <row r="62" spans="4:7">
      <c r="D62" t="s">
        <v>300</v>
      </c>
      <c r="E62" t="s">
        <v>208</v>
      </c>
      <c r="F62" s="16">
        <v>45.993338185530298</v>
      </c>
      <c r="G62" s="12">
        <v>55329.839614413897</v>
      </c>
    </row>
    <row r="63" spans="4:7">
      <c r="D63" t="s">
        <v>301</v>
      </c>
      <c r="E63" t="s">
        <v>210</v>
      </c>
      <c r="F63" s="16">
        <v>43.608912856070603</v>
      </c>
      <c r="G63" s="12">
        <v>39856.535224778701</v>
      </c>
    </row>
    <row r="64" spans="4:7">
      <c r="D64" t="s">
        <v>302</v>
      </c>
      <c r="E64" t="s">
        <v>209</v>
      </c>
      <c r="F64" s="16">
        <v>44.304996773977898</v>
      </c>
      <c r="G64" s="12">
        <v>45197.664529471098</v>
      </c>
    </row>
    <row r="65" spans="4:7">
      <c r="D65" t="s">
        <v>303</v>
      </c>
      <c r="E65" t="s">
        <v>211</v>
      </c>
      <c r="F65" s="16">
        <v>42.391049274944599</v>
      </c>
      <c r="G65" s="12">
        <v>46479.585641480197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showGridLines="0" workbookViewId="0">
      <selection activeCell="B32" sqref="B32"/>
    </sheetView>
  </sheetViews>
  <sheetFormatPr defaultColWidth="8.875" defaultRowHeight="14.25"/>
  <cols>
    <col min="1" max="1" width="42.125" customWidth="1"/>
    <col min="2" max="2" width="13.125" customWidth="1"/>
    <col min="3" max="3" width="13.25" customWidth="1"/>
    <col min="4" max="6" width="12.375" customWidth="1"/>
  </cols>
  <sheetData>
    <row r="2" spans="1:6" ht="18">
      <c r="A2" s="21" t="s">
        <v>435</v>
      </c>
      <c r="B2" s="40"/>
      <c r="C2" s="30"/>
    </row>
    <row r="3" spans="1:6">
      <c r="A3" s="30"/>
      <c r="B3" s="30"/>
      <c r="C3" s="30"/>
    </row>
    <row r="4" spans="1:6" ht="15">
      <c r="A4" s="74"/>
      <c r="B4" s="96"/>
      <c r="C4" s="96"/>
    </row>
    <row r="5" spans="1:6" ht="33.75" customHeight="1">
      <c r="A5" s="48" t="s">
        <v>365</v>
      </c>
      <c r="B5" s="41" t="s">
        <v>370</v>
      </c>
      <c r="C5" s="42" t="s">
        <v>371</v>
      </c>
    </row>
    <row r="6" spans="1:6">
      <c r="A6" s="43" t="s">
        <v>142</v>
      </c>
      <c r="B6" s="44">
        <v>31.756419783582601</v>
      </c>
      <c r="C6" s="44">
        <v>46.766128122992299</v>
      </c>
      <c r="E6" s="17"/>
    </row>
    <row r="7" spans="1:6">
      <c r="A7" s="45" t="s">
        <v>72</v>
      </c>
      <c r="B7" s="44">
        <v>27.864716484315601</v>
      </c>
      <c r="C7" s="44">
        <v>44.392601941644003</v>
      </c>
    </row>
    <row r="8" spans="1:6">
      <c r="A8" s="45" t="s">
        <v>66</v>
      </c>
      <c r="B8" s="44">
        <v>30.060787579378001</v>
      </c>
      <c r="C8" s="44">
        <v>43.3010454181711</v>
      </c>
    </row>
    <row r="9" spans="1:6">
      <c r="A9" s="45" t="s">
        <v>97</v>
      </c>
      <c r="B9" s="44">
        <v>26.963611933817599</v>
      </c>
      <c r="C9" s="44">
        <v>43.121025996666098</v>
      </c>
      <c r="D9" s="1"/>
      <c r="E9" s="1"/>
      <c r="F9" s="1"/>
    </row>
    <row r="10" spans="1:6">
      <c r="A10" s="45" t="s">
        <v>138</v>
      </c>
      <c r="B10" s="44">
        <v>24.8945095492858</v>
      </c>
      <c r="C10" s="44">
        <v>42.969244341114397</v>
      </c>
    </row>
    <row r="11" spans="1:6">
      <c r="A11" s="45" t="s">
        <v>132</v>
      </c>
      <c r="B11" s="44">
        <v>27.8054881863996</v>
      </c>
      <c r="C11" s="44">
        <v>42.888534820887301</v>
      </c>
    </row>
    <row r="12" spans="1:6">
      <c r="A12" s="45" t="s">
        <v>73</v>
      </c>
      <c r="B12" s="44">
        <v>27.502976251342702</v>
      </c>
      <c r="C12" s="44">
        <v>42.846408102488397</v>
      </c>
    </row>
    <row r="13" spans="1:6">
      <c r="A13" s="45" t="s">
        <v>144</v>
      </c>
      <c r="B13" s="44">
        <v>26.839844671742899</v>
      </c>
      <c r="C13" s="44">
        <v>42.680843102677102</v>
      </c>
    </row>
    <row r="14" spans="1:6">
      <c r="A14" s="45" t="s">
        <v>141</v>
      </c>
      <c r="B14" s="44">
        <v>27.017771582066398</v>
      </c>
      <c r="C14" s="44">
        <v>42.564670794989901</v>
      </c>
    </row>
    <row r="15" spans="1:6">
      <c r="A15" s="45" t="s">
        <v>109</v>
      </c>
      <c r="B15" s="44">
        <v>27.1908396938381</v>
      </c>
      <c r="C15" s="44">
        <v>42.484885943675202</v>
      </c>
    </row>
    <row r="16" spans="1:6">
      <c r="A16" s="45" t="s">
        <v>131</v>
      </c>
      <c r="B16" s="44">
        <v>25.436010420267799</v>
      </c>
      <c r="C16" s="44">
        <v>42.4088409554588</v>
      </c>
    </row>
    <row r="17" spans="1:3">
      <c r="A17" s="45" t="s">
        <v>61</v>
      </c>
      <c r="B17" s="44">
        <v>26.275972958521699</v>
      </c>
      <c r="C17" s="44">
        <v>42.285971388263697</v>
      </c>
    </row>
    <row r="18" spans="1:3">
      <c r="A18" s="45" t="s">
        <v>126</v>
      </c>
      <c r="B18" s="44">
        <v>25.9811398038429</v>
      </c>
      <c r="C18" s="44">
        <v>42.272941028513998</v>
      </c>
    </row>
    <row r="19" spans="1:3">
      <c r="A19" s="45" t="s">
        <v>68</v>
      </c>
      <c r="B19" s="44">
        <v>26.617996147136601</v>
      </c>
      <c r="C19" s="44">
        <v>42.2456571101253</v>
      </c>
    </row>
    <row r="20" spans="1:3">
      <c r="A20" s="45" t="s">
        <v>135</v>
      </c>
      <c r="B20" s="44">
        <v>24.446735243712801</v>
      </c>
      <c r="C20" s="44">
        <v>42.23219268327</v>
      </c>
    </row>
    <row r="21" spans="1:3">
      <c r="A21" s="45" t="s">
        <v>434</v>
      </c>
      <c r="B21" s="88" t="s">
        <v>434</v>
      </c>
      <c r="C21" s="88" t="s">
        <v>434</v>
      </c>
    </row>
    <row r="22" spans="1:3">
      <c r="A22" s="24" t="s">
        <v>134</v>
      </c>
      <c r="B22" s="16">
        <v>21.3483182521618</v>
      </c>
      <c r="C22" s="16">
        <v>37.822070173294001</v>
      </c>
    </row>
    <row r="23" spans="1:3">
      <c r="A23" s="24" t="s">
        <v>92</v>
      </c>
      <c r="B23" s="16">
        <v>21.503204758960901</v>
      </c>
      <c r="C23" s="16">
        <v>37.715164142628197</v>
      </c>
    </row>
    <row r="24" spans="1:3">
      <c r="A24" s="24" t="s">
        <v>147</v>
      </c>
      <c r="B24" s="16">
        <v>22.359916138649201</v>
      </c>
      <c r="C24" s="16">
        <v>36.9748054700298</v>
      </c>
    </row>
    <row r="25" spans="1:3">
      <c r="A25" s="24" t="s">
        <v>105</v>
      </c>
      <c r="B25" s="16">
        <v>20.713151522367301</v>
      </c>
      <c r="C25" s="16">
        <v>36.345088754581397</v>
      </c>
    </row>
    <row r="26" spans="1:3">
      <c r="A26" s="24" t="s">
        <v>67</v>
      </c>
      <c r="B26" s="16">
        <v>21.625706763927301</v>
      </c>
      <c r="C26" s="16">
        <v>36.2414125351794</v>
      </c>
    </row>
    <row r="28" spans="1:3">
      <c r="A28" s="46" t="s">
        <v>393</v>
      </c>
    </row>
  </sheetData>
  <mergeCells count="1">
    <mergeCell ref="B4:C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B4" workbookViewId="0">
      <selection activeCell="W14" sqref="W14"/>
    </sheetView>
  </sheetViews>
  <sheetFormatPr defaultRowHeight="14.25"/>
  <sheetData>
    <row r="1" spans="1:6" ht="18">
      <c r="A1" s="2" t="s">
        <v>1</v>
      </c>
    </row>
    <row r="2" spans="1:6" ht="15.75">
      <c r="A2" s="93" t="s">
        <v>3</v>
      </c>
      <c r="B2" s="93"/>
      <c r="C2" s="93"/>
      <c r="D2" s="93"/>
    </row>
    <row r="3" spans="1:6">
      <c r="A3" s="94" t="s">
        <v>425</v>
      </c>
      <c r="B3" s="94"/>
      <c r="C3" s="94"/>
      <c r="D3" s="94"/>
      <c r="F3" s="17"/>
    </row>
    <row r="5" spans="1:6" ht="18">
      <c r="A5" s="2" t="s">
        <v>2</v>
      </c>
    </row>
    <row r="6" spans="1:6" ht="15.75">
      <c r="A6" s="93" t="s">
        <v>4</v>
      </c>
      <c r="B6" s="93"/>
      <c r="C6" s="93"/>
      <c r="D6" s="93"/>
    </row>
    <row r="7" spans="1:6">
      <c r="A7" s="94">
        <v>2016</v>
      </c>
      <c r="B7" s="94"/>
      <c r="C7" s="94"/>
      <c r="D7" s="94"/>
    </row>
    <row r="9" spans="1:6" ht="18">
      <c r="A9" s="2" t="s">
        <v>0</v>
      </c>
    </row>
    <row r="11" spans="1:6">
      <c r="A11" t="s">
        <v>304</v>
      </c>
      <c r="B11" t="s">
        <v>56</v>
      </c>
      <c r="C11" t="s">
        <v>53</v>
      </c>
      <c r="D11" t="s">
        <v>436</v>
      </c>
    </row>
    <row r="12" spans="1:6">
      <c r="A12">
        <v>10420</v>
      </c>
      <c r="B12" t="s">
        <v>60</v>
      </c>
      <c r="C12" s="16">
        <v>41.748879454453999</v>
      </c>
      <c r="D12" s="19">
        <v>0.2202460456942</v>
      </c>
    </row>
    <row r="13" spans="1:6">
      <c r="A13">
        <v>10580</v>
      </c>
      <c r="B13" t="s">
        <v>61</v>
      </c>
      <c r="C13" s="16">
        <v>42.285971388263697</v>
      </c>
      <c r="D13" s="19">
        <v>0.25920661584184002</v>
      </c>
    </row>
    <row r="14" spans="1:6">
      <c r="A14">
        <v>10740</v>
      </c>
      <c r="B14" t="s">
        <v>62</v>
      </c>
      <c r="C14" s="16">
        <v>40.672502323828702</v>
      </c>
      <c r="D14" s="19">
        <v>0.255541778812714</v>
      </c>
    </row>
    <row r="15" spans="1:6">
      <c r="A15">
        <v>10900</v>
      </c>
      <c r="B15" t="s">
        <v>63</v>
      </c>
      <c r="C15" s="16">
        <v>40.371577638762403</v>
      </c>
      <c r="D15" s="19">
        <v>0.199288256227758</v>
      </c>
    </row>
    <row r="16" spans="1:6">
      <c r="A16">
        <v>12060</v>
      </c>
      <c r="B16" t="s">
        <v>64</v>
      </c>
      <c r="C16" s="16">
        <v>41.9538203586024</v>
      </c>
      <c r="D16" s="19">
        <v>0.26430753065422402</v>
      </c>
    </row>
    <row r="17" spans="1:4">
      <c r="A17">
        <v>12260</v>
      </c>
      <c r="B17" t="s">
        <v>65</v>
      </c>
      <c r="C17" s="16">
        <v>40.538796566458402</v>
      </c>
      <c r="D17" s="19">
        <v>0.20332066189624301</v>
      </c>
    </row>
    <row r="18" spans="1:4">
      <c r="A18">
        <v>12420</v>
      </c>
      <c r="B18" t="s">
        <v>66</v>
      </c>
      <c r="C18" s="16">
        <v>43.3010454181711</v>
      </c>
      <c r="D18" s="19">
        <v>0.295814800794928</v>
      </c>
    </row>
    <row r="19" spans="1:4">
      <c r="A19">
        <v>12540</v>
      </c>
      <c r="B19" t="s">
        <v>67</v>
      </c>
      <c r="C19" s="16">
        <v>36.2414125351794</v>
      </c>
      <c r="D19" s="19">
        <v>0.16062892584837801</v>
      </c>
    </row>
    <row r="20" spans="1:4">
      <c r="A20">
        <v>12580</v>
      </c>
      <c r="B20" t="s">
        <v>68</v>
      </c>
      <c r="C20" s="16">
        <v>42.2456571101253</v>
      </c>
      <c r="D20" s="19">
        <v>0.27636826329407899</v>
      </c>
    </row>
    <row r="21" spans="1:4">
      <c r="A21">
        <v>12940</v>
      </c>
      <c r="B21" t="s">
        <v>69</v>
      </c>
      <c r="C21" s="16">
        <v>38.518679984743201</v>
      </c>
      <c r="D21" s="19">
        <v>0.18275577557755801</v>
      </c>
    </row>
    <row r="22" spans="1:4">
      <c r="A22">
        <v>13820</v>
      </c>
      <c r="B22" t="s">
        <v>70</v>
      </c>
      <c r="C22" s="16">
        <v>42.0577700930099</v>
      </c>
      <c r="D22" s="19">
        <v>0.221362880886427</v>
      </c>
    </row>
    <row r="23" spans="1:4">
      <c r="A23">
        <v>14260</v>
      </c>
      <c r="B23" t="s">
        <v>71</v>
      </c>
      <c r="C23" s="16">
        <v>41.152630503938099</v>
      </c>
      <c r="D23" s="19">
        <v>0.24572292512134999</v>
      </c>
    </row>
    <row r="24" spans="1:4">
      <c r="A24">
        <v>14460</v>
      </c>
      <c r="B24" t="s">
        <v>72</v>
      </c>
      <c r="C24" s="16">
        <v>44.392601941644003</v>
      </c>
      <c r="D24" s="19">
        <v>0.29847199800632601</v>
      </c>
    </row>
    <row r="25" spans="1:4">
      <c r="A25">
        <v>14860</v>
      </c>
      <c r="B25" t="s">
        <v>73</v>
      </c>
      <c r="C25" s="16">
        <v>42.846408102488397</v>
      </c>
      <c r="D25" s="19">
        <v>0.28038156153506799</v>
      </c>
    </row>
    <row r="26" spans="1:4">
      <c r="A26">
        <v>15380</v>
      </c>
      <c r="B26" t="s">
        <v>74</v>
      </c>
      <c r="C26" s="16">
        <v>41.331639775604799</v>
      </c>
      <c r="D26" s="19">
        <v>0.22320027711555299</v>
      </c>
    </row>
    <row r="27" spans="1:4">
      <c r="A27">
        <v>15980</v>
      </c>
      <c r="B27" t="s">
        <v>75</v>
      </c>
      <c r="C27" s="16">
        <v>39.313626429263103</v>
      </c>
      <c r="D27" s="19">
        <v>0.17380683103370301</v>
      </c>
    </row>
    <row r="28" spans="1:4">
      <c r="A28">
        <v>16700</v>
      </c>
      <c r="B28" t="s">
        <v>76</v>
      </c>
      <c r="C28" s="16">
        <v>42.172592439431</v>
      </c>
      <c r="D28" s="19">
        <v>0.23088290889095101</v>
      </c>
    </row>
    <row r="29" spans="1:4">
      <c r="A29">
        <v>16740</v>
      </c>
      <c r="B29" t="s">
        <v>77</v>
      </c>
      <c r="C29" s="16">
        <v>41.139960457177096</v>
      </c>
      <c r="D29" s="19">
        <v>0.241142643322764</v>
      </c>
    </row>
    <row r="30" spans="1:4">
      <c r="A30">
        <v>16860</v>
      </c>
      <c r="B30" t="s">
        <v>78</v>
      </c>
      <c r="C30" s="16">
        <v>40.955467441621799</v>
      </c>
      <c r="D30" s="19">
        <v>0.22172633643943099</v>
      </c>
    </row>
    <row r="31" spans="1:4">
      <c r="A31">
        <v>16980</v>
      </c>
      <c r="B31" t="s">
        <v>79</v>
      </c>
      <c r="C31" s="16">
        <v>40.8193636597153</v>
      </c>
      <c r="D31" s="19">
        <v>0.23847647614819301</v>
      </c>
    </row>
    <row r="32" spans="1:4">
      <c r="A32">
        <v>17140</v>
      </c>
      <c r="B32" t="s">
        <v>80</v>
      </c>
      <c r="C32" s="16">
        <v>41.196136184907402</v>
      </c>
      <c r="D32" s="19">
        <v>0.228541292204368</v>
      </c>
    </row>
    <row r="33" spans="1:4">
      <c r="A33">
        <v>17460</v>
      </c>
      <c r="B33" t="s">
        <v>81</v>
      </c>
      <c r="C33" s="16">
        <v>41.299271722768196</v>
      </c>
      <c r="D33" s="19">
        <v>0.22886119257087001</v>
      </c>
    </row>
    <row r="34" spans="1:4">
      <c r="A34">
        <v>17820</v>
      </c>
      <c r="B34" t="s">
        <v>82</v>
      </c>
      <c r="C34" s="16">
        <v>40.953265100472699</v>
      </c>
      <c r="D34" s="19">
        <v>0.24956798544793099</v>
      </c>
    </row>
    <row r="35" spans="1:4">
      <c r="A35">
        <v>17900</v>
      </c>
      <c r="B35" t="s">
        <v>83</v>
      </c>
      <c r="C35" s="16">
        <v>41.781085852802498</v>
      </c>
      <c r="D35" s="19">
        <v>0.23699403729059501</v>
      </c>
    </row>
    <row r="36" spans="1:4">
      <c r="A36">
        <v>18140</v>
      </c>
      <c r="B36" t="s">
        <v>84</v>
      </c>
      <c r="C36" s="16">
        <v>41.818266812121699</v>
      </c>
      <c r="D36" s="19">
        <v>0.24833618981903999</v>
      </c>
    </row>
    <row r="37" spans="1:4">
      <c r="A37">
        <v>19100</v>
      </c>
      <c r="B37" t="s">
        <v>85</v>
      </c>
      <c r="C37" s="16">
        <v>41.947563433048998</v>
      </c>
      <c r="D37" s="19">
        <v>0.25321286240417701</v>
      </c>
    </row>
    <row r="38" spans="1:4">
      <c r="A38">
        <v>19380</v>
      </c>
      <c r="B38" t="s">
        <v>86</v>
      </c>
      <c r="C38" s="16">
        <v>40.581442381497602</v>
      </c>
      <c r="D38" s="19">
        <v>0.222986124191624</v>
      </c>
    </row>
    <row r="39" spans="1:4">
      <c r="A39">
        <v>19660</v>
      </c>
      <c r="B39" t="s">
        <v>87</v>
      </c>
      <c r="C39" s="16">
        <v>39.270725071705897</v>
      </c>
      <c r="D39" s="19">
        <v>0.17660704474696301</v>
      </c>
    </row>
    <row r="40" spans="1:4">
      <c r="A40">
        <v>19740</v>
      </c>
      <c r="B40" t="s">
        <v>88</v>
      </c>
      <c r="C40" s="16">
        <v>41.271860484677902</v>
      </c>
      <c r="D40" s="19">
        <v>0.26832280862480801</v>
      </c>
    </row>
    <row r="41" spans="1:4">
      <c r="A41">
        <v>19780</v>
      </c>
      <c r="B41" t="s">
        <v>89</v>
      </c>
      <c r="C41" s="16">
        <v>41.924910581443797</v>
      </c>
      <c r="D41" s="19">
        <v>0.242831335194613</v>
      </c>
    </row>
    <row r="42" spans="1:4">
      <c r="A42">
        <v>19820</v>
      </c>
      <c r="B42" t="s">
        <v>90</v>
      </c>
      <c r="C42" s="16">
        <v>41.085284090832502</v>
      </c>
      <c r="D42" s="19">
        <v>0.24768851618452201</v>
      </c>
    </row>
    <row r="43" spans="1:4">
      <c r="A43">
        <v>21340</v>
      </c>
      <c r="B43" t="s">
        <v>91</v>
      </c>
      <c r="C43" s="16">
        <v>38.860512849687801</v>
      </c>
      <c r="D43" s="19">
        <v>0.18277777777777801</v>
      </c>
    </row>
    <row r="44" spans="1:4">
      <c r="A44">
        <v>23420</v>
      </c>
      <c r="B44" t="s">
        <v>92</v>
      </c>
      <c r="C44" s="16">
        <v>37.715164142628197</v>
      </c>
      <c r="D44" s="19">
        <v>0.16417564208782101</v>
      </c>
    </row>
    <row r="45" spans="1:4">
      <c r="A45">
        <v>24340</v>
      </c>
      <c r="B45" t="s">
        <v>93</v>
      </c>
      <c r="C45" s="16">
        <v>39.313616952663601</v>
      </c>
      <c r="D45" s="19">
        <v>0.20021668012066099</v>
      </c>
    </row>
    <row r="46" spans="1:4">
      <c r="A46">
        <v>24660</v>
      </c>
      <c r="B46" t="s">
        <v>94</v>
      </c>
      <c r="C46" s="16">
        <v>39.000615870161901</v>
      </c>
      <c r="D46" s="19">
        <v>0.204362057231746</v>
      </c>
    </row>
    <row r="47" spans="1:4">
      <c r="A47">
        <v>24860</v>
      </c>
      <c r="B47" t="s">
        <v>95</v>
      </c>
      <c r="C47" s="16">
        <v>39.611305410957797</v>
      </c>
      <c r="D47" s="19">
        <v>0.21711832729821301</v>
      </c>
    </row>
    <row r="48" spans="1:4">
      <c r="A48">
        <v>25420</v>
      </c>
      <c r="B48" t="s">
        <v>96</v>
      </c>
      <c r="C48" s="16">
        <v>42.115918243835601</v>
      </c>
      <c r="D48" s="19">
        <v>0.238139534883721</v>
      </c>
    </row>
    <row r="49" spans="1:4">
      <c r="A49">
        <v>25540</v>
      </c>
      <c r="B49" t="s">
        <v>97</v>
      </c>
      <c r="C49" s="16">
        <v>43.121025996666098</v>
      </c>
      <c r="D49" s="19">
        <v>0.27437628296226102</v>
      </c>
    </row>
    <row r="50" spans="1:4">
      <c r="A50">
        <v>26420</v>
      </c>
      <c r="B50" t="s">
        <v>98</v>
      </c>
      <c r="C50" s="16">
        <v>41.392511931428899</v>
      </c>
      <c r="D50" s="19">
        <v>0.24087270634385699</v>
      </c>
    </row>
    <row r="51" spans="1:4">
      <c r="A51">
        <v>26900</v>
      </c>
      <c r="B51" t="s">
        <v>99</v>
      </c>
      <c r="C51" s="16">
        <v>39.779857664562101</v>
      </c>
      <c r="D51" s="19">
        <v>0.216294406414798</v>
      </c>
    </row>
    <row r="52" spans="1:4">
      <c r="A52">
        <v>27140</v>
      </c>
      <c r="B52" t="s">
        <v>100</v>
      </c>
      <c r="C52" s="16">
        <v>41.581548286408399</v>
      </c>
      <c r="D52" s="19">
        <v>0.22166739036039901</v>
      </c>
    </row>
    <row r="53" spans="1:4">
      <c r="A53">
        <v>27260</v>
      </c>
      <c r="B53" t="s">
        <v>101</v>
      </c>
      <c r="C53" s="16">
        <v>40.536589648436902</v>
      </c>
      <c r="D53" s="19">
        <v>0.224011764914332</v>
      </c>
    </row>
    <row r="54" spans="1:4">
      <c r="A54">
        <v>28140</v>
      </c>
      <c r="B54" t="s">
        <v>102</v>
      </c>
      <c r="C54" s="16">
        <v>41.703904620912603</v>
      </c>
      <c r="D54" s="19">
        <v>0.25777154169114003</v>
      </c>
    </row>
    <row r="55" spans="1:4">
      <c r="A55">
        <v>28940</v>
      </c>
      <c r="B55" t="s">
        <v>103</v>
      </c>
      <c r="C55" s="16">
        <v>40.256369958838299</v>
      </c>
      <c r="D55" s="19">
        <v>0.22106432818787899</v>
      </c>
    </row>
    <row r="56" spans="1:4">
      <c r="A56">
        <v>29460</v>
      </c>
      <c r="B56" t="s">
        <v>104</v>
      </c>
      <c r="C56" s="16">
        <v>40.462058635267198</v>
      </c>
      <c r="D56" s="19">
        <v>0.183724603736587</v>
      </c>
    </row>
    <row r="57" spans="1:4">
      <c r="A57">
        <v>29820</v>
      </c>
      <c r="B57" t="s">
        <v>105</v>
      </c>
      <c r="C57" s="16">
        <v>36.345088754581397</v>
      </c>
      <c r="D57" s="19">
        <v>0.167046363394004</v>
      </c>
    </row>
    <row r="58" spans="1:4">
      <c r="A58">
        <v>30780</v>
      </c>
      <c r="B58" t="s">
        <v>106</v>
      </c>
      <c r="C58" s="16">
        <v>41.630347879474897</v>
      </c>
      <c r="D58" s="19">
        <v>0.22482014388489199</v>
      </c>
    </row>
    <row r="59" spans="1:4">
      <c r="A59">
        <v>31080</v>
      </c>
      <c r="B59" t="s">
        <v>107</v>
      </c>
      <c r="C59" s="16">
        <v>40.675482531643098</v>
      </c>
      <c r="D59" s="19">
        <v>0.249338119829522</v>
      </c>
    </row>
    <row r="60" spans="1:4">
      <c r="A60">
        <v>31140</v>
      </c>
      <c r="B60" t="s">
        <v>108</v>
      </c>
      <c r="C60" s="16">
        <v>39.071937385268299</v>
      </c>
      <c r="D60" s="19">
        <v>0.20159479894398399</v>
      </c>
    </row>
    <row r="61" spans="1:4">
      <c r="A61">
        <v>31540</v>
      </c>
      <c r="B61" t="s">
        <v>109</v>
      </c>
      <c r="C61" s="16">
        <v>42.484885943675202</v>
      </c>
      <c r="D61" s="19">
        <v>0.26426138123257997</v>
      </c>
    </row>
    <row r="62" spans="1:4">
      <c r="A62">
        <v>32580</v>
      </c>
      <c r="B62" t="s">
        <v>110</v>
      </c>
      <c r="C62" s="16">
        <v>38.898425758608198</v>
      </c>
      <c r="D62" s="19">
        <v>0.17462175792507201</v>
      </c>
    </row>
    <row r="63" spans="1:4">
      <c r="A63">
        <v>32820</v>
      </c>
      <c r="B63" t="s">
        <v>111</v>
      </c>
      <c r="C63" s="16">
        <v>39.426816497504397</v>
      </c>
      <c r="D63" s="19">
        <v>0.19512195121951201</v>
      </c>
    </row>
    <row r="64" spans="1:4">
      <c r="A64">
        <v>33100</v>
      </c>
      <c r="B64" t="s">
        <v>112</v>
      </c>
      <c r="C64" s="16">
        <v>40.871025681171702</v>
      </c>
      <c r="D64" s="19">
        <v>0.22481358478449501</v>
      </c>
    </row>
    <row r="65" spans="1:4">
      <c r="A65">
        <v>33340</v>
      </c>
      <c r="B65" t="s">
        <v>113</v>
      </c>
      <c r="C65" s="16">
        <v>40.7282791212088</v>
      </c>
      <c r="D65" s="19">
        <v>0.22586055318861201</v>
      </c>
    </row>
    <row r="66" spans="1:4">
      <c r="A66">
        <v>33460</v>
      </c>
      <c r="B66" t="s">
        <v>114</v>
      </c>
      <c r="C66" s="16">
        <v>41.183521537908199</v>
      </c>
      <c r="D66" s="19">
        <v>0.25979840558224798</v>
      </c>
    </row>
    <row r="67" spans="1:4">
      <c r="A67">
        <v>34980</v>
      </c>
      <c r="B67" t="s">
        <v>115</v>
      </c>
      <c r="C67" s="16">
        <v>40.791721584220603</v>
      </c>
      <c r="D67" s="19">
        <v>0.23875051603137501</v>
      </c>
    </row>
    <row r="68" spans="1:4">
      <c r="A68">
        <v>35300</v>
      </c>
      <c r="B68" t="s">
        <v>116</v>
      </c>
      <c r="C68" s="16">
        <v>41.565875004887303</v>
      </c>
      <c r="D68" s="19">
        <v>0.23315336108477899</v>
      </c>
    </row>
    <row r="69" spans="1:4">
      <c r="A69">
        <v>35380</v>
      </c>
      <c r="B69" t="s">
        <v>117</v>
      </c>
      <c r="C69" s="16">
        <v>39.054632961929897</v>
      </c>
      <c r="D69" s="19">
        <v>0.183380501209959</v>
      </c>
    </row>
    <row r="70" spans="1:4">
      <c r="A70">
        <v>35620</v>
      </c>
      <c r="B70" t="s">
        <v>118</v>
      </c>
      <c r="C70" s="16">
        <v>41.776136027830802</v>
      </c>
      <c r="D70" s="19">
        <v>0.25637518592200598</v>
      </c>
    </row>
    <row r="71" spans="1:4">
      <c r="A71">
        <v>35840</v>
      </c>
      <c r="B71" t="s">
        <v>119</v>
      </c>
      <c r="C71" s="16">
        <v>38.984642591496304</v>
      </c>
      <c r="D71" s="19">
        <v>0.19149710772218001</v>
      </c>
    </row>
    <row r="72" spans="1:4">
      <c r="A72">
        <v>36260</v>
      </c>
      <c r="B72" t="s">
        <v>120</v>
      </c>
      <c r="C72" s="16">
        <v>39.769226608935597</v>
      </c>
      <c r="D72" s="19">
        <v>0.22595740616942001</v>
      </c>
    </row>
    <row r="73" spans="1:4">
      <c r="A73">
        <v>36420</v>
      </c>
      <c r="B73" t="s">
        <v>121</v>
      </c>
      <c r="C73" s="16">
        <v>42.014615257891101</v>
      </c>
      <c r="D73" s="19">
        <v>0.23874073254398601</v>
      </c>
    </row>
    <row r="74" spans="1:4">
      <c r="A74">
        <v>36540</v>
      </c>
      <c r="B74" t="s">
        <v>122</v>
      </c>
      <c r="C74" s="16">
        <v>41.589941751618802</v>
      </c>
      <c r="D74" s="19">
        <v>0.24189198696151801</v>
      </c>
    </row>
    <row r="75" spans="1:4">
      <c r="A75">
        <v>36740</v>
      </c>
      <c r="B75" t="s">
        <v>123</v>
      </c>
      <c r="C75" s="16">
        <v>39.566129613086098</v>
      </c>
      <c r="D75" s="19">
        <v>0.21229999106105299</v>
      </c>
    </row>
    <row r="76" spans="1:4">
      <c r="A76">
        <v>37100</v>
      </c>
      <c r="B76" t="s">
        <v>124</v>
      </c>
      <c r="C76" s="16">
        <v>39.610566221665302</v>
      </c>
      <c r="D76" s="19">
        <v>0.21448092842714001</v>
      </c>
    </row>
    <row r="77" spans="1:4">
      <c r="A77">
        <v>37340</v>
      </c>
      <c r="B77" t="s">
        <v>125</v>
      </c>
      <c r="C77" s="16">
        <v>42.128050694610202</v>
      </c>
      <c r="D77" s="19">
        <v>0.25323357113856498</v>
      </c>
    </row>
    <row r="78" spans="1:4">
      <c r="A78">
        <v>37980</v>
      </c>
      <c r="B78" t="s">
        <v>126</v>
      </c>
      <c r="C78" s="16">
        <v>42.272941028513998</v>
      </c>
      <c r="D78" s="19">
        <v>0.244781982661127</v>
      </c>
    </row>
    <row r="79" spans="1:4">
      <c r="A79">
        <v>38060</v>
      </c>
      <c r="B79" t="s">
        <v>127</v>
      </c>
      <c r="C79" s="16">
        <v>42.042319740378701</v>
      </c>
      <c r="D79" s="19">
        <v>0.262209155915269</v>
      </c>
    </row>
    <row r="80" spans="1:4">
      <c r="A80">
        <v>38300</v>
      </c>
      <c r="B80" t="s">
        <v>128</v>
      </c>
      <c r="C80" s="16">
        <v>41.7486506054898</v>
      </c>
      <c r="D80" s="19">
        <v>0.235138305151012</v>
      </c>
    </row>
    <row r="81" spans="1:4">
      <c r="A81">
        <v>38900</v>
      </c>
      <c r="B81" t="s">
        <v>129</v>
      </c>
      <c r="C81" s="16">
        <v>39.606846971867398</v>
      </c>
      <c r="D81" s="19">
        <v>0.24672594647999799</v>
      </c>
    </row>
    <row r="82" spans="1:4">
      <c r="A82">
        <v>39300</v>
      </c>
      <c r="B82" t="s">
        <v>130</v>
      </c>
      <c r="C82" s="16">
        <v>40.6853014321348</v>
      </c>
      <c r="D82" s="19">
        <v>0.212199049603465</v>
      </c>
    </row>
    <row r="83" spans="1:4">
      <c r="A83">
        <v>39340</v>
      </c>
      <c r="B83" t="s">
        <v>131</v>
      </c>
      <c r="C83" s="16">
        <v>42.4088409554588</v>
      </c>
      <c r="D83" s="19">
        <v>0.26321341913703999</v>
      </c>
    </row>
    <row r="84" spans="1:4">
      <c r="A84">
        <v>39580</v>
      </c>
      <c r="B84" t="s">
        <v>132</v>
      </c>
      <c r="C84" s="16">
        <v>42.888534820887301</v>
      </c>
      <c r="D84" s="19">
        <v>0.27334761263908097</v>
      </c>
    </row>
    <row r="85" spans="1:4">
      <c r="A85">
        <v>40060</v>
      </c>
      <c r="B85" t="s">
        <v>133</v>
      </c>
      <c r="C85" s="16">
        <v>41.738805361875997</v>
      </c>
      <c r="D85" s="19">
        <v>0.229626836188629</v>
      </c>
    </row>
    <row r="86" spans="1:4">
      <c r="A86">
        <v>40140</v>
      </c>
      <c r="B86" t="s">
        <v>134</v>
      </c>
      <c r="C86" s="16">
        <v>37.822070173294001</v>
      </c>
      <c r="D86" s="19">
        <v>0.16058273321744901</v>
      </c>
    </row>
    <row r="87" spans="1:4">
      <c r="A87">
        <v>40380</v>
      </c>
      <c r="B87" t="s">
        <v>135</v>
      </c>
      <c r="C87" s="16">
        <v>42.23219268327</v>
      </c>
      <c r="D87" s="19">
        <v>0.25045915690047199</v>
      </c>
    </row>
    <row r="88" spans="1:4">
      <c r="A88">
        <v>40900</v>
      </c>
      <c r="B88" t="s">
        <v>136</v>
      </c>
      <c r="C88" s="16">
        <v>41.908255311016198</v>
      </c>
      <c r="D88" s="19">
        <v>0.245058293254098</v>
      </c>
    </row>
    <row r="89" spans="1:4">
      <c r="A89">
        <v>41180</v>
      </c>
      <c r="B89" t="s">
        <v>137</v>
      </c>
      <c r="C89" s="16">
        <v>40.820206844206197</v>
      </c>
      <c r="D89" s="19">
        <v>0.24172029640582701</v>
      </c>
    </row>
    <row r="90" spans="1:4">
      <c r="A90">
        <v>41620</v>
      </c>
      <c r="B90" t="s">
        <v>138</v>
      </c>
      <c r="C90" s="16">
        <v>42.969244341114397</v>
      </c>
      <c r="D90" s="19">
        <v>0.29997100411059402</v>
      </c>
    </row>
    <row r="91" spans="1:4">
      <c r="A91">
        <v>41700</v>
      </c>
      <c r="B91" t="s">
        <v>139</v>
      </c>
      <c r="C91" s="16">
        <v>40.871206862861001</v>
      </c>
      <c r="D91" s="19">
        <v>0.22909598652172899</v>
      </c>
    </row>
    <row r="92" spans="1:4">
      <c r="A92">
        <v>41740</v>
      </c>
      <c r="B92" t="s">
        <v>140</v>
      </c>
      <c r="C92" s="16">
        <v>41.008123485849502</v>
      </c>
      <c r="D92" s="19">
        <v>0.25050340992898401</v>
      </c>
    </row>
    <row r="93" spans="1:4">
      <c r="A93">
        <v>41860</v>
      </c>
      <c r="B93" t="s">
        <v>141</v>
      </c>
      <c r="C93" s="16">
        <v>42.564670794989901</v>
      </c>
      <c r="D93" s="19">
        <v>0.29163941036089103</v>
      </c>
    </row>
    <row r="94" spans="1:4">
      <c r="A94">
        <v>41940</v>
      </c>
      <c r="B94" t="s">
        <v>142</v>
      </c>
      <c r="C94" s="16">
        <v>46.766128122992299</v>
      </c>
      <c r="D94" s="19">
        <v>0.38175909044583101</v>
      </c>
    </row>
    <row r="95" spans="1:4">
      <c r="A95">
        <v>42540</v>
      </c>
      <c r="B95" t="s">
        <v>143</v>
      </c>
      <c r="C95" s="16">
        <v>39.831411794608897</v>
      </c>
      <c r="D95" s="19">
        <v>0.18669107072819999</v>
      </c>
    </row>
    <row r="96" spans="1:4">
      <c r="A96">
        <v>42660</v>
      </c>
      <c r="B96" t="s">
        <v>144</v>
      </c>
      <c r="C96" s="16">
        <v>42.680843102677102</v>
      </c>
      <c r="D96" s="19">
        <v>0.277333359380944</v>
      </c>
    </row>
    <row r="97" spans="1:4">
      <c r="A97">
        <v>44060</v>
      </c>
      <c r="B97" t="s">
        <v>145</v>
      </c>
      <c r="C97" s="16">
        <v>40.2316049909846</v>
      </c>
      <c r="D97" s="19">
        <v>0.199623064384678</v>
      </c>
    </row>
    <row r="98" spans="1:4">
      <c r="A98">
        <v>44140</v>
      </c>
      <c r="B98" t="s">
        <v>146</v>
      </c>
      <c r="C98" s="16">
        <v>41.372764891808401</v>
      </c>
      <c r="D98" s="19">
        <v>0.21073772549582201</v>
      </c>
    </row>
    <row r="99" spans="1:4">
      <c r="A99">
        <v>44700</v>
      </c>
      <c r="B99" t="s">
        <v>147</v>
      </c>
      <c r="C99" s="16">
        <v>36.9748054700298</v>
      </c>
      <c r="D99" s="19">
        <v>0.146468476667172</v>
      </c>
    </row>
    <row r="100" spans="1:4">
      <c r="A100">
        <v>45060</v>
      </c>
      <c r="B100" t="s">
        <v>148</v>
      </c>
      <c r="C100" s="16">
        <v>41.170563335787399</v>
      </c>
      <c r="D100" s="19">
        <v>0.21923253325179601</v>
      </c>
    </row>
    <row r="101" spans="1:4">
      <c r="A101">
        <v>45300</v>
      </c>
      <c r="B101" t="s">
        <v>149</v>
      </c>
      <c r="C101" s="16">
        <v>41.383285947789901</v>
      </c>
      <c r="D101" s="19">
        <v>0.24544154290391901</v>
      </c>
    </row>
    <row r="102" spans="1:4">
      <c r="A102">
        <v>45780</v>
      </c>
      <c r="B102" t="s">
        <v>150</v>
      </c>
      <c r="C102" s="16">
        <v>39.807981348444898</v>
      </c>
      <c r="D102" s="19">
        <v>0.18786216487676699</v>
      </c>
    </row>
    <row r="103" spans="1:4">
      <c r="A103">
        <v>46060</v>
      </c>
      <c r="B103" t="s">
        <v>151</v>
      </c>
      <c r="C103" s="16">
        <v>41.644102829445103</v>
      </c>
      <c r="D103" s="19">
        <v>0.24987763892061199</v>
      </c>
    </row>
    <row r="104" spans="1:4">
      <c r="A104">
        <v>46140</v>
      </c>
      <c r="B104" t="s">
        <v>152</v>
      </c>
      <c r="C104" s="16">
        <v>41.176257494047903</v>
      </c>
      <c r="D104" s="19">
        <v>0.229667356358427</v>
      </c>
    </row>
    <row r="105" spans="1:4">
      <c r="A105">
        <v>46520</v>
      </c>
      <c r="B105" t="s">
        <v>153</v>
      </c>
      <c r="C105" s="16">
        <v>38.559713500149101</v>
      </c>
      <c r="D105" s="19">
        <v>0.21292689096888401</v>
      </c>
    </row>
    <row r="106" spans="1:4">
      <c r="A106">
        <v>47260</v>
      </c>
      <c r="B106" t="s">
        <v>154</v>
      </c>
      <c r="C106" s="16">
        <v>40.138407818865602</v>
      </c>
      <c r="D106" s="19">
        <v>0.20826582751744799</v>
      </c>
    </row>
    <row r="107" spans="1:4">
      <c r="A107">
        <v>47900</v>
      </c>
      <c r="B107" t="s">
        <v>155</v>
      </c>
      <c r="C107" s="16">
        <v>41.844796470140302</v>
      </c>
      <c r="D107" s="19">
        <v>0.31323513125756403</v>
      </c>
    </row>
    <row r="108" spans="1:4">
      <c r="A108">
        <v>48620</v>
      </c>
      <c r="B108" t="s">
        <v>156</v>
      </c>
      <c r="C108" s="16">
        <v>40.499130077150099</v>
      </c>
      <c r="D108" s="19">
        <v>0.215389492035819</v>
      </c>
    </row>
    <row r="109" spans="1:4">
      <c r="A109">
        <v>49180</v>
      </c>
      <c r="B109" t="s">
        <v>157</v>
      </c>
      <c r="C109" s="16">
        <v>39.630125701667502</v>
      </c>
      <c r="D109" s="19">
        <v>0.188031129796941</v>
      </c>
    </row>
    <row r="110" spans="1:4">
      <c r="A110">
        <v>49340</v>
      </c>
      <c r="B110" t="s">
        <v>158</v>
      </c>
      <c r="C110" s="16">
        <v>42.058300189874203</v>
      </c>
      <c r="D110" s="19">
        <v>0.22505413959686801</v>
      </c>
    </row>
    <row r="111" spans="1:4">
      <c r="A111">
        <v>49660</v>
      </c>
      <c r="B111" t="s">
        <v>159</v>
      </c>
      <c r="C111" s="16">
        <v>39.028073274585999</v>
      </c>
      <c r="D111" s="19">
        <v>0.16967260802877199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sqref="A1:XFD9"/>
    </sheetView>
  </sheetViews>
  <sheetFormatPr defaultColWidth="8.875" defaultRowHeight="14.25"/>
  <cols>
    <col min="2" max="2" width="8.875" style="16"/>
    <col min="3" max="3" width="12.5" style="12" bestFit="1" customWidth="1"/>
  </cols>
  <sheetData>
    <row r="1" spans="1:4" ht="18">
      <c r="A1" s="2" t="s">
        <v>1</v>
      </c>
      <c r="B1"/>
      <c r="C1"/>
    </row>
    <row r="2" spans="1:4" ht="15.75">
      <c r="A2" s="93" t="s">
        <v>3</v>
      </c>
      <c r="B2" s="93"/>
      <c r="C2" s="93"/>
      <c r="D2" s="93"/>
    </row>
    <row r="3" spans="1:4">
      <c r="A3" s="94" t="s">
        <v>160</v>
      </c>
      <c r="B3" s="94"/>
      <c r="C3" s="94"/>
      <c r="D3" s="94"/>
    </row>
    <row r="4" spans="1:4">
      <c r="B4"/>
      <c r="C4"/>
    </row>
    <row r="5" spans="1:4" ht="18">
      <c r="A5" s="2" t="s">
        <v>2</v>
      </c>
      <c r="B5"/>
      <c r="C5"/>
    </row>
    <row r="6" spans="1:4" ht="15.75">
      <c r="A6" s="93" t="s">
        <v>4</v>
      </c>
      <c r="B6" s="93"/>
      <c r="C6" s="93"/>
      <c r="D6" s="93"/>
    </row>
    <row r="7" spans="1:4">
      <c r="A7" s="94" t="s">
        <v>34</v>
      </c>
      <c r="B7" s="94"/>
      <c r="C7" s="94"/>
      <c r="D7" s="94"/>
    </row>
    <row r="8" spans="1:4">
      <c r="B8"/>
      <c r="C8"/>
    </row>
    <row r="9" spans="1:4" ht="18">
      <c r="A9" s="2" t="s">
        <v>0</v>
      </c>
      <c r="B9"/>
      <c r="C9"/>
    </row>
    <row r="11" spans="1:4">
      <c r="A11" t="s">
        <v>56</v>
      </c>
      <c r="B11" s="16" t="s">
        <v>53</v>
      </c>
      <c r="C11" t="s">
        <v>59</v>
      </c>
    </row>
    <row r="12" spans="1:4">
      <c r="A12" t="s">
        <v>60</v>
      </c>
      <c r="B12" s="16">
        <v>41.748879454453999</v>
      </c>
      <c r="C12" s="16">
        <v>17.499727930100999</v>
      </c>
    </row>
    <row r="13" spans="1:4">
      <c r="A13" t="s">
        <v>61</v>
      </c>
      <c r="B13" s="16">
        <v>42.285971388263697</v>
      </c>
      <c r="C13" s="16">
        <v>16.009998429742001</v>
      </c>
    </row>
    <row r="14" spans="1:4">
      <c r="A14" t="s">
        <v>62</v>
      </c>
      <c r="B14" s="16">
        <v>40.672502323828702</v>
      </c>
      <c r="C14" s="16">
        <v>14.9218888563211</v>
      </c>
    </row>
    <row r="15" spans="1:4">
      <c r="A15" t="s">
        <v>63</v>
      </c>
      <c r="B15" s="16">
        <v>40.371577638762403</v>
      </c>
      <c r="C15" s="16">
        <v>15.814061524989</v>
      </c>
    </row>
    <row r="16" spans="1:4">
      <c r="A16" t="s">
        <v>64</v>
      </c>
      <c r="B16" s="16">
        <v>41.9538203586024</v>
      </c>
      <c r="C16" s="16">
        <v>15.1196889575575</v>
      </c>
    </row>
    <row r="17" spans="1:3">
      <c r="A17" t="s">
        <v>65</v>
      </c>
      <c r="B17" s="16">
        <v>40.538796566458402</v>
      </c>
      <c r="C17" s="16">
        <v>17.2689528057671</v>
      </c>
    </row>
    <row r="18" spans="1:3">
      <c r="A18" t="s">
        <v>66</v>
      </c>
      <c r="B18" s="16">
        <v>43.3010454181711</v>
      </c>
      <c r="C18" s="16">
        <v>13.2402578387931</v>
      </c>
    </row>
    <row r="19" spans="1:3">
      <c r="A19" t="s">
        <v>67</v>
      </c>
      <c r="B19" s="16">
        <v>36.2414125351794</v>
      </c>
      <c r="C19" s="16">
        <v>14.615705771251999</v>
      </c>
    </row>
    <row r="20" spans="1:3">
      <c r="A20" t="s">
        <v>68</v>
      </c>
      <c r="B20" s="16">
        <v>42.2456571101253</v>
      </c>
      <c r="C20" s="16">
        <v>15.627660962988699</v>
      </c>
    </row>
    <row r="21" spans="1:3">
      <c r="A21" t="s">
        <v>69</v>
      </c>
      <c r="B21" s="16">
        <v>38.518679984743201</v>
      </c>
      <c r="C21" s="16">
        <v>13.0433954686149</v>
      </c>
    </row>
    <row r="22" spans="1:3">
      <c r="A22" t="s">
        <v>70</v>
      </c>
      <c r="B22" s="16">
        <v>42.0577700930099</v>
      </c>
      <c r="C22" s="16">
        <v>17.4230546305498</v>
      </c>
    </row>
    <row r="23" spans="1:3">
      <c r="A23" t="s">
        <v>71</v>
      </c>
      <c r="B23" s="16">
        <v>41.152630503938099</v>
      </c>
      <c r="C23" s="16">
        <v>15.8082344353653</v>
      </c>
    </row>
    <row r="24" spans="1:3">
      <c r="A24" t="s">
        <v>72</v>
      </c>
      <c r="B24" s="16">
        <v>44.392601941644003</v>
      </c>
      <c r="C24" s="16">
        <v>16.527885457328399</v>
      </c>
    </row>
    <row r="25" spans="1:3">
      <c r="A25" t="s">
        <v>73</v>
      </c>
      <c r="B25" s="16">
        <v>42.846408102488397</v>
      </c>
      <c r="C25" s="16">
        <v>15.3434318511457</v>
      </c>
    </row>
    <row r="26" spans="1:3">
      <c r="A26" t="s">
        <v>74</v>
      </c>
      <c r="B26" s="16">
        <v>41.331639775604799</v>
      </c>
      <c r="C26" s="16">
        <v>17.0797966588358</v>
      </c>
    </row>
    <row r="27" spans="1:3">
      <c r="A27" t="s">
        <v>75</v>
      </c>
      <c r="B27" s="16">
        <v>39.313626429263103</v>
      </c>
      <c r="C27" s="16">
        <v>15.010093064767799</v>
      </c>
    </row>
    <row r="28" spans="1:3">
      <c r="A28" t="s">
        <v>76</v>
      </c>
      <c r="B28" s="16">
        <v>42.172592439431</v>
      </c>
      <c r="C28" s="16">
        <v>17.6038192280866</v>
      </c>
    </row>
    <row r="29" spans="1:3">
      <c r="A29" t="s">
        <v>77</v>
      </c>
      <c r="B29" s="16">
        <v>41.139960457177096</v>
      </c>
      <c r="C29" s="16">
        <v>16.9431231028139</v>
      </c>
    </row>
    <row r="30" spans="1:3">
      <c r="A30" t="s">
        <v>78</v>
      </c>
      <c r="B30" s="16">
        <v>40.955467441621799</v>
      </c>
      <c r="C30" s="16">
        <v>17.4305849858799</v>
      </c>
    </row>
    <row r="31" spans="1:3">
      <c r="A31" t="s">
        <v>79</v>
      </c>
      <c r="B31" s="16">
        <v>40.8193636597153</v>
      </c>
      <c r="C31" s="16">
        <v>15.582846175241199</v>
      </c>
    </row>
    <row r="32" spans="1:3">
      <c r="A32" t="s">
        <v>80</v>
      </c>
      <c r="B32" s="16">
        <v>41.196136184907402</v>
      </c>
      <c r="C32" s="16">
        <v>16.627128089209702</v>
      </c>
    </row>
    <row r="33" spans="1:3">
      <c r="A33" t="s">
        <v>81</v>
      </c>
      <c r="B33" s="16">
        <v>41.299271722768196</v>
      </c>
      <c r="C33" s="16">
        <v>16.744905176124799</v>
      </c>
    </row>
    <row r="34" spans="1:3">
      <c r="A34" t="s">
        <v>82</v>
      </c>
      <c r="B34" s="16">
        <v>40.953265100472699</v>
      </c>
      <c r="C34" s="16">
        <v>12.5344863389982</v>
      </c>
    </row>
    <row r="35" spans="1:3">
      <c r="A35" t="s">
        <v>83</v>
      </c>
      <c r="B35" s="16">
        <v>41.781085852802498</v>
      </c>
      <c r="C35" s="16">
        <v>14.932342123924499</v>
      </c>
    </row>
    <row r="36" spans="1:3">
      <c r="A36" t="s">
        <v>84</v>
      </c>
      <c r="B36" s="16">
        <v>41.818266812121699</v>
      </c>
      <c r="C36" s="16">
        <v>16.3706059772719</v>
      </c>
    </row>
    <row r="37" spans="1:3">
      <c r="A37" t="s">
        <v>85</v>
      </c>
      <c r="B37" s="16">
        <v>41.947563433048998</v>
      </c>
      <c r="C37" s="16">
        <v>15.3392097690115</v>
      </c>
    </row>
    <row r="38" spans="1:3">
      <c r="A38" t="s">
        <v>86</v>
      </c>
      <c r="B38" s="16">
        <v>40.581442381497602</v>
      </c>
      <c r="C38" s="16">
        <v>15.985333728759</v>
      </c>
    </row>
    <row r="39" spans="1:3">
      <c r="A39" t="s">
        <v>87</v>
      </c>
      <c r="B39" s="16">
        <v>39.270725071705897</v>
      </c>
      <c r="C39" s="16">
        <v>15.0936304020161</v>
      </c>
    </row>
    <row r="40" spans="1:3">
      <c r="A40" t="s">
        <v>88</v>
      </c>
      <c r="B40" s="16">
        <v>41.271860484677902</v>
      </c>
      <c r="C40" s="16">
        <v>13.7391497167698</v>
      </c>
    </row>
    <row r="41" spans="1:3">
      <c r="A41" t="s">
        <v>89</v>
      </c>
      <c r="B41" s="16">
        <v>41.924910581443797</v>
      </c>
      <c r="C41" s="16">
        <v>15.204409119568799</v>
      </c>
    </row>
    <row r="42" spans="1:3">
      <c r="A42" t="s">
        <v>90</v>
      </c>
      <c r="B42" s="16">
        <v>41.085284090832502</v>
      </c>
      <c r="C42" s="16">
        <v>16.4168785322872</v>
      </c>
    </row>
    <row r="43" spans="1:3">
      <c r="A43" t="s">
        <v>91</v>
      </c>
      <c r="B43" s="16">
        <v>38.860512849687801</v>
      </c>
      <c r="C43" s="16">
        <v>14.4614342483292</v>
      </c>
    </row>
    <row r="44" spans="1:3">
      <c r="A44" t="s">
        <v>92</v>
      </c>
      <c r="B44" s="16">
        <v>37.715164142628197</v>
      </c>
      <c r="C44" s="16">
        <v>16.211959383667299</v>
      </c>
    </row>
    <row r="45" spans="1:3">
      <c r="A45" t="s">
        <v>93</v>
      </c>
      <c r="B45" s="16">
        <v>39.313616952663601</v>
      </c>
      <c r="C45" s="16">
        <v>15.740827925243</v>
      </c>
    </row>
    <row r="46" spans="1:3">
      <c r="A46" t="s">
        <v>94</v>
      </c>
      <c r="B46" s="16">
        <v>39.000615870161901</v>
      </c>
      <c r="C46" s="16">
        <v>15.318354582687901</v>
      </c>
    </row>
    <row r="47" spans="1:3">
      <c r="A47" t="s">
        <v>95</v>
      </c>
      <c r="B47" s="16">
        <v>39.611305410957797</v>
      </c>
      <c r="C47" s="16">
        <v>16.874719851627699</v>
      </c>
    </row>
    <row r="48" spans="1:3">
      <c r="A48" t="s">
        <v>96</v>
      </c>
      <c r="B48" s="16">
        <v>42.115918243835601</v>
      </c>
      <c r="C48" s="16">
        <v>16.079987635978501</v>
      </c>
    </row>
    <row r="49" spans="1:3">
      <c r="A49" t="s">
        <v>97</v>
      </c>
      <c r="B49" s="16">
        <v>43.121025996666098</v>
      </c>
      <c r="C49" s="16">
        <v>16.157414062848499</v>
      </c>
    </row>
    <row r="50" spans="1:3">
      <c r="A50" t="s">
        <v>98</v>
      </c>
      <c r="B50" s="16">
        <v>41.392511931428899</v>
      </c>
      <c r="C50" s="16">
        <v>15.820230405392801</v>
      </c>
    </row>
    <row r="51" spans="1:3">
      <c r="A51" t="s">
        <v>99</v>
      </c>
      <c r="B51" s="16">
        <v>39.779857664562101</v>
      </c>
      <c r="C51" s="16">
        <v>15.151207186201299</v>
      </c>
    </row>
    <row r="52" spans="1:3">
      <c r="A52" t="s">
        <v>100</v>
      </c>
      <c r="B52" s="16">
        <v>41.581548286408399</v>
      </c>
      <c r="C52" s="16">
        <v>17.351456757708299</v>
      </c>
    </row>
    <row r="53" spans="1:3">
      <c r="A53" t="s">
        <v>101</v>
      </c>
      <c r="B53" s="16">
        <v>40.536589648436902</v>
      </c>
      <c r="C53" s="16">
        <v>14.908942482929399</v>
      </c>
    </row>
    <row r="54" spans="1:3">
      <c r="A54" t="s">
        <v>102</v>
      </c>
      <c r="B54" s="16">
        <v>41.703904620912603</v>
      </c>
      <c r="C54" s="16">
        <v>15.783619463348</v>
      </c>
    </row>
    <row r="55" spans="1:3">
      <c r="A55" t="s">
        <v>103</v>
      </c>
      <c r="B55" s="16">
        <v>40.256369958838299</v>
      </c>
      <c r="C55" s="16">
        <v>16.3025487632368</v>
      </c>
    </row>
    <row r="56" spans="1:3">
      <c r="A56" t="s">
        <v>104</v>
      </c>
      <c r="B56" s="16">
        <v>40.462058635267198</v>
      </c>
      <c r="C56" s="16">
        <v>17.355126750955598</v>
      </c>
    </row>
    <row r="57" spans="1:3">
      <c r="A57" t="s">
        <v>105</v>
      </c>
      <c r="B57" s="16">
        <v>36.345088754581397</v>
      </c>
      <c r="C57" s="16">
        <v>15.631937232214099</v>
      </c>
    </row>
    <row r="58" spans="1:3">
      <c r="A58" t="s">
        <v>106</v>
      </c>
      <c r="B58" s="16">
        <v>41.630347879474897</v>
      </c>
      <c r="C58" s="16">
        <v>17.617076627179099</v>
      </c>
    </row>
    <row r="59" spans="1:3">
      <c r="A59" t="s">
        <v>107</v>
      </c>
      <c r="B59" s="16">
        <v>40.675482531643098</v>
      </c>
      <c r="C59" s="16">
        <v>15.352458423782901</v>
      </c>
    </row>
    <row r="60" spans="1:3">
      <c r="A60" t="s">
        <v>108</v>
      </c>
      <c r="B60" s="16">
        <v>39.071937385268299</v>
      </c>
      <c r="C60" s="16">
        <v>15.130953714279199</v>
      </c>
    </row>
    <row r="61" spans="1:3">
      <c r="A61" t="s">
        <v>109</v>
      </c>
      <c r="B61" s="16">
        <v>42.484885943675202</v>
      </c>
      <c r="C61" s="16">
        <v>15.294046249837001</v>
      </c>
    </row>
    <row r="62" spans="1:3">
      <c r="A62" t="s">
        <v>110</v>
      </c>
      <c r="B62" s="16">
        <v>38.898425758608198</v>
      </c>
      <c r="C62" s="16">
        <v>15.303164446544301</v>
      </c>
    </row>
    <row r="63" spans="1:3">
      <c r="A63" t="s">
        <v>111</v>
      </c>
      <c r="B63" s="16">
        <v>39.426816497504397</v>
      </c>
      <c r="C63" s="16">
        <v>16.092775736832898</v>
      </c>
    </row>
    <row r="64" spans="1:3">
      <c r="A64" t="s">
        <v>112</v>
      </c>
      <c r="B64" s="16">
        <v>40.871025681171702</v>
      </c>
      <c r="C64" s="16">
        <v>15.421382563338501</v>
      </c>
    </row>
    <row r="65" spans="1:3">
      <c r="A65" t="s">
        <v>113</v>
      </c>
      <c r="B65" s="16">
        <v>40.7282791212088</v>
      </c>
      <c r="C65" s="16">
        <v>15.2803118963191</v>
      </c>
    </row>
    <row r="66" spans="1:3">
      <c r="A66" t="s">
        <v>114</v>
      </c>
      <c r="B66" s="16">
        <v>41.183521537908199</v>
      </c>
      <c r="C66" s="16">
        <v>14.9713301821687</v>
      </c>
    </row>
    <row r="67" spans="1:3">
      <c r="A67" t="s">
        <v>115</v>
      </c>
      <c r="B67" s="16">
        <v>40.791721584220603</v>
      </c>
      <c r="C67" s="16">
        <v>17.178717049470901</v>
      </c>
    </row>
    <row r="68" spans="1:3">
      <c r="A68" t="s">
        <v>116</v>
      </c>
      <c r="B68" s="16">
        <v>41.565875004887303</v>
      </c>
      <c r="C68" s="16">
        <v>16.419885472814599</v>
      </c>
    </row>
    <row r="69" spans="1:3">
      <c r="A69" t="s">
        <v>117</v>
      </c>
      <c r="B69" s="16">
        <v>39.054632961929897</v>
      </c>
      <c r="C69" s="16">
        <v>14.5528891166169</v>
      </c>
    </row>
    <row r="70" spans="1:3">
      <c r="A70" t="s">
        <v>118</v>
      </c>
      <c r="B70" s="16">
        <v>41.776136027830802</v>
      </c>
      <c r="C70" s="16">
        <v>15.4969608219882</v>
      </c>
    </row>
    <row r="71" spans="1:3">
      <c r="A71" t="s">
        <v>119</v>
      </c>
      <c r="B71" s="16">
        <v>38.984642591496304</v>
      </c>
      <c r="C71" s="16">
        <v>13.839009939612801</v>
      </c>
    </row>
    <row r="72" spans="1:3">
      <c r="A72" t="s">
        <v>120</v>
      </c>
      <c r="B72" s="16">
        <v>39.769226608935597</v>
      </c>
      <c r="C72" s="16">
        <v>14.8747170596498</v>
      </c>
    </row>
    <row r="73" spans="1:3">
      <c r="A73" t="s">
        <v>121</v>
      </c>
      <c r="B73" s="16">
        <v>42.014615257891101</v>
      </c>
      <c r="C73" s="16">
        <v>16.379629396535002</v>
      </c>
    </row>
    <row r="74" spans="1:3">
      <c r="A74" t="s">
        <v>122</v>
      </c>
      <c r="B74" s="16">
        <v>41.589941751618802</v>
      </c>
      <c r="C74" s="16">
        <v>16.416902941103402</v>
      </c>
    </row>
    <row r="75" spans="1:3">
      <c r="A75" t="s">
        <v>123</v>
      </c>
      <c r="B75" s="16">
        <v>39.566129613086098</v>
      </c>
      <c r="C75" s="16">
        <v>14.2600252400083</v>
      </c>
    </row>
    <row r="76" spans="1:3">
      <c r="A76" t="s">
        <v>124</v>
      </c>
      <c r="B76" s="16">
        <v>39.610566221665302</v>
      </c>
      <c r="C76" s="16">
        <v>13.755590920397101</v>
      </c>
    </row>
    <row r="77" spans="1:3">
      <c r="A77" t="s">
        <v>125</v>
      </c>
      <c r="B77" s="16">
        <v>42.128050694610202</v>
      </c>
      <c r="C77" s="16">
        <v>14.2972920739986</v>
      </c>
    </row>
    <row r="78" spans="1:3">
      <c r="A78" t="s">
        <v>126</v>
      </c>
      <c r="B78" s="16">
        <v>42.272941028513998</v>
      </c>
      <c r="C78" s="16">
        <v>16.291801224671101</v>
      </c>
    </row>
    <row r="79" spans="1:3">
      <c r="A79" t="s">
        <v>127</v>
      </c>
      <c r="B79" s="16">
        <v>42.042319740378701</v>
      </c>
      <c r="C79" s="16">
        <v>17.4974271288932</v>
      </c>
    </row>
    <row r="80" spans="1:3">
      <c r="A80" t="s">
        <v>128</v>
      </c>
      <c r="B80" s="16">
        <v>41.7486506054898</v>
      </c>
      <c r="C80" s="16">
        <v>16.344222115363198</v>
      </c>
    </row>
    <row r="81" spans="1:3">
      <c r="A81" t="s">
        <v>129</v>
      </c>
      <c r="B81" s="16">
        <v>39.606846971867398</v>
      </c>
      <c r="C81" s="16">
        <v>14.086478160956</v>
      </c>
    </row>
    <row r="82" spans="1:3">
      <c r="A82" t="s">
        <v>130</v>
      </c>
      <c r="B82" s="16">
        <v>40.6853014321348</v>
      </c>
      <c r="C82" s="16">
        <v>16.943403536403</v>
      </c>
    </row>
    <row r="83" spans="1:3">
      <c r="A83" t="s">
        <v>131</v>
      </c>
      <c r="B83" s="16">
        <v>42.4088409554588</v>
      </c>
      <c r="C83" s="16">
        <v>16.972830535191001</v>
      </c>
    </row>
    <row r="84" spans="1:3">
      <c r="A84" t="s">
        <v>132</v>
      </c>
      <c r="B84" s="16">
        <v>42.888534820887301</v>
      </c>
      <c r="C84" s="16">
        <v>15.0830466344878</v>
      </c>
    </row>
    <row r="85" spans="1:3">
      <c r="A85" t="s">
        <v>133</v>
      </c>
      <c r="B85" s="16">
        <v>41.738805361875997</v>
      </c>
      <c r="C85" s="16">
        <v>16.248283508064901</v>
      </c>
    </row>
    <row r="86" spans="1:3">
      <c r="A86" t="s">
        <v>134</v>
      </c>
      <c r="B86" s="16">
        <v>37.822070173294001</v>
      </c>
      <c r="C86" s="16">
        <v>16.473751921132301</v>
      </c>
    </row>
    <row r="87" spans="1:3">
      <c r="A87" t="s">
        <v>135</v>
      </c>
      <c r="B87" s="16">
        <v>42.23219268327</v>
      </c>
      <c r="C87" s="16">
        <v>17.785457439557099</v>
      </c>
    </row>
    <row r="88" spans="1:3">
      <c r="A88" t="s">
        <v>136</v>
      </c>
      <c r="B88" s="16">
        <v>41.908255311016198</v>
      </c>
      <c r="C88" s="16">
        <v>15.1793544893749</v>
      </c>
    </row>
    <row r="89" spans="1:3">
      <c r="A89" t="s">
        <v>137</v>
      </c>
      <c r="B89" s="16">
        <v>40.820206844206197</v>
      </c>
      <c r="C89" s="16">
        <v>15.514724293977499</v>
      </c>
    </row>
    <row r="90" spans="1:3">
      <c r="A90" t="s">
        <v>138</v>
      </c>
      <c r="B90" s="16">
        <v>42.969244341114397</v>
      </c>
      <c r="C90" s="16">
        <v>18.0747347918287</v>
      </c>
    </row>
    <row r="91" spans="1:3">
      <c r="A91" t="s">
        <v>139</v>
      </c>
      <c r="B91" s="16">
        <v>40.871206862861001</v>
      </c>
      <c r="C91" s="16">
        <v>15.4582618907276</v>
      </c>
    </row>
    <row r="92" spans="1:3">
      <c r="A92" t="s">
        <v>140</v>
      </c>
      <c r="B92" s="16">
        <v>41.008123485849502</v>
      </c>
      <c r="C92" s="16">
        <v>14.935488330455099</v>
      </c>
    </row>
    <row r="93" spans="1:3">
      <c r="A93" t="s">
        <v>141</v>
      </c>
      <c r="B93" s="16">
        <v>42.564670794989901</v>
      </c>
      <c r="C93" s="16">
        <v>15.5468992129236</v>
      </c>
    </row>
    <row r="94" spans="1:3">
      <c r="A94" t="s">
        <v>142</v>
      </c>
      <c r="B94" s="16">
        <v>46.766128122992299</v>
      </c>
      <c r="C94" s="16">
        <v>15.0097083394098</v>
      </c>
    </row>
    <row r="95" spans="1:3">
      <c r="A95" t="s">
        <v>143</v>
      </c>
      <c r="B95" s="16">
        <v>39.831411794608897</v>
      </c>
      <c r="C95" s="16">
        <v>16.331972047536802</v>
      </c>
    </row>
    <row r="96" spans="1:3">
      <c r="A96" t="s">
        <v>144</v>
      </c>
      <c r="B96" s="16">
        <v>42.680843102677102</v>
      </c>
      <c r="C96" s="16">
        <v>15.8409984309341</v>
      </c>
    </row>
    <row r="97" spans="1:3">
      <c r="A97" t="s">
        <v>145</v>
      </c>
      <c r="B97" s="16">
        <v>40.2316049909846</v>
      </c>
      <c r="C97" s="16">
        <v>16.3627944115959</v>
      </c>
    </row>
    <row r="98" spans="1:3">
      <c r="A98" t="s">
        <v>146</v>
      </c>
      <c r="B98" s="16">
        <v>41.372764891808401</v>
      </c>
      <c r="C98" s="16">
        <v>17.320812963514399</v>
      </c>
    </row>
    <row r="99" spans="1:3">
      <c r="A99" t="s">
        <v>147</v>
      </c>
      <c r="B99" s="16">
        <v>36.9748054700298</v>
      </c>
      <c r="C99" s="16">
        <v>14.614889331380599</v>
      </c>
    </row>
    <row r="100" spans="1:3">
      <c r="A100" t="s">
        <v>148</v>
      </c>
      <c r="B100" s="16">
        <v>41.170563335787399</v>
      </c>
      <c r="C100" s="16">
        <v>16.534041268349601</v>
      </c>
    </row>
    <row r="101" spans="1:3">
      <c r="A101" t="s">
        <v>149</v>
      </c>
      <c r="B101" s="16">
        <v>41.383285947789901</v>
      </c>
      <c r="C101" s="16">
        <v>15.6566967399795</v>
      </c>
    </row>
    <row r="102" spans="1:3">
      <c r="A102" t="s">
        <v>150</v>
      </c>
      <c r="B102" s="16">
        <v>39.807981348444898</v>
      </c>
      <c r="C102" s="16">
        <v>16.641235015794798</v>
      </c>
    </row>
    <row r="103" spans="1:3">
      <c r="A103" t="s">
        <v>151</v>
      </c>
      <c r="B103" s="16">
        <v>41.644102829445103</v>
      </c>
      <c r="C103" s="16">
        <v>16.5759947828377</v>
      </c>
    </row>
    <row r="104" spans="1:3">
      <c r="A104" t="s">
        <v>152</v>
      </c>
      <c r="B104" s="16">
        <v>41.176257494047903</v>
      </c>
      <c r="C104" s="16">
        <v>15.1624144211249</v>
      </c>
    </row>
    <row r="105" spans="1:3">
      <c r="A105" t="s">
        <v>153</v>
      </c>
      <c r="B105" s="16">
        <v>38.559713500149101</v>
      </c>
      <c r="C105" s="16">
        <v>14.155982936288501</v>
      </c>
    </row>
    <row r="106" spans="1:3">
      <c r="A106" t="s">
        <v>154</v>
      </c>
      <c r="B106" s="16">
        <v>40.138407818865602</v>
      </c>
      <c r="C106" s="16">
        <v>14.830811535033799</v>
      </c>
    </row>
    <row r="107" spans="1:3">
      <c r="A107" t="s">
        <v>155</v>
      </c>
      <c r="B107" s="16">
        <v>41.844796470140302</v>
      </c>
      <c r="C107" s="16">
        <v>12.053336598988</v>
      </c>
    </row>
    <row r="108" spans="1:3">
      <c r="A108" t="s">
        <v>156</v>
      </c>
      <c r="B108" s="16">
        <v>40.499130077150099</v>
      </c>
      <c r="C108" s="16">
        <v>16.073144623002701</v>
      </c>
    </row>
    <row r="109" spans="1:3">
      <c r="A109" t="s">
        <v>157</v>
      </c>
      <c r="B109" s="16">
        <v>39.630125701667502</v>
      </c>
      <c r="C109" s="16">
        <v>15.947864414193599</v>
      </c>
    </row>
    <row r="110" spans="1:3">
      <c r="A110" t="s">
        <v>158</v>
      </c>
      <c r="B110" s="16">
        <v>42.058300189874203</v>
      </c>
      <c r="C110" s="16">
        <v>17.208553666267498</v>
      </c>
    </row>
    <row r="111" spans="1:3">
      <c r="A111" t="s">
        <v>159</v>
      </c>
      <c r="B111" s="16">
        <v>39.028073274585999</v>
      </c>
      <c r="C111" s="16">
        <v>16.575161392712399</v>
      </c>
    </row>
  </sheetData>
  <autoFilter ref="A11:C11">
    <sortState ref="A12:C111">
      <sortCondition ref="A11"/>
    </sortState>
  </autoFilter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workbookViewId="0">
      <selection activeCell="F3" sqref="F3"/>
    </sheetView>
  </sheetViews>
  <sheetFormatPr defaultRowHeight="14.25"/>
  <sheetData>
    <row r="1" spans="1:22" ht="18">
      <c r="A1" s="2" t="s">
        <v>1</v>
      </c>
    </row>
    <row r="2" spans="1:22" ht="15.75">
      <c r="A2" s="93" t="s">
        <v>3</v>
      </c>
      <c r="B2" s="93"/>
      <c r="C2" s="93"/>
      <c r="D2" s="93"/>
    </row>
    <row r="3" spans="1:22">
      <c r="A3" s="94" t="s">
        <v>441</v>
      </c>
      <c r="B3" s="94"/>
      <c r="C3" s="94"/>
      <c r="D3" s="94"/>
    </row>
    <row r="4" spans="1:22">
      <c r="A4" s="94" t="s">
        <v>440</v>
      </c>
      <c r="B4" s="94"/>
      <c r="C4" s="94"/>
      <c r="D4" s="94"/>
      <c r="E4" s="86"/>
    </row>
    <row r="5" spans="1:22" ht="18">
      <c r="A5" s="2" t="s">
        <v>2</v>
      </c>
    </row>
    <row r="6" spans="1:22" ht="15.75">
      <c r="A6" s="93" t="s">
        <v>4</v>
      </c>
      <c r="B6" s="93"/>
      <c r="C6" s="93"/>
      <c r="D6" s="93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>
      <c r="A7" s="94">
        <v>2016</v>
      </c>
      <c r="B7" s="94"/>
      <c r="C7" s="94"/>
      <c r="D7" s="9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">
      <c r="A9" s="2" t="s">
        <v>6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ht="15">
      <c r="A10" s="7" t="s">
        <v>7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>
      <c r="A11" t="s">
        <v>393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>
      <c r="A13" t="s">
        <v>372</v>
      </c>
      <c r="B13" t="s">
        <v>364</v>
      </c>
      <c r="C13" t="s">
        <v>373</v>
      </c>
      <c r="D13" t="s">
        <v>305</v>
      </c>
      <c r="E13" t="s">
        <v>374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>
      <c r="A14" t="s">
        <v>60</v>
      </c>
      <c r="B14" s="16">
        <v>24.249151524353</v>
      </c>
      <c r="C14" s="16">
        <v>17.499727930100999</v>
      </c>
      <c r="D14" s="6">
        <v>4.4574583162370798E-2</v>
      </c>
      <c r="E14" s="6">
        <v>0.17567146253182919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>
      <c r="A15" t="s">
        <v>61</v>
      </c>
      <c r="B15" s="16">
        <v>26.275972958521699</v>
      </c>
      <c r="C15" s="16">
        <v>16.009998429741998</v>
      </c>
      <c r="D15" s="6">
        <v>5.5778024646704699E-2</v>
      </c>
      <c r="E15" s="6">
        <v>0.20342859119513532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>
      <c r="A16" t="s">
        <v>62</v>
      </c>
      <c r="B16" s="16">
        <v>25.750613467507598</v>
      </c>
      <c r="C16" s="16">
        <v>14.921888856321104</v>
      </c>
      <c r="D16" s="6">
        <v>5.4336953415261499E-2</v>
      </c>
      <c r="E16" s="6">
        <v>0.20120482539745249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>
      <c r="A17" t="s">
        <v>63</v>
      </c>
      <c r="B17" s="16">
        <v>24.557516113773399</v>
      </c>
      <c r="C17" s="16">
        <v>15.814061524989004</v>
      </c>
      <c r="D17" s="6">
        <v>3.6211453744493402E-2</v>
      </c>
      <c r="E17" s="6">
        <v>0.16307680248326462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>
      <c r="A18" t="s">
        <v>64</v>
      </c>
      <c r="B18" s="16">
        <v>26.8341314010449</v>
      </c>
      <c r="C18" s="16">
        <v>15.1196889575575</v>
      </c>
      <c r="D18" s="6">
        <v>6.8705478849705404E-2</v>
      </c>
      <c r="E18" s="6">
        <v>0.19560205180451862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>
      <c r="A19" t="s">
        <v>65</v>
      </c>
      <c r="B19" s="16">
        <v>23.269843760691298</v>
      </c>
      <c r="C19" s="16">
        <v>17.268952805767103</v>
      </c>
      <c r="D19" s="6">
        <v>2.6085855388122099E-2</v>
      </c>
      <c r="E19" s="6">
        <v>0.1772348065081209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>
      <c r="A20" t="s">
        <v>66</v>
      </c>
      <c r="B20" s="16">
        <v>30.060787579378001</v>
      </c>
      <c r="C20" s="16">
        <v>13.240257838793099</v>
      </c>
      <c r="D20" s="6">
        <v>0.101400077391213</v>
      </c>
      <c r="E20" s="6">
        <v>0.19441472340371502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>
      <c r="A21" t="s">
        <v>67</v>
      </c>
      <c r="B21" s="16">
        <v>21.625706763927301</v>
      </c>
      <c r="C21" s="16">
        <v>14.615705771252099</v>
      </c>
      <c r="D21" s="6">
        <v>3.0451066601530699E-2</v>
      </c>
      <c r="E21" s="6">
        <v>0.13017785924684733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>
      <c r="A22" t="s">
        <v>68</v>
      </c>
      <c r="B22" s="16">
        <v>26.617996147136601</v>
      </c>
      <c r="C22" s="16">
        <v>15.627660962988699</v>
      </c>
      <c r="D22" s="6">
        <v>6.5016420205394901E-2</v>
      </c>
      <c r="E22" s="6">
        <v>0.2113518430886841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>
      <c r="A23" t="s">
        <v>69</v>
      </c>
      <c r="B23" s="16">
        <v>25.475284516128301</v>
      </c>
      <c r="C23" s="16">
        <v>13.0433954686149</v>
      </c>
      <c r="D23" s="6">
        <v>3.5468569719242803E-2</v>
      </c>
      <c r="E23" s="6">
        <v>0.1472872058583152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>
      <c r="A24" t="s">
        <v>70</v>
      </c>
      <c r="B24" s="16">
        <v>24.6347154624602</v>
      </c>
      <c r="C24" s="16">
        <v>17.4230546305497</v>
      </c>
      <c r="D24" s="6">
        <v>4.4709978634169499E-2</v>
      </c>
      <c r="E24" s="6">
        <v>0.17665290225225749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>
      <c r="A25" t="s">
        <v>71</v>
      </c>
      <c r="B25" s="16">
        <v>25.344396068572799</v>
      </c>
      <c r="C25" s="16">
        <v>15.8082344353653</v>
      </c>
      <c r="D25" s="6">
        <v>6.8296745790945301E-2</v>
      </c>
      <c r="E25" s="6">
        <v>0.17742617933040469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>
      <c r="A26" t="s">
        <v>72</v>
      </c>
      <c r="B26" s="16">
        <v>27.864716484315601</v>
      </c>
      <c r="C26" s="16">
        <v>16.527885457328402</v>
      </c>
      <c r="D26" s="6">
        <v>7.9599379687922994E-2</v>
      </c>
      <c r="E26" s="6">
        <v>0.21887261831840302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>
      <c r="A27" t="s">
        <v>73</v>
      </c>
      <c r="B27" s="16">
        <v>27.502976251342702</v>
      </c>
      <c r="C27" s="16">
        <v>15.343431851145695</v>
      </c>
      <c r="D27" s="6">
        <v>6.2131906722955703E-2</v>
      </c>
      <c r="E27" s="6">
        <v>0.21824965481211228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>
      <c r="A28" t="s">
        <v>74</v>
      </c>
      <c r="B28" s="16">
        <v>24.251843116768999</v>
      </c>
      <c r="C28" s="16">
        <v>17.0797966588358</v>
      </c>
      <c r="D28" s="6">
        <v>3.9984032998469803E-2</v>
      </c>
      <c r="E28" s="6">
        <v>0.18321624411708318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>
      <c r="A29" t="s">
        <v>75</v>
      </c>
      <c r="B29" s="16">
        <v>24.303533364495301</v>
      </c>
      <c r="C29" s="16">
        <v>15.010093064767801</v>
      </c>
      <c r="D29" s="6">
        <v>2.7883569096844401E-2</v>
      </c>
      <c r="E29" s="6">
        <v>0.14592326193685862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>
      <c r="A30" t="s">
        <v>76</v>
      </c>
      <c r="B30" s="16">
        <v>24.5687732113444</v>
      </c>
      <c r="C30" s="16">
        <v>17.6038192280866</v>
      </c>
      <c r="D30" s="6">
        <v>3.95442677427012E-2</v>
      </c>
      <c r="E30" s="6">
        <v>0.19133864114824981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>
      <c r="A31" t="s">
        <v>77</v>
      </c>
      <c r="B31" s="16">
        <v>24.1968373543632</v>
      </c>
      <c r="C31" s="16">
        <v>16.943123102813896</v>
      </c>
      <c r="D31" s="6">
        <v>3.9364107051702797E-2</v>
      </c>
      <c r="E31" s="6">
        <v>0.20177853627106121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>
      <c r="A32" t="s">
        <v>78</v>
      </c>
      <c r="B32" s="16">
        <v>23.524882455741899</v>
      </c>
      <c r="C32" s="16">
        <v>17.4305849858799</v>
      </c>
      <c r="D32" s="6">
        <v>3.3297037079488799E-2</v>
      </c>
      <c r="E32" s="6">
        <v>0.18842929935994218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5">
      <c r="A33" t="s">
        <v>79</v>
      </c>
      <c r="B33" s="16">
        <v>25.236517484474</v>
      </c>
      <c r="C33" s="16">
        <v>15.582846175241301</v>
      </c>
      <c r="D33" s="6">
        <v>5.2446876645259703E-2</v>
      </c>
      <c r="E33" s="6">
        <v>0.1860295995029333</v>
      </c>
    </row>
    <row r="34" spans="1:5">
      <c r="A34" t="s">
        <v>80</v>
      </c>
      <c r="B34" s="16">
        <v>24.5690080956978</v>
      </c>
      <c r="C34" s="16">
        <v>16.627128089209602</v>
      </c>
      <c r="D34" s="6">
        <v>4.4921819192060897E-2</v>
      </c>
      <c r="E34" s="6">
        <v>0.18361947301230711</v>
      </c>
    </row>
    <row r="35" spans="1:5">
      <c r="A35" t="s">
        <v>81</v>
      </c>
      <c r="B35" s="16">
        <v>24.554366546643401</v>
      </c>
      <c r="C35" s="16">
        <v>16.744905176124796</v>
      </c>
      <c r="D35" s="6">
        <v>4.2796678274845998E-2</v>
      </c>
      <c r="E35" s="6">
        <v>0.186064514296024</v>
      </c>
    </row>
    <row r="36" spans="1:5">
      <c r="A36" t="s">
        <v>82</v>
      </c>
      <c r="B36" s="16">
        <v>28.418778761474499</v>
      </c>
      <c r="C36" s="16">
        <v>12.5344863389982</v>
      </c>
      <c r="D36" s="6">
        <v>8.7623162442699798E-2</v>
      </c>
      <c r="E36" s="6">
        <v>0.16194482300523119</v>
      </c>
    </row>
    <row r="37" spans="1:5">
      <c r="A37" t="s">
        <v>83</v>
      </c>
      <c r="B37" s="16">
        <v>26.848743728877899</v>
      </c>
      <c r="C37" s="16">
        <v>14.932342123924599</v>
      </c>
      <c r="D37" s="6">
        <v>5.0106833130839197E-2</v>
      </c>
      <c r="E37" s="6">
        <v>0.18688720415975582</v>
      </c>
    </row>
    <row r="38" spans="1:5">
      <c r="A38" t="s">
        <v>84</v>
      </c>
      <c r="B38" s="16">
        <v>25.447660834849799</v>
      </c>
      <c r="C38" s="16">
        <v>16.3706059772719</v>
      </c>
      <c r="D38" s="6">
        <v>5.7389404394783801E-2</v>
      </c>
      <c r="E38" s="6">
        <v>0.19094678542425619</v>
      </c>
    </row>
    <row r="39" spans="1:5">
      <c r="A39" t="s">
        <v>85</v>
      </c>
      <c r="B39" s="16">
        <v>26.608353664037502</v>
      </c>
      <c r="C39" s="16">
        <v>15.339209769011497</v>
      </c>
      <c r="D39" s="6">
        <v>6.2756217357540195E-2</v>
      </c>
      <c r="E39" s="6">
        <v>0.19045664504663681</v>
      </c>
    </row>
    <row r="40" spans="1:5">
      <c r="A40" t="s">
        <v>86</v>
      </c>
      <c r="B40" s="16">
        <v>24.596108652738501</v>
      </c>
      <c r="C40" s="16">
        <v>15.985333728759102</v>
      </c>
      <c r="D40" s="6">
        <v>4.9769438702496401E-2</v>
      </c>
      <c r="E40" s="6">
        <v>0.17321668548912761</v>
      </c>
    </row>
    <row r="41" spans="1:5">
      <c r="A41" t="s">
        <v>87</v>
      </c>
      <c r="B41" s="16">
        <v>24.177094669689701</v>
      </c>
      <c r="C41" s="16">
        <v>15.093630402016196</v>
      </c>
      <c r="D41" s="6">
        <v>2.6920703486578199E-2</v>
      </c>
      <c r="E41" s="6">
        <v>0.14968634126038483</v>
      </c>
    </row>
    <row r="42" spans="1:5">
      <c r="A42" t="s">
        <v>88</v>
      </c>
      <c r="B42" s="16">
        <v>27.532710767908199</v>
      </c>
      <c r="C42" s="16">
        <v>13.739149716769703</v>
      </c>
      <c r="D42" s="6">
        <v>7.6424207613179501E-2</v>
      </c>
      <c r="E42" s="6">
        <v>0.19189860101162851</v>
      </c>
    </row>
    <row r="43" spans="1:5">
      <c r="A43" t="s">
        <v>89</v>
      </c>
      <c r="B43" s="16">
        <v>26.720501461874999</v>
      </c>
      <c r="C43" s="16">
        <v>15.204409119568798</v>
      </c>
      <c r="D43" s="6">
        <v>5.9612518628912099E-2</v>
      </c>
      <c r="E43" s="6">
        <v>0.18321881656570091</v>
      </c>
    </row>
    <row r="44" spans="1:5">
      <c r="A44" t="s">
        <v>90</v>
      </c>
      <c r="B44" s="16">
        <v>24.668405558545299</v>
      </c>
      <c r="C44" s="16">
        <v>16.416878532287203</v>
      </c>
      <c r="D44" s="6">
        <v>4.5083567389196097E-2</v>
      </c>
      <c r="E44" s="6">
        <v>0.20260494879532592</v>
      </c>
    </row>
    <row r="45" spans="1:5">
      <c r="A45" t="s">
        <v>91</v>
      </c>
      <c r="B45" s="16">
        <v>24.3990786013586</v>
      </c>
      <c r="C45" s="16">
        <v>14.461434248329201</v>
      </c>
      <c r="D45" s="6">
        <v>2.3148602256007799E-2</v>
      </c>
      <c r="E45" s="6">
        <v>0.15962917552177022</v>
      </c>
    </row>
    <row r="46" spans="1:5">
      <c r="A46" t="s">
        <v>92</v>
      </c>
      <c r="B46" s="16">
        <v>21.503204758960901</v>
      </c>
      <c r="C46" s="16">
        <v>16.211959383667295</v>
      </c>
      <c r="D46" s="6">
        <v>2.16191673651858E-2</v>
      </c>
      <c r="E46" s="6">
        <v>0.14255647472263522</v>
      </c>
    </row>
    <row r="47" spans="1:5">
      <c r="A47" t="s">
        <v>93</v>
      </c>
      <c r="B47" s="16">
        <v>23.572789027420502</v>
      </c>
      <c r="C47" s="16">
        <v>15.740827925243099</v>
      </c>
      <c r="D47" s="6">
        <v>4.2411596749395999E-2</v>
      </c>
      <c r="E47" s="6">
        <v>0.15780508337126498</v>
      </c>
    </row>
    <row r="48" spans="1:5">
      <c r="A48" t="s">
        <v>94</v>
      </c>
      <c r="B48" s="16">
        <v>23.682261287473899</v>
      </c>
      <c r="C48" s="16">
        <v>15.318354582688002</v>
      </c>
      <c r="D48" s="6">
        <v>4.1928065495354598E-2</v>
      </c>
      <c r="E48" s="6">
        <v>0.16243399173639139</v>
      </c>
    </row>
    <row r="49" spans="1:5">
      <c r="A49" t="s">
        <v>95</v>
      </c>
      <c r="B49" s="16">
        <v>22.736585559330099</v>
      </c>
      <c r="C49" s="16">
        <v>16.874719851627699</v>
      </c>
      <c r="D49" s="6">
        <v>3.3338583503963903E-2</v>
      </c>
      <c r="E49" s="6">
        <v>0.18377974379424911</v>
      </c>
    </row>
    <row r="50" spans="1:5">
      <c r="A50" t="s">
        <v>96</v>
      </c>
      <c r="B50" s="16">
        <v>26.0359306078571</v>
      </c>
      <c r="C50" s="16">
        <v>16.079987635978501</v>
      </c>
      <c r="D50" s="6">
        <v>5.5134109997290702E-2</v>
      </c>
      <c r="E50" s="6">
        <v>0.18300542488643029</v>
      </c>
    </row>
    <row r="51" spans="1:5">
      <c r="A51" t="s">
        <v>97</v>
      </c>
      <c r="B51" s="16">
        <v>26.963611933817599</v>
      </c>
      <c r="C51" s="16">
        <v>16.157414062848499</v>
      </c>
      <c r="D51" s="6">
        <v>6.4634339592742299E-2</v>
      </c>
      <c r="E51" s="6">
        <v>0.20974194336951874</v>
      </c>
    </row>
    <row r="52" spans="1:5">
      <c r="A52" t="s">
        <v>98</v>
      </c>
      <c r="B52" s="16">
        <v>25.5722815260362</v>
      </c>
      <c r="C52" s="16">
        <v>15.820230405392699</v>
      </c>
      <c r="D52" s="6">
        <v>5.2453204862663499E-2</v>
      </c>
      <c r="E52" s="6">
        <v>0.18841950148119349</v>
      </c>
    </row>
    <row r="53" spans="1:5">
      <c r="A53" t="s">
        <v>99</v>
      </c>
      <c r="B53" s="16">
        <v>24.6286504783608</v>
      </c>
      <c r="C53" s="16">
        <v>15.151207186201301</v>
      </c>
      <c r="D53" s="6">
        <v>4.7431215677529101E-2</v>
      </c>
      <c r="E53" s="6">
        <v>0.16886319073726891</v>
      </c>
    </row>
    <row r="54" spans="1:5">
      <c r="A54" t="s">
        <v>100</v>
      </c>
      <c r="B54" s="16">
        <v>24.2300915287001</v>
      </c>
      <c r="C54" s="16">
        <v>17.351456757708299</v>
      </c>
      <c r="D54" s="6">
        <v>2.9142624001865101E-2</v>
      </c>
      <c r="E54" s="6">
        <v>0.19252476635853391</v>
      </c>
    </row>
    <row r="55" spans="1:5">
      <c r="A55" t="s">
        <v>101</v>
      </c>
      <c r="B55" s="16">
        <v>25.6276471655076</v>
      </c>
      <c r="C55" s="16">
        <v>14.908942482929302</v>
      </c>
      <c r="D55" s="6">
        <v>5.3042844844712299E-2</v>
      </c>
      <c r="E55" s="6">
        <v>0.1709689200696197</v>
      </c>
    </row>
    <row r="56" spans="1:5">
      <c r="A56" t="s">
        <v>102</v>
      </c>
      <c r="B56" s="16">
        <v>25.9202851575645</v>
      </c>
      <c r="C56" s="16">
        <v>15.783619463348103</v>
      </c>
      <c r="D56" s="6">
        <v>6.0059804541255403E-2</v>
      </c>
      <c r="E56" s="6">
        <v>0.19771173714988463</v>
      </c>
    </row>
    <row r="57" spans="1:5">
      <c r="A57" t="s">
        <v>103</v>
      </c>
      <c r="B57" s="16">
        <v>23.9538211956014</v>
      </c>
      <c r="C57" s="16">
        <v>16.302548763236899</v>
      </c>
      <c r="D57" s="6">
        <v>3.25912733748887E-2</v>
      </c>
      <c r="E57" s="6">
        <v>0.18847305481299029</v>
      </c>
    </row>
    <row r="58" spans="1:5">
      <c r="A58" t="s">
        <v>104</v>
      </c>
      <c r="B58" s="16">
        <v>23.106931884311599</v>
      </c>
      <c r="C58" s="16">
        <v>17.355126750955598</v>
      </c>
      <c r="D58" s="6">
        <v>2.3212045169385201E-2</v>
      </c>
      <c r="E58" s="6">
        <v>0.16051255856720181</v>
      </c>
    </row>
    <row r="59" spans="1:5">
      <c r="A59" t="s">
        <v>105</v>
      </c>
      <c r="B59" s="16">
        <v>20.713151522367301</v>
      </c>
      <c r="C59" s="16">
        <v>15.631937232214096</v>
      </c>
      <c r="D59" s="6">
        <v>2.1180739284904399E-2</v>
      </c>
      <c r="E59" s="6">
        <v>0.14586562410909959</v>
      </c>
    </row>
    <row r="60" spans="1:5">
      <c r="A60" t="s">
        <v>106</v>
      </c>
      <c r="B60" s="16">
        <v>24.013271252295802</v>
      </c>
      <c r="C60" s="16">
        <v>17.617076627179095</v>
      </c>
      <c r="D60" s="6">
        <v>3.2180306134747497E-2</v>
      </c>
      <c r="E60" s="6">
        <v>0.19263983775014448</v>
      </c>
    </row>
    <row r="61" spans="1:5">
      <c r="A61" t="s">
        <v>107</v>
      </c>
      <c r="B61" s="16">
        <v>25.323024107860199</v>
      </c>
      <c r="C61" s="16">
        <v>15.352458423782899</v>
      </c>
      <c r="D61" s="6">
        <v>5.0496299638231802E-2</v>
      </c>
      <c r="E61" s="6">
        <v>0.19884182019129021</v>
      </c>
    </row>
    <row r="62" spans="1:5">
      <c r="A62" t="s">
        <v>108</v>
      </c>
      <c r="B62" s="16">
        <v>23.940983670989201</v>
      </c>
      <c r="C62" s="16">
        <v>15.130953714279098</v>
      </c>
      <c r="D62" s="6">
        <v>4.32075088558471E-2</v>
      </c>
      <c r="E62" s="6">
        <v>0.1583872900881369</v>
      </c>
    </row>
    <row r="63" spans="1:5">
      <c r="A63" t="s">
        <v>109</v>
      </c>
      <c r="B63" s="16">
        <v>27.1908396938381</v>
      </c>
      <c r="C63" s="16">
        <v>15.294046249837102</v>
      </c>
      <c r="D63" s="6">
        <v>7.4732643014768299E-2</v>
      </c>
      <c r="E63" s="6">
        <v>0.18952873821781169</v>
      </c>
    </row>
    <row r="64" spans="1:5">
      <c r="A64" t="s">
        <v>110</v>
      </c>
      <c r="B64" s="16">
        <v>23.595261312063901</v>
      </c>
      <c r="C64" s="16">
        <v>15.303164446544297</v>
      </c>
      <c r="D64" s="6">
        <v>1.23283082077052E-2</v>
      </c>
      <c r="E64" s="6">
        <v>0.16229344971736681</v>
      </c>
    </row>
    <row r="65" spans="1:5">
      <c r="A65" t="s">
        <v>111</v>
      </c>
      <c r="B65" s="16">
        <v>23.334040760671499</v>
      </c>
      <c r="C65" s="16">
        <v>16.092775736832898</v>
      </c>
      <c r="D65" s="6">
        <v>3.5423367726304403E-2</v>
      </c>
      <c r="E65" s="6">
        <v>0.15969858349320759</v>
      </c>
    </row>
    <row r="66" spans="1:5">
      <c r="A66" t="s">
        <v>112</v>
      </c>
      <c r="B66" s="16">
        <v>25.449643117833201</v>
      </c>
      <c r="C66" s="16">
        <v>15.421382563338501</v>
      </c>
      <c r="D66" s="6">
        <v>4.2822968940969097E-2</v>
      </c>
      <c r="E66" s="6">
        <v>0.18199061584352591</v>
      </c>
    </row>
    <row r="67" spans="1:5">
      <c r="A67" t="s">
        <v>113</v>
      </c>
      <c r="B67" s="16">
        <v>25.447967224889702</v>
      </c>
      <c r="C67" s="16">
        <v>15.280311896319098</v>
      </c>
      <c r="D67" s="6">
        <v>6.0098619052301801E-2</v>
      </c>
      <c r="E67" s="6">
        <v>0.16576193413631021</v>
      </c>
    </row>
    <row r="68" spans="1:5">
      <c r="A68" t="s">
        <v>114</v>
      </c>
      <c r="B68" s="16">
        <v>26.212191355739499</v>
      </c>
      <c r="C68" s="16">
        <v>14.9713301821687</v>
      </c>
      <c r="D68" s="6">
        <v>6.4202718709459095E-2</v>
      </c>
      <c r="E68" s="6">
        <v>0.19559568687278889</v>
      </c>
    </row>
    <row r="69" spans="1:5">
      <c r="A69" t="s">
        <v>115</v>
      </c>
      <c r="B69" s="16">
        <v>23.613004534749699</v>
      </c>
      <c r="C69" s="16">
        <v>17.178717049470904</v>
      </c>
      <c r="D69" s="6">
        <v>4.49739680508911E-2</v>
      </c>
      <c r="E69" s="6">
        <v>0.19377654798048391</v>
      </c>
    </row>
    <row r="70" spans="1:5">
      <c r="A70" t="s">
        <v>116</v>
      </c>
      <c r="B70" s="16">
        <v>25.145989532072701</v>
      </c>
      <c r="C70" s="16">
        <v>16.419885472814602</v>
      </c>
      <c r="D70" s="6">
        <v>4.8989186647860797E-2</v>
      </c>
      <c r="E70" s="6">
        <v>0.18416417443691818</v>
      </c>
    </row>
    <row r="71" spans="1:5">
      <c r="A71" t="s">
        <v>117</v>
      </c>
      <c r="B71" s="16">
        <v>24.501743845313001</v>
      </c>
      <c r="C71" s="16">
        <v>14.552889116616896</v>
      </c>
      <c r="D71" s="6">
        <v>3.5283011446328102E-2</v>
      </c>
      <c r="E71" s="6">
        <v>0.14809748976363091</v>
      </c>
    </row>
    <row r="72" spans="1:5">
      <c r="A72" t="s">
        <v>118</v>
      </c>
      <c r="B72" s="16">
        <v>26.279175205842598</v>
      </c>
      <c r="C72" s="16">
        <v>15.496960821988203</v>
      </c>
      <c r="D72" s="6">
        <v>5.6179416752131103E-2</v>
      </c>
      <c r="E72" s="6">
        <v>0.20019576916987486</v>
      </c>
    </row>
    <row r="73" spans="1:5">
      <c r="A73" t="s">
        <v>119</v>
      </c>
      <c r="B73" s="16">
        <v>25.145632651883499</v>
      </c>
      <c r="C73" s="16">
        <v>13.839009939612804</v>
      </c>
      <c r="D73" s="6">
        <v>2.7255409563815801E-2</v>
      </c>
      <c r="E73" s="6">
        <v>0.1642416981583642</v>
      </c>
    </row>
    <row r="74" spans="1:5">
      <c r="A74" t="s">
        <v>120</v>
      </c>
      <c r="B74" s="16">
        <v>24.8945095492858</v>
      </c>
      <c r="C74" s="16">
        <v>14.874717059649797</v>
      </c>
      <c r="D74" s="6">
        <v>4.7918072205788198E-2</v>
      </c>
      <c r="E74" s="6">
        <v>0.17803933396363181</v>
      </c>
    </row>
    <row r="75" spans="1:5">
      <c r="A75" t="s">
        <v>121</v>
      </c>
      <c r="B75" s="16">
        <v>25.6349858613561</v>
      </c>
      <c r="C75" s="16">
        <v>16.379629396535002</v>
      </c>
      <c r="D75" s="6">
        <v>4.0832755651959998E-2</v>
      </c>
      <c r="E75" s="6">
        <v>0.19790797689202599</v>
      </c>
    </row>
    <row r="76" spans="1:5">
      <c r="A76" t="s">
        <v>122</v>
      </c>
      <c r="B76" s="16">
        <v>25.173038810515401</v>
      </c>
      <c r="C76" s="16">
        <v>16.416902941103402</v>
      </c>
      <c r="D76" s="6">
        <v>6.4051796398531702E-2</v>
      </c>
      <c r="E76" s="6">
        <v>0.17784019056298631</v>
      </c>
    </row>
    <row r="77" spans="1:5">
      <c r="A77" t="s">
        <v>123</v>
      </c>
      <c r="B77" s="16">
        <v>25.306104373077801</v>
      </c>
      <c r="C77" s="16">
        <v>14.260025240008297</v>
      </c>
      <c r="D77" s="6">
        <v>5.17045304276533E-2</v>
      </c>
      <c r="E77" s="6">
        <v>0.16059546063339969</v>
      </c>
    </row>
    <row r="78" spans="1:5">
      <c r="A78" t="s">
        <v>124</v>
      </c>
      <c r="B78" s="16">
        <v>25.854975301268102</v>
      </c>
      <c r="C78" s="16">
        <v>13.7555909203972</v>
      </c>
      <c r="D78" s="6">
        <v>5.48706080370292E-2</v>
      </c>
      <c r="E78" s="6">
        <v>0.1596103203901108</v>
      </c>
    </row>
    <row r="79" spans="1:5">
      <c r="A79" t="s">
        <v>125</v>
      </c>
      <c r="B79" s="16">
        <v>27.830758620611601</v>
      </c>
      <c r="C79" s="16">
        <v>14.297292073998602</v>
      </c>
      <c r="D79" s="6">
        <v>7.6312491296476798E-2</v>
      </c>
      <c r="E79" s="6">
        <v>0.17692107984208819</v>
      </c>
    </row>
    <row r="80" spans="1:5">
      <c r="A80" t="s">
        <v>126</v>
      </c>
      <c r="B80" s="16">
        <v>25.9811398038429</v>
      </c>
      <c r="C80" s="16">
        <v>16.291801224671097</v>
      </c>
      <c r="D80" s="6">
        <v>5.4588096890866501E-2</v>
      </c>
      <c r="E80" s="6">
        <v>0.1901938857702605</v>
      </c>
    </row>
    <row r="81" spans="1:5">
      <c r="A81" t="s">
        <v>127</v>
      </c>
      <c r="B81" s="16">
        <v>24.544892611485501</v>
      </c>
      <c r="C81" s="16">
        <v>17.4974271288932</v>
      </c>
      <c r="D81" s="6">
        <v>5.02273861081187E-2</v>
      </c>
      <c r="E81" s="6">
        <v>0.21198176980715031</v>
      </c>
    </row>
    <row r="82" spans="1:5">
      <c r="A82" t="s">
        <v>128</v>
      </c>
      <c r="B82" s="16">
        <v>25.404428490126602</v>
      </c>
      <c r="C82" s="16">
        <v>16.344222115363198</v>
      </c>
      <c r="D82" s="6">
        <v>4.60819751833767E-2</v>
      </c>
      <c r="E82" s="6">
        <v>0.1890563299676353</v>
      </c>
    </row>
    <row r="83" spans="1:5">
      <c r="A83" t="s">
        <v>129</v>
      </c>
      <c r="B83" s="16">
        <v>25.5203688109114</v>
      </c>
      <c r="C83" s="16">
        <v>14.086478160955998</v>
      </c>
      <c r="D83" s="6">
        <v>6.60350605826244E-2</v>
      </c>
      <c r="E83" s="6">
        <v>0.18069088589737359</v>
      </c>
    </row>
    <row r="84" spans="1:5">
      <c r="A84" t="s">
        <v>130</v>
      </c>
      <c r="B84" s="16">
        <v>23.7418978957318</v>
      </c>
      <c r="C84" s="16">
        <v>16.943403536403</v>
      </c>
      <c r="D84" s="6">
        <v>3.23259133134687E-2</v>
      </c>
      <c r="E84" s="6">
        <v>0.17987313628999629</v>
      </c>
    </row>
    <row r="85" spans="1:5">
      <c r="A85" t="s">
        <v>131</v>
      </c>
      <c r="B85" s="16">
        <v>25.436010420267799</v>
      </c>
      <c r="C85" s="16">
        <v>16.972830535191001</v>
      </c>
      <c r="D85" s="6">
        <v>5.4272219836839802E-2</v>
      </c>
      <c r="E85" s="6">
        <v>0.20894119930020019</v>
      </c>
    </row>
    <row r="86" spans="1:5">
      <c r="A86" t="s">
        <v>132</v>
      </c>
      <c r="B86" s="16">
        <v>27.8054881863996</v>
      </c>
      <c r="C86" s="16">
        <v>15.083046634487701</v>
      </c>
      <c r="D86" s="6">
        <v>8.8636646681018394E-2</v>
      </c>
      <c r="E86" s="6">
        <v>0.18471096595806258</v>
      </c>
    </row>
    <row r="87" spans="1:5">
      <c r="A87" t="s">
        <v>133</v>
      </c>
      <c r="B87" s="16">
        <v>25.490521853811099</v>
      </c>
      <c r="C87" s="16">
        <v>16.248283508064898</v>
      </c>
      <c r="D87" s="6">
        <v>5.7642401583461601E-2</v>
      </c>
      <c r="E87" s="6">
        <v>0.17198443460516741</v>
      </c>
    </row>
    <row r="88" spans="1:5">
      <c r="A88" t="s">
        <v>134</v>
      </c>
      <c r="B88" s="16">
        <v>21.3483182521618</v>
      </c>
      <c r="C88" s="16">
        <v>16.473751921132202</v>
      </c>
      <c r="D88" s="6">
        <v>2.1272556726817899E-2</v>
      </c>
      <c r="E88" s="6">
        <v>0.1393101764906311</v>
      </c>
    </row>
    <row r="89" spans="1:5">
      <c r="A89" t="s">
        <v>135</v>
      </c>
      <c r="B89" s="16">
        <v>24.446735243712801</v>
      </c>
      <c r="C89" s="16">
        <v>17.785457439557199</v>
      </c>
      <c r="D89" s="6">
        <v>4.8672669319001403E-2</v>
      </c>
      <c r="E89" s="6">
        <v>0.20178648758147058</v>
      </c>
    </row>
    <row r="90" spans="1:5">
      <c r="A90" t="s">
        <v>136</v>
      </c>
      <c r="B90" s="16">
        <v>26.7289008216413</v>
      </c>
      <c r="C90" s="16">
        <v>15.179354489374898</v>
      </c>
      <c r="D90" s="6">
        <v>6.2265137325428897E-2</v>
      </c>
      <c r="E90" s="6">
        <v>0.1827931559286691</v>
      </c>
    </row>
    <row r="91" spans="1:5">
      <c r="A91" t="s">
        <v>137</v>
      </c>
      <c r="B91" s="16">
        <v>25.3054825502287</v>
      </c>
      <c r="C91" s="16">
        <v>15.514724293977498</v>
      </c>
      <c r="D91" s="6">
        <v>5.8285966071822001E-2</v>
      </c>
      <c r="E91" s="6">
        <v>0.18343433033400502</v>
      </c>
    </row>
    <row r="92" spans="1:5">
      <c r="A92" t="s">
        <v>138</v>
      </c>
      <c r="B92" s="16">
        <v>24.8945095492858</v>
      </c>
      <c r="C92" s="16">
        <v>18.074734791828597</v>
      </c>
      <c r="D92" s="6">
        <v>4.7918072205788198E-2</v>
      </c>
      <c r="E92" s="6">
        <v>0.25205293190480582</v>
      </c>
    </row>
    <row r="93" spans="1:5">
      <c r="A93" t="s">
        <v>139</v>
      </c>
      <c r="B93" s="16">
        <v>25.412944972133399</v>
      </c>
      <c r="C93" s="16">
        <v>15.458261890727602</v>
      </c>
      <c r="D93" s="6">
        <v>5.0072509817340398E-2</v>
      </c>
      <c r="E93" s="6">
        <v>0.17902347670438859</v>
      </c>
    </row>
    <row r="94" spans="1:5">
      <c r="A94" t="s">
        <v>140</v>
      </c>
      <c r="B94" s="16">
        <v>26.072635155394401</v>
      </c>
      <c r="C94" s="16">
        <v>14.935488330455101</v>
      </c>
      <c r="D94" s="6">
        <v>6.48322948558685E-2</v>
      </c>
      <c r="E94" s="6">
        <v>0.18567111507311551</v>
      </c>
    </row>
    <row r="95" spans="1:5">
      <c r="A95" t="s">
        <v>141</v>
      </c>
      <c r="B95" s="16">
        <v>27.017771582066398</v>
      </c>
      <c r="C95" s="16">
        <v>15.546899212923503</v>
      </c>
      <c r="D95" s="6">
        <v>6.9038784294050096E-2</v>
      </c>
      <c r="E95" s="6">
        <v>0.22260062606684095</v>
      </c>
    </row>
    <row r="96" spans="1:5">
      <c r="A96" t="s">
        <v>142</v>
      </c>
      <c r="B96" s="16">
        <v>31.756419783582601</v>
      </c>
      <c r="C96" s="16">
        <v>15.009708339409698</v>
      </c>
      <c r="D96" s="6">
        <v>0.145303693999809</v>
      </c>
      <c r="E96" s="6">
        <v>0.23645539644602201</v>
      </c>
    </row>
    <row r="97" spans="1:5">
      <c r="A97" t="s">
        <v>143</v>
      </c>
      <c r="B97" s="16">
        <v>23.499439747072099</v>
      </c>
      <c r="C97" s="16">
        <v>16.331972047536798</v>
      </c>
      <c r="D97" s="6">
        <v>3.5681570338058903E-2</v>
      </c>
      <c r="E97" s="6">
        <v>0.15100950039014108</v>
      </c>
    </row>
    <row r="98" spans="1:5">
      <c r="A98" t="s">
        <v>144</v>
      </c>
      <c r="B98" s="16">
        <v>26.839844671742899</v>
      </c>
      <c r="C98" s="16">
        <v>15.840998430934203</v>
      </c>
      <c r="D98" s="6">
        <v>7.9714589713880402E-2</v>
      </c>
      <c r="E98" s="6">
        <v>0.1976187696670636</v>
      </c>
    </row>
    <row r="99" spans="1:5">
      <c r="A99" t="s">
        <v>145</v>
      </c>
      <c r="B99" s="16">
        <v>23.8688105793887</v>
      </c>
      <c r="C99" s="16">
        <v>16.3627944115959</v>
      </c>
      <c r="D99" s="6">
        <v>4.0030792917628899E-2</v>
      </c>
      <c r="E99" s="6">
        <v>0.1595922714670491</v>
      </c>
    </row>
    <row r="100" spans="1:5">
      <c r="A100" t="s">
        <v>146</v>
      </c>
      <c r="B100" s="16">
        <v>24.051951928293999</v>
      </c>
      <c r="C100" s="16">
        <v>17.320812963514403</v>
      </c>
      <c r="D100" s="6">
        <v>3.29827474859304E-2</v>
      </c>
      <c r="E100" s="6">
        <v>0.1777549780098916</v>
      </c>
    </row>
    <row r="101" spans="1:5">
      <c r="A101" t="s">
        <v>147</v>
      </c>
      <c r="B101" s="16">
        <v>22.359916138649201</v>
      </c>
      <c r="C101" s="16">
        <v>14.614889331380599</v>
      </c>
      <c r="D101" s="6">
        <v>2.07708008164245E-2</v>
      </c>
      <c r="E101" s="6">
        <v>0.12569767585074751</v>
      </c>
    </row>
    <row r="102" spans="1:5">
      <c r="A102" t="s">
        <v>148</v>
      </c>
      <c r="B102" s="16">
        <v>24.636522067437799</v>
      </c>
      <c r="C102" s="16">
        <v>16.534041268349601</v>
      </c>
      <c r="D102" s="6">
        <v>4.5618805681777501E-2</v>
      </c>
      <c r="E102" s="6">
        <v>0.1736137275700185</v>
      </c>
    </row>
    <row r="103" spans="1:5">
      <c r="A103" t="s">
        <v>149</v>
      </c>
      <c r="B103" s="16">
        <v>25.726589207810399</v>
      </c>
      <c r="C103" s="16">
        <v>15.656696739979502</v>
      </c>
      <c r="D103" s="6">
        <v>4.9998484588262601E-2</v>
      </c>
      <c r="E103" s="6">
        <v>0.19544305831565639</v>
      </c>
    </row>
    <row r="104" spans="1:5">
      <c r="A104" t="s">
        <v>150</v>
      </c>
      <c r="B104" s="16">
        <v>23.166746332650099</v>
      </c>
      <c r="C104" s="16">
        <v>16.641235015794798</v>
      </c>
      <c r="D104" s="6">
        <v>2.8107242286716801E-2</v>
      </c>
      <c r="E104" s="6">
        <v>0.1597549225900502</v>
      </c>
    </row>
    <row r="105" spans="1:5">
      <c r="A105" t="s">
        <v>151</v>
      </c>
      <c r="B105" s="16">
        <v>25.068108046607399</v>
      </c>
      <c r="C105" s="16">
        <v>16.575994782837704</v>
      </c>
      <c r="D105" s="6">
        <v>4.3851635300566398E-2</v>
      </c>
      <c r="E105" s="6">
        <v>0.20602600362004558</v>
      </c>
    </row>
    <row r="106" spans="1:5">
      <c r="A106" t="s">
        <v>152</v>
      </c>
      <c r="B106" s="16">
        <v>26.013843072922999</v>
      </c>
      <c r="C106" s="16">
        <v>15.162414421124904</v>
      </c>
      <c r="D106" s="6">
        <v>4.3831945640731201E-2</v>
      </c>
      <c r="E106" s="6">
        <v>0.1858354107176958</v>
      </c>
    </row>
    <row r="107" spans="1:5">
      <c r="A107" t="s">
        <v>153</v>
      </c>
      <c r="B107" s="16">
        <v>24.403730563860499</v>
      </c>
      <c r="C107" s="16">
        <v>14.155982936288602</v>
      </c>
      <c r="D107" s="6">
        <v>3.9116496573630199E-2</v>
      </c>
      <c r="E107" s="6">
        <v>0.17381039439525381</v>
      </c>
    </row>
    <row r="108" spans="1:5">
      <c r="A108" t="s">
        <v>154</v>
      </c>
      <c r="B108" s="16">
        <v>25.307596283831799</v>
      </c>
      <c r="C108" s="16">
        <v>14.830811535033803</v>
      </c>
      <c r="D108" s="6">
        <v>5.0795930980339798E-2</v>
      </c>
      <c r="E108" s="6">
        <v>0.15746989653710819</v>
      </c>
    </row>
    <row r="109" spans="1:5">
      <c r="A109" t="s">
        <v>155</v>
      </c>
      <c r="B109" s="16">
        <v>29.791459871152199</v>
      </c>
      <c r="C109" s="16">
        <v>12.053336598988103</v>
      </c>
      <c r="D109" s="6">
        <v>0.107296873994293</v>
      </c>
      <c r="E109" s="6">
        <v>0.20593825726327103</v>
      </c>
    </row>
    <row r="110" spans="1:5">
      <c r="A110" t="s">
        <v>156</v>
      </c>
      <c r="B110" s="16">
        <v>24.425985454147401</v>
      </c>
      <c r="C110" s="16">
        <v>16.073144623002698</v>
      </c>
      <c r="D110" s="6">
        <v>4.0660096264038499E-2</v>
      </c>
      <c r="E110" s="6">
        <v>0.17472939577178051</v>
      </c>
    </row>
    <row r="111" spans="1:5">
      <c r="A111" t="s">
        <v>157</v>
      </c>
      <c r="B111" s="16">
        <v>23.682261287473899</v>
      </c>
      <c r="C111" s="16">
        <v>15.947864414193603</v>
      </c>
      <c r="D111" s="6">
        <v>4.1928065495354598E-2</v>
      </c>
      <c r="E111" s="6">
        <v>0.1461030643015864</v>
      </c>
    </row>
    <row r="112" spans="1:5">
      <c r="A112" t="s">
        <v>158</v>
      </c>
      <c r="B112" s="16">
        <v>24.849746523606701</v>
      </c>
      <c r="C112" s="16">
        <v>17.208553666267502</v>
      </c>
      <c r="D112" s="6">
        <v>4.4161754059364997E-2</v>
      </c>
      <c r="E112" s="6">
        <v>0.18089238553750303</v>
      </c>
    </row>
    <row r="113" spans="1:7">
      <c r="A113" t="s">
        <v>159</v>
      </c>
      <c r="B113" s="16">
        <v>22.4529118818736</v>
      </c>
      <c r="C113" s="16">
        <v>16.575161392712399</v>
      </c>
      <c r="D113" s="6">
        <v>1.89122505001076E-2</v>
      </c>
      <c r="E113" s="6">
        <v>0.1507603575286644</v>
      </c>
    </row>
    <row r="114" spans="1:7">
      <c r="F114" s="16"/>
      <c r="G114" s="12"/>
    </row>
  </sheetData>
  <mergeCells count="5">
    <mergeCell ref="A2:D2"/>
    <mergeCell ref="A3:D3"/>
    <mergeCell ref="A6:D6"/>
    <mergeCell ref="A7:D7"/>
    <mergeCell ref="A4:D4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4" sqref="B24"/>
    </sheetView>
  </sheetViews>
  <sheetFormatPr defaultRowHeight="14.25"/>
  <cols>
    <col min="2" max="2" width="39.5" customWidth="1"/>
    <col min="3" max="3" width="8.5" customWidth="1"/>
    <col min="4" max="4" width="19" customWidth="1"/>
    <col min="5" max="5" width="11.875" customWidth="1"/>
  </cols>
  <sheetData>
    <row r="1" spans="1:8" ht="18">
      <c r="A1" s="31" t="s">
        <v>387</v>
      </c>
      <c r="B1" s="22"/>
      <c r="C1" s="23"/>
      <c r="D1" s="22"/>
      <c r="E1" s="32"/>
      <c r="F1" s="22"/>
      <c r="H1" s="17" t="s">
        <v>384</v>
      </c>
    </row>
    <row r="2" spans="1:8">
      <c r="A2" s="22"/>
      <c r="B2" s="22"/>
      <c r="C2" s="23"/>
      <c r="D2" s="22"/>
      <c r="E2" s="32"/>
      <c r="F2" s="22"/>
      <c r="H2" s="17"/>
    </row>
    <row r="3" spans="1:8" ht="30">
      <c r="A3" s="33" t="s">
        <v>377</v>
      </c>
      <c r="B3" s="33" t="s">
        <v>222</v>
      </c>
      <c r="C3" s="34" t="s">
        <v>378</v>
      </c>
      <c r="D3" s="33" t="s">
        <v>379</v>
      </c>
      <c r="E3" s="35" t="s">
        <v>223</v>
      </c>
      <c r="F3" s="22"/>
    </row>
    <row r="4" spans="1:8" ht="15">
      <c r="A4" s="27" t="s">
        <v>10</v>
      </c>
      <c r="B4" s="36" t="s">
        <v>224</v>
      </c>
      <c r="C4" s="37">
        <v>94.330144702600606</v>
      </c>
      <c r="D4" s="36" t="s">
        <v>382</v>
      </c>
      <c r="E4" s="38">
        <v>104300</v>
      </c>
      <c r="F4" s="22"/>
    </row>
    <row r="5" spans="1:8" ht="15">
      <c r="A5" s="27" t="s">
        <v>10</v>
      </c>
      <c r="B5" s="36" t="s">
        <v>225</v>
      </c>
      <c r="C5" s="37">
        <v>78.798752198873501</v>
      </c>
      <c r="D5" s="36" t="s">
        <v>382</v>
      </c>
      <c r="E5" s="38">
        <v>91620</v>
      </c>
      <c r="F5" s="22"/>
    </row>
    <row r="6" spans="1:8" ht="15">
      <c r="A6" s="27" t="s">
        <v>10</v>
      </c>
      <c r="B6" s="36" t="s">
        <v>226</v>
      </c>
      <c r="C6" s="37">
        <v>60.963708386036501</v>
      </c>
      <c r="D6" s="36" t="s">
        <v>381</v>
      </c>
      <c r="E6" s="38">
        <v>139720</v>
      </c>
      <c r="F6" s="22"/>
    </row>
    <row r="7" spans="1:8" ht="15">
      <c r="A7" s="28" t="s">
        <v>9</v>
      </c>
      <c r="B7" s="36" t="s">
        <v>228</v>
      </c>
      <c r="C7" s="37">
        <v>57.908199253715999</v>
      </c>
      <c r="D7" s="36" t="s">
        <v>381</v>
      </c>
      <c r="E7" s="38">
        <v>139880</v>
      </c>
      <c r="F7" s="22"/>
    </row>
    <row r="8" spans="1:8" ht="15">
      <c r="A8" s="28" t="s">
        <v>9</v>
      </c>
      <c r="B8" s="36" t="s">
        <v>229</v>
      </c>
      <c r="C8" s="37">
        <v>55.2080779618421</v>
      </c>
      <c r="D8" s="36" t="s">
        <v>383</v>
      </c>
      <c r="E8" s="38">
        <v>41400</v>
      </c>
      <c r="F8" s="22"/>
    </row>
    <row r="9" spans="1:8" ht="15">
      <c r="A9" s="28" t="s">
        <v>9</v>
      </c>
      <c r="B9" s="36" t="s">
        <v>230</v>
      </c>
      <c r="C9" s="37">
        <v>54.913732745146497</v>
      </c>
      <c r="D9" s="36" t="s">
        <v>383</v>
      </c>
      <c r="E9" s="38">
        <v>72180</v>
      </c>
      <c r="F9" s="22"/>
    </row>
    <row r="10" spans="1:8" ht="15">
      <c r="A10" s="28" t="s">
        <v>9</v>
      </c>
      <c r="B10" s="36" t="s">
        <v>231</v>
      </c>
      <c r="C10" s="37">
        <v>54.661873600988599</v>
      </c>
      <c r="D10" s="36" t="s">
        <v>12</v>
      </c>
      <c r="E10" s="38">
        <v>33010</v>
      </c>
      <c r="F10" s="22"/>
    </row>
    <row r="11" spans="1:8" ht="15">
      <c r="A11" s="29" t="s">
        <v>8</v>
      </c>
      <c r="B11" s="36" t="s">
        <v>232</v>
      </c>
      <c r="C11" s="37">
        <v>31.3754782108605</v>
      </c>
      <c r="D11" s="36" t="s">
        <v>12</v>
      </c>
      <c r="E11" s="38">
        <v>29730</v>
      </c>
      <c r="F11" s="22"/>
    </row>
    <row r="12" spans="1:8" ht="15">
      <c r="A12" s="29" t="s">
        <v>8</v>
      </c>
      <c r="B12" s="36" t="s">
        <v>233</v>
      </c>
      <c r="C12" s="37">
        <v>18.378105920866599</v>
      </c>
      <c r="D12" s="36" t="s">
        <v>12</v>
      </c>
      <c r="E12" s="38">
        <v>25430</v>
      </c>
      <c r="F12" s="22"/>
    </row>
    <row r="13" spans="1:8" ht="15">
      <c r="A13" s="29" t="s">
        <v>8</v>
      </c>
      <c r="B13" s="36" t="s">
        <v>234</v>
      </c>
      <c r="C13" s="37">
        <v>17.162316242528799</v>
      </c>
      <c r="D13" s="36" t="s">
        <v>12</v>
      </c>
      <c r="E13" s="38">
        <v>37890</v>
      </c>
      <c r="F13" s="22"/>
    </row>
    <row r="14" spans="1:8" ht="15">
      <c r="A14" s="29" t="s">
        <v>8</v>
      </c>
      <c r="B14" s="36" t="s">
        <v>235</v>
      </c>
      <c r="C14" s="37">
        <v>14.3655724844355</v>
      </c>
      <c r="D14" s="36" t="s">
        <v>12</v>
      </c>
      <c r="E14" s="38">
        <v>22710</v>
      </c>
      <c r="F14" s="22"/>
    </row>
    <row r="15" spans="1:8">
      <c r="A15" s="36"/>
      <c r="B15" s="36"/>
      <c r="C15" s="37"/>
      <c r="D15" s="36"/>
      <c r="E15" s="38"/>
      <c r="F15" s="22"/>
    </row>
    <row r="16" spans="1:8">
      <c r="A16" s="87" t="s">
        <v>380</v>
      </c>
      <c r="B16" s="36"/>
      <c r="C16" s="37"/>
      <c r="D16" s="36"/>
      <c r="E16" s="38"/>
      <c r="F16" s="22"/>
    </row>
    <row r="17" spans="1:6">
      <c r="A17" s="22"/>
      <c r="B17" s="22"/>
      <c r="C17" s="22"/>
      <c r="D17" s="22"/>
      <c r="E17" s="22"/>
      <c r="F17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A4" sqref="A4"/>
    </sheetView>
  </sheetViews>
  <sheetFormatPr defaultRowHeight="14.25"/>
  <sheetData>
    <row r="1" spans="1:8" ht="18">
      <c r="A1" s="2" t="s">
        <v>1</v>
      </c>
    </row>
    <row r="2" spans="1:8" ht="15.75">
      <c r="A2" s="93" t="s">
        <v>3</v>
      </c>
      <c r="B2" s="93"/>
      <c r="C2" s="93"/>
      <c r="D2" s="93"/>
    </row>
    <row r="3" spans="1:8">
      <c r="A3" s="94" t="s">
        <v>429</v>
      </c>
      <c r="B3" s="94"/>
      <c r="C3" s="94"/>
      <c r="D3" s="94"/>
    </row>
    <row r="5" spans="1:8" ht="18">
      <c r="A5" s="2" t="s">
        <v>2</v>
      </c>
    </row>
    <row r="6" spans="1:8" ht="15.75">
      <c r="A6" s="93" t="s">
        <v>4</v>
      </c>
      <c r="B6" s="93"/>
      <c r="C6" s="93"/>
      <c r="D6" s="93"/>
    </row>
    <row r="7" spans="1:8">
      <c r="A7" s="94">
        <v>2016</v>
      </c>
      <c r="B7" s="94"/>
      <c r="C7" s="94"/>
      <c r="D7" s="94"/>
    </row>
    <row r="9" spans="1:8" ht="18">
      <c r="A9" s="2" t="s">
        <v>6</v>
      </c>
    </row>
    <row r="10" spans="1:8" ht="15">
      <c r="A10" s="7" t="s">
        <v>7</v>
      </c>
    </row>
    <row r="11" spans="1:8">
      <c r="A11" t="s">
        <v>410</v>
      </c>
    </row>
    <row r="14" spans="1:8">
      <c r="E14" t="s">
        <v>56</v>
      </c>
      <c r="F14" s="16" t="s">
        <v>53</v>
      </c>
      <c r="G14" s="12" t="s">
        <v>246</v>
      </c>
    </row>
    <row r="15" spans="1:8">
      <c r="E15" t="s">
        <v>60</v>
      </c>
      <c r="F15" s="16">
        <v>41.748879454453999</v>
      </c>
      <c r="G15" s="12">
        <v>49702.62</v>
      </c>
      <c r="H15" s="26"/>
    </row>
    <row r="16" spans="1:8">
      <c r="E16" t="s">
        <v>61</v>
      </c>
      <c r="F16" s="16">
        <v>42.285971388263697</v>
      </c>
      <c r="G16" s="12">
        <v>54441.16</v>
      </c>
      <c r="H16" s="26"/>
    </row>
    <row r="17" spans="5:8">
      <c r="E17" t="s">
        <v>62</v>
      </c>
      <c r="F17" s="16">
        <v>40.672502323828702</v>
      </c>
      <c r="G17" s="12">
        <v>46603.03</v>
      </c>
      <c r="H17" s="26"/>
    </row>
    <row r="18" spans="5:8">
      <c r="E18" t="s">
        <v>63</v>
      </c>
      <c r="F18" s="16">
        <v>40.371577638762403</v>
      </c>
      <c r="G18" s="12">
        <v>50228.92</v>
      </c>
      <c r="H18" s="26"/>
    </row>
    <row r="19" spans="5:8">
      <c r="E19" t="s">
        <v>64</v>
      </c>
      <c r="F19" s="16">
        <v>41.9538203586024</v>
      </c>
      <c r="G19" s="12">
        <v>59698.97</v>
      </c>
      <c r="H19" s="26"/>
    </row>
    <row r="20" spans="5:8">
      <c r="E20" t="s">
        <v>65</v>
      </c>
      <c r="F20" s="16">
        <v>40.538796566458402</v>
      </c>
      <c r="G20" s="12">
        <v>49618.23</v>
      </c>
      <c r="H20" s="26"/>
    </row>
    <row r="21" spans="5:8">
      <c r="E21" t="s">
        <v>66</v>
      </c>
      <c r="F21" s="16">
        <v>43.3010454181711</v>
      </c>
      <c r="G21" s="12">
        <v>58146.47</v>
      </c>
      <c r="H21" s="26"/>
    </row>
    <row r="22" spans="5:8">
      <c r="E22" t="s">
        <v>67</v>
      </c>
      <c r="F22" s="16">
        <v>36.2414125351794</v>
      </c>
      <c r="G22" s="12">
        <v>62975.72</v>
      </c>
      <c r="H22" s="26"/>
    </row>
    <row r="23" spans="5:8">
      <c r="E23" t="s">
        <v>68</v>
      </c>
      <c r="F23" s="16">
        <v>42.2456571101253</v>
      </c>
      <c r="G23" s="12">
        <v>62879.07</v>
      </c>
      <c r="H23" s="26"/>
    </row>
    <row r="24" spans="5:8">
      <c r="E24" t="s">
        <v>69</v>
      </c>
      <c r="F24" s="16">
        <v>38.518679984743201</v>
      </c>
      <c r="G24" s="12">
        <v>51421.93</v>
      </c>
      <c r="H24" s="26"/>
    </row>
    <row r="25" spans="5:8">
      <c r="E25" t="s">
        <v>70</v>
      </c>
      <c r="F25" s="16">
        <v>42.0577700930099</v>
      </c>
      <c r="G25" s="12">
        <v>52245.97</v>
      </c>
      <c r="H25" s="26"/>
    </row>
    <row r="26" spans="5:8">
      <c r="E26" t="s">
        <v>71</v>
      </c>
      <c r="F26" s="16">
        <v>41.152630503938099</v>
      </c>
      <c r="G26" s="12">
        <v>45057.64</v>
      </c>
      <c r="H26" s="26"/>
    </row>
    <row r="27" spans="5:8">
      <c r="E27" t="s">
        <v>72</v>
      </c>
      <c r="F27" s="16">
        <v>44.392601941644003</v>
      </c>
      <c r="G27" s="12">
        <v>75104.740000000005</v>
      </c>
      <c r="H27" s="26"/>
    </row>
    <row r="28" spans="5:8">
      <c r="E28" t="s">
        <v>73</v>
      </c>
      <c r="F28" s="16">
        <v>42.846408102488397</v>
      </c>
      <c r="G28" s="12">
        <v>91397.49</v>
      </c>
      <c r="H28" s="26"/>
    </row>
    <row r="29" spans="5:8">
      <c r="E29" t="s">
        <v>74</v>
      </c>
      <c r="F29" s="16">
        <v>41.331639775604799</v>
      </c>
      <c r="G29" s="12">
        <v>47513.72</v>
      </c>
      <c r="H29" s="26"/>
    </row>
    <row r="30" spans="5:8">
      <c r="E30" t="s">
        <v>75</v>
      </c>
      <c r="F30" s="16">
        <v>39.313626429263103</v>
      </c>
      <c r="G30" s="12">
        <v>46178.400000000001</v>
      </c>
      <c r="H30" s="26"/>
    </row>
    <row r="31" spans="5:8">
      <c r="E31" t="s">
        <v>76</v>
      </c>
      <c r="F31" s="16">
        <v>42.172592439431</v>
      </c>
      <c r="G31" s="12">
        <v>49887.73</v>
      </c>
    </row>
    <row r="32" spans="5:8">
      <c r="E32" t="s">
        <v>77</v>
      </c>
      <c r="F32" s="16">
        <v>41.139960457177096</v>
      </c>
      <c r="G32" s="12">
        <v>59421.62</v>
      </c>
    </row>
    <row r="33" spans="5:7">
      <c r="E33" t="s">
        <v>78</v>
      </c>
      <c r="F33" s="16">
        <v>40.955467441621799</v>
      </c>
      <c r="G33" s="12">
        <v>47052.44</v>
      </c>
    </row>
    <row r="34" spans="5:7">
      <c r="E34" t="s">
        <v>79</v>
      </c>
      <c r="F34" s="16">
        <v>40.8193636597153</v>
      </c>
      <c r="G34" s="12">
        <v>64098.49</v>
      </c>
    </row>
    <row r="35" spans="5:7">
      <c r="E35" t="s">
        <v>80</v>
      </c>
      <c r="F35" s="16">
        <v>41.196136184907402</v>
      </c>
      <c r="G35" s="12">
        <v>53411.1</v>
      </c>
    </row>
    <row r="36" spans="5:7">
      <c r="E36" t="s">
        <v>81</v>
      </c>
      <c r="F36" s="16">
        <v>41.299271722768196</v>
      </c>
      <c r="G36" s="12">
        <v>53921.7</v>
      </c>
    </row>
    <row r="37" spans="5:7">
      <c r="E37" t="s">
        <v>82</v>
      </c>
      <c r="F37" s="16">
        <v>40.953265100472699</v>
      </c>
      <c r="G37" s="12">
        <v>57870.89</v>
      </c>
    </row>
    <row r="38" spans="5:7">
      <c r="E38" t="s">
        <v>83</v>
      </c>
      <c r="F38" s="16">
        <v>41.781085852802498</v>
      </c>
      <c r="G38" s="12">
        <v>47659.41</v>
      </c>
    </row>
    <row r="39" spans="5:7">
      <c r="E39" t="s">
        <v>84</v>
      </c>
      <c r="F39" s="16">
        <v>41.818266812121699</v>
      </c>
      <c r="G39" s="12">
        <v>53851.45</v>
      </c>
    </row>
    <row r="40" spans="5:7">
      <c r="E40" t="s">
        <v>85</v>
      </c>
      <c r="F40" s="16">
        <v>41.947563433048998</v>
      </c>
      <c r="G40" s="12">
        <v>60022.92</v>
      </c>
    </row>
    <row r="41" spans="5:7">
      <c r="E41" t="s">
        <v>86</v>
      </c>
      <c r="F41" s="16">
        <v>40.581442381497602</v>
      </c>
      <c r="G41" s="12">
        <v>49990.45</v>
      </c>
    </row>
    <row r="42" spans="5:7">
      <c r="E42" t="s">
        <v>87</v>
      </c>
      <c r="F42" s="16">
        <v>39.270725071705897</v>
      </c>
      <c r="G42" s="12">
        <v>40484.46</v>
      </c>
    </row>
    <row r="43" spans="5:7">
      <c r="E43" t="s">
        <v>88</v>
      </c>
      <c r="F43" s="16">
        <v>41.271860484677902</v>
      </c>
      <c r="G43" s="12">
        <v>64414.99</v>
      </c>
    </row>
    <row r="44" spans="5:7">
      <c r="E44" t="s">
        <v>89</v>
      </c>
      <c r="F44" s="16">
        <v>41.924910581443797</v>
      </c>
      <c r="G44" s="12">
        <v>54620.76</v>
      </c>
    </row>
    <row r="45" spans="5:7">
      <c r="E45" t="s">
        <v>90</v>
      </c>
      <c r="F45" s="16">
        <v>41.085284090832502</v>
      </c>
      <c r="G45" s="12">
        <v>58968.1</v>
      </c>
    </row>
    <row r="46" spans="5:7">
      <c r="E46" t="s">
        <v>91</v>
      </c>
      <c r="F46" s="16">
        <v>38.860512849687801</v>
      </c>
      <c r="G46" s="12">
        <v>44536.95</v>
      </c>
    </row>
    <row r="47" spans="5:7">
      <c r="E47" t="s">
        <v>92</v>
      </c>
      <c r="F47" s="16">
        <v>37.715164142628197</v>
      </c>
      <c r="G47" s="12">
        <v>51373.73</v>
      </c>
    </row>
    <row r="48" spans="5:7">
      <c r="E48" t="s">
        <v>93</v>
      </c>
      <c r="F48" s="16">
        <v>39.313616952663601</v>
      </c>
      <c r="G48" s="12">
        <v>48675.38</v>
      </c>
    </row>
    <row r="49" spans="5:7">
      <c r="E49" t="s">
        <v>94</v>
      </c>
      <c r="F49" s="16">
        <v>39.000615870161901</v>
      </c>
      <c r="G49" s="12">
        <v>49186.73</v>
      </c>
    </row>
    <row r="50" spans="5:7">
      <c r="E50" t="s">
        <v>95</v>
      </c>
      <c r="F50" s="16">
        <v>39.611305410957797</v>
      </c>
      <c r="G50" s="12">
        <v>47086.7</v>
      </c>
    </row>
    <row r="51" spans="5:7">
      <c r="E51" t="s">
        <v>96</v>
      </c>
      <c r="F51" s="16">
        <v>42.115918243835601</v>
      </c>
      <c r="G51" s="12">
        <v>52467.53</v>
      </c>
    </row>
    <row r="52" spans="5:7">
      <c r="E52" t="s">
        <v>97</v>
      </c>
      <c r="F52" s="16">
        <v>43.121025996666098</v>
      </c>
      <c r="G52" s="12">
        <v>66457.429999999993</v>
      </c>
    </row>
    <row r="53" spans="5:7">
      <c r="E53" t="s">
        <v>98</v>
      </c>
      <c r="F53" s="16">
        <v>41.392511931428899</v>
      </c>
      <c r="G53" s="12">
        <v>67641.399999999994</v>
      </c>
    </row>
    <row r="54" spans="5:7">
      <c r="E54" t="s">
        <v>99</v>
      </c>
      <c r="F54" s="16">
        <v>39.779857664562101</v>
      </c>
      <c r="G54" s="12">
        <v>51875.16</v>
      </c>
    </row>
    <row r="55" spans="5:7">
      <c r="E55" t="s">
        <v>100</v>
      </c>
      <c r="F55" s="16">
        <v>41.581548286408399</v>
      </c>
      <c r="G55" s="12">
        <v>44611.72</v>
      </c>
    </row>
    <row r="56" spans="5:7">
      <c r="E56" t="s">
        <v>101</v>
      </c>
      <c r="F56" s="16">
        <v>40.536589648436902</v>
      </c>
      <c r="G56" s="12">
        <v>53792.77</v>
      </c>
    </row>
    <row r="57" spans="5:7">
      <c r="E57" t="s">
        <v>102</v>
      </c>
      <c r="F57" s="16">
        <v>41.703904620912603</v>
      </c>
      <c r="G57" s="12">
        <v>55475.49</v>
      </c>
    </row>
    <row r="58" spans="5:7">
      <c r="E58" t="s">
        <v>103</v>
      </c>
      <c r="F58" s="16">
        <v>40.256369958838299</v>
      </c>
      <c r="G58" s="12">
        <v>47727.88</v>
      </c>
    </row>
    <row r="59" spans="5:7">
      <c r="E59" t="s">
        <v>104</v>
      </c>
      <c r="F59" s="16">
        <v>40.462058635267198</v>
      </c>
      <c r="G59" s="12">
        <v>44853.27</v>
      </c>
    </row>
    <row r="60" spans="5:7">
      <c r="E60" t="s">
        <v>105</v>
      </c>
      <c r="F60" s="16">
        <v>36.345088754581397</v>
      </c>
      <c r="G60" s="12">
        <v>49403.82</v>
      </c>
    </row>
    <row r="61" spans="5:7">
      <c r="E61" t="s">
        <v>106</v>
      </c>
      <c r="F61" s="16">
        <v>41.630347879474897</v>
      </c>
      <c r="G61" s="12">
        <v>49018.59</v>
      </c>
    </row>
    <row r="62" spans="5:7">
      <c r="E62" t="s">
        <v>107</v>
      </c>
      <c r="F62" s="16">
        <v>40.675482531643098</v>
      </c>
      <c r="G62" s="12">
        <v>65584.87</v>
      </c>
    </row>
    <row r="63" spans="5:7">
      <c r="E63" t="s">
        <v>108</v>
      </c>
      <c r="F63" s="16">
        <v>39.071937385268299</v>
      </c>
      <c r="G63" s="12">
        <v>49412.77</v>
      </c>
    </row>
    <row r="64" spans="5:7">
      <c r="E64" t="s">
        <v>109</v>
      </c>
      <c r="F64" s="16">
        <v>42.484885943675202</v>
      </c>
      <c r="G64" s="12">
        <v>51292.27</v>
      </c>
    </row>
    <row r="65" spans="5:7">
      <c r="E65" t="s">
        <v>110</v>
      </c>
      <c r="F65" s="16">
        <v>38.898425758608198</v>
      </c>
      <c r="G65" s="12">
        <v>35360.239999999998</v>
      </c>
    </row>
    <row r="66" spans="5:7">
      <c r="E66" t="s">
        <v>111</v>
      </c>
      <c r="F66" s="16">
        <v>39.426816497504397</v>
      </c>
      <c r="G66" s="12">
        <v>51681.05</v>
      </c>
    </row>
    <row r="67" spans="5:7">
      <c r="E67" t="s">
        <v>112</v>
      </c>
      <c r="F67" s="16">
        <v>40.871025681171702</v>
      </c>
      <c r="G67" s="12">
        <v>55720.41</v>
      </c>
    </row>
    <row r="68" spans="5:7">
      <c r="E68" t="s">
        <v>113</v>
      </c>
      <c r="F68" s="16">
        <v>40.7282791212088</v>
      </c>
      <c r="G68" s="12">
        <v>53946.63</v>
      </c>
    </row>
    <row r="69" spans="5:7">
      <c r="E69" t="s">
        <v>114</v>
      </c>
      <c r="F69" s="16">
        <v>41.183521537908199</v>
      </c>
      <c r="G69" s="12">
        <v>60670.79</v>
      </c>
    </row>
    <row r="70" spans="5:7">
      <c r="E70" t="s">
        <v>115</v>
      </c>
      <c r="F70" s="16">
        <v>40.791721584220603</v>
      </c>
      <c r="G70" s="12">
        <v>52946.1</v>
      </c>
    </row>
    <row r="71" spans="5:7">
      <c r="E71" t="s">
        <v>116</v>
      </c>
      <c r="F71" s="16">
        <v>41.565875004887303</v>
      </c>
      <c r="G71" s="12">
        <v>57904.12</v>
      </c>
    </row>
    <row r="72" spans="5:7">
      <c r="E72" t="s">
        <v>117</v>
      </c>
      <c r="F72" s="16">
        <v>39.054632961929897</v>
      </c>
      <c r="G72" s="12">
        <v>52539.11</v>
      </c>
    </row>
    <row r="73" spans="5:7">
      <c r="E73" t="s">
        <v>118</v>
      </c>
      <c r="F73" s="16">
        <v>41.776136027830802</v>
      </c>
      <c r="G73" s="12">
        <v>75215.350000000006</v>
      </c>
    </row>
    <row r="74" spans="5:7">
      <c r="E74" t="s">
        <v>119</v>
      </c>
      <c r="F74" s="16">
        <v>38.984642591496304</v>
      </c>
      <c r="G74" s="12">
        <v>46266.52</v>
      </c>
    </row>
    <row r="75" spans="5:7">
      <c r="E75" t="s">
        <v>120</v>
      </c>
      <c r="F75" s="16">
        <v>39.769226608935597</v>
      </c>
      <c r="G75" s="12">
        <v>45792.56</v>
      </c>
    </row>
    <row r="76" spans="5:7">
      <c r="E76" t="s">
        <v>121</v>
      </c>
      <c r="F76" s="16">
        <v>42.014615257891101</v>
      </c>
      <c r="G76" s="12">
        <v>49511.6</v>
      </c>
    </row>
    <row r="77" spans="5:7">
      <c r="E77" t="s">
        <v>122</v>
      </c>
      <c r="F77" s="16">
        <v>41.589941751618802</v>
      </c>
      <c r="G77" s="12">
        <v>51724.34</v>
      </c>
    </row>
    <row r="78" spans="5:7">
      <c r="E78" t="s">
        <v>123</v>
      </c>
      <c r="F78" s="16">
        <v>39.566129613086098</v>
      </c>
      <c r="G78" s="12">
        <v>48773.4</v>
      </c>
    </row>
    <row r="79" spans="5:7">
      <c r="E79" t="s">
        <v>124</v>
      </c>
      <c r="F79" s="16">
        <v>39.610566221665302</v>
      </c>
      <c r="G79" s="12">
        <v>65854.12</v>
      </c>
    </row>
    <row r="80" spans="5:7">
      <c r="E80" t="s">
        <v>125</v>
      </c>
      <c r="F80" s="16">
        <v>42.128050694610202</v>
      </c>
      <c r="G80" s="12">
        <v>51022.03</v>
      </c>
    </row>
    <row r="81" spans="5:7">
      <c r="E81" t="s">
        <v>126</v>
      </c>
      <c r="F81" s="16">
        <v>42.272941028513998</v>
      </c>
      <c r="G81" s="12">
        <v>61972.45</v>
      </c>
    </row>
    <row r="82" spans="5:7">
      <c r="E82" t="s">
        <v>127</v>
      </c>
      <c r="F82" s="16">
        <v>42.042319740378701</v>
      </c>
      <c r="G82" s="12">
        <v>53777.58</v>
      </c>
    </row>
    <row r="83" spans="5:7">
      <c r="E83" t="s">
        <v>128</v>
      </c>
      <c r="F83" s="16">
        <v>41.7486506054898</v>
      </c>
      <c r="G83" s="12">
        <v>55293.97</v>
      </c>
    </row>
    <row r="84" spans="5:7">
      <c r="E84" t="s">
        <v>129</v>
      </c>
      <c r="F84" s="16">
        <v>39.606846971867398</v>
      </c>
      <c r="G84" s="12">
        <v>60197.61</v>
      </c>
    </row>
    <row r="85" spans="5:7">
      <c r="E85" t="s">
        <v>130</v>
      </c>
      <c r="F85" s="16">
        <v>40.6853014321348</v>
      </c>
      <c r="G85" s="12">
        <v>52219.74</v>
      </c>
    </row>
    <row r="86" spans="5:7">
      <c r="E86" t="s">
        <v>131</v>
      </c>
      <c r="F86" s="16">
        <v>42.4088409554588</v>
      </c>
      <c r="G86" s="12">
        <v>43606.12</v>
      </c>
    </row>
    <row r="87" spans="5:7">
      <c r="E87" t="s">
        <v>132</v>
      </c>
      <c r="F87" s="16">
        <v>42.888534820887301</v>
      </c>
      <c r="G87" s="12">
        <v>57973.9</v>
      </c>
    </row>
    <row r="88" spans="5:7">
      <c r="E88" t="s">
        <v>133</v>
      </c>
      <c r="F88" s="16">
        <v>41.738805361875997</v>
      </c>
      <c r="G88" s="12">
        <v>54385.71</v>
      </c>
    </row>
    <row r="89" spans="5:7">
      <c r="E89" t="s">
        <v>134</v>
      </c>
      <c r="F89" s="16">
        <v>37.822070173294001</v>
      </c>
      <c r="G89" s="12">
        <v>48906.69</v>
      </c>
    </row>
    <row r="90" spans="5:7">
      <c r="E90" t="s">
        <v>135</v>
      </c>
      <c r="F90" s="16">
        <v>42.23219268327</v>
      </c>
      <c r="G90" s="12">
        <v>50375.72</v>
      </c>
    </row>
    <row r="91" spans="5:7">
      <c r="E91" t="s">
        <v>136</v>
      </c>
      <c r="F91" s="16">
        <v>41.908255311016198</v>
      </c>
      <c r="G91" s="12">
        <v>62781.47</v>
      </c>
    </row>
    <row r="92" spans="5:7">
      <c r="E92" t="s">
        <v>137</v>
      </c>
      <c r="F92" s="16">
        <v>40.820206844206197</v>
      </c>
      <c r="G92" s="12">
        <v>55611.1</v>
      </c>
    </row>
    <row r="93" spans="5:7">
      <c r="E93" t="s">
        <v>138</v>
      </c>
      <c r="F93" s="16">
        <v>42.969244341114397</v>
      </c>
      <c r="G93" s="12">
        <v>53573.279999999999</v>
      </c>
    </row>
    <row r="94" spans="5:7">
      <c r="E94" t="s">
        <v>139</v>
      </c>
      <c r="F94" s="16">
        <v>40.871206862861001</v>
      </c>
      <c r="G94" s="12">
        <v>50225.57</v>
      </c>
    </row>
    <row r="95" spans="5:7">
      <c r="E95" t="s">
        <v>140</v>
      </c>
      <c r="F95" s="16">
        <v>41.008123485849502</v>
      </c>
      <c r="G95" s="12">
        <v>67943.100000000006</v>
      </c>
    </row>
    <row r="96" spans="5:7">
      <c r="E96" t="s">
        <v>141</v>
      </c>
      <c r="F96" s="16">
        <v>42.564670794989901</v>
      </c>
      <c r="G96" s="12">
        <v>90062.87</v>
      </c>
    </row>
    <row r="97" spans="5:7">
      <c r="E97" t="s">
        <v>142</v>
      </c>
      <c r="F97" s="16">
        <v>46.766128122992299</v>
      </c>
      <c r="G97" s="12">
        <v>123345.26</v>
      </c>
    </row>
    <row r="98" spans="5:7">
      <c r="E98" t="s">
        <v>143</v>
      </c>
      <c r="F98" s="16">
        <v>39.831411794608897</v>
      </c>
      <c r="G98" s="12">
        <v>42516.5</v>
      </c>
    </row>
    <row r="99" spans="5:7">
      <c r="E99" t="s">
        <v>144</v>
      </c>
      <c r="F99" s="16">
        <v>42.680843102677102</v>
      </c>
      <c r="G99" s="12">
        <v>72459.839999999997</v>
      </c>
    </row>
    <row r="100" spans="5:7">
      <c r="E100" t="s">
        <v>145</v>
      </c>
      <c r="F100" s="16">
        <v>40.2316049909846</v>
      </c>
      <c r="G100" s="12">
        <v>48521.37</v>
      </c>
    </row>
    <row r="101" spans="5:7">
      <c r="E101" t="s">
        <v>146</v>
      </c>
      <c r="F101" s="16">
        <v>41.372764891808401</v>
      </c>
      <c r="G101" s="12">
        <v>49230.73</v>
      </c>
    </row>
    <row r="102" spans="5:7">
      <c r="E102" t="s">
        <v>147</v>
      </c>
      <c r="F102" s="16">
        <v>36.9748054700298</v>
      </c>
      <c r="G102" s="12">
        <v>52384.34</v>
      </c>
    </row>
    <row r="103" spans="5:7">
      <c r="E103" t="s">
        <v>148</v>
      </c>
      <c r="F103" s="16">
        <v>41.170563335787399</v>
      </c>
      <c r="G103" s="12">
        <v>48633</v>
      </c>
    </row>
    <row r="104" spans="5:7">
      <c r="E104" t="s">
        <v>149</v>
      </c>
      <c r="F104" s="16">
        <v>41.383285947789901</v>
      </c>
      <c r="G104" s="12">
        <v>52676.22</v>
      </c>
    </row>
    <row r="105" spans="5:7">
      <c r="E105" t="s">
        <v>150</v>
      </c>
      <c r="F105" s="16">
        <v>39.807981348444898</v>
      </c>
      <c r="G105" s="12">
        <v>47122.52</v>
      </c>
    </row>
    <row r="106" spans="5:7">
      <c r="E106" t="s">
        <v>151</v>
      </c>
      <c r="F106" s="16">
        <v>41.644102829445103</v>
      </c>
      <c r="G106" s="12">
        <v>47485.04</v>
      </c>
    </row>
    <row r="107" spans="5:7">
      <c r="E107" t="s">
        <v>152</v>
      </c>
      <c r="F107" s="16">
        <v>41.176257494047903</v>
      </c>
      <c r="G107" s="12">
        <v>49390.03</v>
      </c>
    </row>
    <row r="108" spans="5:7">
      <c r="E108" t="s">
        <v>153</v>
      </c>
      <c r="F108" s="16">
        <v>38.559713500149101</v>
      </c>
      <c r="G108" s="12">
        <v>59172.86</v>
      </c>
    </row>
    <row r="109" spans="5:7">
      <c r="E109" t="s">
        <v>154</v>
      </c>
      <c r="F109" s="16">
        <v>40.138407818865602</v>
      </c>
      <c r="G109" s="12">
        <v>55482.75</v>
      </c>
    </row>
    <row r="110" spans="5:7">
      <c r="E110" t="s">
        <v>155</v>
      </c>
      <c r="F110" s="16">
        <v>41.844796470140302</v>
      </c>
      <c r="G110" s="12">
        <v>76671.53</v>
      </c>
    </row>
    <row r="111" spans="5:7">
      <c r="E111" t="s">
        <v>156</v>
      </c>
      <c r="F111" s="16">
        <v>40.499130077150099</v>
      </c>
      <c r="G111" s="12">
        <v>48378.29</v>
      </c>
    </row>
    <row r="112" spans="5:7">
      <c r="E112" t="s">
        <v>157</v>
      </c>
      <c r="F112" s="16">
        <v>39.630125701667502</v>
      </c>
      <c r="G112" s="12">
        <v>49351.59</v>
      </c>
    </row>
    <row r="113" spans="5:7">
      <c r="E113" t="s">
        <v>158</v>
      </c>
      <c r="F113" s="16">
        <v>42.058300189874203</v>
      </c>
      <c r="G113" s="12">
        <v>52830.76</v>
      </c>
    </row>
    <row r="114" spans="5:7">
      <c r="E114" t="s">
        <v>159</v>
      </c>
      <c r="F114" s="16">
        <v>39.028073274585999</v>
      </c>
      <c r="G114" s="12">
        <v>41700.449999999997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showGridLines="0" workbookViewId="0">
      <selection activeCell="A3" sqref="A3"/>
    </sheetView>
  </sheetViews>
  <sheetFormatPr defaultColWidth="8.875" defaultRowHeight="14.25"/>
  <cols>
    <col min="2" max="2" width="8.25" customWidth="1"/>
    <col min="3" max="8" width="12.375" customWidth="1"/>
  </cols>
  <sheetData>
    <row r="2" spans="1:8" ht="18">
      <c r="A2" s="21" t="s">
        <v>442</v>
      </c>
      <c r="B2" s="30"/>
      <c r="C2" s="40"/>
      <c r="D2" s="30"/>
      <c r="E2" s="30"/>
      <c r="F2" s="30"/>
      <c r="G2" s="30"/>
      <c r="H2" s="30"/>
    </row>
    <row r="3" spans="1:8">
      <c r="A3" s="30"/>
      <c r="B3" s="30"/>
      <c r="C3" s="30"/>
      <c r="D3" s="30"/>
      <c r="E3" s="30"/>
      <c r="F3" s="30"/>
      <c r="G3" s="30"/>
      <c r="H3" s="30"/>
    </row>
    <row r="4" spans="1:8" ht="15">
      <c r="A4" s="30"/>
      <c r="B4" s="30"/>
      <c r="C4" s="103" t="s">
        <v>411</v>
      </c>
      <c r="D4" s="96"/>
      <c r="E4" s="104"/>
      <c r="F4" s="103" t="s">
        <v>413</v>
      </c>
      <c r="G4" s="96"/>
      <c r="H4" s="104"/>
    </row>
    <row r="5" spans="1:8" ht="33.75" customHeight="1">
      <c r="A5" s="30"/>
      <c r="B5" s="39"/>
      <c r="C5" s="41" t="s">
        <v>353</v>
      </c>
      <c r="D5" s="42" t="s">
        <v>354</v>
      </c>
      <c r="E5" s="56" t="s">
        <v>412</v>
      </c>
      <c r="F5" s="41" t="s">
        <v>353</v>
      </c>
      <c r="G5" s="42" t="s">
        <v>354</v>
      </c>
      <c r="H5" s="56" t="s">
        <v>412</v>
      </c>
    </row>
    <row r="6" spans="1:8" ht="15">
      <c r="A6" s="30"/>
      <c r="B6" s="57" t="s">
        <v>8</v>
      </c>
      <c r="C6" s="58">
        <v>0.55720000000000003</v>
      </c>
      <c r="D6" s="59">
        <v>0.29503733345655397</v>
      </c>
      <c r="E6" s="60">
        <v>30393</v>
      </c>
      <c r="F6" s="58">
        <v>0.51339999999999997</v>
      </c>
      <c r="G6" s="59">
        <v>0.1273885048839018</v>
      </c>
      <c r="H6" s="61">
        <v>53237.143272934445</v>
      </c>
    </row>
    <row r="7" spans="1:8" ht="15">
      <c r="A7" s="30"/>
      <c r="B7" s="57" t="s">
        <v>9</v>
      </c>
      <c r="C7" s="58">
        <v>0.39479999999999998</v>
      </c>
      <c r="D7" s="59">
        <v>0.47522718924082802</v>
      </c>
      <c r="E7" s="61">
        <v>48274</v>
      </c>
      <c r="F7" s="58">
        <v>0.48507702136602748</v>
      </c>
      <c r="G7" s="59">
        <v>0.71682441461809954</v>
      </c>
      <c r="H7" s="61">
        <v>65342.261962800614</v>
      </c>
    </row>
    <row r="8" spans="1:8" ht="15">
      <c r="A8" s="30"/>
      <c r="B8" s="90" t="s">
        <v>10</v>
      </c>
      <c r="C8" s="59">
        <v>4.8000000000000001E-2</v>
      </c>
      <c r="D8" s="59">
        <v>0.22973547730261801</v>
      </c>
      <c r="E8" s="61">
        <v>70896</v>
      </c>
      <c r="F8" s="59">
        <v>1.5160662973449392E-3</v>
      </c>
      <c r="G8" s="62">
        <v>0.15578708049799864</v>
      </c>
      <c r="H8" s="63">
        <v>62368.237754518152</v>
      </c>
    </row>
    <row r="9" spans="1:8" ht="15" customHeight="1">
      <c r="A9" s="30"/>
      <c r="B9" s="45"/>
      <c r="C9" s="103" t="s">
        <v>370</v>
      </c>
      <c r="D9" s="96"/>
      <c r="E9" s="104"/>
      <c r="F9" s="103" t="s">
        <v>371</v>
      </c>
      <c r="G9" s="96"/>
      <c r="H9" s="104"/>
    </row>
    <row r="10" spans="1:8" ht="15">
      <c r="B10" s="91">
        <v>2002</v>
      </c>
      <c r="C10" s="99">
        <v>29</v>
      </c>
      <c r="D10" s="105"/>
      <c r="E10" s="101"/>
      <c r="F10" s="99">
        <v>29</v>
      </c>
      <c r="G10" s="100"/>
      <c r="H10" s="101"/>
    </row>
    <row r="11" spans="1:8" ht="15">
      <c r="B11" s="92">
        <v>2016</v>
      </c>
      <c r="C11" s="97">
        <v>46</v>
      </c>
      <c r="D11" s="94"/>
      <c r="E11" s="98"/>
      <c r="F11" s="97">
        <v>50</v>
      </c>
      <c r="G11" s="102"/>
      <c r="H11" s="98"/>
    </row>
    <row r="13" spans="1:8">
      <c r="A13" s="46" t="s">
        <v>393</v>
      </c>
    </row>
  </sheetData>
  <mergeCells count="8">
    <mergeCell ref="C11:E11"/>
    <mergeCell ref="F10:H10"/>
    <mergeCell ref="F11:H11"/>
    <mergeCell ref="F4:H4"/>
    <mergeCell ref="C4:E4"/>
    <mergeCell ref="C9:E9"/>
    <mergeCell ref="F9:H9"/>
    <mergeCell ref="C10:E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A4" sqref="A4"/>
    </sheetView>
  </sheetViews>
  <sheetFormatPr defaultRowHeight="14.25"/>
  <sheetData>
    <row r="1" spans="1:17" ht="18">
      <c r="A1" s="2" t="s">
        <v>1</v>
      </c>
    </row>
    <row r="2" spans="1:17" ht="15.75">
      <c r="A2" s="93" t="s">
        <v>3</v>
      </c>
      <c r="B2" s="93"/>
      <c r="C2" s="93"/>
      <c r="D2" s="93"/>
    </row>
    <row r="3" spans="1:17">
      <c r="A3" s="94" t="s">
        <v>430</v>
      </c>
      <c r="B3" s="94"/>
      <c r="C3" s="94"/>
      <c r="D3" s="94"/>
    </row>
    <row r="5" spans="1:17" ht="18">
      <c r="A5" s="2" t="s">
        <v>2</v>
      </c>
    </row>
    <row r="6" spans="1:17" ht="15.75">
      <c r="A6" s="93" t="s">
        <v>4</v>
      </c>
      <c r="B6" s="93"/>
      <c r="C6" s="93"/>
      <c r="D6" s="93"/>
    </row>
    <row r="7" spans="1:17">
      <c r="A7" s="94" t="s">
        <v>355</v>
      </c>
      <c r="B7" s="94"/>
      <c r="C7" s="94"/>
      <c r="D7" s="94"/>
      <c r="Q7" s="17" t="s">
        <v>415</v>
      </c>
    </row>
    <row r="9" spans="1:17" ht="18">
      <c r="A9" s="2" t="s">
        <v>0</v>
      </c>
    </row>
    <row r="10" spans="1:17">
      <c r="B10" t="s">
        <v>325</v>
      </c>
      <c r="C10" t="s">
        <v>326</v>
      </c>
      <c r="D10" t="s">
        <v>360</v>
      </c>
      <c r="E10" t="s">
        <v>361</v>
      </c>
      <c r="F10" t="s">
        <v>362</v>
      </c>
    </row>
    <row r="11" spans="1:17">
      <c r="A11" t="s">
        <v>356</v>
      </c>
      <c r="B11" s="4">
        <v>0.1</v>
      </c>
      <c r="C11" s="6">
        <v>0.33</v>
      </c>
      <c r="D11" s="19">
        <v>0.25</v>
      </c>
      <c r="E11" s="19">
        <v>0.18</v>
      </c>
      <c r="F11" s="19">
        <v>0.16</v>
      </c>
    </row>
    <row r="12" spans="1:17">
      <c r="A12" s="1" t="s">
        <v>357</v>
      </c>
      <c r="B12" s="5">
        <v>0.38</v>
      </c>
      <c r="C12" s="6">
        <v>0.5</v>
      </c>
      <c r="D12" s="19">
        <v>0.47</v>
      </c>
      <c r="E12" s="19">
        <v>0.42</v>
      </c>
      <c r="F12" s="19">
        <v>0.41</v>
      </c>
    </row>
    <row r="13" spans="1:17">
      <c r="A13" s="1" t="s">
        <v>358</v>
      </c>
      <c r="B13" s="5">
        <v>0.43</v>
      </c>
      <c r="C13" s="6">
        <v>0.16</v>
      </c>
      <c r="D13" s="19">
        <v>0.26</v>
      </c>
      <c r="E13" s="19">
        <v>0.33</v>
      </c>
      <c r="F13" s="19">
        <v>0.36</v>
      </c>
    </row>
    <row r="14" spans="1:17">
      <c r="A14" s="1" t="s">
        <v>359</v>
      </c>
      <c r="B14" s="5">
        <v>0.09</v>
      </c>
      <c r="C14" s="6">
        <v>0.01</v>
      </c>
      <c r="D14" s="19">
        <v>0.02</v>
      </c>
      <c r="E14" s="19">
        <v>0.08</v>
      </c>
      <c r="F14" s="19">
        <v>7.0000000000000007E-2</v>
      </c>
    </row>
    <row r="15" spans="1:17">
      <c r="A15" s="1"/>
      <c r="B15" s="5"/>
      <c r="C15" s="6"/>
    </row>
    <row r="17" spans="1:1" ht="18">
      <c r="A17" s="2" t="s">
        <v>6</v>
      </c>
    </row>
    <row r="18" spans="1:1" ht="15">
      <c r="A18" s="7" t="s">
        <v>7</v>
      </c>
    </row>
    <row r="19" spans="1:1">
      <c r="A19" t="s">
        <v>414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4" sqref="A4"/>
    </sheetView>
  </sheetViews>
  <sheetFormatPr defaultColWidth="8.875" defaultRowHeight="14.25"/>
  <cols>
    <col min="2" max="2" width="32.875" customWidth="1"/>
  </cols>
  <sheetData>
    <row r="1" spans="1:4" ht="18">
      <c r="A1" s="2" t="s">
        <v>1</v>
      </c>
    </row>
    <row r="2" spans="1:4" ht="15.75">
      <c r="A2" s="93" t="s">
        <v>3</v>
      </c>
      <c r="B2" s="93"/>
      <c r="C2" s="93"/>
      <c r="D2" s="93"/>
    </row>
    <row r="3" spans="1:4">
      <c r="A3" s="94" t="s">
        <v>431</v>
      </c>
      <c r="B3" s="94"/>
      <c r="C3" s="94"/>
      <c r="D3" s="94"/>
    </row>
    <row r="5" spans="1:4" ht="18">
      <c r="A5" s="2" t="s">
        <v>2</v>
      </c>
    </row>
    <row r="6" spans="1:4" ht="15.75">
      <c r="A6" s="93" t="s">
        <v>4</v>
      </c>
      <c r="B6" s="93"/>
      <c r="C6" s="93"/>
      <c r="D6" s="93"/>
    </row>
    <row r="7" spans="1:4">
      <c r="A7" s="94" t="s">
        <v>363</v>
      </c>
      <c r="B7" s="94"/>
      <c r="C7" s="94"/>
      <c r="D7" s="94"/>
    </row>
    <row r="9" spans="1:4" ht="18">
      <c r="A9" s="2" t="s">
        <v>0</v>
      </c>
    </row>
    <row r="10" spans="1:4">
      <c r="B10">
        <v>2002</v>
      </c>
      <c r="C10">
        <v>2016</v>
      </c>
    </row>
    <row r="11" spans="1:4">
      <c r="A11" t="s">
        <v>323</v>
      </c>
      <c r="B11" s="16">
        <v>31.656270663257999</v>
      </c>
      <c r="C11" s="16">
        <v>47.568290876280201</v>
      </c>
    </row>
    <row r="12" spans="1:4">
      <c r="A12" t="s">
        <v>324</v>
      </c>
      <c r="B12" s="16">
        <v>26.393525372001001</v>
      </c>
      <c r="C12" s="16">
        <v>44.503136293024397</v>
      </c>
    </row>
    <row r="13" spans="1:4">
      <c r="B13" s="16"/>
      <c r="C13" s="16"/>
    </row>
    <row r="14" spans="1:4">
      <c r="A14" t="s">
        <v>327</v>
      </c>
      <c r="B14" s="16">
        <v>33.394161451459397</v>
      </c>
      <c r="C14" s="16">
        <v>50.995181655633203</v>
      </c>
    </row>
    <row r="15" spans="1:4">
      <c r="A15" t="s">
        <v>325</v>
      </c>
      <c r="B15" s="16">
        <v>30.267705615386902</v>
      </c>
      <c r="C15" s="16">
        <v>47.502330865997699</v>
      </c>
    </row>
    <row r="16" spans="1:4">
      <c r="A16" t="s">
        <v>326</v>
      </c>
      <c r="B16" s="16">
        <v>26.664102849667199</v>
      </c>
      <c r="C16" s="16">
        <v>43.769529887551599</v>
      </c>
    </row>
    <row r="17" spans="1:3">
      <c r="A17" t="s">
        <v>328</v>
      </c>
      <c r="B17" s="16">
        <v>22.167070995284998</v>
      </c>
      <c r="C17" s="16">
        <v>40.200717783258497</v>
      </c>
    </row>
    <row r="19" spans="1:3" ht="18">
      <c r="A19" s="2" t="s">
        <v>6</v>
      </c>
    </row>
    <row r="20" spans="1:3" ht="15">
      <c r="A20" s="7" t="s">
        <v>7</v>
      </c>
    </row>
    <row r="21" spans="1:3">
      <c r="A21" t="s">
        <v>416</v>
      </c>
    </row>
  </sheetData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paperSize="3" orientation="landscape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A19" sqref="A19"/>
    </sheetView>
  </sheetViews>
  <sheetFormatPr defaultColWidth="8.875" defaultRowHeight="14.25"/>
  <cols>
    <col min="1" max="1" width="55.625" bestFit="1" customWidth="1"/>
  </cols>
  <sheetData>
    <row r="1" spans="1:23" ht="18">
      <c r="A1" s="2" t="s">
        <v>1</v>
      </c>
    </row>
    <row r="2" spans="1:23" ht="15.75">
      <c r="A2" s="93" t="s">
        <v>3</v>
      </c>
      <c r="B2" s="93"/>
      <c r="C2" s="93"/>
      <c r="D2" s="93"/>
    </row>
    <row r="3" spans="1:23">
      <c r="A3" s="94" t="s">
        <v>432</v>
      </c>
      <c r="B3" s="94"/>
      <c r="C3" s="94"/>
      <c r="D3" s="94"/>
    </row>
    <row r="5" spans="1:23" ht="18">
      <c r="A5" s="2" t="s">
        <v>2</v>
      </c>
    </row>
    <row r="6" spans="1:23" ht="15.75">
      <c r="A6" s="93" t="s">
        <v>4</v>
      </c>
      <c r="B6" s="93"/>
      <c r="C6" s="93"/>
      <c r="D6" s="93"/>
    </row>
    <row r="7" spans="1:23">
      <c r="A7" s="94">
        <v>2016</v>
      </c>
      <c r="B7" s="94"/>
      <c r="C7" s="94"/>
      <c r="D7" s="94"/>
    </row>
    <row r="9" spans="1:23" ht="18">
      <c r="A9" s="2" t="s">
        <v>6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5">
      <c r="A10" s="7" t="s">
        <v>7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t="s">
        <v>416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B12" t="s">
        <v>244</v>
      </c>
      <c r="D12" t="s">
        <v>369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t="s">
        <v>245</v>
      </c>
      <c r="B13" t="s">
        <v>323</v>
      </c>
      <c r="C13" t="s">
        <v>324</v>
      </c>
      <c r="D13" t="s">
        <v>326</v>
      </c>
      <c r="E13" t="s">
        <v>327</v>
      </c>
      <c r="F13" t="s">
        <v>328</v>
      </c>
      <c r="G13" t="s">
        <v>325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t="s">
        <v>33</v>
      </c>
      <c r="B14">
        <v>28.8</v>
      </c>
      <c r="C14">
        <v>71.2</v>
      </c>
      <c r="D14">
        <v>8.1</v>
      </c>
      <c r="E14">
        <v>12.9</v>
      </c>
      <c r="F14">
        <v>5.5</v>
      </c>
      <c r="G14">
        <v>73.5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t="s">
        <v>32</v>
      </c>
      <c r="B15">
        <v>14.1</v>
      </c>
      <c r="C15">
        <v>85.9</v>
      </c>
      <c r="D15">
        <v>4.4000000000000004</v>
      </c>
      <c r="E15">
        <v>8.6999999999999993</v>
      </c>
      <c r="F15">
        <v>5.2</v>
      </c>
      <c r="G15">
        <v>81.7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t="s">
        <v>31</v>
      </c>
      <c r="B16">
        <v>37.1</v>
      </c>
      <c r="C16">
        <v>62.9</v>
      </c>
      <c r="D16">
        <v>5.9</v>
      </c>
      <c r="E16">
        <v>3.7</v>
      </c>
      <c r="F16">
        <v>5.8</v>
      </c>
      <c r="G16">
        <v>84.6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t="s">
        <v>30</v>
      </c>
      <c r="B17">
        <v>55.4</v>
      </c>
      <c r="C17">
        <v>44.6</v>
      </c>
      <c r="D17">
        <v>9.3000000000000007</v>
      </c>
      <c r="E17">
        <v>5.6</v>
      </c>
      <c r="F17">
        <v>6.2</v>
      </c>
      <c r="G17">
        <v>78.900000000000006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t="s">
        <v>27</v>
      </c>
      <c r="B18">
        <v>46.2</v>
      </c>
      <c r="C18">
        <v>53.8</v>
      </c>
      <c r="D18">
        <v>6</v>
      </c>
      <c r="E18">
        <v>2.4</v>
      </c>
      <c r="F18">
        <v>6</v>
      </c>
      <c r="G18">
        <v>85.6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t="s">
        <v>29</v>
      </c>
      <c r="B19">
        <v>43</v>
      </c>
      <c r="C19">
        <v>57</v>
      </c>
      <c r="D19">
        <v>6.3</v>
      </c>
      <c r="E19">
        <v>10.3</v>
      </c>
      <c r="F19">
        <v>5.9</v>
      </c>
      <c r="G19">
        <v>77.5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t="s">
        <v>28</v>
      </c>
      <c r="B20">
        <v>47.6</v>
      </c>
      <c r="C20">
        <v>52.4</v>
      </c>
      <c r="D20">
        <v>6.4</v>
      </c>
      <c r="E20">
        <v>4.5999999999999996</v>
      </c>
      <c r="F20">
        <v>7.7</v>
      </c>
      <c r="G20">
        <v>81.3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t="s">
        <v>26</v>
      </c>
      <c r="B21">
        <v>75.900000000000006</v>
      </c>
      <c r="C21">
        <v>24.1</v>
      </c>
      <c r="D21">
        <v>12.6</v>
      </c>
      <c r="E21">
        <v>3.3</v>
      </c>
      <c r="F21">
        <v>11.1</v>
      </c>
      <c r="G21">
        <v>73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t="s">
        <v>421</v>
      </c>
      <c r="B22">
        <v>73.7</v>
      </c>
      <c r="C22">
        <v>26.3</v>
      </c>
      <c r="D22">
        <v>10.1</v>
      </c>
      <c r="E22">
        <v>7.4</v>
      </c>
      <c r="F22">
        <v>4.9000000000000004</v>
      </c>
      <c r="G22">
        <v>77.599999999999994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t="s">
        <v>422</v>
      </c>
      <c r="B23">
        <v>60.6</v>
      </c>
      <c r="C23">
        <v>39.4</v>
      </c>
      <c r="D23">
        <v>18.7</v>
      </c>
      <c r="E23">
        <v>3.2</v>
      </c>
      <c r="F23">
        <v>8.4</v>
      </c>
      <c r="G23">
        <v>69.7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t="s">
        <v>25</v>
      </c>
      <c r="B24">
        <v>73.8</v>
      </c>
      <c r="C24">
        <v>26.2</v>
      </c>
      <c r="D24">
        <v>9.8000000000000007</v>
      </c>
      <c r="E24">
        <v>3.3</v>
      </c>
      <c r="F24">
        <v>7.1</v>
      </c>
      <c r="G24">
        <v>79.8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t="s">
        <v>22</v>
      </c>
      <c r="B25">
        <v>20.7</v>
      </c>
      <c r="C25">
        <v>79.3</v>
      </c>
      <c r="D25">
        <v>18.7</v>
      </c>
      <c r="E25">
        <v>1.5</v>
      </c>
      <c r="F25">
        <v>10.1</v>
      </c>
      <c r="G25">
        <v>69.7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t="s">
        <v>23</v>
      </c>
      <c r="B26">
        <v>4.2</v>
      </c>
      <c r="C26">
        <v>95.8</v>
      </c>
      <c r="D26">
        <v>7.8</v>
      </c>
      <c r="E26">
        <v>2.5</v>
      </c>
      <c r="F26">
        <v>13.4</v>
      </c>
      <c r="G26">
        <v>76.3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t="s">
        <v>21</v>
      </c>
      <c r="B27">
        <v>49</v>
      </c>
      <c r="C27">
        <v>51</v>
      </c>
      <c r="D27">
        <v>8.9</v>
      </c>
      <c r="E27">
        <v>4.0999999999999996</v>
      </c>
      <c r="F27">
        <v>10.4</v>
      </c>
      <c r="G27">
        <v>76.599999999999994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t="s">
        <v>402</v>
      </c>
      <c r="B28">
        <v>89.4</v>
      </c>
      <c r="C28">
        <v>10.6</v>
      </c>
      <c r="D28">
        <v>25.2</v>
      </c>
      <c r="E28">
        <v>3.9</v>
      </c>
      <c r="F28">
        <v>12.5</v>
      </c>
      <c r="G28">
        <v>58.4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t="s">
        <v>20</v>
      </c>
      <c r="B29">
        <v>31</v>
      </c>
      <c r="C29">
        <v>69</v>
      </c>
      <c r="D29">
        <v>12.4</v>
      </c>
      <c r="E29">
        <v>5.3</v>
      </c>
      <c r="F29">
        <v>20</v>
      </c>
      <c r="G29">
        <v>62.3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t="s">
        <v>19</v>
      </c>
      <c r="B30">
        <v>15.3</v>
      </c>
      <c r="C30">
        <v>84.7</v>
      </c>
      <c r="D30">
        <v>15.6</v>
      </c>
      <c r="E30">
        <v>2.4</v>
      </c>
      <c r="F30">
        <v>17.899999999999999</v>
      </c>
      <c r="G30">
        <v>64.099999999999994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t="s">
        <v>17</v>
      </c>
      <c r="B31">
        <v>56.6</v>
      </c>
      <c r="C31">
        <v>43.4</v>
      </c>
      <c r="D31">
        <v>11.6</v>
      </c>
      <c r="E31">
        <v>5.6</v>
      </c>
      <c r="F31">
        <v>19.899999999999999</v>
      </c>
      <c r="G31">
        <v>62.9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t="s">
        <v>18</v>
      </c>
      <c r="B32">
        <v>2.8</v>
      </c>
      <c r="C32">
        <v>97.2</v>
      </c>
      <c r="D32">
        <v>7.1</v>
      </c>
      <c r="E32">
        <v>1</v>
      </c>
      <c r="F32">
        <v>23.7</v>
      </c>
      <c r="G32">
        <v>68.2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t="s">
        <v>16</v>
      </c>
      <c r="B33">
        <v>78.400000000000006</v>
      </c>
      <c r="C33">
        <v>21.6</v>
      </c>
      <c r="D33">
        <v>13.7</v>
      </c>
      <c r="E33">
        <v>5.4</v>
      </c>
      <c r="F33">
        <v>13</v>
      </c>
      <c r="G33">
        <v>67.900000000000006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t="s">
        <v>423</v>
      </c>
      <c r="B34">
        <v>22</v>
      </c>
      <c r="C34">
        <v>78</v>
      </c>
      <c r="D34">
        <v>4.7</v>
      </c>
      <c r="E34">
        <v>1.8</v>
      </c>
      <c r="F34">
        <v>40.299999999999997</v>
      </c>
      <c r="G34">
        <v>53.2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t="s">
        <v>15</v>
      </c>
      <c r="B35">
        <v>41</v>
      </c>
      <c r="C35">
        <v>59</v>
      </c>
      <c r="D35">
        <v>15</v>
      </c>
      <c r="E35">
        <v>2.7</v>
      </c>
      <c r="F35">
        <v>31.2</v>
      </c>
      <c r="G35">
        <v>51.1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5">
      <c r="A36" s="20" t="s">
        <v>321</v>
      </c>
      <c r="B36" s="20">
        <v>46.8</v>
      </c>
      <c r="C36" s="20">
        <v>53.2</v>
      </c>
      <c r="D36" s="20">
        <v>16.7</v>
      </c>
      <c r="E36" s="20">
        <v>65.3</v>
      </c>
      <c r="F36" s="20">
        <v>11.9</v>
      </c>
      <c r="G36" s="20">
        <v>6.1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</sheetData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showGridLines="0" workbookViewId="0">
      <selection activeCell="A39" sqref="A39"/>
    </sheetView>
  </sheetViews>
  <sheetFormatPr defaultRowHeight="14.25"/>
  <cols>
    <col min="1" max="1" width="44.25" bestFit="1" customWidth="1"/>
    <col min="2" max="13" width="7" hidden="1" customWidth="1"/>
    <col min="14" max="19" width="0" hidden="1" customWidth="1"/>
    <col min="20" max="21" width="6.5" customWidth="1"/>
    <col min="22" max="22" width="1.875" customWidth="1"/>
    <col min="23" max="26" width="6.5" customWidth="1"/>
  </cols>
  <sheetData>
    <row r="1" spans="1:26" ht="18">
      <c r="A1" s="2" t="s">
        <v>1</v>
      </c>
    </row>
    <row r="2" spans="1:26" ht="15.75">
      <c r="A2" s="93" t="s">
        <v>3</v>
      </c>
      <c r="B2" s="93"/>
      <c r="C2" s="93"/>
      <c r="D2" s="93"/>
    </row>
    <row r="3" spans="1:26">
      <c r="A3" s="94" t="s">
        <v>316</v>
      </c>
      <c r="B3" s="94"/>
      <c r="C3" s="94"/>
      <c r="D3" s="94"/>
    </row>
    <row r="5" spans="1:26" ht="18">
      <c r="A5" s="2" t="s">
        <v>2</v>
      </c>
    </row>
    <row r="6" spans="1:26" ht="15.75">
      <c r="A6" s="93" t="s">
        <v>4</v>
      </c>
      <c r="B6" s="93"/>
      <c r="C6" s="93"/>
      <c r="D6" s="93"/>
    </row>
    <row r="7" spans="1:26">
      <c r="A7" s="94">
        <v>2016</v>
      </c>
      <c r="B7" s="94"/>
      <c r="C7" s="94"/>
      <c r="D7" s="94"/>
    </row>
    <row r="9" spans="1:26" ht="18">
      <c r="A9" s="2" t="s">
        <v>6</v>
      </c>
    </row>
    <row r="10" spans="1:26" ht="15">
      <c r="A10" s="7" t="s">
        <v>7</v>
      </c>
    </row>
    <row r="11" spans="1:26">
      <c r="A11" t="s">
        <v>416</v>
      </c>
    </row>
    <row r="13" spans="1:26" ht="18">
      <c r="A13" s="21" t="s">
        <v>417</v>
      </c>
      <c r="B13" s="30"/>
      <c r="C13" s="4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85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thickBot="1">
      <c r="A15" s="64"/>
      <c r="B15" s="65"/>
      <c r="C15" s="66"/>
      <c r="D15" s="66"/>
      <c r="E15" s="66"/>
      <c r="F15" s="66"/>
      <c r="G15" s="66"/>
      <c r="H15" s="65"/>
      <c r="I15" s="66"/>
      <c r="J15" s="66"/>
      <c r="K15" s="66"/>
      <c r="L15" s="66"/>
      <c r="M15" s="67"/>
      <c r="N15" s="65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45" customHeight="1">
      <c r="A16" s="68" t="s">
        <v>320</v>
      </c>
      <c r="B16" s="106">
        <v>2002</v>
      </c>
      <c r="C16" s="106"/>
      <c r="D16" s="106"/>
      <c r="E16" s="106"/>
      <c r="F16" s="106"/>
      <c r="G16" s="106"/>
      <c r="H16" s="107">
        <v>2016</v>
      </c>
      <c r="I16" s="106"/>
      <c r="J16" s="106"/>
      <c r="K16" s="106"/>
      <c r="L16" s="106"/>
      <c r="M16" s="108"/>
      <c r="N16" s="107">
        <v>2002</v>
      </c>
      <c r="O16" s="106"/>
      <c r="P16" s="106"/>
      <c r="Q16" s="106"/>
      <c r="R16" s="106"/>
      <c r="S16" s="106"/>
      <c r="T16" s="109" t="s">
        <v>418</v>
      </c>
      <c r="U16" s="109"/>
      <c r="V16" s="109"/>
      <c r="W16" s="109"/>
      <c r="X16" s="109"/>
      <c r="Y16" s="109"/>
      <c r="Z16" s="109"/>
    </row>
    <row r="17" spans="1:26" ht="15">
      <c r="A17" s="30"/>
      <c r="B17" s="69" t="s">
        <v>238</v>
      </c>
      <c r="C17" s="47" t="s">
        <v>239</v>
      </c>
      <c r="D17" s="47" t="s">
        <v>243</v>
      </c>
      <c r="E17" s="47" t="s">
        <v>240</v>
      </c>
      <c r="F17" s="47" t="s">
        <v>241</v>
      </c>
      <c r="G17" s="47" t="s">
        <v>242</v>
      </c>
      <c r="H17" s="69" t="s">
        <v>238</v>
      </c>
      <c r="I17" s="47" t="s">
        <v>239</v>
      </c>
      <c r="J17" s="47" t="s">
        <v>243</v>
      </c>
      <c r="K17" s="47" t="s">
        <v>240</v>
      </c>
      <c r="L17" s="47" t="s">
        <v>241</v>
      </c>
      <c r="M17" s="70" t="s">
        <v>242</v>
      </c>
      <c r="N17" s="69" t="s">
        <v>238</v>
      </c>
      <c r="O17" s="47" t="s">
        <v>239</v>
      </c>
      <c r="P17" s="47" t="s">
        <v>243</v>
      </c>
      <c r="Q17" s="47" t="s">
        <v>240</v>
      </c>
      <c r="R17" s="47" t="s">
        <v>241</v>
      </c>
      <c r="S17" s="47" t="s">
        <v>242</v>
      </c>
      <c r="T17" s="71" t="s">
        <v>323</v>
      </c>
      <c r="U17" s="71" t="s">
        <v>324</v>
      </c>
      <c r="V17" s="71"/>
      <c r="W17" s="71" t="s">
        <v>325</v>
      </c>
      <c r="X17" s="71" t="s">
        <v>326</v>
      </c>
      <c r="Y17" s="71" t="s">
        <v>327</v>
      </c>
      <c r="Z17" s="71" t="s">
        <v>328</v>
      </c>
    </row>
    <row r="18" spans="1:26">
      <c r="A18" s="72" t="s">
        <v>33</v>
      </c>
      <c r="B18" s="73">
        <v>28.8</v>
      </c>
      <c r="C18" s="74">
        <v>71.2</v>
      </c>
      <c r="D18" s="74">
        <v>73.5</v>
      </c>
      <c r="E18" s="74">
        <v>8.1</v>
      </c>
      <c r="F18" s="74">
        <v>12.9</v>
      </c>
      <c r="G18" s="74">
        <v>5.5</v>
      </c>
      <c r="H18" s="73">
        <v>25.5</v>
      </c>
      <c r="I18" s="74">
        <v>74.5</v>
      </c>
      <c r="J18" s="74">
        <v>64</v>
      </c>
      <c r="K18" s="74">
        <v>7.9</v>
      </c>
      <c r="L18" s="74">
        <v>21.3</v>
      </c>
      <c r="M18" s="75">
        <v>6.8</v>
      </c>
      <c r="N18" s="76" t="e">
        <f>B18/#REF!-1</f>
        <v>#REF!</v>
      </c>
      <c r="O18" s="76" t="e">
        <f>C18/#REF!-1</f>
        <v>#REF!</v>
      </c>
      <c r="P18" s="76" t="e">
        <f>D18/#REF!-1</f>
        <v>#REF!</v>
      </c>
      <c r="Q18" s="76" t="e">
        <f>E18/#REF!-1</f>
        <v>#REF!</v>
      </c>
      <c r="R18" s="76" t="e">
        <f>F18/#REF!-1</f>
        <v>#REF!</v>
      </c>
      <c r="S18" s="76" t="e">
        <f>G18/#REF!-1</f>
        <v>#REF!</v>
      </c>
      <c r="T18" s="30">
        <v>-21.299999999999997</v>
      </c>
      <c r="U18" s="30">
        <v>21.299999999999997</v>
      </c>
      <c r="V18" s="77"/>
      <c r="W18" s="30">
        <v>-1.2999999999999972</v>
      </c>
      <c r="X18" s="30">
        <v>-4</v>
      </c>
      <c r="Y18" s="30">
        <v>15.200000000000001</v>
      </c>
      <c r="Z18" s="30">
        <v>-9.8999999999999986</v>
      </c>
    </row>
    <row r="19" spans="1:26">
      <c r="A19" s="72" t="s">
        <v>32</v>
      </c>
      <c r="B19" s="73">
        <v>14.1</v>
      </c>
      <c r="C19" s="74">
        <v>85.9</v>
      </c>
      <c r="D19" s="74">
        <v>81.7</v>
      </c>
      <c r="E19" s="74">
        <v>4.4000000000000004</v>
      </c>
      <c r="F19" s="74">
        <v>8.6999999999999993</v>
      </c>
      <c r="G19" s="74">
        <v>5.2</v>
      </c>
      <c r="H19" s="73">
        <v>14.2</v>
      </c>
      <c r="I19" s="74">
        <v>85.8</v>
      </c>
      <c r="J19" s="74">
        <v>74</v>
      </c>
      <c r="K19" s="74">
        <v>5.6</v>
      </c>
      <c r="L19" s="74">
        <v>11.6</v>
      </c>
      <c r="M19" s="75">
        <v>8.8000000000000007</v>
      </c>
      <c r="N19" s="76" t="e">
        <f>B19/#REF!-1</f>
        <v>#REF!</v>
      </c>
      <c r="O19" s="76" t="e">
        <f>C19/#REF!-1</f>
        <v>#REF!</v>
      </c>
      <c r="P19" s="76" t="e">
        <f>D19/#REF!-1</f>
        <v>#REF!</v>
      </c>
      <c r="Q19" s="76" t="e">
        <f>E19/#REF!-1</f>
        <v>#REF!</v>
      </c>
      <c r="R19" s="76" t="e">
        <f>F19/#REF!-1</f>
        <v>#REF!</v>
      </c>
      <c r="S19" s="76" t="e">
        <f>G19/#REF!-1</f>
        <v>#REF!</v>
      </c>
      <c r="T19" s="30">
        <v>-32.599999999999994</v>
      </c>
      <c r="U19" s="30">
        <v>32.599999999999994</v>
      </c>
      <c r="V19" s="77"/>
      <c r="W19" s="30">
        <v>8.7000000000000028</v>
      </c>
      <c r="X19" s="30">
        <v>-6.3000000000000007</v>
      </c>
      <c r="Y19" s="30">
        <v>5.5</v>
      </c>
      <c r="Z19" s="30">
        <v>-7.8999999999999986</v>
      </c>
    </row>
    <row r="20" spans="1:26">
      <c r="A20" s="72" t="s">
        <v>31</v>
      </c>
      <c r="B20" s="73">
        <v>37.1</v>
      </c>
      <c r="C20" s="74">
        <v>62.9</v>
      </c>
      <c r="D20" s="74">
        <v>84.6</v>
      </c>
      <c r="E20" s="74">
        <v>5.9</v>
      </c>
      <c r="F20" s="74">
        <v>3.7</v>
      </c>
      <c r="G20" s="74">
        <v>5.8</v>
      </c>
      <c r="H20" s="73">
        <v>39.1</v>
      </c>
      <c r="I20" s="74">
        <v>60.9</v>
      </c>
      <c r="J20" s="74">
        <v>76.5</v>
      </c>
      <c r="K20" s="74">
        <v>7.5</v>
      </c>
      <c r="L20" s="74">
        <v>6.1</v>
      </c>
      <c r="M20" s="75">
        <v>9.9</v>
      </c>
      <c r="N20" s="76" t="e">
        <f>B20/#REF!-1</f>
        <v>#REF!</v>
      </c>
      <c r="O20" s="76" t="e">
        <f>C20/#REF!-1</f>
        <v>#REF!</v>
      </c>
      <c r="P20" s="76" t="e">
        <f>D20/#REF!-1</f>
        <v>#REF!</v>
      </c>
      <c r="Q20" s="76" t="e">
        <f>E20/#REF!-1</f>
        <v>#REF!</v>
      </c>
      <c r="R20" s="76" t="e">
        <f>F20/#REF!-1</f>
        <v>#REF!</v>
      </c>
      <c r="S20" s="76" t="e">
        <f>G20/#REF!-1</f>
        <v>#REF!</v>
      </c>
      <c r="T20" s="30">
        <v>-7.6999999999999957</v>
      </c>
      <c r="U20" s="30">
        <v>7.6999999999999957</v>
      </c>
      <c r="V20" s="77"/>
      <c r="W20" s="30">
        <v>11.200000000000003</v>
      </c>
      <c r="X20" s="30">
        <v>-4.4000000000000004</v>
      </c>
      <c r="Y20" s="30">
        <v>0</v>
      </c>
      <c r="Z20" s="30">
        <v>-6.7999999999999989</v>
      </c>
    </row>
    <row r="21" spans="1:26">
      <c r="A21" s="72" t="s">
        <v>30</v>
      </c>
      <c r="B21" s="73">
        <v>55.4</v>
      </c>
      <c r="C21" s="74">
        <v>44.6</v>
      </c>
      <c r="D21" s="74">
        <v>78.900000000000006</v>
      </c>
      <c r="E21" s="74">
        <v>9.3000000000000007</v>
      </c>
      <c r="F21" s="74">
        <v>5.6</v>
      </c>
      <c r="G21" s="74">
        <v>6.2</v>
      </c>
      <c r="H21" s="73">
        <v>54.7</v>
      </c>
      <c r="I21" s="74">
        <v>45.3</v>
      </c>
      <c r="J21" s="74">
        <v>72.7</v>
      </c>
      <c r="K21" s="74">
        <v>9.6999999999999993</v>
      </c>
      <c r="L21" s="74">
        <v>7.8</v>
      </c>
      <c r="M21" s="75">
        <v>9.8000000000000007</v>
      </c>
      <c r="N21" s="76" t="e">
        <f>B21/#REF!-1</f>
        <v>#REF!</v>
      </c>
      <c r="O21" s="76" t="e">
        <f>C21/#REF!-1</f>
        <v>#REF!</v>
      </c>
      <c r="P21" s="76" t="e">
        <f>D21/#REF!-1</f>
        <v>#REF!</v>
      </c>
      <c r="Q21" s="76" t="e">
        <f>E21/#REF!-1</f>
        <v>#REF!</v>
      </c>
      <c r="R21" s="76" t="e">
        <f>F21/#REF!-1</f>
        <v>#REF!</v>
      </c>
      <c r="S21" s="76" t="e">
        <f>G21/#REF!-1</f>
        <v>#REF!</v>
      </c>
      <c r="T21" s="30">
        <v>7.9000000000000057</v>
      </c>
      <c r="U21" s="30">
        <v>-7.9000000000000057</v>
      </c>
      <c r="V21" s="77"/>
      <c r="W21" s="30">
        <v>7.4000000000000057</v>
      </c>
      <c r="X21" s="30">
        <v>-2.2000000000000011</v>
      </c>
      <c r="Y21" s="30">
        <v>1.7000000000000002</v>
      </c>
      <c r="Z21" s="30">
        <v>-6.8999999999999986</v>
      </c>
    </row>
    <row r="22" spans="1:26">
      <c r="A22" s="72" t="s">
        <v>28</v>
      </c>
      <c r="B22" s="73">
        <v>47.6</v>
      </c>
      <c r="C22" s="74">
        <v>52.4</v>
      </c>
      <c r="D22" s="74">
        <v>81.3</v>
      </c>
      <c r="E22" s="74">
        <v>6.4</v>
      </c>
      <c r="F22" s="74">
        <v>4.5999999999999996</v>
      </c>
      <c r="G22" s="74">
        <v>7.7</v>
      </c>
      <c r="H22" s="73">
        <v>48.5</v>
      </c>
      <c r="I22" s="74">
        <v>51.5</v>
      </c>
      <c r="J22" s="74">
        <v>77.3</v>
      </c>
      <c r="K22" s="74">
        <v>6.6</v>
      </c>
      <c r="L22" s="74">
        <v>5.5</v>
      </c>
      <c r="M22" s="75">
        <v>10.6</v>
      </c>
      <c r="N22" s="76" t="e">
        <f>B22/#REF!-1</f>
        <v>#REF!</v>
      </c>
      <c r="O22" s="76" t="e">
        <f>C22/#REF!-1</f>
        <v>#REF!</v>
      </c>
      <c r="P22" s="76" t="e">
        <f>D22/#REF!-1</f>
        <v>#REF!</v>
      </c>
      <c r="Q22" s="76" t="e">
        <f>E22/#REF!-1</f>
        <v>#REF!</v>
      </c>
      <c r="R22" s="76" t="e">
        <f>F22/#REF!-1</f>
        <v>#REF!</v>
      </c>
      <c r="S22" s="76" t="e">
        <f>G22/#REF!-1</f>
        <v>#REF!</v>
      </c>
      <c r="T22" s="30">
        <v>1.7000000000000028</v>
      </c>
      <c r="U22" s="30">
        <v>-1.7000000000000028</v>
      </c>
      <c r="V22" s="77"/>
      <c r="W22" s="30">
        <v>12</v>
      </c>
      <c r="X22" s="30">
        <v>-5.3000000000000007</v>
      </c>
      <c r="Y22" s="30">
        <v>-0.59999999999999964</v>
      </c>
      <c r="Z22" s="30">
        <v>-6.1</v>
      </c>
    </row>
    <row r="23" spans="1:26">
      <c r="A23" s="72" t="s">
        <v>29</v>
      </c>
      <c r="B23" s="73">
        <v>43</v>
      </c>
      <c r="C23" s="74">
        <v>57</v>
      </c>
      <c r="D23" s="74">
        <v>77.5</v>
      </c>
      <c r="E23" s="74">
        <v>6.3</v>
      </c>
      <c r="F23" s="74">
        <v>10.3</v>
      </c>
      <c r="G23" s="74">
        <v>5.9</v>
      </c>
      <c r="H23" s="73">
        <v>44</v>
      </c>
      <c r="I23" s="74">
        <v>56</v>
      </c>
      <c r="J23" s="74">
        <v>69.400000000000006</v>
      </c>
      <c r="K23" s="74">
        <v>6.4</v>
      </c>
      <c r="L23" s="74">
        <v>16</v>
      </c>
      <c r="M23" s="75">
        <v>8.1999999999999993</v>
      </c>
      <c r="N23" s="76" t="e">
        <f>B23/#REF!-1</f>
        <v>#REF!</v>
      </c>
      <c r="O23" s="76" t="e">
        <f>C23/#REF!-1</f>
        <v>#REF!</v>
      </c>
      <c r="P23" s="76" t="e">
        <f>D23/#REF!-1</f>
        <v>#REF!</v>
      </c>
      <c r="Q23" s="76" t="e">
        <f>E23/#REF!-1</f>
        <v>#REF!</v>
      </c>
      <c r="R23" s="76" t="e">
        <f>F23/#REF!-1</f>
        <v>#REF!</v>
      </c>
      <c r="S23" s="76" t="e">
        <f>G23/#REF!-1</f>
        <v>#REF!</v>
      </c>
      <c r="T23" s="30">
        <v>-2.7999999999999972</v>
      </c>
      <c r="U23" s="30">
        <v>2.7999999999999972</v>
      </c>
      <c r="V23" s="77"/>
      <c r="W23" s="30">
        <v>4.1000000000000085</v>
      </c>
      <c r="X23" s="30">
        <v>-5.5</v>
      </c>
      <c r="Y23" s="30">
        <v>9.9</v>
      </c>
      <c r="Z23" s="30">
        <v>-8.5</v>
      </c>
    </row>
    <row r="24" spans="1:26">
      <c r="A24" s="72" t="s">
        <v>27</v>
      </c>
      <c r="B24" s="73">
        <v>46.2</v>
      </c>
      <c r="C24" s="74">
        <v>53.8</v>
      </c>
      <c r="D24" s="74">
        <v>85.6</v>
      </c>
      <c r="E24" s="74">
        <v>6</v>
      </c>
      <c r="F24" s="74">
        <v>2.4</v>
      </c>
      <c r="G24" s="74">
        <v>6</v>
      </c>
      <c r="H24" s="73">
        <v>51.8</v>
      </c>
      <c r="I24" s="74">
        <v>48.2</v>
      </c>
      <c r="J24" s="74">
        <v>81.2</v>
      </c>
      <c r="K24" s="74">
        <v>6.3</v>
      </c>
      <c r="L24" s="74">
        <v>4.0999999999999996</v>
      </c>
      <c r="M24" s="75">
        <v>8.4</v>
      </c>
      <c r="N24" s="76" t="e">
        <f>B24/#REF!-1</f>
        <v>#REF!</v>
      </c>
      <c r="O24" s="76" t="e">
        <f>C24/#REF!-1</f>
        <v>#REF!</v>
      </c>
      <c r="P24" s="76" t="e">
        <f>D24/#REF!-1</f>
        <v>#REF!</v>
      </c>
      <c r="Q24" s="76" t="e">
        <f>E24/#REF!-1</f>
        <v>#REF!</v>
      </c>
      <c r="R24" s="76" t="e">
        <f>F24/#REF!-1</f>
        <v>#REF!</v>
      </c>
      <c r="S24" s="76" t="e">
        <f>G24/#REF!-1</f>
        <v>#REF!</v>
      </c>
      <c r="T24" s="30">
        <v>5</v>
      </c>
      <c r="U24" s="30">
        <v>-5</v>
      </c>
      <c r="V24" s="77"/>
      <c r="W24" s="30">
        <v>15.900000000000006</v>
      </c>
      <c r="X24" s="30">
        <v>-5.6000000000000005</v>
      </c>
      <c r="Y24" s="30">
        <v>-2</v>
      </c>
      <c r="Z24" s="30">
        <v>-8.2999999999999989</v>
      </c>
    </row>
    <row r="25" spans="1:26">
      <c r="A25" s="72" t="s">
        <v>26</v>
      </c>
      <c r="B25" s="73">
        <v>75.900000000000006</v>
      </c>
      <c r="C25" s="74">
        <v>24.1</v>
      </c>
      <c r="D25" s="74">
        <v>73</v>
      </c>
      <c r="E25" s="74">
        <v>12.6</v>
      </c>
      <c r="F25" s="74">
        <v>3.3</v>
      </c>
      <c r="G25" s="74">
        <v>11.1</v>
      </c>
      <c r="H25" s="73">
        <v>72.099999999999994</v>
      </c>
      <c r="I25" s="74">
        <v>27.9</v>
      </c>
      <c r="J25" s="74">
        <v>65.599999999999994</v>
      </c>
      <c r="K25" s="74">
        <v>14.1</v>
      </c>
      <c r="L25" s="74">
        <v>4.7</v>
      </c>
      <c r="M25" s="75">
        <v>15.6</v>
      </c>
      <c r="N25" s="76" t="e">
        <f>B25/#REF!-1</f>
        <v>#REF!</v>
      </c>
      <c r="O25" s="76" t="e">
        <f>C25/#REF!-1</f>
        <v>#REF!</v>
      </c>
      <c r="P25" s="76" t="e">
        <f>D25/#REF!-1</f>
        <v>#REF!</v>
      </c>
      <c r="Q25" s="76" t="e">
        <f>E25/#REF!-1</f>
        <v>#REF!</v>
      </c>
      <c r="R25" s="76" t="e">
        <f>F25/#REF!-1</f>
        <v>#REF!</v>
      </c>
      <c r="S25" s="76" t="e">
        <f>G25/#REF!-1</f>
        <v>#REF!</v>
      </c>
      <c r="T25" s="30">
        <v>25.299999999999997</v>
      </c>
      <c r="U25" s="30">
        <v>-25.300000000000004</v>
      </c>
      <c r="V25" s="77"/>
      <c r="W25" s="30">
        <v>0.29999999999999716</v>
      </c>
      <c r="X25" s="30">
        <v>2.1999999999999993</v>
      </c>
      <c r="Y25" s="30">
        <v>-1.3999999999999995</v>
      </c>
      <c r="Z25" s="30">
        <v>-1.0999999999999996</v>
      </c>
    </row>
    <row r="26" spans="1:26">
      <c r="A26" s="72" t="s">
        <v>403</v>
      </c>
      <c r="B26" s="73">
        <v>73.7</v>
      </c>
      <c r="C26" s="74">
        <v>26.3</v>
      </c>
      <c r="D26" s="74">
        <v>77.599999999999994</v>
      </c>
      <c r="E26" s="74">
        <v>10.1</v>
      </c>
      <c r="F26" s="74">
        <v>7.4</v>
      </c>
      <c r="G26" s="74">
        <v>4.9000000000000004</v>
      </c>
      <c r="H26" s="73">
        <v>75.599999999999994</v>
      </c>
      <c r="I26" s="74">
        <v>24.4</v>
      </c>
      <c r="J26" s="74">
        <v>70.8</v>
      </c>
      <c r="K26" s="74">
        <v>11.8</v>
      </c>
      <c r="L26" s="74">
        <v>9.6</v>
      </c>
      <c r="M26" s="75">
        <v>7.8</v>
      </c>
      <c r="N26" s="76" t="e">
        <f>B26/#REF!-1</f>
        <v>#REF!</v>
      </c>
      <c r="O26" s="76" t="e">
        <f>C26/#REF!-1</f>
        <v>#REF!</v>
      </c>
      <c r="P26" s="76" t="e">
        <f>D26/#REF!-1</f>
        <v>#REF!</v>
      </c>
      <c r="Q26" s="76" t="e">
        <f>E26/#REF!-1</f>
        <v>#REF!</v>
      </c>
      <c r="R26" s="76" t="e">
        <f>F26/#REF!-1</f>
        <v>#REF!</v>
      </c>
      <c r="S26" s="76" t="e">
        <f>G26/#REF!-1</f>
        <v>#REF!</v>
      </c>
      <c r="T26" s="30">
        <v>28.799999999999997</v>
      </c>
      <c r="U26" s="30">
        <v>-28.800000000000004</v>
      </c>
      <c r="V26" s="77"/>
      <c r="W26" s="30">
        <v>5.5</v>
      </c>
      <c r="X26" s="30">
        <v>-9.9999999999999645E-2</v>
      </c>
      <c r="Y26" s="30">
        <v>3.5</v>
      </c>
      <c r="Z26" s="30">
        <v>-8.8999999999999986</v>
      </c>
    </row>
    <row r="27" spans="1:26">
      <c r="A27" s="72" t="s">
        <v>25</v>
      </c>
      <c r="B27" s="73">
        <v>73.8</v>
      </c>
      <c r="C27" s="74">
        <v>26.2</v>
      </c>
      <c r="D27" s="74">
        <v>79.8</v>
      </c>
      <c r="E27" s="74">
        <v>9.8000000000000007</v>
      </c>
      <c r="F27" s="74">
        <v>3.3</v>
      </c>
      <c r="G27" s="74">
        <v>7.1</v>
      </c>
      <c r="H27" s="73">
        <v>73.099999999999994</v>
      </c>
      <c r="I27" s="74">
        <v>26.9</v>
      </c>
      <c r="J27" s="74">
        <v>75.3</v>
      </c>
      <c r="K27" s="74">
        <v>10</v>
      </c>
      <c r="L27" s="74">
        <v>4.7</v>
      </c>
      <c r="M27" s="75">
        <v>10</v>
      </c>
      <c r="N27" s="76" t="e">
        <f>B27/#REF!-1</f>
        <v>#REF!</v>
      </c>
      <c r="O27" s="76" t="e">
        <f>C27/#REF!-1</f>
        <v>#REF!</v>
      </c>
      <c r="P27" s="76" t="e">
        <f>D27/#REF!-1</f>
        <v>#REF!</v>
      </c>
      <c r="Q27" s="76" t="e">
        <f>E27/#REF!-1</f>
        <v>#REF!</v>
      </c>
      <c r="R27" s="76" t="e">
        <f>F27/#REF!-1</f>
        <v>#REF!</v>
      </c>
      <c r="S27" s="76" t="e">
        <f>G27/#REF!-1</f>
        <v>#REF!</v>
      </c>
      <c r="T27" s="30">
        <v>26.299999999999997</v>
      </c>
      <c r="U27" s="30">
        <v>-26.300000000000004</v>
      </c>
      <c r="V27" s="77"/>
      <c r="W27" s="30">
        <v>10</v>
      </c>
      <c r="X27" s="30">
        <v>-1.9000000000000004</v>
      </c>
      <c r="Y27" s="30">
        <v>-1.3999999999999995</v>
      </c>
      <c r="Z27" s="30">
        <v>-6.6999999999999993</v>
      </c>
    </row>
    <row r="28" spans="1:26">
      <c r="A28" s="72" t="s">
        <v>24</v>
      </c>
      <c r="B28" s="73">
        <v>60.6</v>
      </c>
      <c r="C28" s="74">
        <v>39.4</v>
      </c>
      <c r="D28" s="74">
        <v>69.7</v>
      </c>
      <c r="E28" s="74">
        <v>18.7</v>
      </c>
      <c r="F28" s="74">
        <v>3.2</v>
      </c>
      <c r="G28" s="74">
        <v>8.4</v>
      </c>
      <c r="H28" s="73">
        <v>65.5</v>
      </c>
      <c r="I28" s="74">
        <v>34.5</v>
      </c>
      <c r="J28" s="74">
        <v>65.900000000000006</v>
      </c>
      <c r="K28" s="74">
        <v>18.600000000000001</v>
      </c>
      <c r="L28" s="74">
        <v>3.4</v>
      </c>
      <c r="M28" s="75">
        <v>12.1</v>
      </c>
      <c r="N28" s="76" t="e">
        <f>B28/#REF!-1</f>
        <v>#REF!</v>
      </c>
      <c r="O28" s="76" t="e">
        <f>C28/#REF!-1</f>
        <v>#REF!</v>
      </c>
      <c r="P28" s="76" t="e">
        <f>D28/#REF!-1</f>
        <v>#REF!</v>
      </c>
      <c r="Q28" s="76" t="e">
        <f>E28/#REF!-1</f>
        <v>#REF!</v>
      </c>
      <c r="R28" s="76" t="e">
        <f>F28/#REF!-1</f>
        <v>#REF!</v>
      </c>
      <c r="S28" s="76" t="e">
        <f>G28/#REF!-1</f>
        <v>#REF!</v>
      </c>
      <c r="T28" s="30">
        <v>18.700000000000003</v>
      </c>
      <c r="U28" s="30">
        <v>-18.700000000000003</v>
      </c>
      <c r="V28" s="77"/>
      <c r="W28" s="30">
        <v>0.60000000000000853</v>
      </c>
      <c r="X28" s="30">
        <v>6.7000000000000011</v>
      </c>
      <c r="Y28" s="30">
        <v>-2.6999999999999997</v>
      </c>
      <c r="Z28" s="30">
        <v>-4.5999999999999996</v>
      </c>
    </row>
    <row r="29" spans="1:26">
      <c r="A29" s="72" t="s">
        <v>22</v>
      </c>
      <c r="B29" s="73">
        <v>20.7</v>
      </c>
      <c r="C29" s="74">
        <v>79.3</v>
      </c>
      <c r="D29" s="74">
        <v>69.7</v>
      </c>
      <c r="E29" s="74">
        <v>18.7</v>
      </c>
      <c r="F29" s="74">
        <v>1.5</v>
      </c>
      <c r="G29" s="74">
        <v>10.1</v>
      </c>
      <c r="H29" s="73">
        <v>22.3</v>
      </c>
      <c r="I29" s="74">
        <v>77.7</v>
      </c>
      <c r="J29" s="74">
        <v>64.099999999999994</v>
      </c>
      <c r="K29" s="74">
        <v>19</v>
      </c>
      <c r="L29" s="74">
        <v>2.8</v>
      </c>
      <c r="M29" s="75">
        <v>14.1</v>
      </c>
      <c r="N29" s="76" t="e">
        <f>B29/#REF!-1</f>
        <v>#REF!</v>
      </c>
      <c r="O29" s="76" t="e">
        <f>C29/#REF!-1</f>
        <v>#REF!</v>
      </c>
      <c r="P29" s="76" t="e">
        <f>D29/#REF!-1</f>
        <v>#REF!</v>
      </c>
      <c r="Q29" s="76" t="e">
        <f>E29/#REF!-1</f>
        <v>#REF!</v>
      </c>
      <c r="R29" s="76" t="e">
        <f>F29/#REF!-1</f>
        <v>#REF!</v>
      </c>
      <c r="S29" s="76" t="e">
        <f>G29/#REF!-1</f>
        <v>#REF!</v>
      </c>
      <c r="T29" s="30">
        <v>-24.499999999999996</v>
      </c>
      <c r="U29" s="30">
        <v>24.5</v>
      </c>
      <c r="V29" s="77"/>
      <c r="W29" s="30">
        <v>-1.2000000000000028</v>
      </c>
      <c r="X29" s="30">
        <v>7.1</v>
      </c>
      <c r="Y29" s="30">
        <v>-3.3</v>
      </c>
      <c r="Z29" s="30">
        <v>-2.5999999999999996</v>
      </c>
    </row>
    <row r="30" spans="1:26">
      <c r="A30" s="72" t="s">
        <v>23</v>
      </c>
      <c r="B30" s="73">
        <v>4.2</v>
      </c>
      <c r="C30" s="74">
        <v>95.8</v>
      </c>
      <c r="D30" s="74">
        <v>76.3</v>
      </c>
      <c r="E30" s="74">
        <v>7.8</v>
      </c>
      <c r="F30" s="74">
        <v>2.5</v>
      </c>
      <c r="G30" s="74">
        <v>13.4</v>
      </c>
      <c r="H30" s="73">
        <v>3.6</v>
      </c>
      <c r="I30" s="74">
        <v>96.4</v>
      </c>
      <c r="J30" s="74">
        <v>69</v>
      </c>
      <c r="K30" s="74">
        <v>8.8000000000000007</v>
      </c>
      <c r="L30" s="74">
        <v>3.2</v>
      </c>
      <c r="M30" s="75">
        <v>19</v>
      </c>
      <c r="N30" s="76" t="e">
        <f>B30/#REF!-1</f>
        <v>#REF!</v>
      </c>
      <c r="O30" s="76" t="e">
        <f>C30/#REF!-1</f>
        <v>#REF!</v>
      </c>
      <c r="P30" s="76" t="e">
        <f>D30/#REF!-1</f>
        <v>#REF!</v>
      </c>
      <c r="Q30" s="76" t="e">
        <f>E30/#REF!-1</f>
        <v>#REF!</v>
      </c>
      <c r="R30" s="76" t="e">
        <f>F30/#REF!-1</f>
        <v>#REF!</v>
      </c>
      <c r="S30" s="76" t="e">
        <f>G30/#REF!-1</f>
        <v>#REF!</v>
      </c>
      <c r="T30" s="30">
        <v>-43.199999999999996</v>
      </c>
      <c r="U30" s="30">
        <v>43.2</v>
      </c>
      <c r="V30" s="77"/>
      <c r="W30" s="30">
        <v>3.7000000000000028</v>
      </c>
      <c r="X30" s="30">
        <v>-3.0999999999999996</v>
      </c>
      <c r="Y30" s="30">
        <v>-2.8999999999999995</v>
      </c>
      <c r="Z30" s="30">
        <v>2.3000000000000007</v>
      </c>
    </row>
    <row r="31" spans="1:26">
      <c r="A31" s="72" t="s">
        <v>21</v>
      </c>
      <c r="B31" s="73">
        <v>49</v>
      </c>
      <c r="C31" s="74">
        <v>51</v>
      </c>
      <c r="D31" s="74">
        <v>76.599999999999994</v>
      </c>
      <c r="E31" s="74">
        <v>8.9</v>
      </c>
      <c r="F31" s="74">
        <v>4.0999999999999996</v>
      </c>
      <c r="G31" s="74">
        <v>10.4</v>
      </c>
      <c r="H31" s="73">
        <v>49</v>
      </c>
      <c r="I31" s="74">
        <v>51</v>
      </c>
      <c r="J31" s="74">
        <v>67.599999999999994</v>
      </c>
      <c r="K31" s="74">
        <v>11</v>
      </c>
      <c r="L31" s="74">
        <v>5.7</v>
      </c>
      <c r="M31" s="75">
        <v>15.7</v>
      </c>
      <c r="N31" s="76" t="e">
        <f>B31/#REF!-1</f>
        <v>#REF!</v>
      </c>
      <c r="O31" s="76" t="e">
        <f>C31/#REF!-1</f>
        <v>#REF!</v>
      </c>
      <c r="P31" s="76" t="e">
        <f>D31/#REF!-1</f>
        <v>#REF!</v>
      </c>
      <c r="Q31" s="76" t="e">
        <f>E31/#REF!-1</f>
        <v>#REF!</v>
      </c>
      <c r="R31" s="76" t="e">
        <f>F31/#REF!-1</f>
        <v>#REF!</v>
      </c>
      <c r="S31" s="76" t="e">
        <f>G31/#REF!-1</f>
        <v>#REF!</v>
      </c>
      <c r="T31" s="30">
        <v>2.2000000000000028</v>
      </c>
      <c r="U31" s="30">
        <v>-2.2000000000000028</v>
      </c>
      <c r="V31" s="77"/>
      <c r="W31" s="30">
        <v>2.2999999999999972</v>
      </c>
      <c r="X31" s="30">
        <v>-0.90000000000000036</v>
      </c>
      <c r="Y31" s="30">
        <v>-0.39999999999999947</v>
      </c>
      <c r="Z31" s="30">
        <v>-1</v>
      </c>
    </row>
    <row r="32" spans="1:26">
      <c r="A32" s="72" t="s">
        <v>402</v>
      </c>
      <c r="B32" s="73">
        <v>89.4</v>
      </c>
      <c r="C32" s="74">
        <v>10.6</v>
      </c>
      <c r="D32" s="74">
        <v>58.4</v>
      </c>
      <c r="E32" s="74">
        <v>25.2</v>
      </c>
      <c r="F32" s="74">
        <v>3.9</v>
      </c>
      <c r="G32" s="74">
        <v>12.5</v>
      </c>
      <c r="H32" s="73">
        <v>87.7</v>
      </c>
      <c r="I32" s="74">
        <v>12.3</v>
      </c>
      <c r="J32" s="74">
        <v>50.3</v>
      </c>
      <c r="K32" s="74">
        <v>27.3</v>
      </c>
      <c r="L32" s="74">
        <v>5.5</v>
      </c>
      <c r="M32" s="75">
        <v>16.899999999999999</v>
      </c>
      <c r="N32" s="76" t="e">
        <f>B32/#REF!-1</f>
        <v>#REF!</v>
      </c>
      <c r="O32" s="76" t="e">
        <f>C32/#REF!-1</f>
        <v>#REF!</v>
      </c>
      <c r="P32" s="76" t="e">
        <f>D32/#REF!-1</f>
        <v>#REF!</v>
      </c>
      <c r="Q32" s="76" t="e">
        <f>E32/#REF!-1</f>
        <v>#REF!</v>
      </c>
      <c r="R32" s="76" t="e">
        <f>F32/#REF!-1</f>
        <v>#REF!</v>
      </c>
      <c r="S32" s="76" t="e">
        <f>G32/#REF!-1</f>
        <v>#REF!</v>
      </c>
      <c r="T32" s="30">
        <v>40.900000000000006</v>
      </c>
      <c r="U32" s="30">
        <v>-40.900000000000006</v>
      </c>
      <c r="V32" s="77"/>
      <c r="W32" s="30">
        <v>-15</v>
      </c>
      <c r="X32" s="30">
        <v>15.4</v>
      </c>
      <c r="Y32" s="30">
        <v>-0.59999999999999964</v>
      </c>
      <c r="Z32" s="30">
        <v>0.19999999999999929</v>
      </c>
    </row>
    <row r="33" spans="1:26">
      <c r="A33" s="72" t="s">
        <v>20</v>
      </c>
      <c r="B33" s="73">
        <v>31</v>
      </c>
      <c r="C33" s="74">
        <v>69</v>
      </c>
      <c r="D33" s="74">
        <v>62.3</v>
      </c>
      <c r="E33" s="74">
        <v>12.4</v>
      </c>
      <c r="F33" s="74">
        <v>5.3</v>
      </c>
      <c r="G33" s="74">
        <v>20</v>
      </c>
      <c r="H33" s="73">
        <v>28.2</v>
      </c>
      <c r="I33" s="74">
        <v>71.8</v>
      </c>
      <c r="J33" s="74">
        <v>58.9</v>
      </c>
      <c r="K33" s="74">
        <v>12.9</v>
      </c>
      <c r="L33" s="74">
        <v>5.9</v>
      </c>
      <c r="M33" s="75">
        <v>22.3</v>
      </c>
      <c r="N33" s="76" t="e">
        <f>B33/#REF!-1</f>
        <v>#REF!</v>
      </c>
      <c r="O33" s="76" t="e">
        <f>C33/#REF!-1</f>
        <v>#REF!</v>
      </c>
      <c r="P33" s="76" t="e">
        <f>D33/#REF!-1</f>
        <v>#REF!</v>
      </c>
      <c r="Q33" s="76" t="e">
        <f>E33/#REF!-1</f>
        <v>#REF!</v>
      </c>
      <c r="R33" s="76" t="e">
        <f>F33/#REF!-1</f>
        <v>#REF!</v>
      </c>
      <c r="S33" s="76" t="e">
        <f>G33/#REF!-1</f>
        <v>#REF!</v>
      </c>
      <c r="T33" s="30">
        <v>-18.599999999999998</v>
      </c>
      <c r="U33" s="30">
        <v>18.599999999999994</v>
      </c>
      <c r="V33" s="77"/>
      <c r="W33" s="30">
        <v>-6.3999999999999986</v>
      </c>
      <c r="X33" s="30">
        <v>1</v>
      </c>
      <c r="Y33" s="30">
        <v>-0.19999999999999929</v>
      </c>
      <c r="Z33" s="30">
        <v>5.6000000000000014</v>
      </c>
    </row>
    <row r="34" spans="1:26">
      <c r="A34" s="72" t="s">
        <v>19</v>
      </c>
      <c r="B34" s="73">
        <v>15.3</v>
      </c>
      <c r="C34" s="74">
        <v>84.7</v>
      </c>
      <c r="D34" s="74">
        <v>64.099999999999994</v>
      </c>
      <c r="E34" s="74">
        <v>15.6</v>
      </c>
      <c r="F34" s="74">
        <v>2.4</v>
      </c>
      <c r="G34" s="74">
        <v>17.899999999999999</v>
      </c>
      <c r="H34" s="73">
        <v>16.5</v>
      </c>
      <c r="I34" s="74">
        <v>83.5</v>
      </c>
      <c r="J34" s="74">
        <v>55.7</v>
      </c>
      <c r="K34" s="74">
        <v>18.399999999999999</v>
      </c>
      <c r="L34" s="74">
        <v>3.8</v>
      </c>
      <c r="M34" s="75">
        <v>22.1</v>
      </c>
      <c r="N34" s="76" t="e">
        <f>B34/#REF!-1</f>
        <v>#REF!</v>
      </c>
      <c r="O34" s="76" t="e">
        <f>C34/#REF!-1</f>
        <v>#REF!</v>
      </c>
      <c r="P34" s="76" t="e">
        <f>D34/#REF!-1</f>
        <v>#REF!</v>
      </c>
      <c r="Q34" s="76" t="e">
        <f>E34/#REF!-1</f>
        <v>#REF!</v>
      </c>
      <c r="R34" s="76" t="e">
        <f>F34/#REF!-1</f>
        <v>#REF!</v>
      </c>
      <c r="S34" s="76" t="e">
        <f>G34/#REF!-1</f>
        <v>#REF!</v>
      </c>
      <c r="T34" s="30">
        <v>-30.299999999999997</v>
      </c>
      <c r="U34" s="30">
        <v>30.299999999999997</v>
      </c>
      <c r="V34" s="77"/>
      <c r="W34" s="30">
        <v>-9.5999999999999943</v>
      </c>
      <c r="X34" s="30">
        <v>6.4999999999999982</v>
      </c>
      <c r="Y34" s="30">
        <v>-2.2999999999999998</v>
      </c>
      <c r="Z34" s="30">
        <v>5.4000000000000021</v>
      </c>
    </row>
    <row r="35" spans="1:26">
      <c r="A35" s="72" t="s">
        <v>18</v>
      </c>
      <c r="B35" s="73">
        <v>2.8</v>
      </c>
      <c r="C35" s="74">
        <v>97.2</v>
      </c>
      <c r="D35" s="74">
        <v>68.2</v>
      </c>
      <c r="E35" s="74">
        <v>7.1</v>
      </c>
      <c r="F35" s="74">
        <v>1</v>
      </c>
      <c r="G35" s="74">
        <v>23.7</v>
      </c>
      <c r="H35" s="73">
        <v>3</v>
      </c>
      <c r="I35" s="74">
        <v>97</v>
      </c>
      <c r="J35" s="74">
        <v>57.5</v>
      </c>
      <c r="K35" s="74">
        <v>6.8</v>
      </c>
      <c r="L35" s="74">
        <v>1.7</v>
      </c>
      <c r="M35" s="75">
        <v>34</v>
      </c>
      <c r="N35" s="76" t="e">
        <f>B35/#REF!-1</f>
        <v>#REF!</v>
      </c>
      <c r="O35" s="76" t="e">
        <f>C35/#REF!-1</f>
        <v>#REF!</v>
      </c>
      <c r="P35" s="76" t="e">
        <f>D35/#REF!-1</f>
        <v>#REF!</v>
      </c>
      <c r="Q35" s="76" t="e">
        <f>E35/#REF!-1</f>
        <v>#REF!</v>
      </c>
      <c r="R35" s="76" t="e">
        <f>F35/#REF!-1</f>
        <v>#REF!</v>
      </c>
      <c r="S35" s="76" t="e">
        <f>G35/#REF!-1</f>
        <v>#REF!</v>
      </c>
      <c r="T35" s="30">
        <v>-43.8</v>
      </c>
      <c r="U35" s="30">
        <v>43.8</v>
      </c>
      <c r="V35" s="77"/>
      <c r="W35" s="30">
        <v>-7.7999999999999972</v>
      </c>
      <c r="X35" s="30">
        <v>-5.1000000000000005</v>
      </c>
      <c r="Y35" s="30">
        <v>-4.3999999999999995</v>
      </c>
      <c r="Z35" s="30">
        <v>17.3</v>
      </c>
    </row>
    <row r="36" spans="1:26">
      <c r="A36" s="72" t="s">
        <v>17</v>
      </c>
      <c r="B36" s="73">
        <v>56.6</v>
      </c>
      <c r="C36" s="74">
        <v>43.4</v>
      </c>
      <c r="D36" s="74">
        <v>62.9</v>
      </c>
      <c r="E36" s="74">
        <v>11.6</v>
      </c>
      <c r="F36" s="74">
        <v>5.6</v>
      </c>
      <c r="G36" s="74">
        <v>19.899999999999999</v>
      </c>
      <c r="H36" s="73">
        <v>53.5</v>
      </c>
      <c r="I36" s="74">
        <v>46.5</v>
      </c>
      <c r="J36" s="74">
        <v>54.6</v>
      </c>
      <c r="K36" s="74">
        <v>13.8</v>
      </c>
      <c r="L36" s="74">
        <v>5.8</v>
      </c>
      <c r="M36" s="75">
        <v>25.8</v>
      </c>
      <c r="N36" s="76" t="e">
        <f>B36/#REF!-1</f>
        <v>#REF!</v>
      </c>
      <c r="O36" s="76" t="e">
        <f>C36/#REF!-1</f>
        <v>#REF!</v>
      </c>
      <c r="P36" s="76" t="e">
        <f>D36/#REF!-1</f>
        <v>#REF!</v>
      </c>
      <c r="Q36" s="76" t="e">
        <f>E36/#REF!-1</f>
        <v>#REF!</v>
      </c>
      <c r="R36" s="76" t="e">
        <f>F36/#REF!-1</f>
        <v>#REF!</v>
      </c>
      <c r="S36" s="76" t="e">
        <f>G36/#REF!-1</f>
        <v>#REF!</v>
      </c>
      <c r="T36" s="30">
        <v>6.7000000000000028</v>
      </c>
      <c r="U36" s="30">
        <v>-6.7000000000000028</v>
      </c>
      <c r="V36" s="77"/>
      <c r="W36" s="30">
        <v>-10.699999999999996</v>
      </c>
      <c r="X36" s="30">
        <v>1.9000000000000004</v>
      </c>
      <c r="Y36" s="30">
        <v>-0.29999999999999982</v>
      </c>
      <c r="Z36" s="30">
        <v>9.1000000000000014</v>
      </c>
    </row>
    <row r="37" spans="1:26">
      <c r="A37" s="72" t="s">
        <v>16</v>
      </c>
      <c r="B37" s="73">
        <v>78.400000000000006</v>
      </c>
      <c r="C37" s="74">
        <v>21.6</v>
      </c>
      <c r="D37" s="74">
        <v>67.900000000000006</v>
      </c>
      <c r="E37" s="74">
        <v>13.7</v>
      </c>
      <c r="F37" s="74">
        <v>5.4</v>
      </c>
      <c r="G37" s="74">
        <v>13</v>
      </c>
      <c r="H37" s="73">
        <v>77.3</v>
      </c>
      <c r="I37" s="74">
        <v>22.7</v>
      </c>
      <c r="J37" s="74">
        <v>58.5</v>
      </c>
      <c r="K37" s="74">
        <v>15.9</v>
      </c>
      <c r="L37" s="74">
        <v>9.3000000000000007</v>
      </c>
      <c r="M37" s="75">
        <v>16.3</v>
      </c>
      <c r="N37" s="76" t="e">
        <f>B37/#REF!-1</f>
        <v>#REF!</v>
      </c>
      <c r="O37" s="76" t="e">
        <f>C37/#REF!-1</f>
        <v>#REF!</v>
      </c>
      <c r="P37" s="76" t="e">
        <f>D37/#REF!-1</f>
        <v>#REF!</v>
      </c>
      <c r="Q37" s="76" t="e">
        <f>E37/#REF!-1</f>
        <v>#REF!</v>
      </c>
      <c r="R37" s="76" t="e">
        <f>F37/#REF!-1</f>
        <v>#REF!</v>
      </c>
      <c r="S37" s="76" t="e">
        <f>G37/#REF!-1</f>
        <v>#REF!</v>
      </c>
      <c r="T37" s="30">
        <v>30.5</v>
      </c>
      <c r="U37" s="30">
        <v>-30.500000000000004</v>
      </c>
      <c r="V37" s="77"/>
      <c r="W37" s="30">
        <v>-6.7999999999999972</v>
      </c>
      <c r="X37" s="30">
        <v>4</v>
      </c>
      <c r="Y37" s="30">
        <v>3.2000000000000011</v>
      </c>
      <c r="Z37" s="30">
        <v>-0.39999999999999858</v>
      </c>
    </row>
    <row r="38" spans="1:26">
      <c r="A38" s="72" t="s">
        <v>423</v>
      </c>
      <c r="B38" s="73">
        <v>22</v>
      </c>
      <c r="C38" s="74">
        <v>78</v>
      </c>
      <c r="D38" s="74">
        <v>53.2</v>
      </c>
      <c r="E38" s="74">
        <v>4.7</v>
      </c>
      <c r="F38" s="74">
        <v>1.8</v>
      </c>
      <c r="G38" s="74">
        <v>40.299999999999997</v>
      </c>
      <c r="H38" s="73">
        <v>22.3</v>
      </c>
      <c r="I38" s="74">
        <v>77.7</v>
      </c>
      <c r="J38" s="74">
        <v>48.3</v>
      </c>
      <c r="K38" s="74">
        <v>4.9000000000000004</v>
      </c>
      <c r="L38" s="74">
        <v>1.8</v>
      </c>
      <c r="M38" s="75">
        <v>45</v>
      </c>
      <c r="N38" s="76" t="e">
        <f>B38/#REF!-1</f>
        <v>#REF!</v>
      </c>
      <c r="O38" s="76" t="e">
        <f>C38/#REF!-1</f>
        <v>#REF!</v>
      </c>
      <c r="P38" s="76" t="e">
        <f>D38/#REF!-1</f>
        <v>#REF!</v>
      </c>
      <c r="Q38" s="76" t="e">
        <f>E38/#REF!-1</f>
        <v>#REF!</v>
      </c>
      <c r="R38" s="76" t="e">
        <f>F38/#REF!-1</f>
        <v>#REF!</v>
      </c>
      <c r="S38" s="76" t="e">
        <f>G38/#REF!-1</f>
        <v>#REF!</v>
      </c>
      <c r="T38" s="30">
        <v>-24.499999999999996</v>
      </c>
      <c r="U38" s="30">
        <v>24.5</v>
      </c>
      <c r="V38" s="77"/>
      <c r="W38" s="30">
        <v>-17</v>
      </c>
      <c r="X38" s="30">
        <v>-7</v>
      </c>
      <c r="Y38" s="30">
        <v>-4.3</v>
      </c>
      <c r="Z38" s="30">
        <v>28.3</v>
      </c>
    </row>
    <row r="39" spans="1:26">
      <c r="A39" s="72" t="s">
        <v>15</v>
      </c>
      <c r="B39" s="78">
        <v>41</v>
      </c>
      <c r="C39" s="39">
        <v>59</v>
      </c>
      <c r="D39" s="39">
        <v>51.1</v>
      </c>
      <c r="E39" s="39">
        <v>15</v>
      </c>
      <c r="F39" s="39">
        <v>2.7</v>
      </c>
      <c r="G39" s="39">
        <v>31.2</v>
      </c>
      <c r="H39" s="78">
        <v>40.1</v>
      </c>
      <c r="I39" s="39">
        <v>59.9</v>
      </c>
      <c r="J39" s="39">
        <v>44.3</v>
      </c>
      <c r="K39" s="39">
        <v>14.6</v>
      </c>
      <c r="L39" s="39">
        <v>2.9</v>
      </c>
      <c r="M39" s="79">
        <v>38.200000000000003</v>
      </c>
      <c r="N39" s="76" t="e">
        <f>B39/#REF!-1</f>
        <v>#REF!</v>
      </c>
      <c r="O39" s="76" t="e">
        <f>C39/#REF!-1</f>
        <v>#REF!</v>
      </c>
      <c r="P39" s="76" t="e">
        <f>D39/#REF!-1</f>
        <v>#REF!</v>
      </c>
      <c r="Q39" s="76" t="e">
        <f>E39/#REF!-1</f>
        <v>#REF!</v>
      </c>
      <c r="R39" s="76" t="e">
        <f>F39/#REF!-1</f>
        <v>#REF!</v>
      </c>
      <c r="S39" s="76" t="e">
        <f>G39/#REF!-1</f>
        <v>#REF!</v>
      </c>
      <c r="T39" s="30">
        <v>-6.6999999999999957</v>
      </c>
      <c r="U39" s="30">
        <v>6.6999999999999957</v>
      </c>
      <c r="V39" s="77"/>
      <c r="W39" s="30">
        <v>-21</v>
      </c>
      <c r="X39" s="30">
        <v>2.6999999999999993</v>
      </c>
      <c r="Y39" s="30">
        <v>-3.1999999999999997</v>
      </c>
      <c r="Z39" s="30">
        <v>21.500000000000004</v>
      </c>
    </row>
    <row r="40" spans="1:26" ht="15.75" thickBot="1">
      <c r="A40" s="80" t="s">
        <v>322</v>
      </c>
      <c r="B40" s="81">
        <v>46.8</v>
      </c>
      <c r="C40" s="82">
        <v>53.2</v>
      </c>
      <c r="D40" s="82">
        <v>72.5</v>
      </c>
      <c r="E40" s="82">
        <v>10.7</v>
      </c>
      <c r="F40" s="82">
        <v>4.2</v>
      </c>
      <c r="G40" s="82">
        <v>12.6</v>
      </c>
      <c r="H40" s="81">
        <v>46.8</v>
      </c>
      <c r="I40" s="82">
        <v>53.2</v>
      </c>
      <c r="J40" s="82">
        <v>65.3</v>
      </c>
      <c r="K40" s="82">
        <v>11.9</v>
      </c>
      <c r="L40" s="82">
        <v>6.1</v>
      </c>
      <c r="M40" s="83">
        <v>16.7</v>
      </c>
      <c r="N40" s="81">
        <v>46.8</v>
      </c>
      <c r="O40" s="82">
        <v>53.2</v>
      </c>
      <c r="P40" s="82">
        <v>72.5</v>
      </c>
      <c r="Q40" s="82">
        <v>10.7</v>
      </c>
      <c r="R40" s="82">
        <v>4.2</v>
      </c>
      <c r="S40" s="82">
        <v>12.6</v>
      </c>
      <c r="T40" s="84">
        <v>46.8</v>
      </c>
      <c r="U40" s="84">
        <v>53.2</v>
      </c>
      <c r="V40" s="84"/>
      <c r="W40" s="84">
        <v>65.3</v>
      </c>
      <c r="X40" s="84">
        <v>11.9</v>
      </c>
      <c r="Y40" s="84">
        <v>6.1</v>
      </c>
      <c r="Z40" s="84">
        <v>16.7</v>
      </c>
    </row>
    <row r="41" spans="1:26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>
      <c r="A42" s="55" t="s">
        <v>419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>
      <c r="A43" s="55" t="s">
        <v>416</v>
      </c>
    </row>
  </sheetData>
  <mergeCells count="8">
    <mergeCell ref="B16:G16"/>
    <mergeCell ref="H16:M16"/>
    <mergeCell ref="N16:S16"/>
    <mergeCell ref="T16:Z16"/>
    <mergeCell ref="A2:D2"/>
    <mergeCell ref="A3:D3"/>
    <mergeCell ref="A6:D6"/>
    <mergeCell ref="A7:D7"/>
  </mergeCells>
  <conditionalFormatting sqref="N18:S39 V18:V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8:U3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8:Z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scale="8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" sqref="H1"/>
    </sheetView>
  </sheetViews>
  <sheetFormatPr defaultRowHeight="14.25"/>
  <cols>
    <col min="2" max="2" width="39.5" customWidth="1"/>
    <col min="3" max="3" width="8.5" customWidth="1"/>
    <col min="4" max="4" width="19" customWidth="1"/>
    <col min="5" max="5" width="11.875" customWidth="1"/>
  </cols>
  <sheetData>
    <row r="1" spans="1:8" ht="18">
      <c r="A1" s="31" t="s">
        <v>420</v>
      </c>
      <c r="B1" s="22"/>
      <c r="C1" s="23"/>
      <c r="D1" s="22"/>
      <c r="E1" s="32"/>
      <c r="F1" s="22"/>
      <c r="H1" s="17" t="s">
        <v>384</v>
      </c>
    </row>
    <row r="2" spans="1:8">
      <c r="A2" s="22"/>
      <c r="B2" s="22"/>
      <c r="C2" s="23"/>
      <c r="D2" s="22"/>
      <c r="E2" s="32"/>
      <c r="F2" s="22"/>
    </row>
    <row r="3" spans="1:8" ht="30">
      <c r="A3" s="33" t="s">
        <v>377</v>
      </c>
      <c r="B3" s="33" t="s">
        <v>222</v>
      </c>
      <c r="C3" s="34" t="s">
        <v>378</v>
      </c>
      <c r="D3" s="33" t="s">
        <v>379</v>
      </c>
      <c r="E3" s="35" t="s">
        <v>223</v>
      </c>
      <c r="F3" s="22"/>
    </row>
    <row r="4" spans="1:8" ht="15">
      <c r="A4" s="27" t="s">
        <v>10</v>
      </c>
      <c r="B4" s="36" t="s">
        <v>224</v>
      </c>
      <c r="C4" s="37">
        <v>94.330144702600606</v>
      </c>
      <c r="D4" s="36" t="s">
        <v>382</v>
      </c>
      <c r="E4" s="38">
        <v>104300</v>
      </c>
      <c r="F4" s="22"/>
    </row>
    <row r="5" spans="1:8" ht="15">
      <c r="A5" s="27" t="s">
        <v>10</v>
      </c>
      <c r="B5" s="36" t="s">
        <v>225</v>
      </c>
      <c r="C5" s="37">
        <v>78.798752198873501</v>
      </c>
      <c r="D5" s="36" t="s">
        <v>382</v>
      </c>
      <c r="E5" s="38">
        <v>91620</v>
      </c>
      <c r="F5" s="22"/>
    </row>
    <row r="6" spans="1:8" ht="15">
      <c r="A6" s="27" t="s">
        <v>10</v>
      </c>
      <c r="B6" s="36" t="s">
        <v>226</v>
      </c>
      <c r="C6" s="37">
        <v>60.963708386036501</v>
      </c>
      <c r="D6" s="36" t="s">
        <v>381</v>
      </c>
      <c r="E6" s="38">
        <v>139720</v>
      </c>
      <c r="F6" s="22"/>
    </row>
    <row r="7" spans="1:8" ht="15">
      <c r="A7" s="28" t="s">
        <v>9</v>
      </c>
      <c r="B7" s="36" t="s">
        <v>228</v>
      </c>
      <c r="C7" s="37">
        <v>57.908199253715999</v>
      </c>
      <c r="D7" s="36" t="s">
        <v>381</v>
      </c>
      <c r="E7" s="38">
        <v>139880</v>
      </c>
      <c r="F7" s="22"/>
    </row>
    <row r="8" spans="1:8" ht="15">
      <c r="A8" s="28" t="s">
        <v>9</v>
      </c>
      <c r="B8" s="36" t="s">
        <v>229</v>
      </c>
      <c r="C8" s="37">
        <v>55.2080779618421</v>
      </c>
      <c r="D8" s="36" t="s">
        <v>383</v>
      </c>
      <c r="E8" s="38">
        <v>41400</v>
      </c>
      <c r="F8" s="22"/>
    </row>
    <row r="9" spans="1:8" ht="15">
      <c r="A9" s="28" t="s">
        <v>9</v>
      </c>
      <c r="B9" s="36" t="s">
        <v>230</v>
      </c>
      <c r="C9" s="37">
        <v>54.913732745146497</v>
      </c>
      <c r="D9" s="36" t="s">
        <v>383</v>
      </c>
      <c r="E9" s="38">
        <v>72180</v>
      </c>
      <c r="F9" s="22"/>
    </row>
    <row r="10" spans="1:8" ht="15">
      <c r="A10" s="28" t="s">
        <v>9</v>
      </c>
      <c r="B10" s="36" t="s">
        <v>231</v>
      </c>
      <c r="C10" s="37">
        <v>54.661873600988599</v>
      </c>
      <c r="D10" s="36" t="s">
        <v>12</v>
      </c>
      <c r="E10" s="38">
        <v>33010</v>
      </c>
      <c r="F10" s="22"/>
    </row>
    <row r="11" spans="1:8" ht="15">
      <c r="A11" s="29" t="s">
        <v>8</v>
      </c>
      <c r="B11" s="36" t="s">
        <v>232</v>
      </c>
      <c r="C11" s="37">
        <v>31.3754782108605</v>
      </c>
      <c r="D11" s="36" t="s">
        <v>12</v>
      </c>
      <c r="E11" s="38">
        <v>29730</v>
      </c>
      <c r="F11" s="22"/>
    </row>
    <row r="12" spans="1:8" ht="15">
      <c r="A12" s="29" t="s">
        <v>8</v>
      </c>
      <c r="B12" s="36" t="s">
        <v>233</v>
      </c>
      <c r="C12" s="37">
        <v>18.378105920866599</v>
      </c>
      <c r="D12" s="36" t="s">
        <v>12</v>
      </c>
      <c r="E12" s="38">
        <v>25430</v>
      </c>
      <c r="F12" s="22"/>
    </row>
    <row r="13" spans="1:8" ht="15">
      <c r="A13" s="29" t="s">
        <v>8</v>
      </c>
      <c r="B13" s="36" t="s">
        <v>234</v>
      </c>
      <c r="C13" s="37">
        <v>17.162316242528799</v>
      </c>
      <c r="D13" s="36" t="s">
        <v>12</v>
      </c>
      <c r="E13" s="38">
        <v>37890</v>
      </c>
      <c r="F13" s="22"/>
    </row>
    <row r="14" spans="1:8" ht="15">
      <c r="A14" s="29" t="s">
        <v>8</v>
      </c>
      <c r="B14" s="36" t="s">
        <v>235</v>
      </c>
      <c r="C14" s="37">
        <v>14.3655724844355</v>
      </c>
      <c r="D14" s="36" t="s">
        <v>12</v>
      </c>
      <c r="E14" s="38">
        <v>22710</v>
      </c>
      <c r="F14" s="22"/>
    </row>
    <row r="15" spans="1:8">
      <c r="A15" s="36"/>
      <c r="B15" s="36"/>
      <c r="C15" s="37"/>
      <c r="D15" s="36"/>
      <c r="E15" s="38"/>
      <c r="F15" s="22"/>
    </row>
    <row r="16" spans="1:8">
      <c r="A16" s="87" t="s">
        <v>380</v>
      </c>
      <c r="B16" s="36"/>
      <c r="C16" s="37"/>
      <c r="D16" s="36"/>
      <c r="E16" s="38"/>
      <c r="F16" s="22"/>
    </row>
    <row r="17" spans="1:6">
      <c r="A17" s="22"/>
      <c r="B17" s="22"/>
      <c r="C17" s="22"/>
      <c r="D17" s="22"/>
      <c r="E17" s="22"/>
      <c r="F17" s="22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4" sqref="O14"/>
    </sheetView>
  </sheetViews>
  <sheetFormatPr defaultColWidth="8.875" defaultRowHeight="14.25"/>
  <sheetData>
    <row r="1" spans="1:15" ht="18">
      <c r="A1" s="2" t="s">
        <v>1</v>
      </c>
    </row>
    <row r="2" spans="1:15" ht="15.75">
      <c r="A2" s="93" t="s">
        <v>3</v>
      </c>
      <c r="B2" s="93"/>
      <c r="C2" s="93"/>
      <c r="D2" s="93"/>
    </row>
    <row r="3" spans="1:15">
      <c r="A3" s="94" t="s">
        <v>388</v>
      </c>
      <c r="B3" s="94"/>
      <c r="C3" s="94"/>
      <c r="D3" s="94"/>
    </row>
    <row r="5" spans="1:15" ht="18">
      <c r="A5" s="2" t="s">
        <v>2</v>
      </c>
    </row>
    <row r="6" spans="1:15" ht="15.75">
      <c r="A6" s="93" t="s">
        <v>4</v>
      </c>
      <c r="B6" s="93"/>
      <c r="C6" s="93"/>
      <c r="D6" s="93"/>
    </row>
    <row r="7" spans="1:15">
      <c r="A7" s="94" t="s">
        <v>363</v>
      </c>
      <c r="B7" s="94"/>
      <c r="C7" s="94"/>
      <c r="D7" s="94"/>
    </row>
    <row r="9" spans="1:15" ht="18">
      <c r="A9" s="2" t="s">
        <v>0</v>
      </c>
    </row>
    <row r="10" spans="1:15">
      <c r="B10">
        <v>2002</v>
      </c>
      <c r="C10">
        <v>2016</v>
      </c>
      <c r="D10">
        <v>2002</v>
      </c>
      <c r="E10">
        <v>2016</v>
      </c>
    </row>
    <row r="11" spans="1:15">
      <c r="A11" t="s">
        <v>8</v>
      </c>
      <c r="B11" s="4">
        <v>0.56000000000000005</v>
      </c>
      <c r="C11" s="4">
        <v>0.3</v>
      </c>
      <c r="D11" s="18">
        <v>69468692.369486094</v>
      </c>
      <c r="E11" s="18">
        <v>40934977.777777798</v>
      </c>
    </row>
    <row r="12" spans="1:15">
      <c r="A12" t="s">
        <v>9</v>
      </c>
      <c r="B12" s="4">
        <v>0.4</v>
      </c>
      <c r="C12" s="4">
        <v>0.48</v>
      </c>
      <c r="D12" s="18">
        <v>49221571.240722403</v>
      </c>
      <c r="E12" s="18">
        <v>65935433.333333299</v>
      </c>
    </row>
    <row r="13" spans="1:15">
      <c r="A13" t="s">
        <v>10</v>
      </c>
      <c r="B13" s="4">
        <v>0.05</v>
      </c>
      <c r="C13" s="4">
        <v>0.23</v>
      </c>
      <c r="D13" s="18">
        <v>5986629.1517122304</v>
      </c>
      <c r="E13" s="18">
        <v>31874666.666666701</v>
      </c>
    </row>
    <row r="14" spans="1:15">
      <c r="A14" s="1"/>
      <c r="B14" s="5"/>
      <c r="C14" s="6"/>
      <c r="O14" s="17" t="s">
        <v>389</v>
      </c>
    </row>
    <row r="15" spans="1:15">
      <c r="A15" s="1"/>
      <c r="B15" s="5"/>
      <c r="C15" s="6"/>
    </row>
    <row r="17" spans="1:1" ht="18">
      <c r="A17" s="2" t="s">
        <v>6</v>
      </c>
    </row>
    <row r="18" spans="1:1" ht="15">
      <c r="A18" s="7" t="s">
        <v>7</v>
      </c>
    </row>
    <row r="19" spans="1:1">
      <c r="A19" t="s">
        <v>380</v>
      </c>
    </row>
  </sheetData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paperSize="3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0" sqref="A20"/>
    </sheetView>
  </sheetViews>
  <sheetFormatPr defaultColWidth="8.875" defaultRowHeight="14.25"/>
  <cols>
    <col min="1" max="1" width="25.375" customWidth="1"/>
    <col min="2" max="2" width="11.5" bestFit="1" customWidth="1"/>
  </cols>
  <sheetData>
    <row r="1" spans="1:4" ht="18">
      <c r="A1" s="2" t="s">
        <v>1</v>
      </c>
    </row>
    <row r="2" spans="1:4" ht="15.75">
      <c r="A2" s="93" t="s">
        <v>3</v>
      </c>
      <c r="B2" s="93"/>
      <c r="C2" s="93"/>
      <c r="D2" s="93"/>
    </row>
    <row r="3" spans="1:4">
      <c r="A3" s="94" t="s">
        <v>390</v>
      </c>
      <c r="B3" s="94"/>
      <c r="C3" s="94"/>
      <c r="D3" s="94"/>
    </row>
    <row r="5" spans="1:4" ht="18">
      <c r="A5" s="2" t="s">
        <v>2</v>
      </c>
    </row>
    <row r="6" spans="1:4" ht="15.75">
      <c r="A6" s="93" t="s">
        <v>4</v>
      </c>
      <c r="B6" s="93"/>
      <c r="C6" s="93"/>
      <c r="D6" s="93"/>
    </row>
    <row r="7" spans="1:4">
      <c r="A7" s="94" t="s">
        <v>391</v>
      </c>
      <c r="B7" s="94"/>
      <c r="C7" s="94"/>
      <c r="D7" s="94"/>
    </row>
    <row r="10" spans="1:4" ht="18">
      <c r="A10" s="2" t="s">
        <v>0</v>
      </c>
      <c r="B10" t="s">
        <v>306</v>
      </c>
    </row>
    <row r="11" spans="1:4">
      <c r="A11" t="s">
        <v>8</v>
      </c>
      <c r="B11" s="8">
        <v>4853575.6639852803</v>
      </c>
    </row>
    <row r="12" spans="1:4">
      <c r="A12" t="s">
        <v>9</v>
      </c>
      <c r="B12" s="8">
        <v>4175275.3388159</v>
      </c>
    </row>
    <row r="13" spans="1:4">
      <c r="A13" t="s">
        <v>10</v>
      </c>
      <c r="B13" s="8">
        <v>3888417.7890538699</v>
      </c>
    </row>
    <row r="14" spans="1:4">
      <c r="B14" s="3"/>
    </row>
    <row r="17" spans="1:1" ht="18">
      <c r="A17" s="2" t="s">
        <v>6</v>
      </c>
    </row>
    <row r="18" spans="1:1" ht="15">
      <c r="A18" s="7" t="s">
        <v>7</v>
      </c>
    </row>
    <row r="19" spans="1:1">
      <c r="A19" t="s">
        <v>380</v>
      </c>
    </row>
  </sheetData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paperSize="3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4"/>
  <sheetViews>
    <sheetView topLeftCell="E9" workbookViewId="0">
      <selection activeCell="D36" sqref="D36"/>
    </sheetView>
  </sheetViews>
  <sheetFormatPr defaultColWidth="8.875" defaultRowHeight="14.25"/>
  <cols>
    <col min="2" max="2" width="32.875" customWidth="1"/>
  </cols>
  <sheetData>
    <row r="1" spans="1:5" ht="18">
      <c r="A1" s="2" t="s">
        <v>1</v>
      </c>
    </row>
    <row r="2" spans="1:5" ht="15.75">
      <c r="A2" s="93" t="s">
        <v>3</v>
      </c>
      <c r="B2" s="93"/>
      <c r="C2" s="93"/>
      <c r="D2" s="93"/>
    </row>
    <row r="3" spans="1:5">
      <c r="A3" s="94" t="s">
        <v>392</v>
      </c>
      <c r="B3" s="94"/>
      <c r="C3" s="94"/>
      <c r="D3" s="94"/>
    </row>
    <row r="5" spans="1:5" ht="18">
      <c r="A5" s="2" t="s">
        <v>2</v>
      </c>
    </row>
    <row r="6" spans="1:5" ht="15.75">
      <c r="A6" s="93" t="s">
        <v>4</v>
      </c>
      <c r="B6" s="93"/>
      <c r="C6" s="93"/>
      <c r="D6" s="93"/>
    </row>
    <row r="7" spans="1:5">
      <c r="A7" s="94" t="s">
        <v>329</v>
      </c>
      <c r="B7" s="94"/>
      <c r="C7" s="94"/>
      <c r="D7" s="94"/>
    </row>
    <row r="9" spans="1:5" ht="18">
      <c r="A9" s="2" t="s">
        <v>0</v>
      </c>
    </row>
    <row r="10" spans="1:5">
      <c r="A10" t="s">
        <v>11</v>
      </c>
      <c r="B10">
        <v>2002</v>
      </c>
      <c r="C10">
        <v>2016</v>
      </c>
    </row>
    <row r="11" spans="1:5">
      <c r="A11" t="s">
        <v>8</v>
      </c>
      <c r="B11" s="9">
        <v>14.12255</v>
      </c>
      <c r="C11" s="9">
        <v>35.899149999999999</v>
      </c>
      <c r="D11" s="9">
        <f>C11-B11</f>
        <v>21.776599999999998</v>
      </c>
      <c r="E11">
        <f>C11/B11-1</f>
        <v>1.5419736520670839</v>
      </c>
    </row>
    <row r="12" spans="1:5">
      <c r="A12" t="s">
        <v>9</v>
      </c>
      <c r="B12" s="9">
        <v>43.337510000000002</v>
      </c>
      <c r="C12" s="9">
        <v>54.861719999999998</v>
      </c>
      <c r="D12" s="9">
        <f t="shared" ref="D12:D13" si="0">C12-B12</f>
        <v>11.524209999999997</v>
      </c>
      <c r="E12">
        <f t="shared" ref="E12:E13" si="1">C12/B12-1</f>
        <v>0.26591767731925531</v>
      </c>
    </row>
    <row r="13" spans="1:5">
      <c r="A13" t="s">
        <v>10</v>
      </c>
      <c r="B13" s="9">
        <v>78.576130000000006</v>
      </c>
      <c r="C13" s="9">
        <v>76.621679999999998</v>
      </c>
      <c r="D13" s="9">
        <f t="shared" si="0"/>
        <v>-1.9544500000000085</v>
      </c>
      <c r="E13">
        <f t="shared" si="1"/>
        <v>-2.4873329852208359E-2</v>
      </c>
    </row>
    <row r="14" spans="1:5">
      <c r="A14" s="1"/>
      <c r="B14" s="5"/>
      <c r="C14" s="6"/>
    </row>
    <row r="15" spans="1:5">
      <c r="A15" s="1"/>
      <c r="B15" s="5"/>
      <c r="C15" s="6"/>
    </row>
    <row r="17" spans="1:2" ht="18">
      <c r="A17" s="2" t="s">
        <v>6</v>
      </c>
    </row>
    <row r="18" spans="1:2" ht="15">
      <c r="A18" s="7" t="s">
        <v>7</v>
      </c>
    </row>
    <row r="19" spans="1:2">
      <c r="A19" t="s">
        <v>380</v>
      </c>
    </row>
    <row r="22" spans="1:2">
      <c r="A22" t="s">
        <v>10</v>
      </c>
      <c r="B22" s="8">
        <v>4853575.6639852803</v>
      </c>
    </row>
    <row r="23" spans="1:2">
      <c r="A23" t="s">
        <v>9</v>
      </c>
      <c r="B23" s="8">
        <v>4175275.3388159</v>
      </c>
    </row>
    <row r="24" spans="1:2">
      <c r="A24" t="s">
        <v>8</v>
      </c>
      <c r="B24" s="8">
        <v>3888417.7890538699</v>
      </c>
    </row>
  </sheetData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paperSize="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abSelected="1" workbookViewId="0">
      <selection activeCell="C24" sqref="C24"/>
    </sheetView>
  </sheetViews>
  <sheetFormatPr defaultColWidth="8.875" defaultRowHeight="14.25"/>
  <cols>
    <col min="1" max="1" width="57.625" customWidth="1"/>
    <col min="2" max="2" width="13.125" customWidth="1"/>
    <col min="3" max="3" width="13.25" customWidth="1"/>
    <col min="4" max="4" width="11.25" customWidth="1"/>
    <col min="5" max="6" width="12.375" customWidth="1"/>
  </cols>
  <sheetData>
    <row r="1" spans="1:6">
      <c r="A1" s="30"/>
      <c r="B1" s="30"/>
      <c r="C1" s="30"/>
      <c r="D1" s="30"/>
    </row>
    <row r="2" spans="1:6" ht="18">
      <c r="A2" s="21" t="s">
        <v>437</v>
      </c>
      <c r="B2" s="40"/>
      <c r="C2" s="30"/>
      <c r="D2" s="30"/>
    </row>
    <row r="3" spans="1:6">
      <c r="A3" s="30"/>
      <c r="B3" s="30"/>
      <c r="C3" s="30"/>
      <c r="D3" s="30"/>
    </row>
    <row r="4" spans="1:6" ht="46.5" customHeight="1">
      <c r="A4" s="48" t="s">
        <v>222</v>
      </c>
      <c r="B4" s="41" t="s">
        <v>364</v>
      </c>
      <c r="C4" s="42" t="s">
        <v>332</v>
      </c>
      <c r="D4" s="42" t="s">
        <v>366</v>
      </c>
    </row>
    <row r="5" spans="1:6">
      <c r="A5" s="43" t="s">
        <v>224</v>
      </c>
      <c r="B5" s="44">
        <v>96.951805626147504</v>
      </c>
      <c r="C5" s="44">
        <v>94.330144702600606</v>
      </c>
      <c r="D5" s="44">
        <v>-2.6216609235468979</v>
      </c>
    </row>
    <row r="6" spans="1:6">
      <c r="A6" s="45" t="s">
        <v>226</v>
      </c>
      <c r="B6" s="44">
        <v>40.505416875659101</v>
      </c>
      <c r="C6" s="44">
        <v>60.963708386036501</v>
      </c>
      <c r="D6" s="49">
        <v>20.4582915103774</v>
      </c>
    </row>
    <row r="7" spans="1:6">
      <c r="A7" s="24" t="s">
        <v>375</v>
      </c>
      <c r="B7" s="16">
        <v>17.036136488662599</v>
      </c>
      <c r="C7" s="16">
        <v>59.818599588446297</v>
      </c>
      <c r="D7" s="49">
        <v>42.782463099783698</v>
      </c>
    </row>
    <row r="8" spans="1:6">
      <c r="A8" s="24" t="s">
        <v>227</v>
      </c>
      <c r="B8" s="16">
        <v>37.164905522076197</v>
      </c>
      <c r="C8" s="16">
        <v>59.645636746142202</v>
      </c>
      <c r="D8" s="49">
        <v>22.480731224066005</v>
      </c>
    </row>
    <row r="9" spans="1:6">
      <c r="A9" s="45" t="s">
        <v>228</v>
      </c>
      <c r="B9" s="44">
        <v>34.449618408657699</v>
      </c>
      <c r="C9" s="44">
        <v>57.908199253715999</v>
      </c>
      <c r="D9" s="49">
        <v>23.4585808450583</v>
      </c>
    </row>
    <row r="10" spans="1:6">
      <c r="A10" s="24" t="s">
        <v>229</v>
      </c>
      <c r="B10" s="16">
        <v>38.597866348192198</v>
      </c>
      <c r="C10" s="16">
        <v>55.2080779618421</v>
      </c>
      <c r="D10" s="49">
        <v>16.610211613649902</v>
      </c>
    </row>
    <row r="11" spans="1:6">
      <c r="A11" s="24" t="s">
        <v>230</v>
      </c>
      <c r="B11" s="16">
        <v>38.183394506228403</v>
      </c>
      <c r="C11" s="16">
        <v>54.913732745146497</v>
      </c>
      <c r="D11" s="49">
        <v>16.730338238918094</v>
      </c>
    </row>
    <row r="12" spans="1:6">
      <c r="A12" s="24" t="s">
        <v>231</v>
      </c>
      <c r="B12" s="16">
        <v>53.153991205561603</v>
      </c>
      <c r="C12" s="16">
        <v>54.661873600988599</v>
      </c>
      <c r="D12" s="49">
        <v>1.5078823954269964</v>
      </c>
    </row>
    <row r="13" spans="1:6">
      <c r="A13" s="24" t="s">
        <v>367</v>
      </c>
      <c r="B13" s="16">
        <v>3.2732683535398901</v>
      </c>
      <c r="C13" s="16">
        <v>51.090926389331202</v>
      </c>
      <c r="D13" s="49">
        <v>47.817658035791311</v>
      </c>
    </row>
    <row r="14" spans="1:6">
      <c r="A14" s="24" t="s">
        <v>232</v>
      </c>
      <c r="B14" s="16">
        <v>28.069235034165001</v>
      </c>
      <c r="C14" s="16">
        <v>31.3754782108605</v>
      </c>
      <c r="D14" s="49">
        <v>3.3062431766954994</v>
      </c>
      <c r="E14" s="1"/>
      <c r="F14" s="1"/>
    </row>
    <row r="15" spans="1:6">
      <c r="A15" s="24" t="s">
        <v>376</v>
      </c>
      <c r="B15" s="16">
        <v>2.98557296516648</v>
      </c>
      <c r="C15" s="16">
        <v>22.757372966492301</v>
      </c>
      <c r="D15" s="49">
        <v>19.771800001325822</v>
      </c>
    </row>
    <row r="16" spans="1:6">
      <c r="A16" s="24" t="s">
        <v>234</v>
      </c>
      <c r="B16" s="16">
        <v>1.8898223650461401</v>
      </c>
      <c r="C16" s="16">
        <v>17.162316242528799</v>
      </c>
      <c r="D16" s="49">
        <v>15.27249387748266</v>
      </c>
    </row>
    <row r="17" spans="1:4">
      <c r="A17" s="24" t="s">
        <v>235</v>
      </c>
      <c r="B17" s="16">
        <v>16.3895223721298</v>
      </c>
      <c r="C17" s="16">
        <v>14.3655724844355</v>
      </c>
      <c r="D17" s="44">
        <v>-2.0239498876943003</v>
      </c>
    </row>
    <row r="19" spans="1:4">
      <c r="A19" s="46" t="s">
        <v>393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activeCell="B33" sqref="B33"/>
    </sheetView>
  </sheetViews>
  <sheetFormatPr defaultColWidth="8.875" defaultRowHeight="14.25"/>
  <cols>
    <col min="1" max="1" width="65.625" customWidth="1"/>
    <col min="2" max="2" width="13.125" customWidth="1"/>
    <col min="3" max="3" width="13.25" customWidth="1"/>
    <col min="4" max="5" width="12.375" customWidth="1"/>
  </cols>
  <sheetData>
    <row r="1" spans="1:5">
      <c r="A1" s="30"/>
      <c r="B1" s="30"/>
      <c r="C1" s="30"/>
    </row>
    <row r="2" spans="1:5" ht="18">
      <c r="A2" s="21" t="s">
        <v>438</v>
      </c>
      <c r="B2" s="40"/>
      <c r="C2" s="30"/>
    </row>
    <row r="3" spans="1:5">
      <c r="A3" s="30"/>
      <c r="B3" s="30"/>
      <c r="C3" s="30"/>
    </row>
    <row r="4" spans="1:5" ht="46.5" customHeight="1">
      <c r="A4" s="48" t="s">
        <v>394</v>
      </c>
      <c r="B4" s="41" t="s">
        <v>370</v>
      </c>
      <c r="C4" s="42" t="s">
        <v>371</v>
      </c>
      <c r="D4" s="42" t="s">
        <v>439</v>
      </c>
    </row>
    <row r="5" spans="1:5">
      <c r="A5" s="43" t="s">
        <v>52</v>
      </c>
      <c r="B5" s="44">
        <v>43.234010472261801</v>
      </c>
      <c r="C5" s="44">
        <v>54.757314498373098</v>
      </c>
      <c r="D5" s="89">
        <v>11.523304026111298</v>
      </c>
    </row>
    <row r="6" spans="1:5">
      <c r="A6" s="45" t="s">
        <v>50</v>
      </c>
      <c r="B6" s="44">
        <v>38.586725731183101</v>
      </c>
      <c r="C6" s="44">
        <v>54.712093488941498</v>
      </c>
      <c r="D6" s="89">
        <v>16.125367757758397</v>
      </c>
    </row>
    <row r="7" spans="1:5">
      <c r="A7" s="45" t="s">
        <v>51</v>
      </c>
      <c r="B7" s="44">
        <v>33.312933286614097</v>
      </c>
      <c r="C7" s="44">
        <v>52.086199667700001</v>
      </c>
      <c r="D7" s="89">
        <v>18.773266381085904</v>
      </c>
    </row>
    <row r="8" spans="1:5">
      <c r="A8" s="45" t="s">
        <v>49</v>
      </c>
      <c r="B8" s="44">
        <v>36.8856975921287</v>
      </c>
      <c r="C8" s="44">
        <v>50.957503861630599</v>
      </c>
      <c r="D8" s="89">
        <v>14.071806269501899</v>
      </c>
      <c r="E8" s="1"/>
    </row>
    <row r="9" spans="1:5">
      <c r="A9" s="45" t="s">
        <v>368</v>
      </c>
      <c r="B9" s="44">
        <v>34.617805525388398</v>
      </c>
      <c r="C9" s="44">
        <v>45.959975384173703</v>
      </c>
      <c r="D9" s="89">
        <v>11.342169858785304</v>
      </c>
    </row>
    <row r="10" spans="1:5">
      <c r="A10" s="45" t="s">
        <v>46</v>
      </c>
      <c r="B10" s="44">
        <v>26.434361008360799</v>
      </c>
      <c r="C10" s="44">
        <v>45.024360916037203</v>
      </c>
      <c r="D10" s="89">
        <v>18.589999907676404</v>
      </c>
    </row>
    <row r="11" spans="1:5">
      <c r="A11" s="45" t="s">
        <v>433</v>
      </c>
      <c r="B11" s="44">
        <v>31.643895874366802</v>
      </c>
      <c r="C11" s="44">
        <v>44.485639232982699</v>
      </c>
      <c r="D11" s="89">
        <v>12.841743358615897</v>
      </c>
    </row>
    <row r="12" spans="1:5">
      <c r="A12" s="45" t="s">
        <v>48</v>
      </c>
      <c r="B12" s="44">
        <v>26.4470797315598</v>
      </c>
      <c r="C12" s="44">
        <v>44.415300940733601</v>
      </c>
      <c r="D12" s="89">
        <v>17.968221209173802</v>
      </c>
    </row>
    <row r="13" spans="1:5">
      <c r="A13" s="45" t="s">
        <v>45</v>
      </c>
      <c r="B13" s="44">
        <v>26.223298077798301</v>
      </c>
      <c r="C13" s="44">
        <v>44.171882513438199</v>
      </c>
      <c r="D13" s="89">
        <v>17.948584435639898</v>
      </c>
    </row>
    <row r="14" spans="1:5">
      <c r="A14" s="45" t="s">
        <v>47</v>
      </c>
      <c r="B14" s="44">
        <v>25.291937178414901</v>
      </c>
      <c r="C14" s="44">
        <v>42.7956269314111</v>
      </c>
      <c r="D14" s="89">
        <v>17.503689752996198</v>
      </c>
    </row>
    <row r="15" spans="1:5">
      <c r="A15" s="45" t="s">
        <v>44</v>
      </c>
      <c r="B15" s="44">
        <v>27.011297922797699</v>
      </c>
      <c r="C15" s="44">
        <v>41.090923612758999</v>
      </c>
      <c r="D15" s="89">
        <v>14.079625689961301</v>
      </c>
    </row>
    <row r="16" spans="1:5">
      <c r="A16" s="45" t="s">
        <v>43</v>
      </c>
      <c r="B16" s="44">
        <v>28.488151453464301</v>
      </c>
      <c r="C16" s="44">
        <v>40.694181074206</v>
      </c>
      <c r="D16" s="89">
        <v>12.206029620741699</v>
      </c>
    </row>
    <row r="17" spans="1:4">
      <c r="A17" s="45" t="s">
        <v>54</v>
      </c>
      <c r="B17" s="44">
        <v>24.0477459837354</v>
      </c>
      <c r="C17" s="44">
        <v>39.259308838122799</v>
      </c>
      <c r="D17" s="89">
        <v>15.211562854387399</v>
      </c>
    </row>
    <row r="18" spans="1:4">
      <c r="A18" s="45" t="s">
        <v>395</v>
      </c>
      <c r="B18" s="44">
        <v>21.416965789194599</v>
      </c>
      <c r="C18" s="44">
        <v>37.252280077870601</v>
      </c>
      <c r="D18" s="89">
        <v>15.835314288676003</v>
      </c>
    </row>
    <row r="19" spans="1:4">
      <c r="A19" s="45" t="s">
        <v>41</v>
      </c>
      <c r="B19" s="44">
        <v>14.7876280922608</v>
      </c>
      <c r="C19" s="44">
        <v>33.287345498660201</v>
      </c>
      <c r="D19" s="89">
        <v>18.499717406399402</v>
      </c>
    </row>
    <row r="20" spans="1:4">
      <c r="A20" s="45" t="s">
        <v>55</v>
      </c>
      <c r="B20" s="44">
        <v>15.4317368702986</v>
      </c>
      <c r="C20" s="44">
        <v>33.0029579578854</v>
      </c>
      <c r="D20" s="89">
        <v>17.5712210875868</v>
      </c>
    </row>
    <row r="21" spans="1:4">
      <c r="A21" s="45" t="s">
        <v>39</v>
      </c>
      <c r="B21" s="44">
        <v>17.4365814144067</v>
      </c>
      <c r="C21" s="44">
        <v>32.927142796358602</v>
      </c>
      <c r="D21" s="89">
        <v>15.490561381951903</v>
      </c>
    </row>
    <row r="22" spans="1:4">
      <c r="A22" s="45" t="s">
        <v>40</v>
      </c>
      <c r="B22" s="44">
        <v>12.0451399154291</v>
      </c>
      <c r="C22" s="44">
        <v>32.597497552303899</v>
      </c>
      <c r="D22" s="89">
        <v>20.552357636874799</v>
      </c>
    </row>
    <row r="23" spans="1:4">
      <c r="A23" s="45" t="s">
        <v>42</v>
      </c>
      <c r="B23" s="44">
        <v>18.604714538565599</v>
      </c>
      <c r="C23" s="44">
        <v>32.1292758585885</v>
      </c>
      <c r="D23" s="89">
        <v>13.524561320022901</v>
      </c>
    </row>
    <row r="24" spans="1:4">
      <c r="A24" s="45" t="s">
        <v>236</v>
      </c>
      <c r="B24" s="44">
        <v>23.056094000281199</v>
      </c>
      <c r="C24" s="44">
        <v>31.7391857544469</v>
      </c>
      <c r="D24" s="89">
        <v>8.6830917541657016</v>
      </c>
    </row>
    <row r="25" spans="1:4">
      <c r="A25" s="45" t="s">
        <v>37</v>
      </c>
      <c r="B25" s="44">
        <v>15.452689031510101</v>
      </c>
      <c r="C25" s="44">
        <v>30.174508657833801</v>
      </c>
      <c r="D25" s="89">
        <v>14.7218196263237</v>
      </c>
    </row>
    <row r="26" spans="1:4">
      <c r="A26" s="45" t="s">
        <v>38</v>
      </c>
      <c r="B26" s="44">
        <v>11.7799917756873</v>
      </c>
      <c r="C26" s="44">
        <v>29.891441616020799</v>
      </c>
      <c r="D26" s="89">
        <v>18.111449840333499</v>
      </c>
    </row>
    <row r="27" spans="1:4">
      <c r="A27" s="45" t="s">
        <v>396</v>
      </c>
      <c r="B27" s="44">
        <v>7.3642538267526998</v>
      </c>
      <c r="C27" s="44">
        <v>15.7835322845237</v>
      </c>
      <c r="D27" s="89">
        <v>8.419278457771</v>
      </c>
    </row>
    <row r="28" spans="1:4">
      <c r="A28" s="30"/>
      <c r="B28" s="30"/>
      <c r="C28" s="30"/>
    </row>
    <row r="29" spans="1:4">
      <c r="A29" s="46" t="s">
        <v>393</v>
      </c>
      <c r="B29" s="30"/>
      <c r="C29" s="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"/>
    </sheetView>
  </sheetViews>
  <sheetFormatPr defaultColWidth="8.875" defaultRowHeight="14.25"/>
  <cols>
    <col min="2" max="2" width="13.625" customWidth="1"/>
    <col min="3" max="4" width="11.5" bestFit="1" customWidth="1"/>
    <col min="5" max="6" width="12.5" bestFit="1" customWidth="1"/>
  </cols>
  <sheetData>
    <row r="1" spans="1:7" ht="18">
      <c r="A1" s="2" t="s">
        <v>1</v>
      </c>
    </row>
    <row r="2" spans="1:7" ht="15.75">
      <c r="A2" s="93" t="s">
        <v>3</v>
      </c>
      <c r="B2" s="93"/>
      <c r="C2" s="93"/>
      <c r="D2" s="93"/>
    </row>
    <row r="3" spans="1:7">
      <c r="A3" s="94" t="s">
        <v>397</v>
      </c>
      <c r="B3" s="94"/>
      <c r="C3" s="94"/>
      <c r="D3" s="94"/>
    </row>
    <row r="5" spans="1:7" ht="18">
      <c r="A5" s="2" t="s">
        <v>2</v>
      </c>
    </row>
    <row r="6" spans="1:7" ht="15.75">
      <c r="A6" s="93" t="s">
        <v>4</v>
      </c>
      <c r="B6" s="93"/>
      <c r="C6" s="93"/>
      <c r="D6" s="93"/>
    </row>
    <row r="7" spans="1:7">
      <c r="A7" s="94">
        <v>2016</v>
      </c>
      <c r="B7" s="94"/>
      <c r="C7" s="94"/>
      <c r="D7" s="94"/>
    </row>
    <row r="9" spans="1:7" ht="18">
      <c r="A9" s="2" t="s">
        <v>0</v>
      </c>
    </row>
    <row r="10" spans="1:7">
      <c r="B10" s="10" t="s">
        <v>237</v>
      </c>
      <c r="C10" s="10"/>
      <c r="D10" s="10"/>
      <c r="E10" s="10"/>
      <c r="F10" s="10"/>
    </row>
    <row r="11" spans="1:7">
      <c r="A11" t="s">
        <v>8</v>
      </c>
      <c r="B11" s="11">
        <v>30393</v>
      </c>
      <c r="C11" s="11"/>
      <c r="D11" s="11"/>
      <c r="E11" s="11"/>
      <c r="F11" s="11"/>
      <c r="G11" s="11"/>
    </row>
    <row r="12" spans="1:7">
      <c r="A12" t="s">
        <v>13</v>
      </c>
      <c r="B12" s="11">
        <v>48274</v>
      </c>
      <c r="C12" s="11"/>
      <c r="D12" s="11"/>
      <c r="E12" s="11"/>
      <c r="F12" s="11"/>
      <c r="G12" s="11"/>
    </row>
    <row r="13" spans="1:7">
      <c r="A13" t="s">
        <v>10</v>
      </c>
      <c r="B13" s="11">
        <v>72896</v>
      </c>
      <c r="C13" s="11"/>
      <c r="D13" s="11"/>
      <c r="E13" s="11"/>
      <c r="F13" s="11"/>
      <c r="G13" s="11"/>
    </row>
    <row r="14" spans="1:7">
      <c r="A14" s="1"/>
      <c r="B14" s="5"/>
      <c r="C14" s="6"/>
    </row>
    <row r="15" spans="1:7">
      <c r="A15" s="1"/>
      <c r="B15" s="5"/>
      <c r="C15" s="6"/>
    </row>
    <row r="17" spans="1:1" ht="18">
      <c r="A17" s="2" t="s">
        <v>6</v>
      </c>
    </row>
    <row r="18" spans="1:1" ht="15">
      <c r="A18" s="7" t="s">
        <v>7</v>
      </c>
    </row>
    <row r="19" spans="1:1">
      <c r="A19" t="s">
        <v>380</v>
      </c>
    </row>
  </sheetData>
  <mergeCells count="4">
    <mergeCell ref="A2:D2"/>
    <mergeCell ref="A3:D3"/>
    <mergeCell ref="A6:D6"/>
    <mergeCell ref="A7:D7"/>
  </mergeCells>
  <phoneticPr fontId="7" type="noConversion"/>
  <pageMargins left="0.7" right="0.7" top="0.75" bottom="0.75" header="0.3" footer="0.3"/>
  <pageSetup paperSize="3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Normal="100" workbookViewId="0">
      <selection activeCell="C40" sqref="C40"/>
    </sheetView>
  </sheetViews>
  <sheetFormatPr defaultRowHeight="14.25"/>
  <cols>
    <col min="1" max="1" width="52.25" customWidth="1"/>
  </cols>
  <sheetData>
    <row r="1" spans="1:3" s="7" customFormat="1" ht="15">
      <c r="A1" s="7" t="s">
        <v>330</v>
      </c>
      <c r="B1" s="7" t="s">
        <v>331</v>
      </c>
      <c r="C1" s="7" t="s">
        <v>332</v>
      </c>
    </row>
    <row r="2" spans="1:3">
      <c r="A2" s="10" t="s">
        <v>333</v>
      </c>
      <c r="B2" s="19">
        <v>0.35868053157142865</v>
      </c>
      <c r="C2" s="14">
        <v>17.897043870432299</v>
      </c>
    </row>
    <row r="3" spans="1:3" hidden="1">
      <c r="A3" s="10" t="s">
        <v>334</v>
      </c>
      <c r="B3" s="19">
        <v>0.35600890349999997</v>
      </c>
      <c r="C3" s="14">
        <v>19.503116253438598</v>
      </c>
    </row>
    <row r="4" spans="1:3">
      <c r="A4" s="10" t="s">
        <v>335</v>
      </c>
      <c r="B4" s="19">
        <v>0.38841427980952387</v>
      </c>
      <c r="C4" s="14">
        <v>25.694691904483701</v>
      </c>
    </row>
    <row r="5" spans="1:3">
      <c r="A5" s="10" t="s">
        <v>336</v>
      </c>
      <c r="B5" s="19">
        <v>0.55306399297142839</v>
      </c>
      <c r="C5" s="14">
        <v>26.296056628030801</v>
      </c>
    </row>
    <row r="6" spans="1:3">
      <c r="A6" s="10" t="s">
        <v>337</v>
      </c>
      <c r="B6" s="19">
        <v>0.78931137780000005</v>
      </c>
      <c r="C6" s="14">
        <v>27.9060365019002</v>
      </c>
    </row>
    <row r="7" spans="1:3">
      <c r="A7" s="10" t="s">
        <v>338</v>
      </c>
      <c r="B7" s="19">
        <v>0.63824521170967741</v>
      </c>
      <c r="C7" s="14">
        <v>28.6532715754058</v>
      </c>
    </row>
    <row r="8" spans="1:3">
      <c r="A8" s="10" t="s">
        <v>339</v>
      </c>
      <c r="B8" s="19">
        <v>0.85720469387096776</v>
      </c>
      <c r="C8" s="14">
        <v>36.661716589993297</v>
      </c>
    </row>
    <row r="9" spans="1:3">
      <c r="A9" s="10" t="s">
        <v>398</v>
      </c>
      <c r="B9" s="19">
        <v>0.41741349230769231</v>
      </c>
      <c r="C9" s="14">
        <v>36.674693944641</v>
      </c>
    </row>
    <row r="10" spans="1:3">
      <c r="A10" s="10" t="s">
        <v>340</v>
      </c>
      <c r="B10" s="19">
        <v>0.42216198600000004</v>
      </c>
      <c r="C10" s="14">
        <v>44.627303916810199</v>
      </c>
    </row>
    <row r="11" spans="1:3">
      <c r="A11" s="10" t="s">
        <v>341</v>
      </c>
      <c r="B11" s="19">
        <v>0.57061888143750006</v>
      </c>
      <c r="C11" s="14">
        <v>45.454690773124</v>
      </c>
    </row>
    <row r="12" spans="1:3">
      <c r="A12" s="10" t="s">
        <v>342</v>
      </c>
      <c r="B12" s="19">
        <v>0.32402487215384607</v>
      </c>
      <c r="C12" s="14">
        <v>45.474650074505</v>
      </c>
    </row>
    <row r="13" spans="1:3">
      <c r="A13" s="10" t="s">
        <v>343</v>
      </c>
      <c r="B13" s="19">
        <v>0.19876106090697679</v>
      </c>
      <c r="C13" s="14">
        <v>53.183492495810199</v>
      </c>
    </row>
    <row r="14" spans="1:3">
      <c r="A14" s="10" t="s">
        <v>344</v>
      </c>
      <c r="B14" s="19">
        <v>0.17293145800000004</v>
      </c>
      <c r="C14" s="14">
        <v>53.850923101008199</v>
      </c>
    </row>
    <row r="15" spans="1:3">
      <c r="A15" s="10" t="s">
        <v>399</v>
      </c>
      <c r="B15" s="19">
        <v>0.29742551166666664</v>
      </c>
      <c r="C15" s="14">
        <v>54.055181465459398</v>
      </c>
    </row>
    <row r="16" spans="1:3">
      <c r="A16" s="10" t="s">
        <v>345</v>
      </c>
      <c r="B16" s="19">
        <v>0.61443303065909105</v>
      </c>
      <c r="C16" s="14">
        <v>56.081648080751101</v>
      </c>
    </row>
    <row r="17" spans="1:3">
      <c r="A17" s="10" t="s">
        <v>346</v>
      </c>
      <c r="B17" s="19">
        <v>0.24010210288461536</v>
      </c>
      <c r="C17" s="14">
        <v>58.980277140063002</v>
      </c>
    </row>
    <row r="18" spans="1:3">
      <c r="A18" s="10" t="s">
        <v>347</v>
      </c>
      <c r="B18" s="19">
        <v>0.25592217410000001</v>
      </c>
      <c r="C18" s="14">
        <v>59.491596877352002</v>
      </c>
    </row>
    <row r="19" spans="1:3">
      <c r="A19" s="10" t="s">
        <v>348</v>
      </c>
      <c r="B19" s="19">
        <v>0.33440980228571432</v>
      </c>
      <c r="C19" s="14">
        <v>59.5443525853699</v>
      </c>
    </row>
    <row r="20" spans="1:3">
      <c r="A20" s="10" t="s">
        <v>349</v>
      </c>
      <c r="B20" s="19">
        <v>0.18155196840000001</v>
      </c>
      <c r="C20" s="14">
        <v>61.704099153668601</v>
      </c>
    </row>
    <row r="21" spans="1:3">
      <c r="A21" s="10" t="s">
        <v>350</v>
      </c>
      <c r="B21" s="19">
        <v>0.255154650875</v>
      </c>
      <c r="C21" s="14">
        <v>62.7670397973829</v>
      </c>
    </row>
    <row r="22" spans="1:3">
      <c r="A22" s="10" t="s">
        <v>351</v>
      </c>
      <c r="B22" s="19">
        <v>0.22157075493103454</v>
      </c>
      <c r="C22" s="14">
        <v>70.065879110842204</v>
      </c>
    </row>
    <row r="23" spans="1:3">
      <c r="A23" s="10" t="s">
        <v>352</v>
      </c>
      <c r="B23" s="19">
        <v>0.29949782750000004</v>
      </c>
      <c r="C23" s="14">
        <v>87.632295119459798</v>
      </c>
    </row>
    <row r="40" spans="1:1">
      <c r="A40" t="s">
        <v>400</v>
      </c>
    </row>
    <row r="41" spans="1:1">
      <c r="A41" t="s">
        <v>401</v>
      </c>
    </row>
  </sheetData>
  <autoFilter ref="A1:C23">
    <sortState ref="A2:C23">
      <sortCondition ref="C1:C2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Figure 1</vt:lpstr>
      <vt:lpstr>Table 2</vt:lpstr>
      <vt:lpstr>Figure 2</vt:lpstr>
      <vt:lpstr>Figure 3</vt:lpstr>
      <vt:lpstr>Figure 4</vt:lpstr>
      <vt:lpstr>Table 3</vt:lpstr>
      <vt:lpstr>Table 4</vt:lpstr>
      <vt:lpstr>Figure 5</vt:lpstr>
      <vt:lpstr>Figure 6</vt:lpstr>
      <vt:lpstr>Figure 7</vt:lpstr>
      <vt:lpstr>Figure 8</vt:lpstr>
      <vt:lpstr>Table 5</vt:lpstr>
      <vt:lpstr>Figure 9</vt:lpstr>
      <vt:lpstr>Figure 10</vt:lpstr>
      <vt:lpstr>Figure 11</vt:lpstr>
      <vt:lpstr>Table 6</vt:lpstr>
      <vt:lpstr>Figure 12</vt:lpstr>
      <vt:lpstr>Figure 15 (2)</vt:lpstr>
      <vt:lpstr>Figure 13</vt:lpstr>
      <vt:lpstr>Figure 14</vt:lpstr>
      <vt:lpstr>Table 7</vt:lpstr>
      <vt:lpstr>Figure 15</vt:lpstr>
      <vt:lpstr>Figure 16</vt:lpstr>
      <vt:lpstr>Figure 17</vt:lpstr>
      <vt:lpstr>Table 8</vt:lpstr>
      <vt:lpstr>Table A1</vt:lpstr>
      <vt:lpstr>'Table 8'!Print_Area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Kulkarni</dc:creator>
  <cp:lastModifiedBy>Jacob Whiton</cp:lastModifiedBy>
  <cp:lastPrinted>2017-05-23T14:51:29Z</cp:lastPrinted>
  <dcterms:created xsi:type="dcterms:W3CDTF">2015-09-23T18:53:39Z</dcterms:created>
  <dcterms:modified xsi:type="dcterms:W3CDTF">2017-10-02T12:56:45Z</dcterms:modified>
</cp:coreProperties>
</file>